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7815" windowHeight="4665" tabRatio="500" activeTab="2"/>
  </bookViews>
  <sheets>
    <sheet name="Tables to Upload" sheetId="4" r:id="rId1"/>
    <sheet name="2017" sheetId="8" r:id="rId2"/>
    <sheet name="2018" sheetId="12" r:id="rId3"/>
    <sheet name="Year Profit " sheetId="11" r:id="rId4"/>
    <sheet name="Exercises" sheetId="6" r:id="rId5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2" l="1"/>
  <c r="O5" i="12"/>
  <c r="O6" i="12"/>
  <c r="O7" i="12"/>
  <c r="O8" i="12"/>
  <c r="O9" i="12"/>
  <c r="O10" i="12"/>
  <c r="O11" i="12"/>
  <c r="O12" i="12"/>
  <c r="O3" i="12"/>
  <c r="N12" i="12"/>
  <c r="N11" i="12"/>
  <c r="N10" i="12"/>
  <c r="N9" i="12"/>
  <c r="N8" i="12"/>
  <c r="N7" i="12"/>
  <c r="N6" i="12"/>
  <c r="N5" i="12"/>
  <c r="N4" i="12"/>
  <c r="N3" i="12"/>
  <c r="M4" i="8"/>
  <c r="M5" i="8"/>
  <c r="M6" i="8"/>
  <c r="M7" i="8"/>
  <c r="M8" i="8"/>
  <c r="M9" i="8"/>
  <c r="M10" i="8"/>
  <c r="M11" i="8"/>
  <c r="M12" i="8"/>
  <c r="M3" i="8"/>
  <c r="M4" i="12"/>
  <c r="M5" i="12"/>
  <c r="M6" i="12"/>
  <c r="M7" i="12"/>
  <c r="M8" i="12"/>
  <c r="M9" i="12"/>
  <c r="M10" i="12"/>
  <c r="M11" i="12"/>
  <c r="M12" i="12"/>
  <c r="M3" i="12"/>
  <c r="L12" i="12"/>
  <c r="L11" i="12"/>
  <c r="L10" i="12"/>
  <c r="L9" i="12"/>
  <c r="L8" i="12"/>
  <c r="L7" i="12"/>
  <c r="L6" i="12"/>
  <c r="L5" i="12"/>
  <c r="L4" i="12"/>
  <c r="L3" i="12"/>
  <c r="K12" i="12"/>
  <c r="K11" i="12"/>
  <c r="K10" i="12"/>
  <c r="K9" i="12"/>
  <c r="K8" i="12"/>
  <c r="K7" i="12"/>
  <c r="K6" i="12"/>
  <c r="K5" i="12"/>
  <c r="K4" i="12"/>
  <c r="K3" i="12"/>
  <c r="N13" i="12"/>
  <c r="L13" i="12"/>
  <c r="M13" i="12"/>
  <c r="K13" i="12"/>
  <c r="G28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G3" i="12"/>
  <c r="H3" i="12"/>
  <c r="H56" i="12"/>
  <c r="G56" i="12"/>
  <c r="C22" i="12"/>
  <c r="C21" i="12"/>
  <c r="C20" i="12"/>
  <c r="C19" i="12"/>
  <c r="C18" i="12"/>
  <c r="C17" i="12"/>
  <c r="C16" i="12"/>
  <c r="C15" i="12"/>
  <c r="C14" i="12"/>
  <c r="C13" i="12"/>
  <c r="C12" i="12"/>
  <c r="D12" i="12"/>
  <c r="D13" i="12"/>
  <c r="D14" i="12"/>
  <c r="D15" i="12"/>
  <c r="D16" i="12"/>
  <c r="D17" i="12"/>
  <c r="D18" i="12"/>
  <c r="D19" i="12"/>
  <c r="D20" i="12"/>
  <c r="D21" i="12"/>
  <c r="D22" i="12"/>
  <c r="C11" i="12"/>
  <c r="D11" i="12"/>
  <c r="D23" i="12"/>
  <c r="C4" i="12"/>
  <c r="D4" i="12"/>
  <c r="C5" i="12"/>
  <c r="D5" i="12"/>
  <c r="C6" i="12"/>
  <c r="D6" i="12"/>
  <c r="C3" i="12"/>
  <c r="D3" i="12"/>
  <c r="D7" i="12"/>
  <c r="N3" i="8"/>
  <c r="N4" i="8"/>
  <c r="N5" i="8"/>
  <c r="N6" i="8"/>
  <c r="N7" i="8"/>
  <c r="N8" i="8"/>
  <c r="N9" i="8"/>
  <c r="N10" i="8"/>
  <c r="N11" i="8"/>
  <c r="N12" i="8"/>
  <c r="N13" i="8"/>
  <c r="L3" i="8"/>
  <c r="L4" i="8"/>
  <c r="L5" i="8"/>
  <c r="L6" i="8"/>
  <c r="L7" i="8"/>
  <c r="L8" i="8"/>
  <c r="L9" i="8"/>
  <c r="L10" i="8"/>
  <c r="L11" i="8"/>
  <c r="L12" i="8"/>
  <c r="L13" i="8"/>
  <c r="O4" i="8"/>
  <c r="O5" i="8"/>
  <c r="O6" i="8"/>
  <c r="O7" i="8"/>
  <c r="O8" i="8"/>
  <c r="O9" i="8"/>
  <c r="O10" i="8"/>
  <c r="O11" i="8"/>
  <c r="O12" i="8"/>
  <c r="O3" i="8"/>
  <c r="K3" i="8"/>
  <c r="K4" i="8"/>
  <c r="K5" i="8"/>
  <c r="K6" i="8"/>
  <c r="K7" i="8"/>
  <c r="K8" i="8"/>
  <c r="K9" i="8"/>
  <c r="K10" i="8"/>
  <c r="K11" i="8"/>
  <c r="K12" i="8"/>
  <c r="M13" i="8"/>
  <c r="K13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H56" i="8"/>
  <c r="G56" i="8"/>
  <c r="C3" i="8"/>
  <c r="D3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D23" i="8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3" i="4"/>
  <c r="B2" i="11"/>
  <c r="C4" i="8"/>
  <c r="D4" i="8"/>
  <c r="C5" i="8"/>
  <c r="D5" i="8"/>
  <c r="C6" i="8"/>
  <c r="D6" i="8"/>
  <c r="D7" i="8"/>
  <c r="K2003" i="4"/>
  <c r="B3" i="11"/>
  <c r="B4" i="11"/>
  <c r="B5" i="11"/>
  <c r="B6" i="11"/>
  <c r="B7" i="11"/>
  <c r="B8" i="11"/>
  <c r="C3" i="6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3" i="4"/>
  <c r="L7" i="4"/>
  <c r="L8" i="4"/>
  <c r="L12" i="4"/>
  <c r="L15" i="4"/>
  <c r="L3" i="4"/>
  <c r="L4" i="4"/>
  <c r="L5" i="4"/>
  <c r="L6" i="4"/>
  <c r="L9" i="4"/>
  <c r="L10" i="4"/>
  <c r="L11" i="4"/>
  <c r="L13" i="4"/>
  <c r="L14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B4" i="4"/>
  <c r="B5" i="4"/>
  <c r="B6" i="4"/>
  <c r="B7" i="4"/>
  <c r="B8" i="4"/>
  <c r="B9" i="4"/>
  <c r="B10" i="4"/>
  <c r="B11" i="4"/>
  <c r="B12" i="4"/>
  <c r="B13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3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C17" i="6"/>
  <c r="C16" i="6"/>
  <c r="C15" i="6"/>
  <c r="C6" i="6"/>
  <c r="C5" i="6"/>
  <c r="C4" i="6"/>
</calcChain>
</file>

<file path=xl/sharedStrings.xml><?xml version="1.0" encoding="utf-8"?>
<sst xmlns="http://schemas.openxmlformats.org/spreadsheetml/2006/main" count="4291" uniqueCount="118">
  <si>
    <t>Region</t>
  </si>
  <si>
    <t>COGS</t>
  </si>
  <si>
    <t>Model</t>
  </si>
  <si>
    <t>North</t>
  </si>
  <si>
    <t>Lenovo</t>
  </si>
  <si>
    <t>South</t>
  </si>
  <si>
    <t>East</t>
  </si>
  <si>
    <t>West</t>
  </si>
  <si>
    <t>Apple</t>
  </si>
  <si>
    <t>Total Sales</t>
  </si>
  <si>
    <t>Invoice Date</t>
  </si>
  <si>
    <t>Emp code</t>
  </si>
  <si>
    <t>Qty</t>
  </si>
  <si>
    <t>CP</t>
  </si>
  <si>
    <t>SP</t>
  </si>
  <si>
    <t>Inv Number</t>
  </si>
  <si>
    <t>Sales Report</t>
  </si>
  <si>
    <t>Stock Qty</t>
  </si>
  <si>
    <t>Samsung</t>
  </si>
  <si>
    <t>Nokia</t>
  </si>
  <si>
    <t>MicroMax</t>
  </si>
  <si>
    <t>Stock as on 1st April</t>
  </si>
  <si>
    <t>% Profitability</t>
  </si>
  <si>
    <t>Cost Price</t>
  </si>
  <si>
    <t>Selling Price</t>
  </si>
  <si>
    <t>Total Qty sold</t>
  </si>
  <si>
    <t>ASU - Avg Sales per unit</t>
  </si>
  <si>
    <t>Total Costs</t>
  </si>
  <si>
    <t>Model-1</t>
  </si>
  <si>
    <t>Model-2</t>
  </si>
  <si>
    <t>Model-3</t>
  </si>
  <si>
    <t>Model-4</t>
  </si>
  <si>
    <t>Model-5</t>
  </si>
  <si>
    <t>Region-1</t>
  </si>
  <si>
    <t>Region-2</t>
  </si>
  <si>
    <t>Region-3</t>
  </si>
  <si>
    <t>Region-4</t>
  </si>
  <si>
    <t>show the % profitability matrix here</t>
  </si>
  <si>
    <t>Month</t>
  </si>
  <si>
    <t>Jan</t>
  </si>
  <si>
    <t>Feb</t>
  </si>
  <si>
    <t>March</t>
  </si>
  <si>
    <t>Weeks</t>
  </si>
  <si>
    <t>Week-1</t>
  </si>
  <si>
    <t>Week-2</t>
  </si>
  <si>
    <t>Week-3</t>
  </si>
  <si>
    <t>Week-4</t>
  </si>
  <si>
    <t>Week-5</t>
  </si>
  <si>
    <t>Week-6</t>
  </si>
  <si>
    <t>Week-7</t>
  </si>
  <si>
    <t>Week-8</t>
  </si>
  <si>
    <t>Week-9</t>
  </si>
  <si>
    <t>Week-10</t>
  </si>
  <si>
    <t>Week-11</t>
  </si>
  <si>
    <t>Week-12</t>
  </si>
  <si>
    <t>Revenue</t>
  </si>
  <si>
    <t>Profit(SP-CP)</t>
  </si>
  <si>
    <t>Profit%(PROFIT/SP)</t>
  </si>
  <si>
    <t>Week</t>
  </si>
  <si>
    <t>Profit%(Profit/Total Profit)</t>
  </si>
  <si>
    <t>Year</t>
  </si>
  <si>
    <t>Total Profit</t>
  </si>
  <si>
    <t>Profitability</t>
  </si>
  <si>
    <t>%Profitability</t>
  </si>
  <si>
    <t>April</t>
  </si>
  <si>
    <t xml:space="preserve">May 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</si>
  <si>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</si>
  <si>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</si>
  <si>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</si>
  <si>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</si>
  <si>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</si>
  <si>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</si>
  <si>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</si>
  <si>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Profitability</t>
  </si>
  <si>
    <t>3-302</t>
  </si>
  <si>
    <t>Week-13</t>
  </si>
  <si>
    <t>Week-14</t>
  </si>
  <si>
    <t>Week-15</t>
  </si>
  <si>
    <t>Week-16</t>
  </si>
  <si>
    <t>Week-17</t>
  </si>
  <si>
    <t>Week-18</t>
  </si>
  <si>
    <t>Week-19</t>
  </si>
  <si>
    <t>Week-20</t>
  </si>
  <si>
    <t>Week-21</t>
  </si>
  <si>
    <t>Week-22</t>
  </si>
  <si>
    <t>Week-23</t>
  </si>
  <si>
    <t>Week-24</t>
  </si>
  <si>
    <t>Week-25</t>
  </si>
  <si>
    <t>Week-26</t>
  </si>
  <si>
    <t>Week-27</t>
  </si>
  <si>
    <t>Week-28</t>
  </si>
  <si>
    <t>Week-29</t>
  </si>
  <si>
    <t>Week-30</t>
  </si>
  <si>
    <t>Week-31</t>
  </si>
  <si>
    <t>Week-32</t>
  </si>
  <si>
    <t>Week-33</t>
  </si>
  <si>
    <t>Week-34</t>
  </si>
  <si>
    <t>Week-35</t>
  </si>
  <si>
    <t>Week-36</t>
  </si>
  <si>
    <t>Week-37</t>
  </si>
  <si>
    <t>Week-38</t>
  </si>
  <si>
    <t>Week-39</t>
  </si>
  <si>
    <t>Week-40</t>
  </si>
  <si>
    <t>Week-41</t>
  </si>
  <si>
    <t>Week-42</t>
  </si>
  <si>
    <t>Week-43</t>
  </si>
  <si>
    <t>Week-44</t>
  </si>
  <si>
    <t>Week-45</t>
  </si>
  <si>
    <t>Week-46</t>
  </si>
  <si>
    <t>Week-47</t>
  </si>
  <si>
    <t>Week-48</t>
  </si>
  <si>
    <t>Week-49</t>
  </si>
  <si>
    <t>Week-50</t>
  </si>
  <si>
    <t>Week-51</t>
  </si>
  <si>
    <t>Week-52</t>
  </si>
  <si>
    <t>Week-53</t>
  </si>
  <si>
    <t>Total</t>
  </si>
  <si>
    <t>303-667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</si>
</sst>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E+00"/>
    <numFmt numFmtId="165" formatCode="[$-409]dd/mmm/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8" xfId="0" applyFill="1" applyBorder="1"/>
    <xf numFmtId="0" fontId="0" fillId="3" borderId="13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9" xfId="0" applyFill="1" applyBorder="1"/>
    <xf numFmtId="0" fontId="0" fillId="0" borderId="20" xfId="0" applyBorder="1" applyAlignment="1">
      <alignment horizontal="center"/>
    </xf>
    <xf numFmtId="0" fontId="0" fillId="0" borderId="19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1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NumberFormat="1"/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2" fillId="4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9</xdr:row>
      <xdr:rowOff>47625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1876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3"/>
  <sheetViews>
    <sheetView workbookViewId="0">
      <selection activeCell="R3" sqref="R3"/>
    </sheetView>
  </sheetViews>
  <sheetFormatPr defaultRowHeight="15.75" x14ac:dyDescent="0.25"/>
  <cols>
    <col min="1" max="1" width="10.125" style="3" bestFit="1" customWidth="1"/>
    <col min="2" max="3" width="10.125" style="3" customWidth="1"/>
    <col min="4" max="4" width="11" style="3" bestFit="1" customWidth="1"/>
    <col min="5" max="5" width="6.5" style="3" bestFit="1" customWidth="1"/>
    <col min="6" max="6" width="8.75" style="3" bestFit="1" customWidth="1"/>
    <col min="7" max="7" width="9" style="3"/>
    <col min="8" max="10" width="7.5" style="3" customWidth="1"/>
    <col min="11" max="11" width="19.75" style="3" customWidth="1"/>
    <col min="12" max="14" width="24.625" customWidth="1"/>
    <col min="15" max="15" width="13.625" customWidth="1"/>
    <col min="16" max="16" width="6.5" bestFit="1" customWidth="1"/>
    <col min="18" max="18" width="8.5" style="3" bestFit="1" customWidth="1"/>
    <col min="21" max="21" width="10.75" bestFit="1" customWidth="1"/>
  </cols>
  <sheetData>
    <row r="1" spans="1:22" ht="16.5" thickBot="1" x14ac:dyDescent="0.3">
      <c r="A1" s="37" t="s">
        <v>16</v>
      </c>
      <c r="B1" s="38"/>
      <c r="C1" s="38"/>
      <c r="D1" s="38"/>
      <c r="E1" s="38"/>
      <c r="F1" s="38"/>
      <c r="G1" s="38"/>
      <c r="H1" s="38"/>
      <c r="I1" s="38"/>
      <c r="J1" s="39"/>
      <c r="K1" s="27"/>
      <c r="L1" s="27"/>
      <c r="M1" s="27"/>
      <c r="N1" s="27"/>
      <c r="P1" s="37" t="s">
        <v>21</v>
      </c>
      <c r="Q1" s="38"/>
      <c r="R1" s="39"/>
    </row>
    <row r="2" spans="1:22" ht="16.5" thickBot="1" x14ac:dyDescent="0.3">
      <c r="A2" s="5" t="s">
        <v>15</v>
      </c>
      <c r="B2" s="5" t="s">
        <v>58</v>
      </c>
      <c r="C2" s="5" t="s">
        <v>38</v>
      </c>
      <c r="D2" s="5" t="s">
        <v>10</v>
      </c>
      <c r="E2" s="5" t="s">
        <v>0</v>
      </c>
      <c r="F2" s="5" t="s">
        <v>11</v>
      </c>
      <c r="G2" s="5" t="s">
        <v>2</v>
      </c>
      <c r="H2" s="5" t="s">
        <v>12</v>
      </c>
      <c r="I2" s="5" t="s">
        <v>13</v>
      </c>
      <c r="J2" s="5" t="s">
        <v>14</v>
      </c>
      <c r="K2" s="28" t="s">
        <v>56</v>
      </c>
      <c r="L2" s="28" t="s">
        <v>57</v>
      </c>
      <c r="M2" s="28" t="s">
        <v>59</v>
      </c>
      <c r="N2" s="28"/>
      <c r="O2" s="28"/>
      <c r="P2" s="11" t="s">
        <v>0</v>
      </c>
      <c r="Q2" s="12" t="s">
        <v>2</v>
      </c>
      <c r="R2" s="13" t="s">
        <v>17</v>
      </c>
      <c r="T2" s="25" t="s">
        <v>13</v>
      </c>
      <c r="U2" s="25" t="s">
        <v>23</v>
      </c>
      <c r="V2" t="s">
        <v>1</v>
      </c>
    </row>
    <row r="3" spans="1:22" x14ac:dyDescent="0.25">
      <c r="A3" s="2">
        <v>1</v>
      </c>
      <c r="B3" s="2">
        <f>WEEKNUM(D3)</f>
        <v>10</v>
      </c>
      <c r="C3" s="2">
        <f>MONTH(D3)</f>
        <v>3</v>
      </c>
      <c r="D3" s="31">
        <v>42801</v>
      </c>
      <c r="E3" s="2" t="s">
        <v>5</v>
      </c>
      <c r="F3" s="4">
        <v>106</v>
      </c>
      <c r="G3" s="2" t="s">
        <v>18</v>
      </c>
      <c r="H3" s="2">
        <v>21</v>
      </c>
      <c r="I3" s="2">
        <v>4842</v>
      </c>
      <c r="J3" s="2">
        <v>4830</v>
      </c>
      <c r="K3" s="29">
        <f t="shared" ref="K3:K66" si="0">J3-I3</f>
        <v>-12</v>
      </c>
      <c r="L3">
        <f t="shared" ref="L3:L66" si="1">K3/J3*100</f>
        <v>-0.2484472049689441</v>
      </c>
      <c r="M3" s="33">
        <f>K3/($K$2003)</f>
        <v>-3.2854929060732336E-6</v>
      </c>
      <c r="N3" s="33"/>
      <c r="P3" s="6" t="s">
        <v>3</v>
      </c>
      <c r="Q3" s="19" t="s">
        <v>18</v>
      </c>
      <c r="R3" s="20">
        <v>994</v>
      </c>
      <c r="T3" s="25" t="s">
        <v>14</v>
      </c>
      <c r="U3" s="25" t="s">
        <v>24</v>
      </c>
      <c r="V3" t="s">
        <v>55</v>
      </c>
    </row>
    <row r="4" spans="1:22" x14ac:dyDescent="0.25">
      <c r="A4" s="2">
        <v>2</v>
      </c>
      <c r="B4" s="2">
        <f t="shared" ref="B4:B67" si="2">WEEKNUM(D4)</f>
        <v>10</v>
      </c>
      <c r="C4" s="2">
        <f t="shared" ref="C4:C67" si="3">MONTH(D4)</f>
        <v>3</v>
      </c>
      <c r="D4" s="31">
        <v>42802</v>
      </c>
      <c r="E4" s="2" t="s">
        <v>6</v>
      </c>
      <c r="F4" s="4">
        <v>110</v>
      </c>
      <c r="G4" s="2" t="s">
        <v>19</v>
      </c>
      <c r="H4" s="2">
        <v>34</v>
      </c>
      <c r="I4" s="2">
        <v>1766</v>
      </c>
      <c r="J4" s="2">
        <v>7602</v>
      </c>
      <c r="K4" s="29">
        <f t="shared" si="0"/>
        <v>5836</v>
      </c>
      <c r="L4">
        <f t="shared" si="1"/>
        <v>76.769271244409367</v>
      </c>
      <c r="M4" s="33">
        <f t="shared" ref="M4:M67" si="4">K4/($K$2003)</f>
        <v>1.597844716653616E-3</v>
      </c>
      <c r="N4" s="34"/>
      <c r="P4" s="7" t="s">
        <v>3</v>
      </c>
      <c r="Q4" s="2" t="s">
        <v>4</v>
      </c>
      <c r="R4" s="21">
        <v>525</v>
      </c>
    </row>
    <row r="5" spans="1:22" x14ac:dyDescent="0.25">
      <c r="A5" s="2">
        <v>3</v>
      </c>
      <c r="B5" s="2">
        <f t="shared" si="2"/>
        <v>10</v>
      </c>
      <c r="C5" s="2">
        <f t="shared" si="3"/>
        <v>3</v>
      </c>
      <c r="D5" s="31">
        <v>42803</v>
      </c>
      <c r="E5" s="2" t="s">
        <v>6</v>
      </c>
      <c r="F5" s="4">
        <v>105</v>
      </c>
      <c r="G5" s="2" t="s">
        <v>8</v>
      </c>
      <c r="H5" s="2">
        <v>35</v>
      </c>
      <c r="I5" s="2">
        <v>3496</v>
      </c>
      <c r="J5" s="2">
        <v>5156</v>
      </c>
      <c r="K5" s="29">
        <f t="shared" si="0"/>
        <v>1660</v>
      </c>
      <c r="L5">
        <f t="shared" si="1"/>
        <v>32.195500387897596</v>
      </c>
      <c r="M5" s="33">
        <f t="shared" si="4"/>
        <v>4.5449318534013065E-4</v>
      </c>
      <c r="N5" s="30"/>
      <c r="P5" s="7" t="s">
        <v>3</v>
      </c>
      <c r="Q5" s="2" t="s">
        <v>8</v>
      </c>
      <c r="R5" s="21">
        <v>701</v>
      </c>
    </row>
    <row r="6" spans="1:22" x14ac:dyDescent="0.25">
      <c r="A6" s="2">
        <v>4</v>
      </c>
      <c r="B6" s="2">
        <f t="shared" si="2"/>
        <v>10</v>
      </c>
      <c r="C6" s="2">
        <f t="shared" si="3"/>
        <v>3</v>
      </c>
      <c r="D6" s="31">
        <v>42804</v>
      </c>
      <c r="E6" s="2" t="s">
        <v>7</v>
      </c>
      <c r="F6" s="4">
        <v>110</v>
      </c>
      <c r="G6" s="2" t="s">
        <v>8</v>
      </c>
      <c r="H6" s="2">
        <v>6</v>
      </c>
      <c r="I6" s="2">
        <v>4348</v>
      </c>
      <c r="J6" s="2">
        <v>5678</v>
      </c>
      <c r="K6" s="29">
        <f t="shared" si="0"/>
        <v>1330</v>
      </c>
      <c r="L6">
        <f t="shared" si="1"/>
        <v>23.423740753786547</v>
      </c>
      <c r="M6" s="33">
        <f t="shared" si="4"/>
        <v>3.6414213042311672E-4</v>
      </c>
      <c r="N6" s="30"/>
      <c r="P6" s="7" t="s">
        <v>3</v>
      </c>
      <c r="Q6" s="2" t="s">
        <v>19</v>
      </c>
      <c r="R6" s="21">
        <v>519</v>
      </c>
    </row>
    <row r="7" spans="1:22" ht="16.5" thickBot="1" x14ac:dyDescent="0.3">
      <c r="A7" s="2">
        <v>5</v>
      </c>
      <c r="B7" s="2">
        <f t="shared" si="2"/>
        <v>10</v>
      </c>
      <c r="C7" s="2">
        <f t="shared" si="3"/>
        <v>3</v>
      </c>
      <c r="D7" s="31">
        <v>42805</v>
      </c>
      <c r="E7" s="2" t="s">
        <v>3</v>
      </c>
      <c r="F7" s="4">
        <v>104</v>
      </c>
      <c r="G7" s="2" t="s">
        <v>18</v>
      </c>
      <c r="H7" s="2">
        <v>48</v>
      </c>
      <c r="I7" s="2">
        <v>1284</v>
      </c>
      <c r="J7" s="2">
        <v>4130</v>
      </c>
      <c r="K7" s="29">
        <f t="shared" si="0"/>
        <v>2846</v>
      </c>
      <c r="L7">
        <f t="shared" si="1"/>
        <v>68.91041162227603</v>
      </c>
      <c r="M7" s="33">
        <f t="shared" si="4"/>
        <v>7.7920940089036854E-4</v>
      </c>
      <c r="N7" s="30"/>
      <c r="P7" s="8" t="s">
        <v>3</v>
      </c>
      <c r="Q7" s="9" t="s">
        <v>20</v>
      </c>
      <c r="R7" s="22">
        <v>303</v>
      </c>
    </row>
    <row r="8" spans="1:22" x14ac:dyDescent="0.25">
      <c r="A8" s="2">
        <v>6</v>
      </c>
      <c r="B8" s="2">
        <f t="shared" si="2"/>
        <v>11</v>
      </c>
      <c r="C8" s="2">
        <f t="shared" si="3"/>
        <v>3</v>
      </c>
      <c r="D8" s="31">
        <v>42806</v>
      </c>
      <c r="E8" s="2" t="s">
        <v>3</v>
      </c>
      <c r="F8" s="4">
        <v>109</v>
      </c>
      <c r="G8" s="2" t="s">
        <v>8</v>
      </c>
      <c r="H8" s="2">
        <v>22</v>
      </c>
      <c r="I8" s="2">
        <v>1758</v>
      </c>
      <c r="J8" s="2">
        <v>4092</v>
      </c>
      <c r="K8" s="29">
        <f t="shared" si="0"/>
        <v>2334</v>
      </c>
      <c r="L8">
        <f t="shared" si="1"/>
        <v>57.038123167155433</v>
      </c>
      <c r="M8" s="33">
        <f t="shared" si="4"/>
        <v>6.3902837023124392E-4</v>
      </c>
      <c r="N8" s="30"/>
      <c r="P8" s="16" t="s">
        <v>5</v>
      </c>
      <c r="Q8" s="17" t="s">
        <v>18</v>
      </c>
      <c r="R8" s="23">
        <v>453</v>
      </c>
    </row>
    <row r="9" spans="1:22" x14ac:dyDescent="0.25">
      <c r="A9" s="2">
        <v>7</v>
      </c>
      <c r="B9" s="2">
        <f t="shared" si="2"/>
        <v>11</v>
      </c>
      <c r="C9" s="2">
        <f t="shared" si="3"/>
        <v>3</v>
      </c>
      <c r="D9" s="31">
        <v>42807</v>
      </c>
      <c r="E9" s="2" t="s">
        <v>5</v>
      </c>
      <c r="F9" s="4">
        <v>102</v>
      </c>
      <c r="G9" s="2" t="s">
        <v>18</v>
      </c>
      <c r="H9" s="2">
        <v>50</v>
      </c>
      <c r="I9" s="2">
        <v>4227</v>
      </c>
      <c r="J9" s="2">
        <v>3637</v>
      </c>
      <c r="K9" s="29">
        <f t="shared" si="0"/>
        <v>-590</v>
      </c>
      <c r="L9">
        <f t="shared" si="1"/>
        <v>-16.222161121803687</v>
      </c>
      <c r="M9" s="33">
        <f t="shared" si="4"/>
        <v>-1.6153673454860065E-4</v>
      </c>
      <c r="N9" s="30"/>
      <c r="P9" s="10" t="s">
        <v>5</v>
      </c>
      <c r="Q9" s="2" t="s">
        <v>4</v>
      </c>
      <c r="R9" s="21">
        <v>767</v>
      </c>
    </row>
    <row r="10" spans="1:22" x14ac:dyDescent="0.25">
      <c r="A10" s="2">
        <v>8</v>
      </c>
      <c r="B10" s="2">
        <f t="shared" si="2"/>
        <v>11</v>
      </c>
      <c r="C10" s="2">
        <f t="shared" si="3"/>
        <v>3</v>
      </c>
      <c r="D10" s="31">
        <v>42808</v>
      </c>
      <c r="E10" s="2" t="s">
        <v>6</v>
      </c>
      <c r="F10" s="4">
        <v>107</v>
      </c>
      <c r="G10" s="2" t="s">
        <v>18</v>
      </c>
      <c r="H10" s="2">
        <v>9</v>
      </c>
      <c r="I10" s="2">
        <v>1099</v>
      </c>
      <c r="J10" s="2">
        <v>3727</v>
      </c>
      <c r="K10" s="29">
        <f t="shared" si="0"/>
        <v>2628</v>
      </c>
      <c r="L10">
        <f t="shared" si="1"/>
        <v>70.512476522672401</v>
      </c>
      <c r="M10" s="33">
        <f t="shared" si="4"/>
        <v>7.1952294643003818E-4</v>
      </c>
      <c r="N10" s="30"/>
      <c r="P10" s="10" t="s">
        <v>5</v>
      </c>
      <c r="Q10" s="2" t="s">
        <v>8</v>
      </c>
      <c r="R10" s="21">
        <v>653</v>
      </c>
    </row>
    <row r="11" spans="1:22" x14ac:dyDescent="0.25">
      <c r="A11" s="2">
        <v>9</v>
      </c>
      <c r="B11" s="2">
        <f t="shared" si="2"/>
        <v>11</v>
      </c>
      <c r="C11" s="2">
        <f t="shared" si="3"/>
        <v>3</v>
      </c>
      <c r="D11" s="31">
        <v>42809</v>
      </c>
      <c r="E11" s="2" t="s">
        <v>7</v>
      </c>
      <c r="F11" s="4">
        <v>104</v>
      </c>
      <c r="G11" s="2" t="s">
        <v>18</v>
      </c>
      <c r="H11" s="2">
        <v>22</v>
      </c>
      <c r="I11" s="2">
        <v>3956</v>
      </c>
      <c r="J11" s="2">
        <v>8154</v>
      </c>
      <c r="K11" s="29">
        <f t="shared" si="0"/>
        <v>4198</v>
      </c>
      <c r="L11">
        <f t="shared" si="1"/>
        <v>51.48393426539122</v>
      </c>
      <c r="M11" s="33">
        <f t="shared" si="4"/>
        <v>1.1493749349746195E-3</v>
      </c>
      <c r="N11" s="32"/>
      <c r="P11" s="10" t="s">
        <v>5</v>
      </c>
      <c r="Q11" s="2" t="s">
        <v>19</v>
      </c>
      <c r="R11" s="21">
        <v>762</v>
      </c>
    </row>
    <row r="12" spans="1:22" ht="16.5" thickBot="1" x14ac:dyDescent="0.3">
      <c r="A12" s="2">
        <v>10</v>
      </c>
      <c r="B12" s="2">
        <f t="shared" si="2"/>
        <v>11</v>
      </c>
      <c r="C12" s="2">
        <f t="shared" si="3"/>
        <v>3</v>
      </c>
      <c r="D12" s="31">
        <v>42810</v>
      </c>
      <c r="E12" s="2" t="s">
        <v>3</v>
      </c>
      <c r="F12" s="4">
        <v>109</v>
      </c>
      <c r="G12" s="2" t="s">
        <v>20</v>
      </c>
      <c r="H12" s="2">
        <v>15</v>
      </c>
      <c r="I12" s="2">
        <v>2247</v>
      </c>
      <c r="J12" s="2">
        <v>8321</v>
      </c>
      <c r="K12" s="29">
        <f t="shared" si="0"/>
        <v>6074</v>
      </c>
      <c r="L12">
        <f t="shared" si="1"/>
        <v>72.996034130513152</v>
      </c>
      <c r="M12" s="33">
        <f t="shared" si="4"/>
        <v>1.6630069926240685E-3</v>
      </c>
      <c r="N12" s="32"/>
      <c r="P12" s="14" t="s">
        <v>5</v>
      </c>
      <c r="Q12" s="15" t="s">
        <v>20</v>
      </c>
      <c r="R12" s="24">
        <v>989</v>
      </c>
    </row>
    <row r="13" spans="1:22" x14ac:dyDescent="0.25">
      <c r="A13" s="2">
        <v>11</v>
      </c>
      <c r="B13" s="2">
        <f t="shared" si="2"/>
        <v>11</v>
      </c>
      <c r="C13" s="2">
        <f t="shared" si="3"/>
        <v>3</v>
      </c>
      <c r="D13" s="31">
        <v>42811</v>
      </c>
      <c r="E13" s="2" t="s">
        <v>6</v>
      </c>
      <c r="F13" s="4">
        <v>110</v>
      </c>
      <c r="G13" s="2" t="s">
        <v>4</v>
      </c>
      <c r="H13" s="2">
        <v>22</v>
      </c>
      <c r="I13" s="2">
        <v>1384</v>
      </c>
      <c r="J13" s="2">
        <v>4815</v>
      </c>
      <c r="K13" s="29">
        <f t="shared" si="0"/>
        <v>3431</v>
      </c>
      <c r="L13">
        <f t="shared" si="1"/>
        <v>71.256490134994806</v>
      </c>
      <c r="M13" s="33">
        <f t="shared" si="4"/>
        <v>9.3937718006143877E-4</v>
      </c>
      <c r="N13" s="32"/>
      <c r="P13" s="6" t="s">
        <v>6</v>
      </c>
      <c r="Q13" s="19" t="s">
        <v>18</v>
      </c>
      <c r="R13" s="20">
        <v>522</v>
      </c>
    </row>
    <row r="14" spans="1:22" x14ac:dyDescent="0.25">
      <c r="A14" s="2">
        <v>12</v>
      </c>
      <c r="B14" s="2">
        <v>11</v>
      </c>
      <c r="C14" s="2">
        <f t="shared" si="3"/>
        <v>3</v>
      </c>
      <c r="D14" s="31">
        <v>42812</v>
      </c>
      <c r="E14" s="2" t="s">
        <v>6</v>
      </c>
      <c r="F14" s="4">
        <v>106</v>
      </c>
      <c r="G14" s="2" t="s">
        <v>18</v>
      </c>
      <c r="H14" s="2">
        <v>50</v>
      </c>
      <c r="I14" s="2">
        <v>1240</v>
      </c>
      <c r="J14" s="2">
        <v>7129</v>
      </c>
      <c r="K14" s="29">
        <f t="shared" si="0"/>
        <v>5889</v>
      </c>
      <c r="L14">
        <f t="shared" si="1"/>
        <v>82.6062561369056</v>
      </c>
      <c r="M14" s="33">
        <f t="shared" si="4"/>
        <v>1.6123556436554395E-3</v>
      </c>
      <c r="N14" s="32"/>
      <c r="P14" s="7" t="s">
        <v>6</v>
      </c>
      <c r="Q14" s="2" t="s">
        <v>4</v>
      </c>
      <c r="R14" s="21">
        <v>574</v>
      </c>
    </row>
    <row r="15" spans="1:22" x14ac:dyDescent="0.25">
      <c r="A15" s="2">
        <v>13</v>
      </c>
      <c r="B15" s="2">
        <f t="shared" si="2"/>
        <v>12</v>
      </c>
      <c r="C15" s="2">
        <f t="shared" si="3"/>
        <v>3</v>
      </c>
      <c r="D15" s="31">
        <v>42813</v>
      </c>
      <c r="E15" s="2" t="s">
        <v>3</v>
      </c>
      <c r="F15" s="4">
        <v>101</v>
      </c>
      <c r="G15" s="2" t="s">
        <v>18</v>
      </c>
      <c r="H15" s="2">
        <v>5</v>
      </c>
      <c r="I15" s="2">
        <v>2136</v>
      </c>
      <c r="J15" s="2">
        <v>8745</v>
      </c>
      <c r="K15" s="29">
        <f t="shared" si="0"/>
        <v>6609</v>
      </c>
      <c r="L15">
        <f t="shared" si="1"/>
        <v>75.5746140651801</v>
      </c>
      <c r="M15" s="33">
        <f t="shared" si="4"/>
        <v>1.8094852180198335E-3</v>
      </c>
      <c r="N15" s="32"/>
      <c r="P15" s="7" t="s">
        <v>6</v>
      </c>
      <c r="Q15" s="2" t="s">
        <v>8</v>
      </c>
      <c r="R15" s="21">
        <v>850</v>
      </c>
    </row>
    <row r="16" spans="1:22" x14ac:dyDescent="0.25">
      <c r="A16" s="2">
        <v>14</v>
      </c>
      <c r="B16" s="2">
        <f t="shared" si="2"/>
        <v>12</v>
      </c>
      <c r="C16" s="2">
        <f t="shared" si="3"/>
        <v>3</v>
      </c>
      <c r="D16" s="31">
        <v>42814</v>
      </c>
      <c r="E16" s="2" t="s">
        <v>7</v>
      </c>
      <c r="F16" s="4">
        <v>106</v>
      </c>
      <c r="G16" s="2" t="s">
        <v>20</v>
      </c>
      <c r="H16" s="2">
        <v>10</v>
      </c>
      <c r="I16" s="2">
        <v>4964</v>
      </c>
      <c r="J16" s="2">
        <v>8288</v>
      </c>
      <c r="K16" s="29">
        <f t="shared" si="0"/>
        <v>3324</v>
      </c>
      <c r="L16">
        <f t="shared" si="1"/>
        <v>40.10617760617761</v>
      </c>
      <c r="M16" s="33">
        <f t="shared" si="4"/>
        <v>9.1008153498228577E-4</v>
      </c>
      <c r="N16" s="32"/>
      <c r="P16" s="7" t="s">
        <v>6</v>
      </c>
      <c r="Q16" s="2" t="s">
        <v>19</v>
      </c>
      <c r="R16" s="21">
        <v>631</v>
      </c>
    </row>
    <row r="17" spans="1:18" ht="16.5" thickBot="1" x14ac:dyDescent="0.3">
      <c r="A17" s="2">
        <v>15</v>
      </c>
      <c r="B17" s="2">
        <f t="shared" si="2"/>
        <v>12</v>
      </c>
      <c r="C17" s="2">
        <f t="shared" si="3"/>
        <v>3</v>
      </c>
      <c r="D17" s="31">
        <v>42815</v>
      </c>
      <c r="E17" s="2" t="s">
        <v>5</v>
      </c>
      <c r="F17" s="4">
        <v>105</v>
      </c>
      <c r="G17" s="2" t="s">
        <v>18</v>
      </c>
      <c r="H17" s="2">
        <v>10</v>
      </c>
      <c r="I17" s="2">
        <v>4832</v>
      </c>
      <c r="J17" s="2">
        <v>3061</v>
      </c>
      <c r="K17" s="29">
        <f t="shared" si="0"/>
        <v>-1771</v>
      </c>
      <c r="L17">
        <f t="shared" si="1"/>
        <v>-57.856909506697164</v>
      </c>
      <c r="M17" s="33">
        <f t="shared" si="4"/>
        <v>-4.8488399472130806E-4</v>
      </c>
      <c r="N17" s="32"/>
      <c r="P17" s="8" t="s">
        <v>6</v>
      </c>
      <c r="Q17" s="9" t="s">
        <v>20</v>
      </c>
      <c r="R17" s="22">
        <v>876</v>
      </c>
    </row>
    <row r="18" spans="1:18" x14ac:dyDescent="0.25">
      <c r="A18" s="2">
        <v>16</v>
      </c>
      <c r="B18" s="2">
        <f t="shared" si="2"/>
        <v>12</v>
      </c>
      <c r="C18" s="2">
        <f t="shared" si="3"/>
        <v>3</v>
      </c>
      <c r="D18" s="31">
        <v>42816</v>
      </c>
      <c r="E18" s="2" t="s">
        <v>6</v>
      </c>
      <c r="F18" s="4">
        <v>107</v>
      </c>
      <c r="G18" s="2" t="s">
        <v>18</v>
      </c>
      <c r="H18" s="2">
        <v>12</v>
      </c>
      <c r="I18" s="2">
        <v>4581</v>
      </c>
      <c r="J18" s="2">
        <v>1884</v>
      </c>
      <c r="K18" s="29">
        <f t="shared" si="0"/>
        <v>-2697</v>
      </c>
      <c r="L18">
        <f t="shared" si="1"/>
        <v>-143.15286624203821</v>
      </c>
      <c r="M18" s="33">
        <f t="shared" si="4"/>
        <v>-7.3841453063995923E-4</v>
      </c>
      <c r="N18" s="32"/>
      <c r="P18" s="18" t="s">
        <v>7</v>
      </c>
      <c r="Q18" s="17" t="s">
        <v>18</v>
      </c>
      <c r="R18" s="23">
        <v>664</v>
      </c>
    </row>
    <row r="19" spans="1:18" x14ac:dyDescent="0.25">
      <c r="A19" s="2">
        <v>17</v>
      </c>
      <c r="B19" s="2">
        <f t="shared" si="2"/>
        <v>12</v>
      </c>
      <c r="C19" s="2">
        <f t="shared" si="3"/>
        <v>3</v>
      </c>
      <c r="D19" s="31">
        <v>42817</v>
      </c>
      <c r="E19" s="2" t="s">
        <v>7</v>
      </c>
      <c r="F19" s="4">
        <v>103</v>
      </c>
      <c r="G19" s="2" t="s">
        <v>8</v>
      </c>
      <c r="H19" s="2">
        <v>41</v>
      </c>
      <c r="I19" s="2">
        <v>3820</v>
      </c>
      <c r="J19" s="2">
        <v>7487</v>
      </c>
      <c r="K19" s="29">
        <f t="shared" si="0"/>
        <v>3667</v>
      </c>
      <c r="L19">
        <f t="shared" si="1"/>
        <v>48.978228930145583</v>
      </c>
      <c r="M19" s="33">
        <f t="shared" si="4"/>
        <v>1.003991873880879E-3</v>
      </c>
      <c r="N19" s="32"/>
      <c r="P19" s="7" t="s">
        <v>7</v>
      </c>
      <c r="Q19" s="2" t="s">
        <v>4</v>
      </c>
      <c r="R19" s="21">
        <v>878</v>
      </c>
    </row>
    <row r="20" spans="1:18" x14ac:dyDescent="0.25">
      <c r="A20" s="2">
        <v>18</v>
      </c>
      <c r="B20" s="2">
        <f t="shared" si="2"/>
        <v>12</v>
      </c>
      <c r="C20" s="2">
        <f t="shared" si="3"/>
        <v>3</v>
      </c>
      <c r="D20" s="31">
        <v>42818</v>
      </c>
      <c r="E20" s="2" t="s">
        <v>7</v>
      </c>
      <c r="F20" s="4">
        <v>102</v>
      </c>
      <c r="G20" s="2" t="s">
        <v>19</v>
      </c>
      <c r="H20" s="2">
        <v>41</v>
      </c>
      <c r="I20" s="2">
        <v>4827</v>
      </c>
      <c r="J20" s="2">
        <v>6564</v>
      </c>
      <c r="K20" s="29">
        <f t="shared" si="0"/>
        <v>1737</v>
      </c>
      <c r="L20">
        <f t="shared" si="1"/>
        <v>26.462522851919562</v>
      </c>
      <c r="M20" s="33">
        <f t="shared" si="4"/>
        <v>4.7557509815410057E-4</v>
      </c>
      <c r="N20" s="32"/>
      <c r="P20" s="7" t="s">
        <v>7</v>
      </c>
      <c r="Q20" s="2" t="s">
        <v>8</v>
      </c>
      <c r="R20" s="21">
        <v>947</v>
      </c>
    </row>
    <row r="21" spans="1:18" x14ac:dyDescent="0.25">
      <c r="A21" s="2">
        <v>19</v>
      </c>
      <c r="B21" s="2">
        <f t="shared" si="2"/>
        <v>12</v>
      </c>
      <c r="C21" s="2">
        <f t="shared" si="3"/>
        <v>3</v>
      </c>
      <c r="D21" s="31">
        <v>42819</v>
      </c>
      <c r="E21" s="2" t="s">
        <v>7</v>
      </c>
      <c r="F21" s="4">
        <v>109</v>
      </c>
      <c r="G21" s="2" t="s">
        <v>4</v>
      </c>
      <c r="H21" s="2">
        <v>29</v>
      </c>
      <c r="I21" s="2">
        <v>4129</v>
      </c>
      <c r="J21" s="2">
        <v>3549</v>
      </c>
      <c r="K21" s="29">
        <f t="shared" si="0"/>
        <v>-580</v>
      </c>
      <c r="L21">
        <f t="shared" si="1"/>
        <v>-16.342631727247113</v>
      </c>
      <c r="M21" s="33">
        <f t="shared" si="4"/>
        <v>-1.5879882379353963E-4</v>
      </c>
      <c r="N21" s="32"/>
      <c r="P21" s="7" t="s">
        <v>7</v>
      </c>
      <c r="Q21" s="2" t="s">
        <v>19</v>
      </c>
      <c r="R21" s="21">
        <v>349</v>
      </c>
    </row>
    <row r="22" spans="1:18" ht="16.5" thickBot="1" x14ac:dyDescent="0.3">
      <c r="A22" s="2">
        <v>20</v>
      </c>
      <c r="B22" s="2">
        <f t="shared" si="2"/>
        <v>13</v>
      </c>
      <c r="C22" s="2">
        <f t="shared" si="3"/>
        <v>3</v>
      </c>
      <c r="D22" s="31">
        <v>42820</v>
      </c>
      <c r="E22" s="2" t="s">
        <v>6</v>
      </c>
      <c r="F22" s="4">
        <v>103</v>
      </c>
      <c r="G22" s="2" t="s">
        <v>18</v>
      </c>
      <c r="H22" s="2">
        <v>35</v>
      </c>
      <c r="I22" s="2">
        <v>3343</v>
      </c>
      <c r="J22" s="2">
        <v>1221</v>
      </c>
      <c r="K22" s="29">
        <f t="shared" si="0"/>
        <v>-2122</v>
      </c>
      <c r="L22">
        <f t="shared" si="1"/>
        <v>-173.79197379197379</v>
      </c>
      <c r="M22" s="33">
        <f t="shared" si="4"/>
        <v>-5.8098466222395015E-4</v>
      </c>
      <c r="N22" s="32"/>
      <c r="P22" s="8" t="s">
        <v>7</v>
      </c>
      <c r="Q22" s="9" t="s">
        <v>20</v>
      </c>
      <c r="R22" s="22">
        <v>883</v>
      </c>
    </row>
    <row r="23" spans="1:18" x14ac:dyDescent="0.25">
      <c r="A23" s="2">
        <v>21</v>
      </c>
      <c r="B23" s="2">
        <f t="shared" si="2"/>
        <v>13</v>
      </c>
      <c r="C23" s="2">
        <f t="shared" si="3"/>
        <v>3</v>
      </c>
      <c r="D23" s="31">
        <v>42821</v>
      </c>
      <c r="E23" s="2" t="s">
        <v>5</v>
      </c>
      <c r="F23" s="4">
        <v>106</v>
      </c>
      <c r="G23" s="2" t="s">
        <v>20</v>
      </c>
      <c r="H23" s="2">
        <v>37</v>
      </c>
      <c r="I23" s="2">
        <v>4665</v>
      </c>
      <c r="J23" s="2">
        <v>6006</v>
      </c>
      <c r="K23" s="29">
        <f t="shared" si="0"/>
        <v>1341</v>
      </c>
      <c r="L23">
        <f t="shared" si="1"/>
        <v>22.327672327672328</v>
      </c>
      <c r="M23" s="33">
        <f t="shared" si="4"/>
        <v>3.6715383225368388E-4</v>
      </c>
      <c r="N23" s="32"/>
    </row>
    <row r="24" spans="1:18" x14ac:dyDescent="0.25">
      <c r="A24" s="2">
        <v>22</v>
      </c>
      <c r="B24" s="2">
        <f t="shared" si="2"/>
        <v>13</v>
      </c>
      <c r="C24" s="2">
        <f t="shared" si="3"/>
        <v>3</v>
      </c>
      <c r="D24" s="31">
        <v>42822</v>
      </c>
      <c r="E24" s="2" t="s">
        <v>5</v>
      </c>
      <c r="F24" s="4">
        <v>101</v>
      </c>
      <c r="G24" s="2" t="s">
        <v>19</v>
      </c>
      <c r="H24" s="2">
        <v>6</v>
      </c>
      <c r="I24" s="2">
        <v>2340</v>
      </c>
      <c r="J24" s="2">
        <v>3385</v>
      </c>
      <c r="K24" s="29">
        <f t="shared" si="0"/>
        <v>1045</v>
      </c>
      <c r="L24">
        <f t="shared" si="1"/>
        <v>30.871491875923191</v>
      </c>
      <c r="M24" s="33">
        <f t="shared" si="4"/>
        <v>2.8611167390387744E-4</v>
      </c>
      <c r="N24" s="32"/>
    </row>
    <row r="25" spans="1:18" x14ac:dyDescent="0.25">
      <c r="A25" s="2">
        <v>23</v>
      </c>
      <c r="B25" s="2">
        <f t="shared" si="2"/>
        <v>13</v>
      </c>
      <c r="C25" s="2">
        <f t="shared" si="3"/>
        <v>3</v>
      </c>
      <c r="D25" s="31">
        <v>42823</v>
      </c>
      <c r="E25" s="2" t="s">
        <v>7</v>
      </c>
      <c r="F25" s="4">
        <v>102</v>
      </c>
      <c r="G25" s="2" t="s">
        <v>18</v>
      </c>
      <c r="H25" s="2">
        <v>21</v>
      </c>
      <c r="I25" s="2">
        <v>4266</v>
      </c>
      <c r="J25" s="2">
        <v>2682</v>
      </c>
      <c r="K25" s="29">
        <f t="shared" si="0"/>
        <v>-1584</v>
      </c>
      <c r="L25">
        <f t="shared" si="1"/>
        <v>-59.060402684563762</v>
      </c>
      <c r="M25" s="33">
        <f t="shared" si="4"/>
        <v>-4.3368506360166685E-4</v>
      </c>
      <c r="N25" s="32"/>
    </row>
    <row r="26" spans="1:18" x14ac:dyDescent="0.25">
      <c r="A26" s="2">
        <v>24</v>
      </c>
      <c r="B26" s="2">
        <f t="shared" si="2"/>
        <v>13</v>
      </c>
      <c r="C26" s="2">
        <f t="shared" si="3"/>
        <v>3</v>
      </c>
      <c r="D26" s="31">
        <v>42824</v>
      </c>
      <c r="E26" s="2" t="s">
        <v>3</v>
      </c>
      <c r="F26" s="4">
        <v>102</v>
      </c>
      <c r="G26" s="2" t="s">
        <v>8</v>
      </c>
      <c r="H26" s="2">
        <v>3</v>
      </c>
      <c r="I26" s="2">
        <v>3708</v>
      </c>
      <c r="J26" s="2">
        <v>7366</v>
      </c>
      <c r="K26" s="29">
        <f t="shared" si="0"/>
        <v>3658</v>
      </c>
      <c r="L26">
        <f t="shared" si="1"/>
        <v>49.6606027694814</v>
      </c>
      <c r="M26" s="33">
        <f t="shared" si="4"/>
        <v>1.0015277542013241E-3</v>
      </c>
      <c r="N26" s="32"/>
    </row>
    <row r="27" spans="1:18" x14ac:dyDescent="0.25">
      <c r="A27" s="2">
        <v>25</v>
      </c>
      <c r="B27" s="2">
        <f t="shared" si="2"/>
        <v>13</v>
      </c>
      <c r="C27" s="2">
        <f t="shared" si="3"/>
        <v>3</v>
      </c>
      <c r="D27" s="31">
        <v>42825</v>
      </c>
      <c r="E27" s="2" t="s">
        <v>3</v>
      </c>
      <c r="F27" s="4">
        <v>104</v>
      </c>
      <c r="G27" s="2" t="s">
        <v>4</v>
      </c>
      <c r="H27" s="2">
        <v>48</v>
      </c>
      <c r="I27" s="2">
        <v>3494</v>
      </c>
      <c r="J27" s="2">
        <v>1769</v>
      </c>
      <c r="K27" s="29">
        <f t="shared" si="0"/>
        <v>-1725</v>
      </c>
      <c r="L27">
        <f t="shared" si="1"/>
        <v>-97.51271905031092</v>
      </c>
      <c r="M27" s="33">
        <f t="shared" si="4"/>
        <v>-4.7228960524802735E-4</v>
      </c>
      <c r="N27" s="32"/>
    </row>
    <row r="28" spans="1:18" x14ac:dyDescent="0.25">
      <c r="A28" s="2">
        <v>26</v>
      </c>
      <c r="B28" s="2">
        <f t="shared" si="2"/>
        <v>13</v>
      </c>
      <c r="C28" s="2">
        <f t="shared" si="3"/>
        <v>4</v>
      </c>
      <c r="D28" s="31">
        <v>42826</v>
      </c>
      <c r="E28" s="2" t="s">
        <v>7</v>
      </c>
      <c r="F28" s="4">
        <v>107</v>
      </c>
      <c r="G28" s="2" t="s">
        <v>20</v>
      </c>
      <c r="H28" s="2">
        <v>45</v>
      </c>
      <c r="I28" s="2">
        <v>1295</v>
      </c>
      <c r="J28" s="2">
        <v>4226</v>
      </c>
      <c r="K28" s="29">
        <f t="shared" si="0"/>
        <v>2931</v>
      </c>
      <c r="L28">
        <f t="shared" si="1"/>
        <v>69.356365357311873</v>
      </c>
      <c r="M28" s="33">
        <f t="shared" si="4"/>
        <v>8.0248164230838732E-4</v>
      </c>
      <c r="N28" s="32"/>
    </row>
    <row r="29" spans="1:18" x14ac:dyDescent="0.25">
      <c r="A29" s="2">
        <v>27</v>
      </c>
      <c r="B29" s="2">
        <f t="shared" si="2"/>
        <v>14</v>
      </c>
      <c r="C29" s="2">
        <f t="shared" si="3"/>
        <v>4</v>
      </c>
      <c r="D29" s="31">
        <v>42827</v>
      </c>
      <c r="E29" s="2" t="s">
        <v>3</v>
      </c>
      <c r="F29" s="4">
        <v>102</v>
      </c>
      <c r="G29" s="2" t="s">
        <v>18</v>
      </c>
      <c r="H29" s="2">
        <v>20</v>
      </c>
      <c r="I29" s="2">
        <v>2070</v>
      </c>
      <c r="J29" s="2">
        <v>5172</v>
      </c>
      <c r="K29" s="29">
        <f t="shared" si="0"/>
        <v>3102</v>
      </c>
      <c r="L29">
        <f t="shared" si="1"/>
        <v>59.976798143851504</v>
      </c>
      <c r="M29" s="33">
        <f t="shared" si="4"/>
        <v>8.4929991621993084E-4</v>
      </c>
      <c r="N29" s="32"/>
    </row>
    <row r="30" spans="1:18" x14ac:dyDescent="0.25">
      <c r="A30" s="2">
        <v>28</v>
      </c>
      <c r="B30" s="2">
        <f t="shared" si="2"/>
        <v>14</v>
      </c>
      <c r="C30" s="2">
        <f t="shared" si="3"/>
        <v>4</v>
      </c>
      <c r="D30" s="31">
        <v>42828</v>
      </c>
      <c r="E30" s="2" t="s">
        <v>5</v>
      </c>
      <c r="F30" s="4">
        <v>106</v>
      </c>
      <c r="G30" s="2" t="s">
        <v>8</v>
      </c>
      <c r="H30" s="2">
        <v>32</v>
      </c>
      <c r="I30" s="2">
        <v>1449</v>
      </c>
      <c r="J30" s="2">
        <v>4022</v>
      </c>
      <c r="K30" s="29">
        <f t="shared" si="0"/>
        <v>2573</v>
      </c>
      <c r="L30">
        <f t="shared" si="1"/>
        <v>63.973147687717557</v>
      </c>
      <c r="M30" s="33">
        <f t="shared" si="4"/>
        <v>7.0446443727720253E-4</v>
      </c>
      <c r="N30" s="32"/>
    </row>
    <row r="31" spans="1:18" x14ac:dyDescent="0.25">
      <c r="A31" s="2">
        <v>29</v>
      </c>
      <c r="B31" s="2">
        <f t="shared" si="2"/>
        <v>14</v>
      </c>
      <c r="C31" s="2">
        <f t="shared" si="3"/>
        <v>4</v>
      </c>
      <c r="D31" s="31">
        <v>42829</v>
      </c>
      <c r="E31" s="2" t="s">
        <v>7</v>
      </c>
      <c r="F31" s="4">
        <v>109</v>
      </c>
      <c r="G31" s="2" t="s">
        <v>4</v>
      </c>
      <c r="H31" s="2">
        <v>16</v>
      </c>
      <c r="I31" s="2">
        <v>3622</v>
      </c>
      <c r="J31" s="2">
        <v>4912</v>
      </c>
      <c r="K31" s="29">
        <f t="shared" si="0"/>
        <v>1290</v>
      </c>
      <c r="L31">
        <f t="shared" si="1"/>
        <v>26.262214983713356</v>
      </c>
      <c r="M31" s="33">
        <f t="shared" si="4"/>
        <v>3.5319048740287259E-4</v>
      </c>
      <c r="N31" s="32"/>
    </row>
    <row r="32" spans="1:18" x14ac:dyDescent="0.25">
      <c r="A32" s="2">
        <v>30</v>
      </c>
      <c r="B32" s="2">
        <f t="shared" si="2"/>
        <v>14</v>
      </c>
      <c r="C32" s="2">
        <f t="shared" si="3"/>
        <v>4</v>
      </c>
      <c r="D32" s="31">
        <v>42830</v>
      </c>
      <c r="E32" s="2" t="s">
        <v>3</v>
      </c>
      <c r="F32" s="4">
        <v>103</v>
      </c>
      <c r="G32" s="2" t="s">
        <v>18</v>
      </c>
      <c r="H32" s="2">
        <v>36</v>
      </c>
      <c r="I32" s="2">
        <v>1331</v>
      </c>
      <c r="J32" s="2">
        <v>3995</v>
      </c>
      <c r="K32" s="29">
        <f t="shared" si="0"/>
        <v>2664</v>
      </c>
      <c r="L32">
        <f t="shared" si="1"/>
        <v>66.683354192740936</v>
      </c>
      <c r="M32" s="33">
        <f t="shared" si="4"/>
        <v>7.293794251482579E-4</v>
      </c>
      <c r="N32" s="32"/>
    </row>
    <row r="33" spans="1:14" x14ac:dyDescent="0.25">
      <c r="A33" s="2">
        <v>31</v>
      </c>
      <c r="B33" s="2">
        <f t="shared" si="2"/>
        <v>14</v>
      </c>
      <c r="C33" s="2">
        <f t="shared" si="3"/>
        <v>4</v>
      </c>
      <c r="D33" s="31">
        <v>42831</v>
      </c>
      <c r="E33" s="2" t="s">
        <v>5</v>
      </c>
      <c r="F33" s="4">
        <v>105</v>
      </c>
      <c r="G33" s="2" t="s">
        <v>8</v>
      </c>
      <c r="H33" s="2">
        <v>34</v>
      </c>
      <c r="I33" s="2">
        <v>3463</v>
      </c>
      <c r="J33" s="2">
        <v>6842</v>
      </c>
      <c r="K33" s="29">
        <f t="shared" si="0"/>
        <v>3379</v>
      </c>
      <c r="L33">
        <f t="shared" si="1"/>
        <v>49.386144402221568</v>
      </c>
      <c r="M33" s="33">
        <f t="shared" si="4"/>
        <v>9.2514004413512142E-4</v>
      </c>
      <c r="N33" s="32"/>
    </row>
    <row r="34" spans="1:14" x14ac:dyDescent="0.25">
      <c r="A34" s="2">
        <v>32</v>
      </c>
      <c r="B34" s="2">
        <f t="shared" si="2"/>
        <v>14</v>
      </c>
      <c r="C34" s="2">
        <f t="shared" si="3"/>
        <v>4</v>
      </c>
      <c r="D34" s="31">
        <v>42832</v>
      </c>
      <c r="E34" s="2" t="s">
        <v>5</v>
      </c>
      <c r="F34" s="4">
        <v>104</v>
      </c>
      <c r="G34" s="2" t="s">
        <v>4</v>
      </c>
      <c r="H34" s="2">
        <v>44</v>
      </c>
      <c r="I34" s="2">
        <v>3013</v>
      </c>
      <c r="J34" s="2">
        <v>7373</v>
      </c>
      <c r="K34" s="29">
        <f t="shared" si="0"/>
        <v>4360</v>
      </c>
      <c r="L34">
        <f t="shared" si="1"/>
        <v>59.134680591346807</v>
      </c>
      <c r="M34" s="33">
        <f t="shared" si="4"/>
        <v>1.1937290892066082E-3</v>
      </c>
      <c r="N34" s="32"/>
    </row>
    <row r="35" spans="1:14" x14ac:dyDescent="0.25">
      <c r="A35" s="2">
        <v>33</v>
      </c>
      <c r="B35" s="2">
        <f t="shared" si="2"/>
        <v>14</v>
      </c>
      <c r="C35" s="2">
        <f t="shared" si="3"/>
        <v>4</v>
      </c>
      <c r="D35" s="31">
        <v>42833</v>
      </c>
      <c r="E35" s="2" t="s">
        <v>5</v>
      </c>
      <c r="F35" s="4">
        <v>105</v>
      </c>
      <c r="G35" s="2" t="s">
        <v>18</v>
      </c>
      <c r="H35" s="2">
        <v>26</v>
      </c>
      <c r="I35" s="2">
        <v>2599</v>
      </c>
      <c r="J35" s="2">
        <v>2431</v>
      </c>
      <c r="K35" s="29">
        <f t="shared" si="0"/>
        <v>-168</v>
      </c>
      <c r="L35">
        <f t="shared" si="1"/>
        <v>-6.9107363225010277</v>
      </c>
      <c r="M35" s="33">
        <f t="shared" si="4"/>
        <v>-4.5996900685025272E-5</v>
      </c>
      <c r="N35" s="32"/>
    </row>
    <row r="36" spans="1:14" x14ac:dyDescent="0.25">
      <c r="A36" s="2">
        <v>34</v>
      </c>
      <c r="B36" s="2">
        <f t="shared" si="2"/>
        <v>15</v>
      </c>
      <c r="C36" s="2">
        <f t="shared" si="3"/>
        <v>4</v>
      </c>
      <c r="D36" s="31">
        <v>42834</v>
      </c>
      <c r="E36" s="2" t="s">
        <v>6</v>
      </c>
      <c r="F36" s="4">
        <v>108</v>
      </c>
      <c r="G36" s="2" t="s">
        <v>18</v>
      </c>
      <c r="H36" s="2">
        <v>17</v>
      </c>
      <c r="I36" s="2">
        <v>4087</v>
      </c>
      <c r="J36" s="2">
        <v>8060</v>
      </c>
      <c r="K36" s="29">
        <f t="shared" si="0"/>
        <v>3973</v>
      </c>
      <c r="L36">
        <f t="shared" si="1"/>
        <v>49.292803970223325</v>
      </c>
      <c r="M36" s="33">
        <f t="shared" si="4"/>
        <v>1.0877719429857465E-3</v>
      </c>
      <c r="N36" s="32"/>
    </row>
    <row r="37" spans="1:14" x14ac:dyDescent="0.25">
      <c r="A37" s="2">
        <v>35</v>
      </c>
      <c r="B37" s="2">
        <f t="shared" si="2"/>
        <v>15</v>
      </c>
      <c r="C37" s="2">
        <f t="shared" si="3"/>
        <v>4</v>
      </c>
      <c r="D37" s="31">
        <v>42835</v>
      </c>
      <c r="E37" s="2" t="s">
        <v>5</v>
      </c>
      <c r="F37" s="4">
        <v>109</v>
      </c>
      <c r="G37" s="2" t="s">
        <v>18</v>
      </c>
      <c r="H37" s="2">
        <v>50</v>
      </c>
      <c r="I37" s="2">
        <v>2086</v>
      </c>
      <c r="J37" s="2">
        <v>3300</v>
      </c>
      <c r="K37" s="29">
        <f t="shared" si="0"/>
        <v>1214</v>
      </c>
      <c r="L37">
        <f t="shared" si="1"/>
        <v>36.787878787878789</v>
      </c>
      <c r="M37" s="33">
        <f t="shared" si="4"/>
        <v>3.3238236566440879E-4</v>
      </c>
      <c r="N37" s="32"/>
    </row>
    <row r="38" spans="1:14" x14ac:dyDescent="0.25">
      <c r="A38" s="2">
        <v>36</v>
      </c>
      <c r="B38" s="2">
        <f t="shared" si="2"/>
        <v>15</v>
      </c>
      <c r="C38" s="2">
        <f t="shared" si="3"/>
        <v>4</v>
      </c>
      <c r="D38" s="31">
        <v>42836</v>
      </c>
      <c r="E38" s="2" t="s">
        <v>7</v>
      </c>
      <c r="F38" s="4">
        <v>103</v>
      </c>
      <c r="G38" s="2" t="s">
        <v>4</v>
      </c>
      <c r="H38" s="2">
        <v>41</v>
      </c>
      <c r="I38" s="2">
        <v>4555</v>
      </c>
      <c r="J38" s="2">
        <v>5563</v>
      </c>
      <c r="K38" s="29">
        <f t="shared" si="0"/>
        <v>1008</v>
      </c>
      <c r="L38">
        <f t="shared" si="1"/>
        <v>18.119719575768471</v>
      </c>
      <c r="M38" s="33">
        <f t="shared" si="4"/>
        <v>2.759814041101516E-4</v>
      </c>
      <c r="N38" s="32"/>
    </row>
    <row r="39" spans="1:14" x14ac:dyDescent="0.25">
      <c r="A39" s="2">
        <v>37</v>
      </c>
      <c r="B39" s="2">
        <f t="shared" si="2"/>
        <v>15</v>
      </c>
      <c r="C39" s="2">
        <f t="shared" si="3"/>
        <v>4</v>
      </c>
      <c r="D39" s="31">
        <v>42837</v>
      </c>
      <c r="E39" s="2" t="s">
        <v>5</v>
      </c>
      <c r="F39" s="4">
        <v>102</v>
      </c>
      <c r="G39" s="2" t="s">
        <v>20</v>
      </c>
      <c r="H39" s="2">
        <v>7</v>
      </c>
      <c r="I39" s="2">
        <v>1008</v>
      </c>
      <c r="J39" s="2">
        <v>8283</v>
      </c>
      <c r="K39" s="29">
        <f t="shared" si="0"/>
        <v>7275</v>
      </c>
      <c r="L39">
        <f t="shared" si="1"/>
        <v>87.830496197030058</v>
      </c>
      <c r="M39" s="33">
        <f t="shared" si="4"/>
        <v>1.9918300743068979E-3</v>
      </c>
      <c r="N39" s="32"/>
    </row>
    <row r="40" spans="1:14" x14ac:dyDescent="0.25">
      <c r="A40" s="2">
        <v>38</v>
      </c>
      <c r="B40" s="2">
        <f t="shared" si="2"/>
        <v>15</v>
      </c>
      <c r="C40" s="2">
        <f t="shared" si="3"/>
        <v>4</v>
      </c>
      <c r="D40" s="31">
        <v>42838</v>
      </c>
      <c r="E40" s="2" t="s">
        <v>3</v>
      </c>
      <c r="F40" s="4">
        <v>104</v>
      </c>
      <c r="G40" s="2" t="s">
        <v>8</v>
      </c>
      <c r="H40" s="2">
        <v>7</v>
      </c>
      <c r="I40" s="2">
        <v>2730</v>
      </c>
      <c r="J40" s="2">
        <v>8230</v>
      </c>
      <c r="K40" s="29">
        <f t="shared" si="0"/>
        <v>5500</v>
      </c>
      <c r="L40">
        <f t="shared" si="1"/>
        <v>66.828675577156744</v>
      </c>
      <c r="M40" s="33">
        <f t="shared" si="4"/>
        <v>1.5058509152835655E-3</v>
      </c>
      <c r="N40" s="32"/>
    </row>
    <row r="41" spans="1:14" x14ac:dyDescent="0.25">
      <c r="A41" s="2">
        <v>39</v>
      </c>
      <c r="B41" s="2">
        <f t="shared" si="2"/>
        <v>15</v>
      </c>
      <c r="C41" s="2">
        <f t="shared" si="3"/>
        <v>4</v>
      </c>
      <c r="D41" s="31">
        <v>42839</v>
      </c>
      <c r="E41" s="2" t="s">
        <v>3</v>
      </c>
      <c r="F41" s="4">
        <v>104</v>
      </c>
      <c r="G41" s="2" t="s">
        <v>4</v>
      </c>
      <c r="H41" s="2">
        <v>44</v>
      </c>
      <c r="I41" s="2">
        <v>3401</v>
      </c>
      <c r="J41" s="2">
        <v>4765</v>
      </c>
      <c r="K41" s="29">
        <f t="shared" si="0"/>
        <v>1364</v>
      </c>
      <c r="L41">
        <f t="shared" si="1"/>
        <v>28.625393494228753</v>
      </c>
      <c r="M41" s="33">
        <f t="shared" si="4"/>
        <v>3.7345102699032421E-4</v>
      </c>
      <c r="N41" s="32"/>
    </row>
    <row r="42" spans="1:14" x14ac:dyDescent="0.25">
      <c r="A42" s="2">
        <v>40</v>
      </c>
      <c r="B42" s="2">
        <f t="shared" si="2"/>
        <v>15</v>
      </c>
      <c r="C42" s="2">
        <f t="shared" si="3"/>
        <v>4</v>
      </c>
      <c r="D42" s="31">
        <v>42840</v>
      </c>
      <c r="E42" s="2" t="s">
        <v>7</v>
      </c>
      <c r="F42" s="4">
        <v>101</v>
      </c>
      <c r="G42" s="2" t="s">
        <v>18</v>
      </c>
      <c r="H42" s="2">
        <v>4</v>
      </c>
      <c r="I42" s="2">
        <v>1393</v>
      </c>
      <c r="J42" s="2">
        <v>6084</v>
      </c>
      <c r="K42" s="29">
        <f t="shared" si="0"/>
        <v>4691</v>
      </c>
      <c r="L42">
        <f t="shared" si="1"/>
        <v>77.103879026955951</v>
      </c>
      <c r="M42" s="33">
        <f t="shared" si="4"/>
        <v>1.2843539351991282E-3</v>
      </c>
      <c r="N42" s="32"/>
    </row>
    <row r="43" spans="1:14" x14ac:dyDescent="0.25">
      <c r="A43" s="2">
        <v>41</v>
      </c>
      <c r="B43" s="2">
        <f t="shared" si="2"/>
        <v>16</v>
      </c>
      <c r="C43" s="2">
        <f t="shared" si="3"/>
        <v>4</v>
      </c>
      <c r="D43" s="31">
        <v>42841</v>
      </c>
      <c r="E43" s="2" t="s">
        <v>7</v>
      </c>
      <c r="F43" s="4">
        <v>104</v>
      </c>
      <c r="G43" s="2" t="s">
        <v>18</v>
      </c>
      <c r="H43" s="2">
        <v>40</v>
      </c>
      <c r="I43" s="2">
        <v>3451</v>
      </c>
      <c r="J43" s="2">
        <v>4184</v>
      </c>
      <c r="K43" s="29">
        <f t="shared" si="0"/>
        <v>733</v>
      </c>
      <c r="L43">
        <f t="shared" si="1"/>
        <v>17.519120458891013</v>
      </c>
      <c r="M43" s="33">
        <f t="shared" si="4"/>
        <v>2.0068885834597335E-4</v>
      </c>
      <c r="N43" s="32"/>
    </row>
    <row r="44" spans="1:14" x14ac:dyDescent="0.25">
      <c r="A44" s="2">
        <v>42</v>
      </c>
      <c r="B44" s="2">
        <f t="shared" si="2"/>
        <v>16</v>
      </c>
      <c r="C44" s="2">
        <f t="shared" si="3"/>
        <v>4</v>
      </c>
      <c r="D44" s="31">
        <v>42842</v>
      </c>
      <c r="E44" s="2" t="s">
        <v>6</v>
      </c>
      <c r="F44" s="4">
        <v>102</v>
      </c>
      <c r="G44" s="2" t="s">
        <v>20</v>
      </c>
      <c r="H44" s="2">
        <v>16</v>
      </c>
      <c r="I44" s="2">
        <v>4503</v>
      </c>
      <c r="J44" s="2">
        <v>2068</v>
      </c>
      <c r="K44" s="29">
        <f t="shared" si="0"/>
        <v>-2435</v>
      </c>
      <c r="L44">
        <f t="shared" si="1"/>
        <v>-117.74661508704062</v>
      </c>
      <c r="M44" s="33">
        <f t="shared" si="4"/>
        <v>-6.6668126885736033E-4</v>
      </c>
      <c r="N44" s="32"/>
    </row>
    <row r="45" spans="1:14" x14ac:dyDescent="0.25">
      <c r="A45" s="2">
        <v>43</v>
      </c>
      <c r="B45" s="2">
        <f t="shared" si="2"/>
        <v>16</v>
      </c>
      <c r="C45" s="2">
        <f t="shared" si="3"/>
        <v>4</v>
      </c>
      <c r="D45" s="31">
        <v>42843</v>
      </c>
      <c r="E45" s="2" t="s">
        <v>7</v>
      </c>
      <c r="F45" s="4">
        <v>104</v>
      </c>
      <c r="G45" s="2" t="s">
        <v>18</v>
      </c>
      <c r="H45" s="2">
        <v>6</v>
      </c>
      <c r="I45" s="2">
        <v>2331</v>
      </c>
      <c r="J45" s="2">
        <v>5499</v>
      </c>
      <c r="K45" s="29">
        <f t="shared" si="0"/>
        <v>3168</v>
      </c>
      <c r="L45">
        <f t="shared" si="1"/>
        <v>57.610474631751231</v>
      </c>
      <c r="M45" s="33">
        <f t="shared" si="4"/>
        <v>8.6737012720333371E-4</v>
      </c>
      <c r="N45" s="32"/>
    </row>
    <row r="46" spans="1:14" x14ac:dyDescent="0.25">
      <c r="A46" s="2">
        <v>44</v>
      </c>
      <c r="B46" s="2">
        <f t="shared" si="2"/>
        <v>16</v>
      </c>
      <c r="C46" s="2">
        <f t="shared" si="3"/>
        <v>4</v>
      </c>
      <c r="D46" s="31">
        <v>42844</v>
      </c>
      <c r="E46" s="2" t="s">
        <v>7</v>
      </c>
      <c r="F46" s="4">
        <v>101</v>
      </c>
      <c r="G46" s="2" t="s">
        <v>4</v>
      </c>
      <c r="H46" s="2">
        <v>21</v>
      </c>
      <c r="I46" s="2">
        <v>1560</v>
      </c>
      <c r="J46" s="2">
        <v>2460</v>
      </c>
      <c r="K46" s="29">
        <f t="shared" si="0"/>
        <v>900</v>
      </c>
      <c r="L46">
        <f t="shared" si="1"/>
        <v>36.585365853658537</v>
      </c>
      <c r="M46" s="33">
        <f t="shared" si="4"/>
        <v>2.4641196795549254E-4</v>
      </c>
      <c r="N46" s="32"/>
    </row>
    <row r="47" spans="1:14" x14ac:dyDescent="0.25">
      <c r="A47" s="2">
        <v>45</v>
      </c>
      <c r="B47" s="2">
        <f t="shared" si="2"/>
        <v>16</v>
      </c>
      <c r="C47" s="2">
        <f t="shared" si="3"/>
        <v>4</v>
      </c>
      <c r="D47" s="31">
        <v>42845</v>
      </c>
      <c r="E47" s="2" t="s">
        <v>6</v>
      </c>
      <c r="F47" s="4">
        <v>105</v>
      </c>
      <c r="G47" s="2" t="s">
        <v>20</v>
      </c>
      <c r="H47" s="2">
        <v>29</v>
      </c>
      <c r="I47" s="2">
        <v>1205</v>
      </c>
      <c r="J47" s="2">
        <v>4936</v>
      </c>
      <c r="K47" s="29">
        <f t="shared" si="0"/>
        <v>3731</v>
      </c>
      <c r="L47">
        <f t="shared" si="1"/>
        <v>75.587520259319291</v>
      </c>
      <c r="M47" s="33">
        <f t="shared" si="4"/>
        <v>1.0215145027132695E-3</v>
      </c>
      <c r="N47" s="32"/>
    </row>
    <row r="48" spans="1:14" x14ac:dyDescent="0.25">
      <c r="A48" s="2">
        <v>46</v>
      </c>
      <c r="B48" s="2">
        <f t="shared" si="2"/>
        <v>16</v>
      </c>
      <c r="C48" s="2">
        <f t="shared" si="3"/>
        <v>4</v>
      </c>
      <c r="D48" s="31">
        <v>42846</v>
      </c>
      <c r="E48" s="2" t="s">
        <v>3</v>
      </c>
      <c r="F48" s="4">
        <v>107</v>
      </c>
      <c r="G48" s="2" t="s">
        <v>4</v>
      </c>
      <c r="H48" s="2">
        <v>45</v>
      </c>
      <c r="I48" s="2">
        <v>1953</v>
      </c>
      <c r="J48" s="2">
        <v>8582</v>
      </c>
      <c r="K48" s="29">
        <f t="shared" si="0"/>
        <v>6629</v>
      </c>
      <c r="L48">
        <f t="shared" si="1"/>
        <v>77.243066884176187</v>
      </c>
      <c r="M48" s="33">
        <f t="shared" si="4"/>
        <v>1.8149610395299554E-3</v>
      </c>
      <c r="N48" s="32"/>
    </row>
    <row r="49" spans="1:14" x14ac:dyDescent="0.25">
      <c r="A49" s="2">
        <v>47</v>
      </c>
      <c r="B49" s="2">
        <f t="shared" si="2"/>
        <v>16</v>
      </c>
      <c r="C49" s="2">
        <f t="shared" si="3"/>
        <v>4</v>
      </c>
      <c r="D49" s="31">
        <v>42847</v>
      </c>
      <c r="E49" s="2" t="s">
        <v>7</v>
      </c>
      <c r="F49" s="4">
        <v>109</v>
      </c>
      <c r="G49" s="2" t="s">
        <v>19</v>
      </c>
      <c r="H49" s="2">
        <v>28</v>
      </c>
      <c r="I49" s="2">
        <v>1470</v>
      </c>
      <c r="J49" s="2">
        <v>1212</v>
      </c>
      <c r="K49" s="29">
        <f t="shared" si="0"/>
        <v>-258</v>
      </c>
      <c r="L49">
        <f t="shared" si="1"/>
        <v>-21.287128712871286</v>
      </c>
      <c r="M49" s="33">
        <f t="shared" si="4"/>
        <v>-7.0638097480574526E-5</v>
      </c>
      <c r="N49" s="32"/>
    </row>
    <row r="50" spans="1:14" x14ac:dyDescent="0.25">
      <c r="A50" s="2">
        <v>48</v>
      </c>
      <c r="B50" s="2">
        <f t="shared" si="2"/>
        <v>17</v>
      </c>
      <c r="C50" s="2">
        <f t="shared" si="3"/>
        <v>4</v>
      </c>
      <c r="D50" s="31">
        <v>42848</v>
      </c>
      <c r="E50" s="2" t="s">
        <v>6</v>
      </c>
      <c r="F50" s="4">
        <v>104</v>
      </c>
      <c r="G50" s="2" t="s">
        <v>20</v>
      </c>
      <c r="H50" s="2">
        <v>27</v>
      </c>
      <c r="I50" s="2">
        <v>4845</v>
      </c>
      <c r="J50" s="2">
        <v>1457</v>
      </c>
      <c r="K50" s="29">
        <f t="shared" si="0"/>
        <v>-3388</v>
      </c>
      <c r="L50">
        <f t="shared" si="1"/>
        <v>-232.53260123541523</v>
      </c>
      <c r="M50" s="33">
        <f t="shared" si="4"/>
        <v>-9.2760416381467629E-4</v>
      </c>
      <c r="N50" s="32"/>
    </row>
    <row r="51" spans="1:14" x14ac:dyDescent="0.25">
      <c r="A51" s="2">
        <v>49</v>
      </c>
      <c r="B51" s="2">
        <f t="shared" si="2"/>
        <v>17</v>
      </c>
      <c r="C51" s="2">
        <f t="shared" si="3"/>
        <v>4</v>
      </c>
      <c r="D51" s="31">
        <v>42849</v>
      </c>
      <c r="E51" s="2" t="s">
        <v>3</v>
      </c>
      <c r="F51" s="4">
        <v>108</v>
      </c>
      <c r="G51" s="2" t="s">
        <v>19</v>
      </c>
      <c r="H51" s="2">
        <v>19</v>
      </c>
      <c r="I51" s="2">
        <v>2582</v>
      </c>
      <c r="J51" s="2">
        <v>4667</v>
      </c>
      <c r="K51" s="29">
        <f t="shared" si="0"/>
        <v>2085</v>
      </c>
      <c r="L51">
        <f t="shared" si="1"/>
        <v>44.675380329976434</v>
      </c>
      <c r="M51" s="33">
        <f t="shared" si="4"/>
        <v>5.7085439243022436E-4</v>
      </c>
      <c r="N51" s="32"/>
    </row>
    <row r="52" spans="1:14" x14ac:dyDescent="0.25">
      <c r="A52" s="2">
        <v>50</v>
      </c>
      <c r="B52" s="2">
        <f t="shared" si="2"/>
        <v>17</v>
      </c>
      <c r="C52" s="2">
        <f t="shared" si="3"/>
        <v>4</v>
      </c>
      <c r="D52" s="31">
        <v>42850</v>
      </c>
      <c r="E52" s="2" t="s">
        <v>5</v>
      </c>
      <c r="F52" s="4">
        <v>107</v>
      </c>
      <c r="G52" s="2" t="s">
        <v>8</v>
      </c>
      <c r="H52" s="2">
        <v>24</v>
      </c>
      <c r="I52" s="2">
        <v>2124</v>
      </c>
      <c r="J52" s="2">
        <v>1099</v>
      </c>
      <c r="K52" s="29">
        <f t="shared" si="0"/>
        <v>-1025</v>
      </c>
      <c r="L52">
        <f t="shared" si="1"/>
        <v>-93.266606005459508</v>
      </c>
      <c r="M52" s="33">
        <f t="shared" si="4"/>
        <v>-2.8063585239375535E-4</v>
      </c>
      <c r="N52" s="32"/>
    </row>
    <row r="53" spans="1:14" x14ac:dyDescent="0.25">
      <c r="A53" s="2">
        <v>51</v>
      </c>
      <c r="B53" s="2">
        <f t="shared" si="2"/>
        <v>17</v>
      </c>
      <c r="C53" s="2">
        <f t="shared" si="3"/>
        <v>4</v>
      </c>
      <c r="D53" s="31">
        <v>42851</v>
      </c>
      <c r="E53" s="2" t="s">
        <v>5</v>
      </c>
      <c r="F53" s="4">
        <v>110</v>
      </c>
      <c r="G53" s="2" t="s">
        <v>8</v>
      </c>
      <c r="H53" s="2">
        <v>42</v>
      </c>
      <c r="I53" s="2">
        <v>4183</v>
      </c>
      <c r="J53" s="2">
        <v>5143</v>
      </c>
      <c r="K53" s="29">
        <f t="shared" si="0"/>
        <v>960</v>
      </c>
      <c r="L53">
        <f t="shared" si="1"/>
        <v>18.666148162551043</v>
      </c>
      <c r="M53" s="33">
        <f t="shared" si="4"/>
        <v>2.6283943248585871E-4</v>
      </c>
      <c r="N53" s="32"/>
    </row>
    <row r="54" spans="1:14" x14ac:dyDescent="0.25">
      <c r="A54" s="2">
        <v>52</v>
      </c>
      <c r="B54" s="2">
        <f t="shared" si="2"/>
        <v>17</v>
      </c>
      <c r="C54" s="2">
        <f t="shared" si="3"/>
        <v>4</v>
      </c>
      <c r="D54" s="31">
        <v>42852</v>
      </c>
      <c r="E54" s="2" t="s">
        <v>6</v>
      </c>
      <c r="F54" s="4">
        <v>107</v>
      </c>
      <c r="G54" s="2" t="s">
        <v>8</v>
      </c>
      <c r="H54" s="2">
        <v>4</v>
      </c>
      <c r="I54" s="2">
        <v>4872</v>
      </c>
      <c r="J54" s="2">
        <v>8865</v>
      </c>
      <c r="K54" s="29">
        <f t="shared" si="0"/>
        <v>3993</v>
      </c>
      <c r="L54">
        <f t="shared" si="1"/>
        <v>45.042301184433164</v>
      </c>
      <c r="M54" s="33">
        <f t="shared" si="4"/>
        <v>1.0932477644958684E-3</v>
      </c>
      <c r="N54" s="32"/>
    </row>
    <row r="55" spans="1:14" x14ac:dyDescent="0.25">
      <c r="A55" s="2">
        <v>53</v>
      </c>
      <c r="B55" s="2">
        <f t="shared" si="2"/>
        <v>17</v>
      </c>
      <c r="C55" s="2">
        <f t="shared" si="3"/>
        <v>4</v>
      </c>
      <c r="D55" s="31">
        <v>42853</v>
      </c>
      <c r="E55" s="2" t="s">
        <v>3</v>
      </c>
      <c r="F55" s="4">
        <v>108</v>
      </c>
      <c r="G55" s="2" t="s">
        <v>4</v>
      </c>
      <c r="H55" s="2">
        <v>8</v>
      </c>
      <c r="I55" s="2">
        <v>2997</v>
      </c>
      <c r="J55" s="2">
        <v>6663</v>
      </c>
      <c r="K55" s="29">
        <f t="shared" si="0"/>
        <v>3666</v>
      </c>
      <c r="L55">
        <f t="shared" si="1"/>
        <v>55.020261143629</v>
      </c>
      <c r="M55" s="33">
        <f t="shared" si="4"/>
        <v>1.0037180828053728E-3</v>
      </c>
      <c r="N55" s="32"/>
    </row>
    <row r="56" spans="1:14" x14ac:dyDescent="0.25">
      <c r="A56" s="2">
        <v>54</v>
      </c>
      <c r="B56" s="2">
        <f t="shared" si="2"/>
        <v>17</v>
      </c>
      <c r="C56" s="2">
        <f t="shared" si="3"/>
        <v>4</v>
      </c>
      <c r="D56" s="31">
        <v>42854</v>
      </c>
      <c r="E56" s="2" t="s">
        <v>3</v>
      </c>
      <c r="F56" s="4">
        <v>106</v>
      </c>
      <c r="G56" s="2" t="s">
        <v>20</v>
      </c>
      <c r="H56" s="2">
        <v>11</v>
      </c>
      <c r="I56" s="2">
        <v>3433</v>
      </c>
      <c r="J56" s="2">
        <v>2012</v>
      </c>
      <c r="K56" s="29">
        <f t="shared" si="0"/>
        <v>-1421</v>
      </c>
      <c r="L56">
        <f t="shared" si="1"/>
        <v>-70.62624254473161</v>
      </c>
      <c r="M56" s="33">
        <f t="shared" si="4"/>
        <v>-3.8905711829417209E-4</v>
      </c>
      <c r="N56" s="32"/>
    </row>
    <row r="57" spans="1:14" x14ac:dyDescent="0.25">
      <c r="A57" s="2">
        <v>55</v>
      </c>
      <c r="B57" s="2">
        <f t="shared" si="2"/>
        <v>18</v>
      </c>
      <c r="C57" s="2">
        <f t="shared" si="3"/>
        <v>4</v>
      </c>
      <c r="D57" s="31">
        <v>42855</v>
      </c>
      <c r="E57" s="2" t="s">
        <v>7</v>
      </c>
      <c r="F57" s="4">
        <v>107</v>
      </c>
      <c r="G57" s="2" t="s">
        <v>19</v>
      </c>
      <c r="H57" s="2">
        <v>8</v>
      </c>
      <c r="I57" s="2">
        <v>2062</v>
      </c>
      <c r="J57" s="2">
        <v>6765</v>
      </c>
      <c r="K57" s="29">
        <f t="shared" si="0"/>
        <v>4703</v>
      </c>
      <c r="L57">
        <f t="shared" si="1"/>
        <v>69.519586104951955</v>
      </c>
      <c r="M57" s="33">
        <f t="shared" si="4"/>
        <v>1.2876394281052014E-3</v>
      </c>
      <c r="N57" s="32"/>
    </row>
    <row r="58" spans="1:14" x14ac:dyDescent="0.25">
      <c r="A58" s="2">
        <v>56</v>
      </c>
      <c r="B58" s="2">
        <f t="shared" si="2"/>
        <v>18</v>
      </c>
      <c r="C58" s="2">
        <f t="shared" si="3"/>
        <v>5</v>
      </c>
      <c r="D58" s="31">
        <v>42856</v>
      </c>
      <c r="E58" s="2" t="s">
        <v>7</v>
      </c>
      <c r="F58" s="4">
        <v>104</v>
      </c>
      <c r="G58" s="2" t="s">
        <v>19</v>
      </c>
      <c r="H58" s="2">
        <v>14</v>
      </c>
      <c r="I58" s="2">
        <v>1857</v>
      </c>
      <c r="J58" s="2">
        <v>5604</v>
      </c>
      <c r="K58" s="29">
        <f t="shared" si="0"/>
        <v>3747</v>
      </c>
      <c r="L58">
        <f t="shared" si="1"/>
        <v>66.862955032119913</v>
      </c>
      <c r="M58" s="33">
        <f t="shared" si="4"/>
        <v>1.0258951599213671E-3</v>
      </c>
      <c r="N58" s="32"/>
    </row>
    <row r="59" spans="1:14" x14ac:dyDescent="0.25">
      <c r="A59" s="2">
        <v>57</v>
      </c>
      <c r="B59" s="2">
        <f t="shared" si="2"/>
        <v>18</v>
      </c>
      <c r="C59" s="2">
        <f t="shared" si="3"/>
        <v>5</v>
      </c>
      <c r="D59" s="31">
        <v>42857</v>
      </c>
      <c r="E59" s="2" t="s">
        <v>6</v>
      </c>
      <c r="F59" s="4">
        <v>104</v>
      </c>
      <c r="G59" s="2" t="s">
        <v>18</v>
      </c>
      <c r="H59" s="2">
        <v>26</v>
      </c>
      <c r="I59" s="2">
        <v>2087</v>
      </c>
      <c r="J59" s="2">
        <v>8118</v>
      </c>
      <c r="K59" s="29">
        <f t="shared" si="0"/>
        <v>6031</v>
      </c>
      <c r="L59">
        <f t="shared" si="1"/>
        <v>74.29169746242917</v>
      </c>
      <c r="M59" s="33">
        <f t="shared" si="4"/>
        <v>1.651233976377306E-3</v>
      </c>
      <c r="N59" s="32"/>
    </row>
    <row r="60" spans="1:14" x14ac:dyDescent="0.25">
      <c r="A60" s="2">
        <v>58</v>
      </c>
      <c r="B60" s="2">
        <f t="shared" si="2"/>
        <v>18</v>
      </c>
      <c r="C60" s="2">
        <f t="shared" si="3"/>
        <v>5</v>
      </c>
      <c r="D60" s="31">
        <v>42858</v>
      </c>
      <c r="E60" s="2" t="s">
        <v>3</v>
      </c>
      <c r="F60" s="4">
        <v>103</v>
      </c>
      <c r="G60" s="2" t="s">
        <v>8</v>
      </c>
      <c r="H60" s="2">
        <v>45</v>
      </c>
      <c r="I60" s="2">
        <v>2769</v>
      </c>
      <c r="J60" s="2">
        <v>1284</v>
      </c>
      <c r="K60" s="29">
        <f t="shared" si="0"/>
        <v>-1485</v>
      </c>
      <c r="L60">
        <f t="shared" si="1"/>
        <v>-115.65420560747664</v>
      </c>
      <c r="M60" s="33">
        <f t="shared" si="4"/>
        <v>-4.0657974712656267E-4</v>
      </c>
      <c r="N60" s="32"/>
    </row>
    <row r="61" spans="1:14" x14ac:dyDescent="0.25">
      <c r="A61" s="2">
        <v>59</v>
      </c>
      <c r="B61" s="2">
        <f t="shared" si="2"/>
        <v>18</v>
      </c>
      <c r="C61" s="2">
        <f t="shared" si="3"/>
        <v>5</v>
      </c>
      <c r="D61" s="31">
        <v>42859</v>
      </c>
      <c r="E61" s="2" t="s">
        <v>6</v>
      </c>
      <c r="F61" s="4">
        <v>110</v>
      </c>
      <c r="G61" s="2" t="s">
        <v>8</v>
      </c>
      <c r="H61" s="2">
        <v>42</v>
      </c>
      <c r="I61" s="2">
        <v>3526</v>
      </c>
      <c r="J61" s="2">
        <v>6930</v>
      </c>
      <c r="K61" s="29">
        <f t="shared" si="0"/>
        <v>3404</v>
      </c>
      <c r="L61">
        <f t="shared" si="1"/>
        <v>49.119769119769117</v>
      </c>
      <c r="M61" s="33">
        <f t="shared" si="4"/>
        <v>9.3198482102277392E-4</v>
      </c>
      <c r="N61" s="32"/>
    </row>
    <row r="62" spans="1:14" x14ac:dyDescent="0.25">
      <c r="A62" s="2">
        <v>60</v>
      </c>
      <c r="B62" s="2">
        <f t="shared" si="2"/>
        <v>18</v>
      </c>
      <c r="C62" s="2">
        <f t="shared" si="3"/>
        <v>5</v>
      </c>
      <c r="D62" s="31">
        <v>42860</v>
      </c>
      <c r="E62" s="2" t="s">
        <v>3</v>
      </c>
      <c r="F62" s="4">
        <v>105</v>
      </c>
      <c r="G62" s="2" t="s">
        <v>20</v>
      </c>
      <c r="H62" s="2">
        <v>47</v>
      </c>
      <c r="I62" s="2">
        <v>1763</v>
      </c>
      <c r="J62" s="2">
        <v>8360</v>
      </c>
      <c r="K62" s="29">
        <f t="shared" si="0"/>
        <v>6597</v>
      </c>
      <c r="L62">
        <f t="shared" si="1"/>
        <v>78.911483253588528</v>
      </c>
      <c r="M62" s="33">
        <f t="shared" si="4"/>
        <v>1.8061997251137601E-3</v>
      </c>
      <c r="N62" s="32"/>
    </row>
    <row r="63" spans="1:14" x14ac:dyDescent="0.25">
      <c r="A63" s="2">
        <v>61</v>
      </c>
      <c r="B63" s="2">
        <f t="shared" si="2"/>
        <v>18</v>
      </c>
      <c r="C63" s="2">
        <f t="shared" si="3"/>
        <v>5</v>
      </c>
      <c r="D63" s="31">
        <v>42861</v>
      </c>
      <c r="E63" s="2" t="s">
        <v>6</v>
      </c>
      <c r="F63" s="4">
        <v>108</v>
      </c>
      <c r="G63" s="2" t="s">
        <v>19</v>
      </c>
      <c r="H63" s="2">
        <v>38</v>
      </c>
      <c r="I63" s="2">
        <v>1960</v>
      </c>
      <c r="J63" s="2">
        <v>1877</v>
      </c>
      <c r="K63" s="29">
        <f t="shared" si="0"/>
        <v>-83</v>
      </c>
      <c r="L63">
        <f t="shared" si="1"/>
        <v>-4.4219499200852423</v>
      </c>
      <c r="M63" s="33">
        <f t="shared" si="4"/>
        <v>-2.2724659267006534E-5</v>
      </c>
      <c r="N63" s="32"/>
    </row>
    <row r="64" spans="1:14" x14ac:dyDescent="0.25">
      <c r="A64" s="2">
        <v>62</v>
      </c>
      <c r="B64" s="2">
        <f t="shared" si="2"/>
        <v>19</v>
      </c>
      <c r="C64" s="2">
        <f t="shared" si="3"/>
        <v>5</v>
      </c>
      <c r="D64" s="31">
        <v>42862</v>
      </c>
      <c r="E64" s="2" t="s">
        <v>7</v>
      </c>
      <c r="F64" s="4">
        <v>108</v>
      </c>
      <c r="G64" s="2" t="s">
        <v>19</v>
      </c>
      <c r="H64" s="2">
        <v>32</v>
      </c>
      <c r="I64" s="2">
        <v>3840</v>
      </c>
      <c r="J64" s="2">
        <v>3896</v>
      </c>
      <c r="K64" s="29">
        <f t="shared" si="0"/>
        <v>56</v>
      </c>
      <c r="L64">
        <f t="shared" si="1"/>
        <v>1.4373716632443532</v>
      </c>
      <c r="M64" s="33">
        <f t="shared" si="4"/>
        <v>1.5332300228341758E-5</v>
      </c>
      <c r="N64" s="32"/>
    </row>
    <row r="65" spans="1:14" x14ac:dyDescent="0.25">
      <c r="A65" s="2">
        <v>63</v>
      </c>
      <c r="B65" s="2">
        <f t="shared" si="2"/>
        <v>19</v>
      </c>
      <c r="C65" s="2">
        <f t="shared" si="3"/>
        <v>5</v>
      </c>
      <c r="D65" s="31">
        <v>42863</v>
      </c>
      <c r="E65" s="2" t="s">
        <v>6</v>
      </c>
      <c r="F65" s="4">
        <v>109</v>
      </c>
      <c r="G65" s="2" t="s">
        <v>18</v>
      </c>
      <c r="H65" s="2">
        <v>35</v>
      </c>
      <c r="I65" s="2">
        <v>1233</v>
      </c>
      <c r="J65" s="2">
        <v>8869</v>
      </c>
      <c r="K65" s="29">
        <f t="shared" si="0"/>
        <v>7636</v>
      </c>
      <c r="L65">
        <f t="shared" si="1"/>
        <v>86.097643477280414</v>
      </c>
      <c r="M65" s="33">
        <f t="shared" si="4"/>
        <v>2.0906686525646008E-3</v>
      </c>
      <c r="N65" s="32"/>
    </row>
    <row r="66" spans="1:14" x14ac:dyDescent="0.25">
      <c r="A66" s="2">
        <v>64</v>
      </c>
      <c r="B66" s="2">
        <f t="shared" si="2"/>
        <v>19</v>
      </c>
      <c r="C66" s="2">
        <f t="shared" si="3"/>
        <v>5</v>
      </c>
      <c r="D66" s="31">
        <v>42864</v>
      </c>
      <c r="E66" s="2" t="s">
        <v>5</v>
      </c>
      <c r="F66" s="4">
        <v>105</v>
      </c>
      <c r="G66" s="2" t="s">
        <v>8</v>
      </c>
      <c r="H66" s="2">
        <v>44</v>
      </c>
      <c r="I66" s="2">
        <v>4425</v>
      </c>
      <c r="J66" s="2">
        <v>1292</v>
      </c>
      <c r="K66" s="29">
        <f t="shared" si="0"/>
        <v>-3133</v>
      </c>
      <c r="L66">
        <f t="shared" si="1"/>
        <v>-242.4922600619195</v>
      </c>
      <c r="M66" s="33">
        <f t="shared" si="4"/>
        <v>-8.5778743956062004E-4</v>
      </c>
      <c r="N66" s="32"/>
    </row>
    <row r="67" spans="1:14" x14ac:dyDescent="0.25">
      <c r="A67" s="2">
        <v>65</v>
      </c>
      <c r="B67" s="2">
        <f t="shared" si="2"/>
        <v>19</v>
      </c>
      <c r="C67" s="2">
        <f t="shared" si="3"/>
        <v>5</v>
      </c>
      <c r="D67" s="31">
        <v>42865</v>
      </c>
      <c r="E67" s="2" t="s">
        <v>5</v>
      </c>
      <c r="F67" s="4">
        <v>107</v>
      </c>
      <c r="G67" s="2" t="s">
        <v>18</v>
      </c>
      <c r="H67" s="2">
        <v>27</v>
      </c>
      <c r="I67" s="2">
        <v>2810</v>
      </c>
      <c r="J67" s="2">
        <v>836</v>
      </c>
      <c r="K67" s="29">
        <f t="shared" ref="K67:K130" si="5">J67-I67</f>
        <v>-1974</v>
      </c>
      <c r="L67">
        <f t="shared" ref="L67:L130" si="6">K67/J67*100</f>
        <v>-236.1244019138756</v>
      </c>
      <c r="M67" s="33">
        <f t="shared" si="4"/>
        <v>-5.404635830490469E-4</v>
      </c>
      <c r="N67" s="32"/>
    </row>
    <row r="68" spans="1:14" x14ac:dyDescent="0.25">
      <c r="A68" s="2">
        <v>66</v>
      </c>
      <c r="B68" s="2">
        <f t="shared" ref="B68:B131" si="7">WEEKNUM(D68)</f>
        <v>19</v>
      </c>
      <c r="C68" s="2">
        <f t="shared" ref="C68:C131" si="8">MONTH(D68)</f>
        <v>5</v>
      </c>
      <c r="D68" s="31">
        <v>42866</v>
      </c>
      <c r="E68" s="2" t="s">
        <v>7</v>
      </c>
      <c r="F68" s="4">
        <v>107</v>
      </c>
      <c r="G68" s="2" t="s">
        <v>8</v>
      </c>
      <c r="H68" s="2">
        <v>14</v>
      </c>
      <c r="I68" s="2">
        <v>1989</v>
      </c>
      <c r="J68" s="2">
        <v>833</v>
      </c>
      <c r="K68" s="29">
        <f t="shared" si="5"/>
        <v>-1156</v>
      </c>
      <c r="L68">
        <f t="shared" si="6"/>
        <v>-138.77551020408163</v>
      </c>
      <c r="M68" s="33">
        <f t="shared" ref="M68:M131" si="9">K68/($K$2003)</f>
        <v>-3.1650248328505485E-4</v>
      </c>
      <c r="N68" s="32"/>
    </row>
    <row r="69" spans="1:14" x14ac:dyDescent="0.25">
      <c r="A69" s="2">
        <v>67</v>
      </c>
      <c r="B69" s="2">
        <f t="shared" si="7"/>
        <v>19</v>
      </c>
      <c r="C69" s="2">
        <f t="shared" si="8"/>
        <v>5</v>
      </c>
      <c r="D69" s="31">
        <v>42867</v>
      </c>
      <c r="E69" s="2" t="s">
        <v>6</v>
      </c>
      <c r="F69" s="4">
        <v>106</v>
      </c>
      <c r="G69" s="2" t="s">
        <v>4</v>
      </c>
      <c r="H69" s="2">
        <v>10</v>
      </c>
      <c r="I69" s="2">
        <v>2451</v>
      </c>
      <c r="J69" s="2">
        <v>7493</v>
      </c>
      <c r="K69" s="29">
        <f t="shared" si="5"/>
        <v>5042</v>
      </c>
      <c r="L69">
        <f t="shared" si="6"/>
        <v>67.289470172160676</v>
      </c>
      <c r="M69" s="33">
        <f t="shared" si="9"/>
        <v>1.3804546027017704E-3</v>
      </c>
      <c r="N69" s="32"/>
    </row>
    <row r="70" spans="1:14" x14ac:dyDescent="0.25">
      <c r="A70" s="2">
        <v>68</v>
      </c>
      <c r="B70" s="2">
        <f t="shared" si="7"/>
        <v>19</v>
      </c>
      <c r="C70" s="2">
        <f t="shared" si="8"/>
        <v>5</v>
      </c>
      <c r="D70" s="31">
        <v>42868</v>
      </c>
      <c r="E70" s="2" t="s">
        <v>7</v>
      </c>
      <c r="F70" s="4">
        <v>101</v>
      </c>
      <c r="G70" s="2" t="s">
        <v>8</v>
      </c>
      <c r="H70" s="2">
        <v>24</v>
      </c>
      <c r="I70" s="2">
        <v>4833</v>
      </c>
      <c r="J70" s="2">
        <v>8389</v>
      </c>
      <c r="K70" s="29">
        <f t="shared" si="5"/>
        <v>3556</v>
      </c>
      <c r="L70">
        <f t="shared" si="6"/>
        <v>42.388842531886993</v>
      </c>
      <c r="M70" s="33">
        <f t="shared" si="9"/>
        <v>9.7360106449970152E-4</v>
      </c>
      <c r="N70" s="32"/>
    </row>
    <row r="71" spans="1:14" x14ac:dyDescent="0.25">
      <c r="A71" s="2">
        <v>69</v>
      </c>
      <c r="B71" s="2">
        <f t="shared" si="7"/>
        <v>20</v>
      </c>
      <c r="C71" s="2">
        <f t="shared" si="8"/>
        <v>5</v>
      </c>
      <c r="D71" s="31">
        <v>42869</v>
      </c>
      <c r="E71" s="2" t="s">
        <v>3</v>
      </c>
      <c r="F71" s="4">
        <v>103</v>
      </c>
      <c r="G71" s="2" t="s">
        <v>18</v>
      </c>
      <c r="H71" s="2">
        <v>27</v>
      </c>
      <c r="I71" s="2">
        <v>4121</v>
      </c>
      <c r="J71" s="2">
        <v>4528</v>
      </c>
      <c r="K71" s="29">
        <f t="shared" si="5"/>
        <v>407</v>
      </c>
      <c r="L71">
        <f t="shared" si="6"/>
        <v>8.9885159010600706</v>
      </c>
      <c r="M71" s="33">
        <f t="shared" si="9"/>
        <v>1.1143296773098383E-4</v>
      </c>
      <c r="N71" s="32"/>
    </row>
    <row r="72" spans="1:14" x14ac:dyDescent="0.25">
      <c r="A72" s="2">
        <v>70</v>
      </c>
      <c r="B72" s="2">
        <f t="shared" si="7"/>
        <v>20</v>
      </c>
      <c r="C72" s="2">
        <f t="shared" si="8"/>
        <v>5</v>
      </c>
      <c r="D72" s="31">
        <v>42870</v>
      </c>
      <c r="E72" s="2" t="s">
        <v>5</v>
      </c>
      <c r="F72" s="4">
        <v>104</v>
      </c>
      <c r="G72" s="2" t="s">
        <v>19</v>
      </c>
      <c r="H72" s="2">
        <v>28</v>
      </c>
      <c r="I72" s="2">
        <v>3405</v>
      </c>
      <c r="J72" s="2">
        <v>8141</v>
      </c>
      <c r="K72" s="29">
        <f t="shared" si="5"/>
        <v>4736</v>
      </c>
      <c r="L72">
        <f t="shared" si="6"/>
        <v>58.174671416287929</v>
      </c>
      <c r="M72" s="33">
        <f t="shared" si="9"/>
        <v>1.2966745335969028E-3</v>
      </c>
      <c r="N72" s="32"/>
    </row>
    <row r="73" spans="1:14" x14ac:dyDescent="0.25">
      <c r="A73" s="2">
        <v>71</v>
      </c>
      <c r="B73" s="2">
        <f t="shared" si="7"/>
        <v>20</v>
      </c>
      <c r="C73" s="2">
        <f t="shared" si="8"/>
        <v>5</v>
      </c>
      <c r="D73" s="31">
        <v>42871</v>
      </c>
      <c r="E73" s="2" t="s">
        <v>5</v>
      </c>
      <c r="F73" s="4">
        <v>104</v>
      </c>
      <c r="G73" s="2" t="s">
        <v>19</v>
      </c>
      <c r="H73" s="2">
        <v>11</v>
      </c>
      <c r="I73" s="2">
        <v>2617</v>
      </c>
      <c r="J73" s="2">
        <v>2676</v>
      </c>
      <c r="K73" s="29">
        <f t="shared" si="5"/>
        <v>59</v>
      </c>
      <c r="L73">
        <f t="shared" si="6"/>
        <v>2.2047832585949179</v>
      </c>
      <c r="M73" s="33">
        <f t="shared" si="9"/>
        <v>1.6153673454860064E-5</v>
      </c>
      <c r="N73" s="32"/>
    </row>
    <row r="74" spans="1:14" x14ac:dyDescent="0.25">
      <c r="A74" s="2">
        <v>72</v>
      </c>
      <c r="B74" s="2">
        <f t="shared" si="7"/>
        <v>20</v>
      </c>
      <c r="C74" s="2">
        <f t="shared" si="8"/>
        <v>5</v>
      </c>
      <c r="D74" s="31">
        <v>42872</v>
      </c>
      <c r="E74" s="2" t="s">
        <v>5</v>
      </c>
      <c r="F74" s="4">
        <v>110</v>
      </c>
      <c r="G74" s="2" t="s">
        <v>19</v>
      </c>
      <c r="H74" s="2">
        <v>27</v>
      </c>
      <c r="I74" s="2">
        <v>2522</v>
      </c>
      <c r="J74" s="2">
        <v>5155</v>
      </c>
      <c r="K74" s="29">
        <f t="shared" si="5"/>
        <v>2633</v>
      </c>
      <c r="L74">
        <f t="shared" si="6"/>
        <v>51.076624636275461</v>
      </c>
      <c r="M74" s="33">
        <f t="shared" si="9"/>
        <v>7.208919018075687E-4</v>
      </c>
      <c r="N74" s="32"/>
    </row>
    <row r="75" spans="1:14" x14ac:dyDescent="0.25">
      <c r="A75" s="2">
        <v>73</v>
      </c>
      <c r="B75" s="2">
        <f t="shared" si="7"/>
        <v>20</v>
      </c>
      <c r="C75" s="2">
        <f t="shared" si="8"/>
        <v>5</v>
      </c>
      <c r="D75" s="31">
        <v>42873</v>
      </c>
      <c r="E75" s="2" t="s">
        <v>7</v>
      </c>
      <c r="F75" s="4">
        <v>101</v>
      </c>
      <c r="G75" s="2" t="s">
        <v>4</v>
      </c>
      <c r="H75" s="2">
        <v>46</v>
      </c>
      <c r="I75" s="2">
        <v>3708</v>
      </c>
      <c r="J75" s="2">
        <v>8424</v>
      </c>
      <c r="K75" s="29">
        <f t="shared" si="5"/>
        <v>4716</v>
      </c>
      <c r="L75">
        <f t="shared" si="6"/>
        <v>55.982905982905983</v>
      </c>
      <c r="M75" s="33">
        <f t="shared" si="9"/>
        <v>1.2911987120867807E-3</v>
      </c>
      <c r="N75" s="32"/>
    </row>
    <row r="76" spans="1:14" x14ac:dyDescent="0.25">
      <c r="A76" s="2">
        <v>74</v>
      </c>
      <c r="B76" s="2">
        <f t="shared" si="7"/>
        <v>20</v>
      </c>
      <c r="C76" s="2">
        <f t="shared" si="8"/>
        <v>5</v>
      </c>
      <c r="D76" s="31">
        <v>42874</v>
      </c>
      <c r="E76" s="2" t="s">
        <v>6</v>
      </c>
      <c r="F76" s="4">
        <v>109</v>
      </c>
      <c r="G76" s="2" t="s">
        <v>8</v>
      </c>
      <c r="H76" s="2">
        <v>27</v>
      </c>
      <c r="I76" s="2">
        <v>3701</v>
      </c>
      <c r="J76" s="2">
        <v>950</v>
      </c>
      <c r="K76" s="29">
        <f t="shared" si="5"/>
        <v>-2751</v>
      </c>
      <c r="L76">
        <f t="shared" si="6"/>
        <v>-289.57894736842104</v>
      </c>
      <c r="M76" s="33">
        <f t="shared" si="9"/>
        <v>-7.5319924871728881E-4</v>
      </c>
      <c r="N76" s="32"/>
    </row>
    <row r="77" spans="1:14" x14ac:dyDescent="0.25">
      <c r="A77" s="2">
        <v>75</v>
      </c>
      <c r="B77" s="2">
        <f t="shared" si="7"/>
        <v>20</v>
      </c>
      <c r="C77" s="2">
        <f t="shared" si="8"/>
        <v>5</v>
      </c>
      <c r="D77" s="31">
        <v>42875</v>
      </c>
      <c r="E77" s="2" t="s">
        <v>6</v>
      </c>
      <c r="F77" s="4">
        <v>105</v>
      </c>
      <c r="G77" s="2" t="s">
        <v>20</v>
      </c>
      <c r="H77" s="2">
        <v>50</v>
      </c>
      <c r="I77" s="2">
        <v>4385</v>
      </c>
      <c r="J77" s="2">
        <v>1338</v>
      </c>
      <c r="K77" s="29">
        <f t="shared" si="5"/>
        <v>-3047</v>
      </c>
      <c r="L77">
        <f t="shared" si="6"/>
        <v>-227.72795216741403</v>
      </c>
      <c r="M77" s="33">
        <f t="shared" si="9"/>
        <v>-8.342414070670952E-4</v>
      </c>
      <c r="N77" s="32"/>
    </row>
    <row r="78" spans="1:14" x14ac:dyDescent="0.25">
      <c r="A78" s="2">
        <v>76</v>
      </c>
      <c r="B78" s="2">
        <f t="shared" si="7"/>
        <v>21</v>
      </c>
      <c r="C78" s="2">
        <f t="shared" si="8"/>
        <v>5</v>
      </c>
      <c r="D78" s="31">
        <v>42876</v>
      </c>
      <c r="E78" s="2" t="s">
        <v>3</v>
      </c>
      <c r="F78" s="4">
        <v>105</v>
      </c>
      <c r="G78" s="2" t="s">
        <v>18</v>
      </c>
      <c r="H78" s="2">
        <v>46</v>
      </c>
      <c r="I78" s="2">
        <v>2895</v>
      </c>
      <c r="J78" s="2">
        <v>8467</v>
      </c>
      <c r="K78" s="29">
        <f t="shared" si="5"/>
        <v>5572</v>
      </c>
      <c r="L78">
        <f t="shared" si="6"/>
        <v>65.808432738868547</v>
      </c>
      <c r="M78" s="33">
        <f t="shared" si="9"/>
        <v>1.5255638727200047E-3</v>
      </c>
      <c r="N78" s="32"/>
    </row>
    <row r="79" spans="1:14" x14ac:dyDescent="0.25">
      <c r="A79" s="2">
        <v>77</v>
      </c>
      <c r="B79" s="2">
        <f t="shared" si="7"/>
        <v>21</v>
      </c>
      <c r="C79" s="2">
        <f t="shared" si="8"/>
        <v>5</v>
      </c>
      <c r="D79" s="31">
        <v>42877</v>
      </c>
      <c r="E79" s="2" t="s">
        <v>3</v>
      </c>
      <c r="F79" s="4">
        <v>105</v>
      </c>
      <c r="G79" s="2" t="s">
        <v>8</v>
      </c>
      <c r="H79" s="2">
        <v>34</v>
      </c>
      <c r="I79" s="2">
        <v>3617</v>
      </c>
      <c r="J79" s="2">
        <v>3690</v>
      </c>
      <c r="K79" s="29">
        <f t="shared" si="5"/>
        <v>73</v>
      </c>
      <c r="L79">
        <f t="shared" si="6"/>
        <v>1.9783197831978319</v>
      </c>
      <c r="M79" s="33">
        <f t="shared" si="9"/>
        <v>1.9986748511945505E-5</v>
      </c>
      <c r="N79" s="32"/>
    </row>
    <row r="80" spans="1:14" x14ac:dyDescent="0.25">
      <c r="A80" s="2">
        <v>78</v>
      </c>
      <c r="B80" s="2">
        <f t="shared" si="7"/>
        <v>21</v>
      </c>
      <c r="C80" s="2">
        <f t="shared" si="8"/>
        <v>5</v>
      </c>
      <c r="D80" s="31">
        <v>42878</v>
      </c>
      <c r="E80" s="2" t="s">
        <v>7</v>
      </c>
      <c r="F80" s="4">
        <v>109</v>
      </c>
      <c r="G80" s="2" t="s">
        <v>8</v>
      </c>
      <c r="H80" s="2">
        <v>9</v>
      </c>
      <c r="I80" s="2">
        <v>2060</v>
      </c>
      <c r="J80" s="2">
        <v>2280</v>
      </c>
      <c r="K80" s="29">
        <f t="shared" si="5"/>
        <v>220</v>
      </c>
      <c r="L80">
        <f t="shared" si="6"/>
        <v>9.6491228070175428</v>
      </c>
      <c r="M80" s="33">
        <f t="shared" si="9"/>
        <v>6.0234036611342619E-5</v>
      </c>
      <c r="N80" s="32"/>
    </row>
    <row r="81" spans="1:14" x14ac:dyDescent="0.25">
      <c r="A81" s="2">
        <v>79</v>
      </c>
      <c r="B81" s="2">
        <f t="shared" si="7"/>
        <v>21</v>
      </c>
      <c r="C81" s="2">
        <f t="shared" si="8"/>
        <v>5</v>
      </c>
      <c r="D81" s="31">
        <v>42879</v>
      </c>
      <c r="E81" s="2" t="s">
        <v>6</v>
      </c>
      <c r="F81" s="4">
        <v>107</v>
      </c>
      <c r="G81" s="2" t="s">
        <v>8</v>
      </c>
      <c r="H81" s="2">
        <v>7</v>
      </c>
      <c r="I81" s="2">
        <v>2555</v>
      </c>
      <c r="J81" s="2">
        <v>7678</v>
      </c>
      <c r="K81" s="29">
        <f t="shared" si="5"/>
        <v>5123</v>
      </c>
      <c r="L81">
        <f t="shared" si="6"/>
        <v>66.723104975253975</v>
      </c>
      <c r="M81" s="33">
        <f t="shared" si="9"/>
        <v>1.4026316798177647E-3</v>
      </c>
      <c r="N81" s="32"/>
    </row>
    <row r="82" spans="1:14" x14ac:dyDescent="0.25">
      <c r="A82" s="2">
        <v>80</v>
      </c>
      <c r="B82" s="2">
        <f t="shared" si="7"/>
        <v>21</v>
      </c>
      <c r="C82" s="2">
        <f t="shared" si="8"/>
        <v>5</v>
      </c>
      <c r="D82" s="31">
        <v>42880</v>
      </c>
      <c r="E82" s="2" t="s">
        <v>5</v>
      </c>
      <c r="F82" s="4">
        <v>109</v>
      </c>
      <c r="G82" s="2" t="s">
        <v>20</v>
      </c>
      <c r="H82" s="2">
        <v>39</v>
      </c>
      <c r="I82" s="2">
        <v>2295</v>
      </c>
      <c r="J82" s="2">
        <v>2810</v>
      </c>
      <c r="K82" s="29">
        <f t="shared" si="5"/>
        <v>515</v>
      </c>
      <c r="L82">
        <f t="shared" si="6"/>
        <v>18.327402135231317</v>
      </c>
      <c r="M82" s="33">
        <f t="shared" si="9"/>
        <v>1.4100240388564294E-4</v>
      </c>
      <c r="N82" s="32"/>
    </row>
    <row r="83" spans="1:14" x14ac:dyDescent="0.25">
      <c r="A83" s="2">
        <v>81</v>
      </c>
      <c r="B83" s="2">
        <f t="shared" si="7"/>
        <v>21</v>
      </c>
      <c r="C83" s="2">
        <f t="shared" si="8"/>
        <v>5</v>
      </c>
      <c r="D83" s="31">
        <v>42881</v>
      </c>
      <c r="E83" s="2" t="s">
        <v>6</v>
      </c>
      <c r="F83" s="4">
        <v>105</v>
      </c>
      <c r="G83" s="2" t="s">
        <v>18</v>
      </c>
      <c r="H83" s="2">
        <v>24</v>
      </c>
      <c r="I83" s="2">
        <v>4070</v>
      </c>
      <c r="J83" s="2">
        <v>2081</v>
      </c>
      <c r="K83" s="29">
        <f t="shared" si="5"/>
        <v>-1989</v>
      </c>
      <c r="L83">
        <f t="shared" si="6"/>
        <v>-95.579048534358478</v>
      </c>
      <c r="M83" s="33">
        <f t="shared" si="9"/>
        <v>-5.4457044918163847E-4</v>
      </c>
      <c r="N83" s="32"/>
    </row>
    <row r="84" spans="1:14" x14ac:dyDescent="0.25">
      <c r="A84" s="2">
        <v>82</v>
      </c>
      <c r="B84" s="2">
        <f t="shared" si="7"/>
        <v>21</v>
      </c>
      <c r="C84" s="2">
        <f t="shared" si="8"/>
        <v>5</v>
      </c>
      <c r="D84" s="31">
        <v>42882</v>
      </c>
      <c r="E84" s="2" t="s">
        <v>5</v>
      </c>
      <c r="F84" s="4">
        <v>109</v>
      </c>
      <c r="G84" s="2" t="s">
        <v>19</v>
      </c>
      <c r="H84" s="2">
        <v>21</v>
      </c>
      <c r="I84" s="2">
        <v>2389</v>
      </c>
      <c r="J84" s="2">
        <v>8355</v>
      </c>
      <c r="K84" s="29">
        <f t="shared" si="5"/>
        <v>5966</v>
      </c>
      <c r="L84">
        <f t="shared" si="6"/>
        <v>71.406343506882109</v>
      </c>
      <c r="M84" s="33">
        <f t="shared" si="9"/>
        <v>1.6334375564694094E-3</v>
      </c>
      <c r="N84" s="32"/>
    </row>
    <row r="85" spans="1:14" x14ac:dyDescent="0.25">
      <c r="A85" s="2">
        <v>83</v>
      </c>
      <c r="B85" s="2">
        <f t="shared" si="7"/>
        <v>22</v>
      </c>
      <c r="C85" s="2">
        <f t="shared" si="8"/>
        <v>5</v>
      </c>
      <c r="D85" s="31">
        <v>42883</v>
      </c>
      <c r="E85" s="2" t="s">
        <v>3</v>
      </c>
      <c r="F85" s="4">
        <v>104</v>
      </c>
      <c r="G85" s="2" t="s">
        <v>19</v>
      </c>
      <c r="H85" s="2">
        <v>7</v>
      </c>
      <c r="I85" s="2">
        <v>3522</v>
      </c>
      <c r="J85" s="2">
        <v>6414</v>
      </c>
      <c r="K85" s="29">
        <f t="shared" si="5"/>
        <v>2892</v>
      </c>
      <c r="L85">
        <f t="shared" si="6"/>
        <v>45.088868101029</v>
      </c>
      <c r="M85" s="33">
        <f t="shared" si="9"/>
        <v>7.9180379036364931E-4</v>
      </c>
      <c r="N85" s="32"/>
    </row>
    <row r="86" spans="1:14" x14ac:dyDescent="0.25">
      <c r="A86" s="2">
        <v>84</v>
      </c>
      <c r="B86" s="2">
        <f t="shared" si="7"/>
        <v>22</v>
      </c>
      <c r="C86" s="2">
        <f t="shared" si="8"/>
        <v>5</v>
      </c>
      <c r="D86" s="31">
        <v>42884</v>
      </c>
      <c r="E86" s="2" t="s">
        <v>6</v>
      </c>
      <c r="F86" s="4">
        <v>107</v>
      </c>
      <c r="G86" s="2" t="s">
        <v>4</v>
      </c>
      <c r="H86" s="2">
        <v>38</v>
      </c>
      <c r="I86" s="2">
        <v>2331</v>
      </c>
      <c r="J86" s="2">
        <v>3535</v>
      </c>
      <c r="K86" s="29">
        <f t="shared" si="5"/>
        <v>1204</v>
      </c>
      <c r="L86">
        <f t="shared" si="6"/>
        <v>34.059405940594061</v>
      </c>
      <c r="M86" s="33">
        <f t="shared" si="9"/>
        <v>3.296444549093478E-4</v>
      </c>
      <c r="N86" s="32"/>
    </row>
    <row r="87" spans="1:14" x14ac:dyDescent="0.25">
      <c r="A87" s="2">
        <v>85</v>
      </c>
      <c r="B87" s="2">
        <f t="shared" si="7"/>
        <v>22</v>
      </c>
      <c r="C87" s="2">
        <f t="shared" si="8"/>
        <v>5</v>
      </c>
      <c r="D87" s="31">
        <v>42885</v>
      </c>
      <c r="E87" s="2" t="s">
        <v>7</v>
      </c>
      <c r="F87" s="4">
        <v>106</v>
      </c>
      <c r="G87" s="2" t="s">
        <v>20</v>
      </c>
      <c r="H87" s="2">
        <v>47</v>
      </c>
      <c r="I87" s="2">
        <v>2643</v>
      </c>
      <c r="J87" s="2">
        <v>5555</v>
      </c>
      <c r="K87" s="29">
        <f t="shared" si="5"/>
        <v>2912</v>
      </c>
      <c r="L87">
        <f t="shared" si="6"/>
        <v>52.421242124212419</v>
      </c>
      <c r="M87" s="33">
        <f t="shared" si="9"/>
        <v>7.972796118737714E-4</v>
      </c>
      <c r="N87" s="32"/>
    </row>
    <row r="88" spans="1:14" x14ac:dyDescent="0.25">
      <c r="A88" s="2">
        <v>86</v>
      </c>
      <c r="B88" s="2">
        <f t="shared" si="7"/>
        <v>22</v>
      </c>
      <c r="C88" s="2">
        <f t="shared" si="8"/>
        <v>5</v>
      </c>
      <c r="D88" s="31">
        <v>42886</v>
      </c>
      <c r="E88" s="2" t="s">
        <v>7</v>
      </c>
      <c r="F88" s="4">
        <v>107</v>
      </c>
      <c r="G88" s="2" t="s">
        <v>19</v>
      </c>
      <c r="H88" s="2">
        <v>39</v>
      </c>
      <c r="I88" s="2">
        <v>3767</v>
      </c>
      <c r="J88" s="2">
        <v>6753</v>
      </c>
      <c r="K88" s="29">
        <f t="shared" si="5"/>
        <v>2986</v>
      </c>
      <c r="L88">
        <f t="shared" si="6"/>
        <v>44.217384865985487</v>
      </c>
      <c r="M88" s="33">
        <f t="shared" si="9"/>
        <v>8.1754015146122297E-4</v>
      </c>
      <c r="N88" s="32"/>
    </row>
    <row r="89" spans="1:14" x14ac:dyDescent="0.25">
      <c r="A89" s="2">
        <v>87</v>
      </c>
      <c r="B89" s="2">
        <f t="shared" si="7"/>
        <v>22</v>
      </c>
      <c r="C89" s="2">
        <f t="shared" si="8"/>
        <v>6</v>
      </c>
      <c r="D89" s="31">
        <v>42887</v>
      </c>
      <c r="E89" s="2" t="s">
        <v>6</v>
      </c>
      <c r="F89" s="4">
        <v>105</v>
      </c>
      <c r="G89" s="2" t="s">
        <v>19</v>
      </c>
      <c r="H89" s="2">
        <v>13</v>
      </c>
      <c r="I89" s="2">
        <v>2702</v>
      </c>
      <c r="J89" s="2">
        <v>4096</v>
      </c>
      <c r="K89" s="29">
        <f t="shared" si="5"/>
        <v>1394</v>
      </c>
      <c r="L89">
        <f t="shared" si="6"/>
        <v>34.033203125</v>
      </c>
      <c r="M89" s="33">
        <f t="shared" si="9"/>
        <v>3.816647592555073E-4</v>
      </c>
      <c r="N89" s="32"/>
    </row>
    <row r="90" spans="1:14" x14ac:dyDescent="0.25">
      <c r="A90" s="2">
        <v>88</v>
      </c>
      <c r="B90" s="2">
        <f t="shared" si="7"/>
        <v>22</v>
      </c>
      <c r="C90" s="2">
        <f t="shared" si="8"/>
        <v>6</v>
      </c>
      <c r="D90" s="31">
        <v>42888</v>
      </c>
      <c r="E90" s="2" t="s">
        <v>5</v>
      </c>
      <c r="F90" s="4">
        <v>104</v>
      </c>
      <c r="G90" s="2" t="s">
        <v>18</v>
      </c>
      <c r="H90" s="2">
        <v>37</v>
      </c>
      <c r="I90" s="2">
        <v>1059</v>
      </c>
      <c r="J90" s="2">
        <v>7022</v>
      </c>
      <c r="K90" s="29">
        <f t="shared" si="5"/>
        <v>5963</v>
      </c>
      <c r="L90">
        <f t="shared" si="6"/>
        <v>84.91882654514383</v>
      </c>
      <c r="M90" s="33">
        <f t="shared" si="9"/>
        <v>1.6326161832428911E-3</v>
      </c>
      <c r="N90" s="32"/>
    </row>
    <row r="91" spans="1:14" x14ac:dyDescent="0.25">
      <c r="A91" s="2">
        <v>89</v>
      </c>
      <c r="B91" s="2">
        <f t="shared" si="7"/>
        <v>22</v>
      </c>
      <c r="C91" s="2">
        <f t="shared" si="8"/>
        <v>6</v>
      </c>
      <c r="D91" s="31">
        <v>42889</v>
      </c>
      <c r="E91" s="2" t="s">
        <v>6</v>
      </c>
      <c r="F91" s="4">
        <v>101</v>
      </c>
      <c r="G91" s="2" t="s">
        <v>19</v>
      </c>
      <c r="H91" s="2">
        <v>20</v>
      </c>
      <c r="I91" s="2">
        <v>1759</v>
      </c>
      <c r="J91" s="2">
        <v>7321</v>
      </c>
      <c r="K91" s="29">
        <f t="shared" si="5"/>
        <v>5562</v>
      </c>
      <c r="L91">
        <f t="shared" si="6"/>
        <v>75.973227701133723</v>
      </c>
      <c r="M91" s="33">
        <f t="shared" si="9"/>
        <v>1.5228259619649437E-3</v>
      </c>
      <c r="N91" s="32"/>
    </row>
    <row r="92" spans="1:14" x14ac:dyDescent="0.25">
      <c r="A92" s="2">
        <v>90</v>
      </c>
      <c r="B92" s="2">
        <f t="shared" si="7"/>
        <v>23</v>
      </c>
      <c r="C92" s="2">
        <f t="shared" si="8"/>
        <v>6</v>
      </c>
      <c r="D92" s="31">
        <v>42890</v>
      </c>
      <c r="E92" s="2" t="s">
        <v>5</v>
      </c>
      <c r="F92" s="4">
        <v>105</v>
      </c>
      <c r="G92" s="2" t="s">
        <v>19</v>
      </c>
      <c r="H92" s="2">
        <v>46</v>
      </c>
      <c r="I92" s="2">
        <v>2674</v>
      </c>
      <c r="J92" s="2">
        <v>1782</v>
      </c>
      <c r="K92" s="29">
        <f t="shared" si="5"/>
        <v>-892</v>
      </c>
      <c r="L92">
        <f t="shared" si="6"/>
        <v>-50.056116722783393</v>
      </c>
      <c r="M92" s="33">
        <f t="shared" si="9"/>
        <v>-2.4422163935144373E-4</v>
      </c>
      <c r="N92" s="32"/>
    </row>
    <row r="93" spans="1:14" x14ac:dyDescent="0.25">
      <c r="A93" s="2">
        <v>91</v>
      </c>
      <c r="B93" s="2">
        <f t="shared" si="7"/>
        <v>23</v>
      </c>
      <c r="C93" s="2">
        <f t="shared" si="8"/>
        <v>6</v>
      </c>
      <c r="D93" s="31">
        <v>42891</v>
      </c>
      <c r="E93" s="2" t="s">
        <v>3</v>
      </c>
      <c r="F93" s="4">
        <v>108</v>
      </c>
      <c r="G93" s="2" t="s">
        <v>20</v>
      </c>
      <c r="H93" s="2">
        <v>31</v>
      </c>
      <c r="I93" s="2">
        <v>4914</v>
      </c>
      <c r="J93" s="2">
        <v>7440</v>
      </c>
      <c r="K93" s="29">
        <f t="shared" si="5"/>
        <v>2526</v>
      </c>
      <c r="L93">
        <f t="shared" si="6"/>
        <v>33.951612903225808</v>
      </c>
      <c r="M93" s="33">
        <f t="shared" si="9"/>
        <v>6.915962567284157E-4</v>
      </c>
      <c r="N93" s="32"/>
    </row>
    <row r="94" spans="1:14" x14ac:dyDescent="0.25">
      <c r="A94" s="2">
        <v>92</v>
      </c>
      <c r="B94" s="2">
        <f t="shared" si="7"/>
        <v>23</v>
      </c>
      <c r="C94" s="2">
        <f t="shared" si="8"/>
        <v>6</v>
      </c>
      <c r="D94" s="31">
        <v>42892</v>
      </c>
      <c r="E94" s="2" t="s">
        <v>7</v>
      </c>
      <c r="F94" s="4">
        <v>108</v>
      </c>
      <c r="G94" s="2" t="s">
        <v>4</v>
      </c>
      <c r="H94" s="2">
        <v>11</v>
      </c>
      <c r="I94" s="2">
        <v>2017</v>
      </c>
      <c r="J94" s="2">
        <v>2845</v>
      </c>
      <c r="K94" s="29">
        <f t="shared" si="5"/>
        <v>828</v>
      </c>
      <c r="L94">
        <f t="shared" si="6"/>
        <v>29.103690685413003</v>
      </c>
      <c r="M94" s="33">
        <f t="shared" si="9"/>
        <v>2.2669901051905312E-4</v>
      </c>
      <c r="N94" s="32"/>
    </row>
    <row r="95" spans="1:14" x14ac:dyDescent="0.25">
      <c r="A95" s="2">
        <v>93</v>
      </c>
      <c r="B95" s="2">
        <f t="shared" si="7"/>
        <v>23</v>
      </c>
      <c r="C95" s="2">
        <f t="shared" si="8"/>
        <v>6</v>
      </c>
      <c r="D95" s="31">
        <v>42893</v>
      </c>
      <c r="E95" s="2" t="s">
        <v>7</v>
      </c>
      <c r="F95" s="4">
        <v>104</v>
      </c>
      <c r="G95" s="2" t="s">
        <v>4</v>
      </c>
      <c r="H95" s="2">
        <v>12</v>
      </c>
      <c r="I95" s="2">
        <v>2130</v>
      </c>
      <c r="J95" s="2">
        <v>4548</v>
      </c>
      <c r="K95" s="29">
        <f t="shared" si="5"/>
        <v>2418</v>
      </c>
      <c r="L95">
        <f t="shared" si="6"/>
        <v>53.166226912928764</v>
      </c>
      <c r="M95" s="33">
        <f t="shared" si="9"/>
        <v>6.6202682057375653E-4</v>
      </c>
      <c r="N95" s="32"/>
    </row>
    <row r="96" spans="1:14" x14ac:dyDescent="0.25">
      <c r="A96" s="2">
        <v>94</v>
      </c>
      <c r="B96" s="2">
        <f t="shared" si="7"/>
        <v>23</v>
      </c>
      <c r="C96" s="2">
        <f t="shared" si="8"/>
        <v>6</v>
      </c>
      <c r="D96" s="31">
        <v>42894</v>
      </c>
      <c r="E96" s="2" t="s">
        <v>6</v>
      </c>
      <c r="F96" s="4">
        <v>104</v>
      </c>
      <c r="G96" s="2" t="s">
        <v>20</v>
      </c>
      <c r="H96" s="2">
        <v>30</v>
      </c>
      <c r="I96" s="2">
        <v>4186</v>
      </c>
      <c r="J96" s="2">
        <v>984</v>
      </c>
      <c r="K96" s="29">
        <f t="shared" si="5"/>
        <v>-3202</v>
      </c>
      <c r="L96">
        <f t="shared" si="6"/>
        <v>-325.40650406504062</v>
      </c>
      <c r="M96" s="33">
        <f t="shared" si="9"/>
        <v>-8.766790237705412E-4</v>
      </c>
      <c r="N96" s="32"/>
    </row>
    <row r="97" spans="1:14" x14ac:dyDescent="0.25">
      <c r="A97" s="2">
        <v>95</v>
      </c>
      <c r="B97" s="2">
        <f t="shared" si="7"/>
        <v>23</v>
      </c>
      <c r="C97" s="2">
        <f t="shared" si="8"/>
        <v>6</v>
      </c>
      <c r="D97" s="31">
        <v>42895</v>
      </c>
      <c r="E97" s="2" t="s">
        <v>3</v>
      </c>
      <c r="F97" s="4">
        <v>103</v>
      </c>
      <c r="G97" s="2" t="s">
        <v>19</v>
      </c>
      <c r="H97" s="2">
        <v>16</v>
      </c>
      <c r="I97" s="2">
        <v>4079</v>
      </c>
      <c r="J97" s="2">
        <v>7723</v>
      </c>
      <c r="K97" s="29">
        <f t="shared" si="5"/>
        <v>3644</v>
      </c>
      <c r="L97">
        <f t="shared" si="6"/>
        <v>47.183736889809659</v>
      </c>
      <c r="M97" s="33">
        <f t="shared" si="9"/>
        <v>9.976946791442386E-4</v>
      </c>
      <c r="N97" s="32"/>
    </row>
    <row r="98" spans="1:14" x14ac:dyDescent="0.25">
      <c r="A98" s="2">
        <v>96</v>
      </c>
      <c r="B98" s="2">
        <f t="shared" si="7"/>
        <v>23</v>
      </c>
      <c r="C98" s="2">
        <f t="shared" si="8"/>
        <v>6</v>
      </c>
      <c r="D98" s="31">
        <v>42896</v>
      </c>
      <c r="E98" s="2" t="s">
        <v>6</v>
      </c>
      <c r="F98" s="4">
        <v>107</v>
      </c>
      <c r="G98" s="2" t="s">
        <v>20</v>
      </c>
      <c r="H98" s="2">
        <v>14</v>
      </c>
      <c r="I98" s="2">
        <v>4910</v>
      </c>
      <c r="J98" s="2">
        <v>814</v>
      </c>
      <c r="K98" s="29">
        <f t="shared" si="5"/>
        <v>-4096</v>
      </c>
      <c r="L98">
        <f t="shared" si="6"/>
        <v>-503.19410319410321</v>
      </c>
      <c r="M98" s="33">
        <f t="shared" si="9"/>
        <v>-1.1214482452729972E-3</v>
      </c>
      <c r="N98" s="32"/>
    </row>
    <row r="99" spans="1:14" x14ac:dyDescent="0.25">
      <c r="A99" s="2">
        <v>97</v>
      </c>
      <c r="B99" s="2">
        <f t="shared" si="7"/>
        <v>24</v>
      </c>
      <c r="C99" s="2">
        <f t="shared" si="8"/>
        <v>6</v>
      </c>
      <c r="D99" s="31">
        <v>42897</v>
      </c>
      <c r="E99" s="2" t="s">
        <v>5</v>
      </c>
      <c r="F99" s="4">
        <v>106</v>
      </c>
      <c r="G99" s="2" t="s">
        <v>18</v>
      </c>
      <c r="H99" s="2">
        <v>44</v>
      </c>
      <c r="I99" s="2">
        <v>4530</v>
      </c>
      <c r="J99" s="2">
        <v>6095</v>
      </c>
      <c r="K99" s="29">
        <f t="shared" si="5"/>
        <v>1565</v>
      </c>
      <c r="L99">
        <f t="shared" si="6"/>
        <v>25.676784249384742</v>
      </c>
      <c r="M99" s="33">
        <f t="shared" si="9"/>
        <v>4.2848303316705088E-4</v>
      </c>
      <c r="N99" s="32"/>
    </row>
    <row r="100" spans="1:14" x14ac:dyDescent="0.25">
      <c r="A100" s="2">
        <v>98</v>
      </c>
      <c r="B100" s="2">
        <f t="shared" si="7"/>
        <v>24</v>
      </c>
      <c r="C100" s="2">
        <f t="shared" si="8"/>
        <v>6</v>
      </c>
      <c r="D100" s="31">
        <v>42898</v>
      </c>
      <c r="E100" s="2" t="s">
        <v>3</v>
      </c>
      <c r="F100" s="4">
        <v>102</v>
      </c>
      <c r="G100" s="2" t="s">
        <v>19</v>
      </c>
      <c r="H100" s="2">
        <v>44</v>
      </c>
      <c r="I100" s="2">
        <v>3094</v>
      </c>
      <c r="J100" s="2">
        <v>5862</v>
      </c>
      <c r="K100" s="29">
        <f t="shared" si="5"/>
        <v>2768</v>
      </c>
      <c r="L100">
        <f t="shared" si="6"/>
        <v>47.219379051518253</v>
      </c>
      <c r="M100" s="33">
        <f t="shared" si="9"/>
        <v>7.5785369700089261E-4</v>
      </c>
      <c r="N100" s="32"/>
    </row>
    <row r="101" spans="1:14" x14ac:dyDescent="0.25">
      <c r="A101" s="2">
        <v>99</v>
      </c>
      <c r="B101" s="2">
        <f t="shared" si="7"/>
        <v>24</v>
      </c>
      <c r="C101" s="2">
        <f t="shared" si="8"/>
        <v>6</v>
      </c>
      <c r="D101" s="31">
        <v>42899</v>
      </c>
      <c r="E101" s="2" t="s">
        <v>5</v>
      </c>
      <c r="F101" s="4">
        <v>104</v>
      </c>
      <c r="G101" s="2" t="s">
        <v>20</v>
      </c>
      <c r="H101" s="2">
        <v>13</v>
      </c>
      <c r="I101" s="2">
        <v>3282</v>
      </c>
      <c r="J101" s="2">
        <v>1211</v>
      </c>
      <c r="K101" s="29">
        <f t="shared" si="5"/>
        <v>-2071</v>
      </c>
      <c r="L101">
        <f t="shared" si="6"/>
        <v>-171.01568951279933</v>
      </c>
      <c r="M101" s="33">
        <f t="shared" si="9"/>
        <v>-5.6702131737313886E-4</v>
      </c>
      <c r="N101" s="32"/>
    </row>
    <row r="102" spans="1:14" x14ac:dyDescent="0.25">
      <c r="A102" s="2">
        <v>100</v>
      </c>
      <c r="B102" s="2">
        <f t="shared" si="7"/>
        <v>24</v>
      </c>
      <c r="C102" s="2">
        <f t="shared" si="8"/>
        <v>6</v>
      </c>
      <c r="D102" s="31">
        <v>42900</v>
      </c>
      <c r="E102" s="2" t="s">
        <v>3</v>
      </c>
      <c r="F102" s="4">
        <v>101</v>
      </c>
      <c r="G102" s="2" t="s">
        <v>20</v>
      </c>
      <c r="H102" s="2">
        <v>48</v>
      </c>
      <c r="I102" s="2">
        <v>1915</v>
      </c>
      <c r="J102" s="2">
        <v>4276</v>
      </c>
      <c r="K102" s="29">
        <f t="shared" si="5"/>
        <v>2361</v>
      </c>
      <c r="L102">
        <f t="shared" si="6"/>
        <v>55.215154349859688</v>
      </c>
      <c r="M102" s="33">
        <f t="shared" si="9"/>
        <v>6.4642072926990876E-4</v>
      </c>
      <c r="N102" s="32"/>
    </row>
    <row r="103" spans="1:14" x14ac:dyDescent="0.25">
      <c r="A103" s="2">
        <v>101</v>
      </c>
      <c r="B103" s="2">
        <f t="shared" si="7"/>
        <v>24</v>
      </c>
      <c r="C103" s="2">
        <f t="shared" si="8"/>
        <v>6</v>
      </c>
      <c r="D103" s="31">
        <v>42901</v>
      </c>
      <c r="E103" s="2" t="s">
        <v>6</v>
      </c>
      <c r="F103" s="4">
        <v>110</v>
      </c>
      <c r="G103" s="2" t="s">
        <v>20</v>
      </c>
      <c r="H103" s="2">
        <v>4</v>
      </c>
      <c r="I103" s="2">
        <v>3202</v>
      </c>
      <c r="J103" s="2">
        <v>7876</v>
      </c>
      <c r="K103" s="29">
        <f t="shared" si="5"/>
        <v>4674</v>
      </c>
      <c r="L103">
        <f t="shared" si="6"/>
        <v>59.344845099035048</v>
      </c>
      <c r="M103" s="33">
        <f t="shared" si="9"/>
        <v>1.2796994869155244E-3</v>
      </c>
      <c r="N103" s="32"/>
    </row>
    <row r="104" spans="1:14" x14ac:dyDescent="0.25">
      <c r="A104" s="2">
        <v>102</v>
      </c>
      <c r="B104" s="2">
        <f t="shared" si="7"/>
        <v>24</v>
      </c>
      <c r="C104" s="2">
        <f t="shared" si="8"/>
        <v>6</v>
      </c>
      <c r="D104" s="31">
        <v>42902</v>
      </c>
      <c r="E104" s="2" t="s">
        <v>6</v>
      </c>
      <c r="F104" s="4">
        <v>101</v>
      </c>
      <c r="G104" s="2" t="s">
        <v>20</v>
      </c>
      <c r="H104" s="2">
        <v>32</v>
      </c>
      <c r="I104" s="2">
        <v>4578</v>
      </c>
      <c r="J104" s="2">
        <v>3489</v>
      </c>
      <c r="K104" s="29">
        <f t="shared" si="5"/>
        <v>-1089</v>
      </c>
      <c r="L104">
        <f t="shared" si="6"/>
        <v>-31.212381771281166</v>
      </c>
      <c r="M104" s="33">
        <f t="shared" si="9"/>
        <v>-2.9815848122614593E-4</v>
      </c>
      <c r="N104" s="32"/>
    </row>
    <row r="105" spans="1:14" x14ac:dyDescent="0.25">
      <c r="A105" s="2">
        <v>103</v>
      </c>
      <c r="B105" s="2">
        <f t="shared" si="7"/>
        <v>24</v>
      </c>
      <c r="C105" s="2">
        <f t="shared" si="8"/>
        <v>6</v>
      </c>
      <c r="D105" s="31">
        <v>42903</v>
      </c>
      <c r="E105" s="2" t="s">
        <v>3</v>
      </c>
      <c r="F105" s="4">
        <v>110</v>
      </c>
      <c r="G105" s="2" t="s">
        <v>8</v>
      </c>
      <c r="H105" s="2">
        <v>31</v>
      </c>
      <c r="I105" s="2">
        <v>4202</v>
      </c>
      <c r="J105" s="2">
        <v>7112</v>
      </c>
      <c r="K105" s="29">
        <f t="shared" si="5"/>
        <v>2910</v>
      </c>
      <c r="L105">
        <f t="shared" si="6"/>
        <v>40.916760404949379</v>
      </c>
      <c r="M105" s="33">
        <f t="shared" si="9"/>
        <v>7.9673202972275917E-4</v>
      </c>
      <c r="N105" s="32"/>
    </row>
    <row r="106" spans="1:14" x14ac:dyDescent="0.25">
      <c r="A106" s="2">
        <v>104</v>
      </c>
      <c r="B106" s="2">
        <f t="shared" si="7"/>
        <v>25</v>
      </c>
      <c r="C106" s="2">
        <f t="shared" si="8"/>
        <v>6</v>
      </c>
      <c r="D106" s="31">
        <v>42904</v>
      </c>
      <c r="E106" s="2" t="s">
        <v>6</v>
      </c>
      <c r="F106" s="4">
        <v>105</v>
      </c>
      <c r="G106" s="2" t="s">
        <v>19</v>
      </c>
      <c r="H106" s="2">
        <v>22</v>
      </c>
      <c r="I106" s="2">
        <v>2220</v>
      </c>
      <c r="J106" s="2">
        <v>5242</v>
      </c>
      <c r="K106" s="29">
        <f t="shared" si="5"/>
        <v>3022</v>
      </c>
      <c r="L106">
        <f t="shared" si="6"/>
        <v>57.649752003052271</v>
      </c>
      <c r="M106" s="33">
        <f t="shared" si="9"/>
        <v>8.2739663017944269E-4</v>
      </c>
      <c r="N106" s="32"/>
    </row>
    <row r="107" spans="1:14" x14ac:dyDescent="0.25">
      <c r="A107" s="2">
        <v>105</v>
      </c>
      <c r="B107" s="2">
        <f t="shared" si="7"/>
        <v>25</v>
      </c>
      <c r="C107" s="2">
        <f t="shared" si="8"/>
        <v>6</v>
      </c>
      <c r="D107" s="31">
        <v>42905</v>
      </c>
      <c r="E107" s="2" t="s">
        <v>7</v>
      </c>
      <c r="F107" s="4">
        <v>105</v>
      </c>
      <c r="G107" s="2" t="s">
        <v>20</v>
      </c>
      <c r="H107" s="2">
        <v>35</v>
      </c>
      <c r="I107" s="2">
        <v>1795</v>
      </c>
      <c r="J107" s="2">
        <v>7107</v>
      </c>
      <c r="K107" s="29">
        <f t="shared" si="5"/>
        <v>5312</v>
      </c>
      <c r="L107">
        <f t="shared" si="6"/>
        <v>74.743210918812437</v>
      </c>
      <c r="M107" s="33">
        <f t="shared" si="9"/>
        <v>1.4543781930884182E-3</v>
      </c>
      <c r="N107" s="32"/>
    </row>
    <row r="108" spans="1:14" x14ac:dyDescent="0.25">
      <c r="A108" s="2">
        <v>106</v>
      </c>
      <c r="B108" s="2">
        <f t="shared" si="7"/>
        <v>25</v>
      </c>
      <c r="C108" s="2">
        <f t="shared" si="8"/>
        <v>6</v>
      </c>
      <c r="D108" s="31">
        <v>42906</v>
      </c>
      <c r="E108" s="2" t="s">
        <v>6</v>
      </c>
      <c r="F108" s="4">
        <v>108</v>
      </c>
      <c r="G108" s="2" t="s">
        <v>4</v>
      </c>
      <c r="H108" s="2">
        <v>45</v>
      </c>
      <c r="I108" s="2">
        <v>3089</v>
      </c>
      <c r="J108" s="2">
        <v>4612</v>
      </c>
      <c r="K108" s="29">
        <f t="shared" si="5"/>
        <v>1523</v>
      </c>
      <c r="L108">
        <f t="shared" si="6"/>
        <v>33.022549869904601</v>
      </c>
      <c r="M108" s="33">
        <f t="shared" si="9"/>
        <v>4.1698380799579457E-4</v>
      </c>
      <c r="N108" s="32"/>
    </row>
    <row r="109" spans="1:14" x14ac:dyDescent="0.25">
      <c r="A109" s="2">
        <v>107</v>
      </c>
      <c r="B109" s="2">
        <f t="shared" si="7"/>
        <v>25</v>
      </c>
      <c r="C109" s="2">
        <f t="shared" si="8"/>
        <v>6</v>
      </c>
      <c r="D109" s="31">
        <v>42907</v>
      </c>
      <c r="E109" s="2" t="s">
        <v>5</v>
      </c>
      <c r="F109" s="4">
        <v>102</v>
      </c>
      <c r="G109" s="2" t="s">
        <v>4</v>
      </c>
      <c r="H109" s="2">
        <v>6</v>
      </c>
      <c r="I109" s="2">
        <v>1600</v>
      </c>
      <c r="J109" s="2">
        <v>6117</v>
      </c>
      <c r="K109" s="29">
        <f t="shared" si="5"/>
        <v>4517</v>
      </c>
      <c r="L109">
        <f t="shared" si="6"/>
        <v>73.843387281347063</v>
      </c>
      <c r="M109" s="33">
        <f t="shared" si="9"/>
        <v>1.2367142880610664E-3</v>
      </c>
      <c r="N109" s="32"/>
    </row>
    <row r="110" spans="1:14" x14ac:dyDescent="0.25">
      <c r="A110" s="2">
        <v>108</v>
      </c>
      <c r="B110" s="2">
        <f t="shared" si="7"/>
        <v>25</v>
      </c>
      <c r="C110" s="2">
        <f t="shared" si="8"/>
        <v>6</v>
      </c>
      <c r="D110" s="31">
        <v>42908</v>
      </c>
      <c r="E110" s="2" t="s">
        <v>3</v>
      </c>
      <c r="F110" s="4">
        <v>107</v>
      </c>
      <c r="G110" s="2" t="s">
        <v>18</v>
      </c>
      <c r="H110" s="2">
        <v>21</v>
      </c>
      <c r="I110" s="2">
        <v>3001</v>
      </c>
      <c r="J110" s="2">
        <v>8744</v>
      </c>
      <c r="K110" s="29">
        <f t="shared" si="5"/>
        <v>5743</v>
      </c>
      <c r="L110">
        <f t="shared" si="6"/>
        <v>65.679322964318388</v>
      </c>
      <c r="M110" s="33">
        <f t="shared" si="9"/>
        <v>1.5723821466315485E-3</v>
      </c>
      <c r="N110" s="32"/>
    </row>
    <row r="111" spans="1:14" x14ac:dyDescent="0.25">
      <c r="A111" s="2">
        <v>109</v>
      </c>
      <c r="B111" s="2">
        <f t="shared" si="7"/>
        <v>25</v>
      </c>
      <c r="C111" s="2">
        <f t="shared" si="8"/>
        <v>6</v>
      </c>
      <c r="D111" s="31">
        <v>42909</v>
      </c>
      <c r="E111" s="2" t="s">
        <v>6</v>
      </c>
      <c r="F111" s="4">
        <v>106</v>
      </c>
      <c r="G111" s="2" t="s">
        <v>19</v>
      </c>
      <c r="H111" s="2">
        <v>15</v>
      </c>
      <c r="I111" s="2">
        <v>2297</v>
      </c>
      <c r="J111" s="2">
        <v>5738</v>
      </c>
      <c r="K111" s="29">
        <f t="shared" si="5"/>
        <v>3441</v>
      </c>
      <c r="L111">
        <f t="shared" si="6"/>
        <v>59.96863018473335</v>
      </c>
      <c r="M111" s="33">
        <f t="shared" si="9"/>
        <v>9.4211509081649971E-4</v>
      </c>
      <c r="N111" s="32"/>
    </row>
    <row r="112" spans="1:14" x14ac:dyDescent="0.25">
      <c r="A112" s="2">
        <v>110</v>
      </c>
      <c r="B112" s="2">
        <f t="shared" si="7"/>
        <v>25</v>
      </c>
      <c r="C112" s="2">
        <f t="shared" si="8"/>
        <v>6</v>
      </c>
      <c r="D112" s="31">
        <v>42910</v>
      </c>
      <c r="E112" s="2" t="s">
        <v>7</v>
      </c>
      <c r="F112" s="4">
        <v>106</v>
      </c>
      <c r="G112" s="2" t="s">
        <v>20</v>
      </c>
      <c r="H112" s="2">
        <v>15</v>
      </c>
      <c r="I112" s="2">
        <v>2564</v>
      </c>
      <c r="J112" s="2">
        <v>2014</v>
      </c>
      <c r="K112" s="29">
        <f t="shared" si="5"/>
        <v>-550</v>
      </c>
      <c r="L112">
        <f t="shared" si="6"/>
        <v>-27.308838133068519</v>
      </c>
      <c r="M112" s="33">
        <f t="shared" si="9"/>
        <v>-1.5058509152835654E-4</v>
      </c>
      <c r="N112" s="32"/>
    </row>
    <row r="113" spans="1:14" x14ac:dyDescent="0.25">
      <c r="A113" s="2">
        <v>111</v>
      </c>
      <c r="B113" s="2">
        <f t="shared" si="7"/>
        <v>26</v>
      </c>
      <c r="C113" s="2">
        <f t="shared" si="8"/>
        <v>6</v>
      </c>
      <c r="D113" s="31">
        <v>42911</v>
      </c>
      <c r="E113" s="2" t="s">
        <v>7</v>
      </c>
      <c r="F113" s="4">
        <v>102</v>
      </c>
      <c r="G113" s="2" t="s">
        <v>19</v>
      </c>
      <c r="H113" s="2">
        <v>16</v>
      </c>
      <c r="I113" s="2">
        <v>4338</v>
      </c>
      <c r="J113" s="2">
        <v>8498</v>
      </c>
      <c r="K113" s="29">
        <f t="shared" si="5"/>
        <v>4160</v>
      </c>
      <c r="L113">
        <f t="shared" si="6"/>
        <v>48.952694751706282</v>
      </c>
      <c r="M113" s="33">
        <f t="shared" si="9"/>
        <v>1.1389708741053877E-3</v>
      </c>
      <c r="N113" s="32"/>
    </row>
    <row r="114" spans="1:14" x14ac:dyDescent="0.25">
      <c r="A114" s="2">
        <v>112</v>
      </c>
      <c r="B114" s="2">
        <f t="shared" si="7"/>
        <v>26</v>
      </c>
      <c r="C114" s="2">
        <f t="shared" si="8"/>
        <v>6</v>
      </c>
      <c r="D114" s="31">
        <v>42912</v>
      </c>
      <c r="E114" s="2" t="s">
        <v>7</v>
      </c>
      <c r="F114" s="4">
        <v>108</v>
      </c>
      <c r="G114" s="2" t="s">
        <v>4</v>
      </c>
      <c r="H114" s="2">
        <v>24</v>
      </c>
      <c r="I114" s="2">
        <v>4598</v>
      </c>
      <c r="J114" s="2">
        <v>3975</v>
      </c>
      <c r="K114" s="29">
        <f t="shared" si="5"/>
        <v>-623</v>
      </c>
      <c r="L114">
        <f t="shared" si="6"/>
        <v>-15.672955974842766</v>
      </c>
      <c r="M114" s="33">
        <f t="shared" si="9"/>
        <v>-1.7057184004030205E-4</v>
      </c>
      <c r="N114" s="32"/>
    </row>
    <row r="115" spans="1:14" x14ac:dyDescent="0.25">
      <c r="A115" s="2">
        <v>113</v>
      </c>
      <c r="B115" s="2">
        <f t="shared" si="7"/>
        <v>26</v>
      </c>
      <c r="C115" s="2">
        <f t="shared" si="8"/>
        <v>6</v>
      </c>
      <c r="D115" s="31">
        <v>42913</v>
      </c>
      <c r="E115" s="2" t="s">
        <v>3</v>
      </c>
      <c r="F115" s="4">
        <v>103</v>
      </c>
      <c r="G115" s="2" t="s">
        <v>19</v>
      </c>
      <c r="H115" s="2">
        <v>25</v>
      </c>
      <c r="I115" s="2">
        <v>4778</v>
      </c>
      <c r="J115" s="2">
        <v>1777</v>
      </c>
      <c r="K115" s="29">
        <f t="shared" si="5"/>
        <v>-3001</v>
      </c>
      <c r="L115">
        <f t="shared" si="6"/>
        <v>-168.88013505908833</v>
      </c>
      <c r="M115" s="33">
        <f t="shared" si="9"/>
        <v>-8.2164701759381454E-4</v>
      </c>
      <c r="N115" s="32"/>
    </row>
    <row r="116" spans="1:14" x14ac:dyDescent="0.25">
      <c r="A116" s="2">
        <v>114</v>
      </c>
      <c r="B116" s="2">
        <f t="shared" si="7"/>
        <v>26</v>
      </c>
      <c r="C116" s="2">
        <f t="shared" si="8"/>
        <v>6</v>
      </c>
      <c r="D116" s="31">
        <v>42914</v>
      </c>
      <c r="E116" s="2" t="s">
        <v>5</v>
      </c>
      <c r="F116" s="4">
        <v>108</v>
      </c>
      <c r="G116" s="2" t="s">
        <v>8</v>
      </c>
      <c r="H116" s="2">
        <v>13</v>
      </c>
      <c r="I116" s="2">
        <v>3172</v>
      </c>
      <c r="J116" s="2">
        <v>5280</v>
      </c>
      <c r="K116" s="29">
        <f t="shared" si="5"/>
        <v>2108</v>
      </c>
      <c r="L116">
        <f t="shared" si="6"/>
        <v>39.924242424242422</v>
      </c>
      <c r="M116" s="33">
        <f t="shared" si="9"/>
        <v>5.7715158716686475E-4</v>
      </c>
      <c r="N116" s="32"/>
    </row>
    <row r="117" spans="1:14" x14ac:dyDescent="0.25">
      <c r="A117" s="2">
        <v>115</v>
      </c>
      <c r="B117" s="2">
        <f t="shared" si="7"/>
        <v>26</v>
      </c>
      <c r="C117" s="2">
        <f t="shared" si="8"/>
        <v>6</v>
      </c>
      <c r="D117" s="31">
        <v>42915</v>
      </c>
      <c r="E117" s="2" t="s">
        <v>6</v>
      </c>
      <c r="F117" s="4">
        <v>107</v>
      </c>
      <c r="G117" s="2" t="s">
        <v>20</v>
      </c>
      <c r="H117" s="2">
        <v>34</v>
      </c>
      <c r="I117" s="2">
        <v>3739</v>
      </c>
      <c r="J117" s="2">
        <v>8354</v>
      </c>
      <c r="K117" s="29">
        <f t="shared" si="5"/>
        <v>4615</v>
      </c>
      <c r="L117">
        <f t="shared" si="6"/>
        <v>55.242997366531</v>
      </c>
      <c r="M117" s="33">
        <f t="shared" si="9"/>
        <v>1.2635458134606645E-3</v>
      </c>
      <c r="N117" s="32"/>
    </row>
    <row r="118" spans="1:14" x14ac:dyDescent="0.25">
      <c r="A118" s="2">
        <v>116</v>
      </c>
      <c r="B118" s="2">
        <f t="shared" si="7"/>
        <v>26</v>
      </c>
      <c r="C118" s="2">
        <f t="shared" si="8"/>
        <v>6</v>
      </c>
      <c r="D118" s="31">
        <v>42916</v>
      </c>
      <c r="E118" s="2" t="s">
        <v>3</v>
      </c>
      <c r="F118" s="4">
        <v>107</v>
      </c>
      <c r="G118" s="2" t="s">
        <v>4</v>
      </c>
      <c r="H118" s="2">
        <v>38</v>
      </c>
      <c r="I118" s="2">
        <v>4780</v>
      </c>
      <c r="J118" s="2">
        <v>8649</v>
      </c>
      <c r="K118" s="29">
        <f t="shared" si="5"/>
        <v>3869</v>
      </c>
      <c r="L118">
        <f t="shared" si="6"/>
        <v>44.733495201757428</v>
      </c>
      <c r="M118" s="33">
        <f t="shared" si="9"/>
        <v>1.0592976711331118E-3</v>
      </c>
      <c r="N118" s="32"/>
    </row>
    <row r="119" spans="1:14" x14ac:dyDescent="0.25">
      <c r="A119" s="2">
        <v>117</v>
      </c>
      <c r="B119" s="2">
        <f t="shared" si="7"/>
        <v>26</v>
      </c>
      <c r="C119" s="2">
        <f t="shared" si="8"/>
        <v>7</v>
      </c>
      <c r="D119" s="31">
        <v>42917</v>
      </c>
      <c r="E119" s="2" t="s">
        <v>6</v>
      </c>
      <c r="F119" s="4">
        <v>104</v>
      </c>
      <c r="G119" s="2" t="s">
        <v>4</v>
      </c>
      <c r="H119" s="2">
        <v>41</v>
      </c>
      <c r="I119" s="2">
        <v>3875</v>
      </c>
      <c r="J119" s="2">
        <v>1738</v>
      </c>
      <c r="K119" s="29">
        <f t="shared" si="5"/>
        <v>-2137</v>
      </c>
      <c r="L119">
        <f t="shared" si="6"/>
        <v>-122.95742232451093</v>
      </c>
      <c r="M119" s="33">
        <f t="shared" si="9"/>
        <v>-5.8509152835654172E-4</v>
      </c>
      <c r="N119" s="32"/>
    </row>
    <row r="120" spans="1:14" x14ac:dyDescent="0.25">
      <c r="A120" s="2">
        <v>118</v>
      </c>
      <c r="B120" s="2">
        <f t="shared" si="7"/>
        <v>27</v>
      </c>
      <c r="C120" s="2">
        <f t="shared" si="8"/>
        <v>7</v>
      </c>
      <c r="D120" s="31">
        <v>42918</v>
      </c>
      <c r="E120" s="2" t="s">
        <v>7</v>
      </c>
      <c r="F120" s="4">
        <v>110</v>
      </c>
      <c r="G120" s="2" t="s">
        <v>4</v>
      </c>
      <c r="H120" s="2">
        <v>23</v>
      </c>
      <c r="I120" s="2">
        <v>3094</v>
      </c>
      <c r="J120" s="2">
        <v>3091</v>
      </c>
      <c r="K120" s="29">
        <f t="shared" si="5"/>
        <v>-3</v>
      </c>
      <c r="L120">
        <f t="shared" si="6"/>
        <v>-9.705596894208994E-2</v>
      </c>
      <c r="M120" s="33">
        <f t="shared" si="9"/>
        <v>-8.2137322651830841E-7</v>
      </c>
      <c r="N120" s="32"/>
    </row>
    <row r="121" spans="1:14" x14ac:dyDescent="0.25">
      <c r="A121" s="2">
        <v>119</v>
      </c>
      <c r="B121" s="2">
        <f t="shared" si="7"/>
        <v>27</v>
      </c>
      <c r="C121" s="2">
        <f t="shared" si="8"/>
        <v>7</v>
      </c>
      <c r="D121" s="31">
        <v>42919</v>
      </c>
      <c r="E121" s="2" t="s">
        <v>3</v>
      </c>
      <c r="F121" s="4">
        <v>109</v>
      </c>
      <c r="G121" s="2" t="s">
        <v>20</v>
      </c>
      <c r="H121" s="2">
        <v>5</v>
      </c>
      <c r="I121" s="2">
        <v>1901</v>
      </c>
      <c r="J121" s="2">
        <v>3569</v>
      </c>
      <c r="K121" s="29">
        <f t="shared" si="5"/>
        <v>1668</v>
      </c>
      <c r="L121">
        <f t="shared" si="6"/>
        <v>46.735780330624827</v>
      </c>
      <c r="M121" s="33">
        <f t="shared" si="9"/>
        <v>4.5668351394417947E-4</v>
      </c>
      <c r="N121" s="32"/>
    </row>
    <row r="122" spans="1:14" x14ac:dyDescent="0.25">
      <c r="A122" s="2">
        <v>120</v>
      </c>
      <c r="B122" s="2">
        <f t="shared" si="7"/>
        <v>27</v>
      </c>
      <c r="C122" s="2">
        <f t="shared" si="8"/>
        <v>7</v>
      </c>
      <c r="D122" s="31">
        <v>42920</v>
      </c>
      <c r="E122" s="2" t="s">
        <v>3</v>
      </c>
      <c r="F122" s="4">
        <v>102</v>
      </c>
      <c r="G122" s="2" t="s">
        <v>4</v>
      </c>
      <c r="H122" s="2">
        <v>1</v>
      </c>
      <c r="I122" s="2">
        <v>4651</v>
      </c>
      <c r="J122" s="2">
        <v>6752</v>
      </c>
      <c r="K122" s="29">
        <f t="shared" si="5"/>
        <v>2101</v>
      </c>
      <c r="L122">
        <f t="shared" si="6"/>
        <v>31.116706161137444</v>
      </c>
      <c r="M122" s="33">
        <f t="shared" si="9"/>
        <v>5.7523504963832199E-4</v>
      </c>
      <c r="N122" s="32"/>
    </row>
    <row r="123" spans="1:14" x14ac:dyDescent="0.25">
      <c r="A123" s="2">
        <v>121</v>
      </c>
      <c r="B123" s="2">
        <f t="shared" si="7"/>
        <v>27</v>
      </c>
      <c r="C123" s="2">
        <f t="shared" si="8"/>
        <v>7</v>
      </c>
      <c r="D123" s="31">
        <v>42921</v>
      </c>
      <c r="E123" s="2" t="s">
        <v>3</v>
      </c>
      <c r="F123" s="4">
        <v>104</v>
      </c>
      <c r="G123" s="2" t="s">
        <v>18</v>
      </c>
      <c r="H123" s="2">
        <v>29</v>
      </c>
      <c r="I123" s="2">
        <v>2615</v>
      </c>
      <c r="J123" s="2">
        <v>6761</v>
      </c>
      <c r="K123" s="29">
        <f t="shared" si="5"/>
        <v>4146</v>
      </c>
      <c r="L123">
        <f t="shared" si="6"/>
        <v>61.322289602129864</v>
      </c>
      <c r="M123" s="33">
        <f t="shared" si="9"/>
        <v>1.1351377990483022E-3</v>
      </c>
      <c r="N123" s="32"/>
    </row>
    <row r="124" spans="1:14" x14ac:dyDescent="0.25">
      <c r="A124" s="2">
        <v>122</v>
      </c>
      <c r="B124" s="2">
        <f t="shared" si="7"/>
        <v>27</v>
      </c>
      <c r="C124" s="2">
        <f t="shared" si="8"/>
        <v>7</v>
      </c>
      <c r="D124" s="31">
        <v>42922</v>
      </c>
      <c r="E124" s="2" t="s">
        <v>6</v>
      </c>
      <c r="F124" s="4">
        <v>102</v>
      </c>
      <c r="G124" s="2" t="s">
        <v>8</v>
      </c>
      <c r="H124" s="2">
        <v>46</v>
      </c>
      <c r="I124" s="2">
        <v>4451</v>
      </c>
      <c r="J124" s="2">
        <v>1662</v>
      </c>
      <c r="K124" s="29">
        <f t="shared" si="5"/>
        <v>-2789</v>
      </c>
      <c r="L124">
        <f t="shared" si="6"/>
        <v>-167.8098676293622</v>
      </c>
      <c r="M124" s="33">
        <f t="shared" si="9"/>
        <v>-7.6360330958652077E-4</v>
      </c>
      <c r="N124" s="32"/>
    </row>
    <row r="125" spans="1:14" x14ac:dyDescent="0.25">
      <c r="A125" s="2">
        <v>123</v>
      </c>
      <c r="B125" s="2">
        <f t="shared" si="7"/>
        <v>27</v>
      </c>
      <c r="C125" s="2">
        <f t="shared" si="8"/>
        <v>7</v>
      </c>
      <c r="D125" s="31">
        <v>42923</v>
      </c>
      <c r="E125" s="2" t="s">
        <v>6</v>
      </c>
      <c r="F125" s="4">
        <v>106</v>
      </c>
      <c r="G125" s="2" t="s">
        <v>19</v>
      </c>
      <c r="H125" s="2">
        <v>35</v>
      </c>
      <c r="I125" s="2">
        <v>1120</v>
      </c>
      <c r="J125" s="2">
        <v>812</v>
      </c>
      <c r="K125" s="29">
        <f t="shared" si="5"/>
        <v>-308</v>
      </c>
      <c r="L125">
        <f t="shared" si="6"/>
        <v>-37.931034482758619</v>
      </c>
      <c r="M125" s="33">
        <f t="shared" si="9"/>
        <v>-8.4327651255879663E-5</v>
      </c>
      <c r="N125" s="32"/>
    </row>
    <row r="126" spans="1:14" x14ac:dyDescent="0.25">
      <c r="A126" s="2">
        <v>124</v>
      </c>
      <c r="B126" s="2">
        <f t="shared" si="7"/>
        <v>27</v>
      </c>
      <c r="C126" s="2">
        <f t="shared" si="8"/>
        <v>7</v>
      </c>
      <c r="D126" s="31">
        <v>42924</v>
      </c>
      <c r="E126" s="2" t="s">
        <v>7</v>
      </c>
      <c r="F126" s="4">
        <v>102</v>
      </c>
      <c r="G126" s="2" t="s">
        <v>19</v>
      </c>
      <c r="H126" s="2">
        <v>32</v>
      </c>
      <c r="I126" s="2">
        <v>4410</v>
      </c>
      <c r="J126" s="2">
        <v>3127</v>
      </c>
      <c r="K126" s="29">
        <f t="shared" si="5"/>
        <v>-1283</v>
      </c>
      <c r="L126">
        <f t="shared" si="6"/>
        <v>-41.029740965781905</v>
      </c>
      <c r="M126" s="33">
        <f t="shared" si="9"/>
        <v>-3.5127394987432989E-4</v>
      </c>
      <c r="N126" s="32"/>
    </row>
    <row r="127" spans="1:14" x14ac:dyDescent="0.25">
      <c r="A127" s="2">
        <v>125</v>
      </c>
      <c r="B127" s="2">
        <f t="shared" si="7"/>
        <v>28</v>
      </c>
      <c r="C127" s="2">
        <f t="shared" si="8"/>
        <v>7</v>
      </c>
      <c r="D127" s="31">
        <v>42925</v>
      </c>
      <c r="E127" s="2" t="s">
        <v>6</v>
      </c>
      <c r="F127" s="4">
        <v>102</v>
      </c>
      <c r="G127" s="2" t="s">
        <v>4</v>
      </c>
      <c r="H127" s="2">
        <v>27</v>
      </c>
      <c r="I127" s="2">
        <v>1854</v>
      </c>
      <c r="J127" s="2">
        <v>4141</v>
      </c>
      <c r="K127" s="29">
        <f t="shared" si="5"/>
        <v>2287</v>
      </c>
      <c r="L127">
        <f t="shared" si="6"/>
        <v>55.228205747404012</v>
      </c>
      <c r="M127" s="33">
        <f t="shared" si="9"/>
        <v>6.2616018968245709E-4</v>
      </c>
      <c r="N127" s="32"/>
    </row>
    <row r="128" spans="1:14" x14ac:dyDescent="0.25">
      <c r="A128" s="2">
        <v>126</v>
      </c>
      <c r="B128" s="2">
        <f t="shared" si="7"/>
        <v>28</v>
      </c>
      <c r="C128" s="2">
        <f t="shared" si="8"/>
        <v>7</v>
      </c>
      <c r="D128" s="31">
        <v>42926</v>
      </c>
      <c r="E128" s="2" t="s">
        <v>3</v>
      </c>
      <c r="F128" s="4">
        <v>109</v>
      </c>
      <c r="G128" s="2" t="s">
        <v>20</v>
      </c>
      <c r="H128" s="2">
        <v>26</v>
      </c>
      <c r="I128" s="2">
        <v>4980</v>
      </c>
      <c r="J128" s="2">
        <v>4653</v>
      </c>
      <c r="K128" s="29">
        <f t="shared" si="5"/>
        <v>-327</v>
      </c>
      <c r="L128">
        <f t="shared" si="6"/>
        <v>-7.0277240490006445</v>
      </c>
      <c r="M128" s="33">
        <f t="shared" si="9"/>
        <v>-8.9529681690495613E-5</v>
      </c>
      <c r="N128" s="32"/>
    </row>
    <row r="129" spans="1:14" x14ac:dyDescent="0.25">
      <c r="A129" s="2">
        <v>127</v>
      </c>
      <c r="B129" s="2">
        <f t="shared" si="7"/>
        <v>28</v>
      </c>
      <c r="C129" s="2">
        <f t="shared" si="8"/>
        <v>7</v>
      </c>
      <c r="D129" s="31">
        <v>42927</v>
      </c>
      <c r="E129" s="2" t="s">
        <v>5</v>
      </c>
      <c r="F129" s="4">
        <v>108</v>
      </c>
      <c r="G129" s="2" t="s">
        <v>19</v>
      </c>
      <c r="H129" s="2">
        <v>29</v>
      </c>
      <c r="I129" s="2">
        <v>4025</v>
      </c>
      <c r="J129" s="2">
        <v>7532</v>
      </c>
      <c r="K129" s="29">
        <f t="shared" si="5"/>
        <v>3507</v>
      </c>
      <c r="L129">
        <f t="shared" si="6"/>
        <v>46.561338289962819</v>
      </c>
      <c r="M129" s="33">
        <f t="shared" si="9"/>
        <v>9.6018530179990257E-4</v>
      </c>
      <c r="N129" s="32"/>
    </row>
    <row r="130" spans="1:14" x14ac:dyDescent="0.25">
      <c r="A130" s="2">
        <v>128</v>
      </c>
      <c r="B130" s="2">
        <f t="shared" si="7"/>
        <v>28</v>
      </c>
      <c r="C130" s="2">
        <f t="shared" si="8"/>
        <v>7</v>
      </c>
      <c r="D130" s="31">
        <v>42928</v>
      </c>
      <c r="E130" s="2" t="s">
        <v>5</v>
      </c>
      <c r="F130" s="4">
        <v>103</v>
      </c>
      <c r="G130" s="2" t="s">
        <v>4</v>
      </c>
      <c r="H130" s="2">
        <v>19</v>
      </c>
      <c r="I130" s="2">
        <v>4180</v>
      </c>
      <c r="J130" s="2">
        <v>3477</v>
      </c>
      <c r="K130" s="29">
        <f t="shared" si="5"/>
        <v>-703</v>
      </c>
      <c r="L130">
        <f t="shared" si="6"/>
        <v>-20.21857923497268</v>
      </c>
      <c r="M130" s="33">
        <f t="shared" si="9"/>
        <v>-1.9247512608079026E-4</v>
      </c>
      <c r="N130" s="32"/>
    </row>
    <row r="131" spans="1:14" x14ac:dyDescent="0.25">
      <c r="A131" s="2">
        <v>129</v>
      </c>
      <c r="B131" s="2">
        <f t="shared" si="7"/>
        <v>28</v>
      </c>
      <c r="C131" s="2">
        <f t="shared" si="8"/>
        <v>7</v>
      </c>
      <c r="D131" s="31">
        <v>42929</v>
      </c>
      <c r="E131" s="2" t="s">
        <v>5</v>
      </c>
      <c r="F131" s="4">
        <v>110</v>
      </c>
      <c r="G131" s="2" t="s">
        <v>18</v>
      </c>
      <c r="H131" s="2">
        <v>13</v>
      </c>
      <c r="I131" s="2">
        <v>3819</v>
      </c>
      <c r="J131" s="2">
        <v>8129</v>
      </c>
      <c r="K131" s="29">
        <f t="shared" ref="K131:K194" si="10">J131-I131</f>
        <v>4310</v>
      </c>
      <c r="L131">
        <f t="shared" ref="L131:L194" si="11">K131/J131*100</f>
        <v>53.020051666871694</v>
      </c>
      <c r="M131" s="33">
        <f t="shared" si="9"/>
        <v>1.1800395354313032E-3</v>
      </c>
      <c r="N131" s="32"/>
    </row>
    <row r="132" spans="1:14" x14ac:dyDescent="0.25">
      <c r="A132" s="2">
        <v>130</v>
      </c>
      <c r="B132" s="2">
        <f t="shared" ref="B132:B195" si="12">WEEKNUM(D132)</f>
        <v>28</v>
      </c>
      <c r="C132" s="2">
        <f t="shared" ref="C132:C195" si="13">MONTH(D132)</f>
        <v>7</v>
      </c>
      <c r="D132" s="31">
        <v>42930</v>
      </c>
      <c r="E132" s="2" t="s">
        <v>3</v>
      </c>
      <c r="F132" s="4">
        <v>103</v>
      </c>
      <c r="G132" s="2" t="s">
        <v>4</v>
      </c>
      <c r="H132" s="2">
        <v>27</v>
      </c>
      <c r="I132" s="2">
        <v>2017</v>
      </c>
      <c r="J132" s="2">
        <v>960</v>
      </c>
      <c r="K132" s="29">
        <f t="shared" si="10"/>
        <v>-1057</v>
      </c>
      <c r="L132">
        <f t="shared" si="11"/>
        <v>-110.10416666666667</v>
      </c>
      <c r="M132" s="33">
        <f t="shared" ref="M132:M195" si="14">K132/($K$2003)</f>
        <v>-2.8939716680995067E-4</v>
      </c>
      <c r="N132" s="32"/>
    </row>
    <row r="133" spans="1:14" x14ac:dyDescent="0.25">
      <c r="A133" s="2">
        <v>131</v>
      </c>
      <c r="B133" s="2">
        <f t="shared" si="12"/>
        <v>28</v>
      </c>
      <c r="C133" s="2">
        <f t="shared" si="13"/>
        <v>7</v>
      </c>
      <c r="D133" s="31">
        <v>42931</v>
      </c>
      <c r="E133" s="2" t="s">
        <v>6</v>
      </c>
      <c r="F133" s="4">
        <v>105</v>
      </c>
      <c r="G133" s="2" t="s">
        <v>20</v>
      </c>
      <c r="H133" s="2">
        <v>14</v>
      </c>
      <c r="I133" s="2">
        <v>2613</v>
      </c>
      <c r="J133" s="2">
        <v>3936</v>
      </c>
      <c r="K133" s="29">
        <f t="shared" si="10"/>
        <v>1323</v>
      </c>
      <c r="L133">
        <f t="shared" si="11"/>
        <v>33.612804878048777</v>
      </c>
      <c r="M133" s="33">
        <f t="shared" si="14"/>
        <v>3.6222559289457402E-4</v>
      </c>
      <c r="N133" s="32"/>
    </row>
    <row r="134" spans="1:14" x14ac:dyDescent="0.25">
      <c r="A134" s="2">
        <v>132</v>
      </c>
      <c r="B134" s="2">
        <f t="shared" si="12"/>
        <v>29</v>
      </c>
      <c r="C134" s="2">
        <f t="shared" si="13"/>
        <v>7</v>
      </c>
      <c r="D134" s="31">
        <v>42932</v>
      </c>
      <c r="E134" s="2" t="s">
        <v>5</v>
      </c>
      <c r="F134" s="4">
        <v>108</v>
      </c>
      <c r="G134" s="2" t="s">
        <v>19</v>
      </c>
      <c r="H134" s="2">
        <v>6</v>
      </c>
      <c r="I134" s="2">
        <v>3819</v>
      </c>
      <c r="J134" s="2">
        <v>2867</v>
      </c>
      <c r="K134" s="29">
        <f t="shared" si="10"/>
        <v>-952</v>
      </c>
      <c r="L134">
        <f t="shared" si="11"/>
        <v>-33.205441227764219</v>
      </c>
      <c r="M134" s="33">
        <f t="shared" si="14"/>
        <v>-2.6064910388180984E-4</v>
      </c>
      <c r="N134" s="32"/>
    </row>
    <row r="135" spans="1:14" x14ac:dyDescent="0.25">
      <c r="A135" s="2">
        <v>133</v>
      </c>
      <c r="B135" s="2">
        <f t="shared" si="12"/>
        <v>29</v>
      </c>
      <c r="C135" s="2">
        <f t="shared" si="13"/>
        <v>7</v>
      </c>
      <c r="D135" s="31">
        <v>42933</v>
      </c>
      <c r="E135" s="2" t="s">
        <v>6</v>
      </c>
      <c r="F135" s="4">
        <v>102</v>
      </c>
      <c r="G135" s="2" t="s">
        <v>19</v>
      </c>
      <c r="H135" s="2">
        <v>24</v>
      </c>
      <c r="I135" s="2">
        <v>1881</v>
      </c>
      <c r="J135" s="2">
        <v>4267</v>
      </c>
      <c r="K135" s="29">
        <f t="shared" si="10"/>
        <v>2386</v>
      </c>
      <c r="L135">
        <f t="shared" si="11"/>
        <v>55.917506444808993</v>
      </c>
      <c r="M135" s="33">
        <f t="shared" si="14"/>
        <v>6.5326550615756127E-4</v>
      </c>
      <c r="N135" s="32"/>
    </row>
    <row r="136" spans="1:14" x14ac:dyDescent="0.25">
      <c r="A136" s="2">
        <v>134</v>
      </c>
      <c r="B136" s="2">
        <f t="shared" si="12"/>
        <v>29</v>
      </c>
      <c r="C136" s="2">
        <f t="shared" si="13"/>
        <v>7</v>
      </c>
      <c r="D136" s="31">
        <v>42934</v>
      </c>
      <c r="E136" s="2" t="s">
        <v>6</v>
      </c>
      <c r="F136" s="4">
        <v>101</v>
      </c>
      <c r="G136" s="2" t="s">
        <v>18</v>
      </c>
      <c r="H136" s="2">
        <v>34</v>
      </c>
      <c r="I136" s="2">
        <v>2294</v>
      </c>
      <c r="J136" s="2">
        <v>2297</v>
      </c>
      <c r="K136" s="29">
        <f t="shared" si="10"/>
        <v>3</v>
      </c>
      <c r="L136">
        <f t="shared" si="11"/>
        <v>0.13060513713539398</v>
      </c>
      <c r="M136" s="33">
        <f t="shared" si="14"/>
        <v>8.2137322651830841E-7</v>
      </c>
      <c r="N136" s="32"/>
    </row>
    <row r="137" spans="1:14" x14ac:dyDescent="0.25">
      <c r="A137" s="2">
        <v>135</v>
      </c>
      <c r="B137" s="2">
        <f t="shared" si="12"/>
        <v>29</v>
      </c>
      <c r="C137" s="2">
        <f t="shared" si="13"/>
        <v>7</v>
      </c>
      <c r="D137" s="31">
        <v>42935</v>
      </c>
      <c r="E137" s="2" t="s">
        <v>7</v>
      </c>
      <c r="F137" s="4">
        <v>103</v>
      </c>
      <c r="G137" s="2" t="s">
        <v>20</v>
      </c>
      <c r="H137" s="2">
        <v>25</v>
      </c>
      <c r="I137" s="2">
        <v>2357</v>
      </c>
      <c r="J137" s="2">
        <v>5358</v>
      </c>
      <c r="K137" s="29">
        <f t="shared" si="10"/>
        <v>3001</v>
      </c>
      <c r="L137">
        <f t="shared" si="11"/>
        <v>56.009705113848455</v>
      </c>
      <c r="M137" s="33">
        <f t="shared" si="14"/>
        <v>8.2164701759381454E-4</v>
      </c>
      <c r="N137" s="32"/>
    </row>
    <row r="138" spans="1:14" x14ac:dyDescent="0.25">
      <c r="A138" s="2">
        <v>136</v>
      </c>
      <c r="B138" s="2">
        <f t="shared" si="12"/>
        <v>29</v>
      </c>
      <c r="C138" s="2">
        <f t="shared" si="13"/>
        <v>7</v>
      </c>
      <c r="D138" s="31">
        <v>42936</v>
      </c>
      <c r="E138" s="2" t="s">
        <v>5</v>
      </c>
      <c r="F138" s="4">
        <v>104</v>
      </c>
      <c r="G138" s="2" t="s">
        <v>4</v>
      </c>
      <c r="H138" s="2">
        <v>6</v>
      </c>
      <c r="I138" s="2">
        <v>3641</v>
      </c>
      <c r="J138" s="2">
        <v>7643</v>
      </c>
      <c r="K138" s="29">
        <f t="shared" si="10"/>
        <v>4002</v>
      </c>
      <c r="L138">
        <f t="shared" si="11"/>
        <v>52.361638100222429</v>
      </c>
      <c r="M138" s="33">
        <f t="shared" si="14"/>
        <v>1.0957118841754235E-3</v>
      </c>
      <c r="N138" s="32"/>
    </row>
    <row r="139" spans="1:14" x14ac:dyDescent="0.25">
      <c r="A139" s="2">
        <v>137</v>
      </c>
      <c r="B139" s="2">
        <f t="shared" si="12"/>
        <v>29</v>
      </c>
      <c r="C139" s="2">
        <f t="shared" si="13"/>
        <v>7</v>
      </c>
      <c r="D139" s="31">
        <v>42937</v>
      </c>
      <c r="E139" s="2" t="s">
        <v>3</v>
      </c>
      <c r="F139" s="4">
        <v>106</v>
      </c>
      <c r="G139" s="2" t="s">
        <v>8</v>
      </c>
      <c r="H139" s="2">
        <v>34</v>
      </c>
      <c r="I139" s="2">
        <v>3990</v>
      </c>
      <c r="J139" s="2">
        <v>6208</v>
      </c>
      <c r="K139" s="29">
        <f t="shared" si="10"/>
        <v>2218</v>
      </c>
      <c r="L139">
        <f t="shared" si="11"/>
        <v>35.728092783505154</v>
      </c>
      <c r="M139" s="33">
        <f t="shared" si="14"/>
        <v>6.0726860547253604E-4</v>
      </c>
      <c r="N139" s="32"/>
    </row>
    <row r="140" spans="1:14" x14ac:dyDescent="0.25">
      <c r="A140" s="2">
        <v>138</v>
      </c>
      <c r="B140" s="2">
        <f t="shared" si="12"/>
        <v>29</v>
      </c>
      <c r="C140" s="2">
        <f t="shared" si="13"/>
        <v>7</v>
      </c>
      <c r="D140" s="31">
        <v>42938</v>
      </c>
      <c r="E140" s="2" t="s">
        <v>5</v>
      </c>
      <c r="F140" s="4">
        <v>109</v>
      </c>
      <c r="G140" s="2" t="s">
        <v>4</v>
      </c>
      <c r="H140" s="2">
        <v>35</v>
      </c>
      <c r="I140" s="2">
        <v>4679</v>
      </c>
      <c r="J140" s="2">
        <v>4183</v>
      </c>
      <c r="K140" s="29">
        <f t="shared" si="10"/>
        <v>-496</v>
      </c>
      <c r="L140">
        <f t="shared" si="11"/>
        <v>-11.857518527372699</v>
      </c>
      <c r="M140" s="33">
        <f t="shared" si="14"/>
        <v>-1.3580037345102699E-4</v>
      </c>
      <c r="N140" s="32"/>
    </row>
    <row r="141" spans="1:14" x14ac:dyDescent="0.25">
      <c r="A141" s="2">
        <v>139</v>
      </c>
      <c r="B141" s="2">
        <f t="shared" si="12"/>
        <v>30</v>
      </c>
      <c r="C141" s="2">
        <f t="shared" si="13"/>
        <v>7</v>
      </c>
      <c r="D141" s="31">
        <v>42939</v>
      </c>
      <c r="E141" s="2" t="s">
        <v>5</v>
      </c>
      <c r="F141" s="4">
        <v>107</v>
      </c>
      <c r="G141" s="2" t="s">
        <v>20</v>
      </c>
      <c r="H141" s="2">
        <v>16</v>
      </c>
      <c r="I141" s="2">
        <v>4647</v>
      </c>
      <c r="J141" s="2">
        <v>6425</v>
      </c>
      <c r="K141" s="29">
        <f t="shared" si="10"/>
        <v>1778</v>
      </c>
      <c r="L141">
        <f t="shared" si="11"/>
        <v>27.673151750972764</v>
      </c>
      <c r="M141" s="33">
        <f t="shared" si="14"/>
        <v>4.8680053224985076E-4</v>
      </c>
      <c r="N141" s="32"/>
    </row>
    <row r="142" spans="1:14" x14ac:dyDescent="0.25">
      <c r="A142" s="2">
        <v>140</v>
      </c>
      <c r="B142" s="2">
        <f t="shared" si="12"/>
        <v>30</v>
      </c>
      <c r="C142" s="2">
        <f t="shared" si="13"/>
        <v>7</v>
      </c>
      <c r="D142" s="31">
        <v>42940</v>
      </c>
      <c r="E142" s="2" t="s">
        <v>7</v>
      </c>
      <c r="F142" s="4">
        <v>101</v>
      </c>
      <c r="G142" s="2" t="s">
        <v>18</v>
      </c>
      <c r="H142" s="2">
        <v>14</v>
      </c>
      <c r="I142" s="2">
        <v>2317</v>
      </c>
      <c r="J142" s="2">
        <v>8600</v>
      </c>
      <c r="K142" s="29">
        <f t="shared" si="10"/>
        <v>6283</v>
      </c>
      <c r="L142">
        <f t="shared" si="11"/>
        <v>73.058139534883722</v>
      </c>
      <c r="M142" s="33">
        <f t="shared" si="14"/>
        <v>1.7202293274048439E-3</v>
      </c>
      <c r="N142" s="32"/>
    </row>
    <row r="143" spans="1:14" x14ac:dyDescent="0.25">
      <c r="A143" s="2">
        <v>141</v>
      </c>
      <c r="B143" s="2">
        <f t="shared" si="12"/>
        <v>30</v>
      </c>
      <c r="C143" s="2">
        <f t="shared" si="13"/>
        <v>7</v>
      </c>
      <c r="D143" s="31">
        <v>42941</v>
      </c>
      <c r="E143" s="2" t="s">
        <v>3</v>
      </c>
      <c r="F143" s="4">
        <v>107</v>
      </c>
      <c r="G143" s="2" t="s">
        <v>19</v>
      </c>
      <c r="H143" s="2">
        <v>31</v>
      </c>
      <c r="I143" s="2">
        <v>3194</v>
      </c>
      <c r="J143" s="2">
        <v>4039</v>
      </c>
      <c r="K143" s="29">
        <f t="shared" si="10"/>
        <v>845</v>
      </c>
      <c r="L143">
        <f t="shared" si="11"/>
        <v>20.921020054468929</v>
      </c>
      <c r="M143" s="33">
        <f t="shared" si="14"/>
        <v>2.3135345880265687E-4</v>
      </c>
      <c r="N143" s="32"/>
    </row>
    <row r="144" spans="1:14" x14ac:dyDescent="0.25">
      <c r="A144" s="2">
        <v>142</v>
      </c>
      <c r="B144" s="2">
        <f t="shared" si="12"/>
        <v>30</v>
      </c>
      <c r="C144" s="2">
        <f t="shared" si="13"/>
        <v>7</v>
      </c>
      <c r="D144" s="31">
        <v>42942</v>
      </c>
      <c r="E144" s="2" t="s">
        <v>3</v>
      </c>
      <c r="F144" s="4">
        <v>102</v>
      </c>
      <c r="G144" s="2" t="s">
        <v>20</v>
      </c>
      <c r="H144" s="2">
        <v>45</v>
      </c>
      <c r="I144" s="2">
        <v>1742</v>
      </c>
      <c r="J144" s="2">
        <v>5521</v>
      </c>
      <c r="K144" s="29">
        <f t="shared" si="10"/>
        <v>3779</v>
      </c>
      <c r="L144">
        <f t="shared" si="11"/>
        <v>68.447744973736647</v>
      </c>
      <c r="M144" s="33">
        <f t="shared" si="14"/>
        <v>1.0346564743375624E-3</v>
      </c>
      <c r="N144" s="32"/>
    </row>
    <row r="145" spans="1:14" x14ac:dyDescent="0.25">
      <c r="A145" s="2">
        <v>143</v>
      </c>
      <c r="B145" s="2">
        <f t="shared" si="12"/>
        <v>30</v>
      </c>
      <c r="C145" s="2">
        <f t="shared" si="13"/>
        <v>7</v>
      </c>
      <c r="D145" s="31">
        <v>42943</v>
      </c>
      <c r="E145" s="2" t="s">
        <v>6</v>
      </c>
      <c r="F145" s="4">
        <v>105</v>
      </c>
      <c r="G145" s="2" t="s">
        <v>18</v>
      </c>
      <c r="H145" s="2">
        <v>15</v>
      </c>
      <c r="I145" s="2">
        <v>2235</v>
      </c>
      <c r="J145" s="2">
        <v>5502</v>
      </c>
      <c r="K145" s="29">
        <f t="shared" si="10"/>
        <v>3267</v>
      </c>
      <c r="L145">
        <f t="shared" si="11"/>
        <v>59.378407851690298</v>
      </c>
      <c r="M145" s="33">
        <f t="shared" si="14"/>
        <v>8.9447544367843789E-4</v>
      </c>
      <c r="N145" s="32"/>
    </row>
    <row r="146" spans="1:14" x14ac:dyDescent="0.25">
      <c r="A146" s="2">
        <v>144</v>
      </c>
      <c r="B146" s="2">
        <f t="shared" si="12"/>
        <v>30</v>
      </c>
      <c r="C146" s="2">
        <f t="shared" si="13"/>
        <v>7</v>
      </c>
      <c r="D146" s="31">
        <v>42944</v>
      </c>
      <c r="E146" s="2" t="s">
        <v>6</v>
      </c>
      <c r="F146" s="4">
        <v>103</v>
      </c>
      <c r="G146" s="2" t="s">
        <v>8</v>
      </c>
      <c r="H146" s="2">
        <v>34</v>
      </c>
      <c r="I146" s="2">
        <v>3076</v>
      </c>
      <c r="J146" s="2">
        <v>6292</v>
      </c>
      <c r="K146" s="29">
        <f t="shared" si="10"/>
        <v>3216</v>
      </c>
      <c r="L146">
        <f t="shared" si="11"/>
        <v>51.112523839796566</v>
      </c>
      <c r="M146" s="33">
        <f t="shared" si="14"/>
        <v>8.805120988276266E-4</v>
      </c>
      <c r="N146" s="32"/>
    </row>
    <row r="147" spans="1:14" x14ac:dyDescent="0.25">
      <c r="A147" s="2">
        <v>145</v>
      </c>
      <c r="B147" s="2">
        <f t="shared" si="12"/>
        <v>30</v>
      </c>
      <c r="C147" s="2">
        <f t="shared" si="13"/>
        <v>7</v>
      </c>
      <c r="D147" s="31">
        <v>42945</v>
      </c>
      <c r="E147" s="2" t="s">
        <v>7</v>
      </c>
      <c r="F147" s="4">
        <v>102</v>
      </c>
      <c r="G147" s="2" t="s">
        <v>19</v>
      </c>
      <c r="H147" s="2">
        <v>40</v>
      </c>
      <c r="I147" s="2">
        <v>2466</v>
      </c>
      <c r="J147" s="2">
        <v>1695</v>
      </c>
      <c r="K147" s="29">
        <f t="shared" si="10"/>
        <v>-771</v>
      </c>
      <c r="L147">
        <f t="shared" si="11"/>
        <v>-45.486725663716818</v>
      </c>
      <c r="M147" s="33">
        <f t="shared" si="14"/>
        <v>-2.1109291921520527E-4</v>
      </c>
      <c r="N147" s="32"/>
    </row>
    <row r="148" spans="1:14" x14ac:dyDescent="0.25">
      <c r="A148" s="2">
        <v>146</v>
      </c>
      <c r="B148" s="2">
        <f t="shared" si="12"/>
        <v>31</v>
      </c>
      <c r="C148" s="2">
        <f t="shared" si="13"/>
        <v>7</v>
      </c>
      <c r="D148" s="31">
        <v>42946</v>
      </c>
      <c r="E148" s="2" t="s">
        <v>6</v>
      </c>
      <c r="F148" s="4">
        <v>108</v>
      </c>
      <c r="G148" s="2" t="s">
        <v>4</v>
      </c>
      <c r="H148" s="2">
        <v>46</v>
      </c>
      <c r="I148" s="2">
        <v>4540</v>
      </c>
      <c r="J148" s="2">
        <v>5696</v>
      </c>
      <c r="K148" s="29">
        <f t="shared" si="10"/>
        <v>1156</v>
      </c>
      <c r="L148">
        <f t="shared" si="11"/>
        <v>20.29494382022472</v>
      </c>
      <c r="M148" s="33">
        <f t="shared" si="14"/>
        <v>3.1650248328505485E-4</v>
      </c>
      <c r="N148" s="32"/>
    </row>
    <row r="149" spans="1:14" x14ac:dyDescent="0.25">
      <c r="A149" s="2">
        <v>147</v>
      </c>
      <c r="B149" s="2">
        <f t="shared" si="12"/>
        <v>31</v>
      </c>
      <c r="C149" s="2">
        <f t="shared" si="13"/>
        <v>7</v>
      </c>
      <c r="D149" s="31">
        <v>42947</v>
      </c>
      <c r="E149" s="2" t="s">
        <v>5</v>
      </c>
      <c r="F149" s="4">
        <v>105</v>
      </c>
      <c r="G149" s="2" t="s">
        <v>20</v>
      </c>
      <c r="H149" s="2">
        <v>36</v>
      </c>
      <c r="I149" s="2">
        <v>4625</v>
      </c>
      <c r="J149" s="2">
        <v>3409</v>
      </c>
      <c r="K149" s="29">
        <f t="shared" si="10"/>
        <v>-1216</v>
      </c>
      <c r="L149">
        <f t="shared" si="11"/>
        <v>-35.670284540921095</v>
      </c>
      <c r="M149" s="33">
        <f t="shared" si="14"/>
        <v>-3.3292994781542102E-4</v>
      </c>
      <c r="N149" s="32"/>
    </row>
    <row r="150" spans="1:14" x14ac:dyDescent="0.25">
      <c r="A150" s="2">
        <v>148</v>
      </c>
      <c r="B150" s="2">
        <f t="shared" si="12"/>
        <v>31</v>
      </c>
      <c r="C150" s="2">
        <f t="shared" si="13"/>
        <v>8</v>
      </c>
      <c r="D150" s="31">
        <v>42948</v>
      </c>
      <c r="E150" s="2" t="s">
        <v>7</v>
      </c>
      <c r="F150" s="4">
        <v>110</v>
      </c>
      <c r="G150" s="2" t="s">
        <v>8</v>
      </c>
      <c r="H150" s="2">
        <v>50</v>
      </c>
      <c r="I150" s="2">
        <v>2376</v>
      </c>
      <c r="J150" s="2">
        <v>4872</v>
      </c>
      <c r="K150" s="29">
        <f t="shared" si="10"/>
        <v>2496</v>
      </c>
      <c r="L150">
        <f t="shared" si="11"/>
        <v>51.231527093596064</v>
      </c>
      <c r="M150" s="33">
        <f t="shared" si="14"/>
        <v>6.8338252446323257E-4</v>
      </c>
      <c r="N150" s="32"/>
    </row>
    <row r="151" spans="1:14" x14ac:dyDescent="0.25">
      <c r="A151" s="2">
        <v>149</v>
      </c>
      <c r="B151" s="2">
        <f t="shared" si="12"/>
        <v>31</v>
      </c>
      <c r="C151" s="2">
        <f t="shared" si="13"/>
        <v>8</v>
      </c>
      <c r="D151" s="31">
        <v>42949</v>
      </c>
      <c r="E151" s="2" t="s">
        <v>6</v>
      </c>
      <c r="F151" s="4">
        <v>110</v>
      </c>
      <c r="G151" s="2" t="s">
        <v>18</v>
      </c>
      <c r="H151" s="2">
        <v>22</v>
      </c>
      <c r="I151" s="2">
        <v>1863</v>
      </c>
      <c r="J151" s="2">
        <v>954</v>
      </c>
      <c r="K151" s="29">
        <f t="shared" si="10"/>
        <v>-909</v>
      </c>
      <c r="L151">
        <f t="shared" si="11"/>
        <v>-95.283018867924525</v>
      </c>
      <c r="M151" s="33">
        <f t="shared" si="14"/>
        <v>-2.4887608763504747E-4</v>
      </c>
      <c r="N151" s="32"/>
    </row>
    <row r="152" spans="1:14" x14ac:dyDescent="0.25">
      <c r="A152" s="2">
        <v>150</v>
      </c>
      <c r="B152" s="2">
        <f t="shared" si="12"/>
        <v>31</v>
      </c>
      <c r="C152" s="2">
        <f t="shared" si="13"/>
        <v>8</v>
      </c>
      <c r="D152" s="31">
        <v>42950</v>
      </c>
      <c r="E152" s="2" t="s">
        <v>7</v>
      </c>
      <c r="F152" s="4">
        <v>102</v>
      </c>
      <c r="G152" s="2" t="s">
        <v>20</v>
      </c>
      <c r="H152" s="2">
        <v>8</v>
      </c>
      <c r="I152" s="2">
        <v>3705</v>
      </c>
      <c r="J152" s="2">
        <v>5527</v>
      </c>
      <c r="K152" s="29">
        <f t="shared" si="10"/>
        <v>1822</v>
      </c>
      <c r="L152">
        <f t="shared" si="11"/>
        <v>32.965442373801338</v>
      </c>
      <c r="M152" s="33">
        <f t="shared" si="14"/>
        <v>4.988473395721193E-4</v>
      </c>
      <c r="N152" s="32"/>
    </row>
    <row r="153" spans="1:14" x14ac:dyDescent="0.25">
      <c r="A153" s="2">
        <v>151</v>
      </c>
      <c r="B153" s="2">
        <f t="shared" si="12"/>
        <v>31</v>
      </c>
      <c r="C153" s="2">
        <f t="shared" si="13"/>
        <v>8</v>
      </c>
      <c r="D153" s="31">
        <v>42951</v>
      </c>
      <c r="E153" s="2" t="s">
        <v>6</v>
      </c>
      <c r="F153" s="4">
        <v>103</v>
      </c>
      <c r="G153" s="2" t="s">
        <v>19</v>
      </c>
      <c r="H153" s="2">
        <v>1</v>
      </c>
      <c r="I153" s="2">
        <v>3835</v>
      </c>
      <c r="J153" s="2">
        <v>6494</v>
      </c>
      <c r="K153" s="29">
        <f t="shared" si="10"/>
        <v>2659</v>
      </c>
      <c r="L153">
        <f t="shared" si="11"/>
        <v>40.945488142901141</v>
      </c>
      <c r="M153" s="33">
        <f t="shared" si="14"/>
        <v>7.2801046977072738E-4</v>
      </c>
      <c r="N153" s="32"/>
    </row>
    <row r="154" spans="1:14" x14ac:dyDescent="0.25">
      <c r="A154" s="2">
        <v>152</v>
      </c>
      <c r="B154" s="2">
        <f t="shared" si="12"/>
        <v>31</v>
      </c>
      <c r="C154" s="2">
        <f t="shared" si="13"/>
        <v>8</v>
      </c>
      <c r="D154" s="31">
        <v>42952</v>
      </c>
      <c r="E154" s="2" t="s">
        <v>3</v>
      </c>
      <c r="F154" s="4">
        <v>103</v>
      </c>
      <c r="G154" s="2" t="s">
        <v>8</v>
      </c>
      <c r="H154" s="2">
        <v>41</v>
      </c>
      <c r="I154" s="2">
        <v>1930</v>
      </c>
      <c r="J154" s="2">
        <v>2974</v>
      </c>
      <c r="K154" s="29">
        <f t="shared" si="10"/>
        <v>1044</v>
      </c>
      <c r="L154">
        <f t="shared" si="11"/>
        <v>35.104236718224612</v>
      </c>
      <c r="M154" s="33">
        <f t="shared" si="14"/>
        <v>2.8583788282837133E-4</v>
      </c>
      <c r="N154" s="32"/>
    </row>
    <row r="155" spans="1:14" x14ac:dyDescent="0.25">
      <c r="A155" s="2">
        <v>153</v>
      </c>
      <c r="B155" s="2">
        <f t="shared" si="12"/>
        <v>32</v>
      </c>
      <c r="C155" s="2">
        <f t="shared" si="13"/>
        <v>8</v>
      </c>
      <c r="D155" s="31">
        <v>42953</v>
      </c>
      <c r="E155" s="2" t="s">
        <v>5</v>
      </c>
      <c r="F155" s="4">
        <v>108</v>
      </c>
      <c r="G155" s="2" t="s">
        <v>8</v>
      </c>
      <c r="H155" s="2">
        <v>35</v>
      </c>
      <c r="I155" s="2">
        <v>4129</v>
      </c>
      <c r="J155" s="2">
        <v>1029</v>
      </c>
      <c r="K155" s="29">
        <f t="shared" si="10"/>
        <v>-3100</v>
      </c>
      <c r="L155">
        <f t="shared" si="11"/>
        <v>-301.26336248785231</v>
      </c>
      <c r="M155" s="33">
        <f t="shared" si="14"/>
        <v>-8.4875233406891872E-4</v>
      </c>
      <c r="N155" s="32"/>
    </row>
    <row r="156" spans="1:14" x14ac:dyDescent="0.25">
      <c r="A156" s="2">
        <v>154</v>
      </c>
      <c r="B156" s="2">
        <f t="shared" si="12"/>
        <v>32</v>
      </c>
      <c r="C156" s="2">
        <f t="shared" si="13"/>
        <v>8</v>
      </c>
      <c r="D156" s="31">
        <v>42954</v>
      </c>
      <c r="E156" s="2" t="s">
        <v>7</v>
      </c>
      <c r="F156" s="4">
        <v>106</v>
      </c>
      <c r="G156" s="2" t="s">
        <v>8</v>
      </c>
      <c r="H156" s="2">
        <v>41</v>
      </c>
      <c r="I156" s="2">
        <v>1493</v>
      </c>
      <c r="J156" s="2">
        <v>6861</v>
      </c>
      <c r="K156" s="29">
        <f t="shared" si="10"/>
        <v>5368</v>
      </c>
      <c r="L156">
        <f t="shared" si="11"/>
        <v>78.239323713744355</v>
      </c>
      <c r="M156" s="33">
        <f t="shared" si="14"/>
        <v>1.4697104933167598E-3</v>
      </c>
      <c r="N156" s="32"/>
    </row>
    <row r="157" spans="1:14" x14ac:dyDescent="0.25">
      <c r="A157" s="2">
        <v>155</v>
      </c>
      <c r="B157" s="2">
        <f t="shared" si="12"/>
        <v>32</v>
      </c>
      <c r="C157" s="2">
        <f t="shared" si="13"/>
        <v>8</v>
      </c>
      <c r="D157" s="31">
        <v>42955</v>
      </c>
      <c r="E157" s="2" t="s">
        <v>3</v>
      </c>
      <c r="F157" s="4">
        <v>105</v>
      </c>
      <c r="G157" s="2" t="s">
        <v>18</v>
      </c>
      <c r="H157" s="2">
        <v>11</v>
      </c>
      <c r="I157" s="2">
        <v>2075</v>
      </c>
      <c r="J157" s="2">
        <v>5426</v>
      </c>
      <c r="K157" s="29">
        <f t="shared" si="10"/>
        <v>3351</v>
      </c>
      <c r="L157">
        <f t="shared" si="11"/>
        <v>61.758201253225209</v>
      </c>
      <c r="M157" s="33">
        <f t="shared" si="14"/>
        <v>9.1747389402095051E-4</v>
      </c>
      <c r="N157" s="32"/>
    </row>
    <row r="158" spans="1:14" x14ac:dyDescent="0.25">
      <c r="A158" s="2">
        <v>156</v>
      </c>
      <c r="B158" s="2">
        <f t="shared" si="12"/>
        <v>32</v>
      </c>
      <c r="C158" s="2">
        <f t="shared" si="13"/>
        <v>8</v>
      </c>
      <c r="D158" s="31">
        <v>42956</v>
      </c>
      <c r="E158" s="2" t="s">
        <v>5</v>
      </c>
      <c r="F158" s="4">
        <v>101</v>
      </c>
      <c r="G158" s="2" t="s">
        <v>8</v>
      </c>
      <c r="H158" s="2">
        <v>14</v>
      </c>
      <c r="I158" s="2">
        <v>3801</v>
      </c>
      <c r="J158" s="2">
        <v>5436</v>
      </c>
      <c r="K158" s="29">
        <f t="shared" si="10"/>
        <v>1635</v>
      </c>
      <c r="L158">
        <f t="shared" si="11"/>
        <v>30.07726269315673</v>
      </c>
      <c r="M158" s="33">
        <f t="shared" si="14"/>
        <v>4.4764840845247809E-4</v>
      </c>
      <c r="N158" s="32"/>
    </row>
    <row r="159" spans="1:14" x14ac:dyDescent="0.25">
      <c r="A159" s="2">
        <v>157</v>
      </c>
      <c r="B159" s="2">
        <f t="shared" si="12"/>
        <v>32</v>
      </c>
      <c r="C159" s="2">
        <f t="shared" si="13"/>
        <v>8</v>
      </c>
      <c r="D159" s="31">
        <v>42957</v>
      </c>
      <c r="E159" s="2" t="s">
        <v>3</v>
      </c>
      <c r="F159" s="4">
        <v>109</v>
      </c>
      <c r="G159" s="2" t="s">
        <v>20</v>
      </c>
      <c r="H159" s="2">
        <v>7</v>
      </c>
      <c r="I159" s="2">
        <v>3024</v>
      </c>
      <c r="J159" s="2">
        <v>8494</v>
      </c>
      <c r="K159" s="29">
        <f t="shared" si="10"/>
        <v>5470</v>
      </c>
      <c r="L159">
        <f t="shared" si="11"/>
        <v>64.398398869790441</v>
      </c>
      <c r="M159" s="33">
        <f t="shared" si="14"/>
        <v>1.4976371830183824E-3</v>
      </c>
      <c r="N159" s="32"/>
    </row>
    <row r="160" spans="1:14" x14ac:dyDescent="0.25">
      <c r="A160" s="2">
        <v>158</v>
      </c>
      <c r="B160" s="2">
        <f t="shared" si="12"/>
        <v>32</v>
      </c>
      <c r="C160" s="2">
        <f t="shared" si="13"/>
        <v>8</v>
      </c>
      <c r="D160" s="31">
        <v>42958</v>
      </c>
      <c r="E160" s="2" t="s">
        <v>6</v>
      </c>
      <c r="F160" s="4">
        <v>104</v>
      </c>
      <c r="G160" s="2" t="s">
        <v>19</v>
      </c>
      <c r="H160" s="2">
        <v>30</v>
      </c>
      <c r="I160" s="2">
        <v>2884</v>
      </c>
      <c r="J160" s="2">
        <v>4987</v>
      </c>
      <c r="K160" s="29">
        <f t="shared" si="10"/>
        <v>2103</v>
      </c>
      <c r="L160">
        <f t="shared" si="11"/>
        <v>42.169641066773607</v>
      </c>
      <c r="M160" s="33">
        <f t="shared" si="14"/>
        <v>5.7578263178933423E-4</v>
      </c>
      <c r="N160" s="32"/>
    </row>
    <row r="161" spans="1:14" x14ac:dyDescent="0.25">
      <c r="A161" s="2">
        <v>159</v>
      </c>
      <c r="B161" s="2">
        <f t="shared" si="12"/>
        <v>32</v>
      </c>
      <c r="C161" s="2">
        <f t="shared" si="13"/>
        <v>8</v>
      </c>
      <c r="D161" s="31">
        <v>42959</v>
      </c>
      <c r="E161" s="2" t="s">
        <v>7</v>
      </c>
      <c r="F161" s="4">
        <v>103</v>
      </c>
      <c r="G161" s="2" t="s">
        <v>8</v>
      </c>
      <c r="H161" s="2">
        <v>15</v>
      </c>
      <c r="I161" s="2">
        <v>1714</v>
      </c>
      <c r="J161" s="2">
        <v>3003</v>
      </c>
      <c r="K161" s="29">
        <f t="shared" si="10"/>
        <v>1289</v>
      </c>
      <c r="L161">
        <f t="shared" si="11"/>
        <v>42.923742923742921</v>
      </c>
      <c r="M161" s="33">
        <f t="shared" si="14"/>
        <v>3.5291669632736653E-4</v>
      </c>
      <c r="N161" s="32"/>
    </row>
    <row r="162" spans="1:14" x14ac:dyDescent="0.25">
      <c r="A162" s="2">
        <v>160</v>
      </c>
      <c r="B162" s="2">
        <f t="shared" si="12"/>
        <v>33</v>
      </c>
      <c r="C162" s="2">
        <f t="shared" si="13"/>
        <v>8</v>
      </c>
      <c r="D162" s="31">
        <v>42960</v>
      </c>
      <c r="E162" s="2" t="s">
        <v>3</v>
      </c>
      <c r="F162" s="4">
        <v>101</v>
      </c>
      <c r="G162" s="2" t="s">
        <v>18</v>
      </c>
      <c r="H162" s="2">
        <v>42</v>
      </c>
      <c r="I162" s="2">
        <v>4497</v>
      </c>
      <c r="J162" s="2">
        <v>1410</v>
      </c>
      <c r="K162" s="29">
        <f t="shared" si="10"/>
        <v>-3087</v>
      </c>
      <c r="L162">
        <f t="shared" si="11"/>
        <v>-218.93617021276594</v>
      </c>
      <c r="M162" s="33">
        <f t="shared" si="14"/>
        <v>-8.4519305008733938E-4</v>
      </c>
      <c r="N162" s="32"/>
    </row>
    <row r="163" spans="1:14" x14ac:dyDescent="0.25">
      <c r="A163" s="2">
        <v>161</v>
      </c>
      <c r="B163" s="2">
        <f t="shared" si="12"/>
        <v>33</v>
      </c>
      <c r="C163" s="2">
        <f t="shared" si="13"/>
        <v>8</v>
      </c>
      <c r="D163" s="31">
        <v>42961</v>
      </c>
      <c r="E163" s="2" t="s">
        <v>7</v>
      </c>
      <c r="F163" s="4">
        <v>110</v>
      </c>
      <c r="G163" s="2" t="s">
        <v>19</v>
      </c>
      <c r="H163" s="2">
        <v>27</v>
      </c>
      <c r="I163" s="2">
        <v>4319</v>
      </c>
      <c r="J163" s="2">
        <v>5229</v>
      </c>
      <c r="K163" s="29">
        <f t="shared" si="10"/>
        <v>910</v>
      </c>
      <c r="L163">
        <f t="shared" si="11"/>
        <v>17.402945113788487</v>
      </c>
      <c r="M163" s="33">
        <f t="shared" si="14"/>
        <v>2.4914987871055353E-4</v>
      </c>
      <c r="N163" s="32"/>
    </row>
    <row r="164" spans="1:14" x14ac:dyDescent="0.25">
      <c r="A164" s="2">
        <v>162</v>
      </c>
      <c r="B164" s="2">
        <f t="shared" si="12"/>
        <v>33</v>
      </c>
      <c r="C164" s="2">
        <f t="shared" si="13"/>
        <v>8</v>
      </c>
      <c r="D164" s="31">
        <v>42962</v>
      </c>
      <c r="E164" s="2" t="s">
        <v>3</v>
      </c>
      <c r="F164" s="4">
        <v>108</v>
      </c>
      <c r="G164" s="2" t="s">
        <v>18</v>
      </c>
      <c r="H164" s="2">
        <v>38</v>
      </c>
      <c r="I164" s="2">
        <v>3181</v>
      </c>
      <c r="J164" s="2">
        <v>965</v>
      </c>
      <c r="K164" s="29">
        <f t="shared" si="10"/>
        <v>-2216</v>
      </c>
      <c r="L164">
        <f t="shared" si="11"/>
        <v>-229.63730569948186</v>
      </c>
      <c r="M164" s="33">
        <f t="shared" si="14"/>
        <v>-6.0672102332152381E-4</v>
      </c>
      <c r="N164" s="32"/>
    </row>
    <row r="165" spans="1:14" x14ac:dyDescent="0.25">
      <c r="A165" s="2">
        <v>163</v>
      </c>
      <c r="B165" s="2">
        <f t="shared" si="12"/>
        <v>33</v>
      </c>
      <c r="C165" s="2">
        <f t="shared" si="13"/>
        <v>8</v>
      </c>
      <c r="D165" s="31">
        <v>42963</v>
      </c>
      <c r="E165" s="2" t="s">
        <v>3</v>
      </c>
      <c r="F165" s="4">
        <v>106</v>
      </c>
      <c r="G165" s="2" t="s">
        <v>4</v>
      </c>
      <c r="H165" s="2">
        <v>38</v>
      </c>
      <c r="I165" s="2">
        <v>1015</v>
      </c>
      <c r="J165" s="2">
        <v>1577</v>
      </c>
      <c r="K165" s="29">
        <f t="shared" si="10"/>
        <v>562</v>
      </c>
      <c r="L165">
        <f t="shared" si="11"/>
        <v>35.637285986049463</v>
      </c>
      <c r="M165" s="33">
        <f t="shared" si="14"/>
        <v>1.5387058443442977E-4</v>
      </c>
      <c r="N165" s="32"/>
    </row>
    <row r="166" spans="1:14" x14ac:dyDescent="0.25">
      <c r="A166" s="2">
        <v>164</v>
      </c>
      <c r="B166" s="2">
        <f t="shared" si="12"/>
        <v>33</v>
      </c>
      <c r="C166" s="2">
        <f t="shared" si="13"/>
        <v>8</v>
      </c>
      <c r="D166" s="31">
        <v>42964</v>
      </c>
      <c r="E166" s="2" t="s">
        <v>3</v>
      </c>
      <c r="F166" s="4">
        <v>106</v>
      </c>
      <c r="G166" s="2" t="s">
        <v>8</v>
      </c>
      <c r="H166" s="2">
        <v>16</v>
      </c>
      <c r="I166" s="2">
        <v>4908</v>
      </c>
      <c r="J166" s="2">
        <v>6819</v>
      </c>
      <c r="K166" s="29">
        <f t="shared" si="10"/>
        <v>1911</v>
      </c>
      <c r="L166">
        <f t="shared" si="11"/>
        <v>28.024637043554772</v>
      </c>
      <c r="M166" s="33">
        <f t="shared" si="14"/>
        <v>5.2321474529216244E-4</v>
      </c>
      <c r="N166" s="32"/>
    </row>
    <row r="167" spans="1:14" x14ac:dyDescent="0.25">
      <c r="A167" s="2">
        <v>165</v>
      </c>
      <c r="B167" s="2">
        <f t="shared" si="12"/>
        <v>33</v>
      </c>
      <c r="C167" s="2">
        <f t="shared" si="13"/>
        <v>8</v>
      </c>
      <c r="D167" s="31">
        <v>42965</v>
      </c>
      <c r="E167" s="2" t="s">
        <v>7</v>
      </c>
      <c r="F167" s="4">
        <v>107</v>
      </c>
      <c r="G167" s="2" t="s">
        <v>8</v>
      </c>
      <c r="H167" s="2">
        <v>2</v>
      </c>
      <c r="I167" s="2">
        <v>3856</v>
      </c>
      <c r="J167" s="2">
        <v>2790</v>
      </c>
      <c r="K167" s="29">
        <f t="shared" si="10"/>
        <v>-1066</v>
      </c>
      <c r="L167">
        <f t="shared" si="11"/>
        <v>-38.207885304659499</v>
      </c>
      <c r="M167" s="33">
        <f t="shared" si="14"/>
        <v>-2.918612864895056E-4</v>
      </c>
      <c r="N167" s="32"/>
    </row>
    <row r="168" spans="1:14" x14ac:dyDescent="0.25">
      <c r="A168" s="2">
        <v>166</v>
      </c>
      <c r="B168" s="2">
        <f t="shared" si="12"/>
        <v>33</v>
      </c>
      <c r="C168" s="2">
        <f t="shared" si="13"/>
        <v>8</v>
      </c>
      <c r="D168" s="31">
        <v>42966</v>
      </c>
      <c r="E168" s="2" t="s">
        <v>5</v>
      </c>
      <c r="F168" s="4">
        <v>102</v>
      </c>
      <c r="G168" s="2" t="s">
        <v>20</v>
      </c>
      <c r="H168" s="2">
        <v>1</v>
      </c>
      <c r="I168" s="2">
        <v>1732</v>
      </c>
      <c r="J168" s="2">
        <v>5733</v>
      </c>
      <c r="K168" s="29">
        <f t="shared" si="10"/>
        <v>4001</v>
      </c>
      <c r="L168">
        <f t="shared" si="11"/>
        <v>69.788941217512644</v>
      </c>
      <c r="M168" s="33">
        <f t="shared" si="14"/>
        <v>1.0954380930999173E-3</v>
      </c>
      <c r="N168" s="32"/>
    </row>
    <row r="169" spans="1:14" x14ac:dyDescent="0.25">
      <c r="A169" s="2">
        <v>167</v>
      </c>
      <c r="B169" s="2">
        <f t="shared" si="12"/>
        <v>34</v>
      </c>
      <c r="C169" s="2">
        <f t="shared" si="13"/>
        <v>8</v>
      </c>
      <c r="D169" s="31">
        <v>42967</v>
      </c>
      <c r="E169" s="2" t="s">
        <v>6</v>
      </c>
      <c r="F169" s="4">
        <v>108</v>
      </c>
      <c r="G169" s="2" t="s">
        <v>4</v>
      </c>
      <c r="H169" s="2">
        <v>19</v>
      </c>
      <c r="I169" s="2">
        <v>2234</v>
      </c>
      <c r="J169" s="2">
        <v>5475</v>
      </c>
      <c r="K169" s="29">
        <f t="shared" si="10"/>
        <v>3241</v>
      </c>
      <c r="L169">
        <f t="shared" si="11"/>
        <v>59.196347031963469</v>
      </c>
      <c r="M169" s="33">
        <f t="shared" si="14"/>
        <v>8.8735687571527922E-4</v>
      </c>
      <c r="N169" s="32"/>
    </row>
    <row r="170" spans="1:14" x14ac:dyDescent="0.25">
      <c r="A170" s="2">
        <v>168</v>
      </c>
      <c r="B170" s="2">
        <f t="shared" si="12"/>
        <v>34</v>
      </c>
      <c r="C170" s="2">
        <f t="shared" si="13"/>
        <v>8</v>
      </c>
      <c r="D170" s="31">
        <v>42968</v>
      </c>
      <c r="E170" s="2" t="s">
        <v>3</v>
      </c>
      <c r="F170" s="4">
        <v>103</v>
      </c>
      <c r="G170" s="2" t="s">
        <v>4</v>
      </c>
      <c r="H170" s="2">
        <v>11</v>
      </c>
      <c r="I170" s="2">
        <v>4712</v>
      </c>
      <c r="J170" s="2">
        <v>2524</v>
      </c>
      <c r="K170" s="29">
        <f t="shared" si="10"/>
        <v>-2188</v>
      </c>
      <c r="L170">
        <f t="shared" si="11"/>
        <v>-86.687797147385098</v>
      </c>
      <c r="M170" s="33">
        <f t="shared" si="14"/>
        <v>-5.990548732073529E-4</v>
      </c>
      <c r="N170" s="32"/>
    </row>
    <row r="171" spans="1:14" x14ac:dyDescent="0.25">
      <c r="A171" s="2">
        <v>169</v>
      </c>
      <c r="B171" s="2">
        <f t="shared" si="12"/>
        <v>34</v>
      </c>
      <c r="C171" s="2">
        <f t="shared" si="13"/>
        <v>8</v>
      </c>
      <c r="D171" s="31">
        <v>42969</v>
      </c>
      <c r="E171" s="2" t="s">
        <v>3</v>
      </c>
      <c r="F171" s="4">
        <v>108</v>
      </c>
      <c r="G171" s="2" t="s">
        <v>4</v>
      </c>
      <c r="H171" s="2">
        <v>49</v>
      </c>
      <c r="I171" s="2">
        <v>3873</v>
      </c>
      <c r="J171" s="2">
        <v>2947</v>
      </c>
      <c r="K171" s="29">
        <f t="shared" si="10"/>
        <v>-926</v>
      </c>
      <c r="L171">
        <f t="shared" si="11"/>
        <v>-31.421784865965392</v>
      </c>
      <c r="M171" s="33">
        <f t="shared" si="14"/>
        <v>-2.5353053591865122E-4</v>
      </c>
      <c r="N171" s="32"/>
    </row>
    <row r="172" spans="1:14" x14ac:dyDescent="0.25">
      <c r="A172" s="2">
        <v>170</v>
      </c>
      <c r="B172" s="2">
        <f t="shared" si="12"/>
        <v>34</v>
      </c>
      <c r="C172" s="2">
        <f t="shared" si="13"/>
        <v>8</v>
      </c>
      <c r="D172" s="31">
        <v>42970</v>
      </c>
      <c r="E172" s="2" t="s">
        <v>5</v>
      </c>
      <c r="F172" s="4">
        <v>110</v>
      </c>
      <c r="G172" s="2" t="s">
        <v>4</v>
      </c>
      <c r="H172" s="2">
        <v>42</v>
      </c>
      <c r="I172" s="2">
        <v>2439</v>
      </c>
      <c r="J172" s="2">
        <v>3850</v>
      </c>
      <c r="K172" s="29">
        <f t="shared" si="10"/>
        <v>1411</v>
      </c>
      <c r="L172">
        <f t="shared" si="11"/>
        <v>36.649350649350652</v>
      </c>
      <c r="M172" s="33">
        <f t="shared" si="14"/>
        <v>3.8631920753911104E-4</v>
      </c>
      <c r="N172" s="32"/>
    </row>
    <row r="173" spans="1:14" x14ac:dyDescent="0.25">
      <c r="A173" s="2">
        <v>171</v>
      </c>
      <c r="B173" s="2">
        <f t="shared" si="12"/>
        <v>34</v>
      </c>
      <c r="C173" s="2">
        <f t="shared" si="13"/>
        <v>8</v>
      </c>
      <c r="D173" s="31">
        <v>42971</v>
      </c>
      <c r="E173" s="2" t="s">
        <v>5</v>
      </c>
      <c r="F173" s="4">
        <v>104</v>
      </c>
      <c r="G173" s="2" t="s">
        <v>8</v>
      </c>
      <c r="H173" s="2">
        <v>45</v>
      </c>
      <c r="I173" s="2">
        <v>3188</v>
      </c>
      <c r="J173" s="2">
        <v>2909</v>
      </c>
      <c r="K173" s="29">
        <f t="shared" si="10"/>
        <v>-279</v>
      </c>
      <c r="L173">
        <f t="shared" si="11"/>
        <v>-9.5909247163973887</v>
      </c>
      <c r="M173" s="33">
        <f t="shared" si="14"/>
        <v>-7.638771006620268E-5</v>
      </c>
      <c r="N173" s="32"/>
    </row>
    <row r="174" spans="1:14" x14ac:dyDescent="0.25">
      <c r="A174" s="2">
        <v>172</v>
      </c>
      <c r="B174" s="2">
        <f t="shared" si="12"/>
        <v>34</v>
      </c>
      <c r="C174" s="2">
        <f t="shared" si="13"/>
        <v>8</v>
      </c>
      <c r="D174" s="31">
        <v>42972</v>
      </c>
      <c r="E174" s="2" t="s">
        <v>7</v>
      </c>
      <c r="F174" s="4">
        <v>108</v>
      </c>
      <c r="G174" s="2" t="s">
        <v>19</v>
      </c>
      <c r="H174" s="2">
        <v>28</v>
      </c>
      <c r="I174" s="2">
        <v>4847</v>
      </c>
      <c r="J174" s="2">
        <v>3656</v>
      </c>
      <c r="K174" s="29">
        <f t="shared" si="10"/>
        <v>-1191</v>
      </c>
      <c r="L174">
        <f t="shared" si="11"/>
        <v>-32.576586433260395</v>
      </c>
      <c r="M174" s="33">
        <f t="shared" si="14"/>
        <v>-3.2608517092776846E-4</v>
      </c>
      <c r="N174" s="32"/>
    </row>
    <row r="175" spans="1:14" x14ac:dyDescent="0.25">
      <c r="A175" s="2">
        <v>173</v>
      </c>
      <c r="B175" s="2">
        <f t="shared" si="12"/>
        <v>34</v>
      </c>
      <c r="C175" s="2">
        <f t="shared" si="13"/>
        <v>8</v>
      </c>
      <c r="D175" s="31">
        <v>42973</v>
      </c>
      <c r="E175" s="2" t="s">
        <v>7</v>
      </c>
      <c r="F175" s="4">
        <v>102</v>
      </c>
      <c r="G175" s="2" t="s">
        <v>8</v>
      </c>
      <c r="H175" s="2">
        <v>31</v>
      </c>
      <c r="I175" s="2">
        <v>1834</v>
      </c>
      <c r="J175" s="2">
        <v>5108</v>
      </c>
      <c r="K175" s="29">
        <f t="shared" si="10"/>
        <v>3274</v>
      </c>
      <c r="L175">
        <f t="shared" si="11"/>
        <v>64.095536413469063</v>
      </c>
      <c r="M175" s="33">
        <f t="shared" si="14"/>
        <v>8.9639198120698054E-4</v>
      </c>
      <c r="N175" s="32"/>
    </row>
    <row r="176" spans="1:14" x14ac:dyDescent="0.25">
      <c r="A176" s="2">
        <v>174</v>
      </c>
      <c r="B176" s="2">
        <f t="shared" si="12"/>
        <v>35</v>
      </c>
      <c r="C176" s="2">
        <f t="shared" si="13"/>
        <v>8</v>
      </c>
      <c r="D176" s="31">
        <v>42974</v>
      </c>
      <c r="E176" s="2" t="s">
        <v>7</v>
      </c>
      <c r="F176" s="4">
        <v>110</v>
      </c>
      <c r="G176" s="2" t="s">
        <v>8</v>
      </c>
      <c r="H176" s="2">
        <v>26</v>
      </c>
      <c r="I176" s="2">
        <v>1729</v>
      </c>
      <c r="J176" s="2">
        <v>2329</v>
      </c>
      <c r="K176" s="29">
        <f t="shared" si="10"/>
        <v>600</v>
      </c>
      <c r="L176">
        <f t="shared" si="11"/>
        <v>25.762129669386002</v>
      </c>
      <c r="M176" s="33">
        <f t="shared" si="14"/>
        <v>1.642746453036617E-4</v>
      </c>
      <c r="N176" s="32"/>
    </row>
    <row r="177" spans="1:14" x14ac:dyDescent="0.25">
      <c r="A177" s="2">
        <v>175</v>
      </c>
      <c r="B177" s="2">
        <f t="shared" si="12"/>
        <v>35</v>
      </c>
      <c r="C177" s="2">
        <f t="shared" si="13"/>
        <v>8</v>
      </c>
      <c r="D177" s="31">
        <v>42975</v>
      </c>
      <c r="E177" s="2" t="s">
        <v>3</v>
      </c>
      <c r="F177" s="4">
        <v>105</v>
      </c>
      <c r="G177" s="2" t="s">
        <v>18</v>
      </c>
      <c r="H177" s="2">
        <v>18</v>
      </c>
      <c r="I177" s="2">
        <v>2994</v>
      </c>
      <c r="J177" s="2">
        <v>4896</v>
      </c>
      <c r="K177" s="29">
        <f t="shared" si="10"/>
        <v>1902</v>
      </c>
      <c r="L177">
        <f t="shared" si="11"/>
        <v>38.848039215686278</v>
      </c>
      <c r="M177" s="33">
        <f t="shared" si="14"/>
        <v>5.2075062561260756E-4</v>
      </c>
      <c r="N177" s="32"/>
    </row>
    <row r="178" spans="1:14" x14ac:dyDescent="0.25">
      <c r="A178" s="2">
        <v>176</v>
      </c>
      <c r="B178" s="2">
        <f t="shared" si="12"/>
        <v>35</v>
      </c>
      <c r="C178" s="2">
        <f t="shared" si="13"/>
        <v>8</v>
      </c>
      <c r="D178" s="31">
        <v>42976</v>
      </c>
      <c r="E178" s="2" t="s">
        <v>3</v>
      </c>
      <c r="F178" s="4">
        <v>108</v>
      </c>
      <c r="G178" s="2" t="s">
        <v>19</v>
      </c>
      <c r="H178" s="2">
        <v>39</v>
      </c>
      <c r="I178" s="2">
        <v>4718</v>
      </c>
      <c r="J178" s="2">
        <v>5452</v>
      </c>
      <c r="K178" s="29">
        <f t="shared" si="10"/>
        <v>734</v>
      </c>
      <c r="L178">
        <f t="shared" si="11"/>
        <v>13.46294937637564</v>
      </c>
      <c r="M178" s="33">
        <f t="shared" si="14"/>
        <v>2.0096264942147946E-4</v>
      </c>
      <c r="N178" s="32"/>
    </row>
    <row r="179" spans="1:14" x14ac:dyDescent="0.25">
      <c r="A179" s="2">
        <v>177</v>
      </c>
      <c r="B179" s="2">
        <f t="shared" si="12"/>
        <v>35</v>
      </c>
      <c r="C179" s="2">
        <f t="shared" si="13"/>
        <v>8</v>
      </c>
      <c r="D179" s="31">
        <v>42977</v>
      </c>
      <c r="E179" s="2" t="s">
        <v>5</v>
      </c>
      <c r="F179" s="4">
        <v>104</v>
      </c>
      <c r="G179" s="2" t="s">
        <v>19</v>
      </c>
      <c r="H179" s="2">
        <v>20</v>
      </c>
      <c r="I179" s="2">
        <v>2919</v>
      </c>
      <c r="J179" s="2">
        <v>7544</v>
      </c>
      <c r="K179" s="29">
        <f t="shared" si="10"/>
        <v>4625</v>
      </c>
      <c r="L179">
        <f t="shared" si="11"/>
        <v>61.30699893955461</v>
      </c>
      <c r="M179" s="33">
        <f t="shared" si="14"/>
        <v>1.2662837242157254E-3</v>
      </c>
      <c r="N179" s="32"/>
    </row>
    <row r="180" spans="1:14" x14ac:dyDescent="0.25">
      <c r="A180" s="2">
        <v>178</v>
      </c>
      <c r="B180" s="2">
        <f t="shared" si="12"/>
        <v>35</v>
      </c>
      <c r="C180" s="2">
        <f t="shared" si="13"/>
        <v>8</v>
      </c>
      <c r="D180" s="31">
        <v>42978</v>
      </c>
      <c r="E180" s="2" t="s">
        <v>5</v>
      </c>
      <c r="F180" s="4">
        <v>102</v>
      </c>
      <c r="G180" s="2" t="s">
        <v>4</v>
      </c>
      <c r="H180" s="2">
        <v>30</v>
      </c>
      <c r="I180" s="2">
        <v>2228</v>
      </c>
      <c r="J180" s="2">
        <v>8588</v>
      </c>
      <c r="K180" s="29">
        <f t="shared" si="10"/>
        <v>6360</v>
      </c>
      <c r="L180">
        <f t="shared" si="11"/>
        <v>74.05682347461574</v>
      </c>
      <c r="M180" s="33">
        <f t="shared" si="14"/>
        <v>1.7413112402188138E-3</v>
      </c>
      <c r="N180" s="32"/>
    </row>
    <row r="181" spans="1:14" x14ac:dyDescent="0.25">
      <c r="A181" s="2">
        <v>179</v>
      </c>
      <c r="B181" s="2">
        <f t="shared" si="12"/>
        <v>35</v>
      </c>
      <c r="C181" s="2">
        <f t="shared" si="13"/>
        <v>9</v>
      </c>
      <c r="D181" s="31">
        <v>42979</v>
      </c>
      <c r="E181" s="2" t="s">
        <v>6</v>
      </c>
      <c r="F181" s="4">
        <v>108</v>
      </c>
      <c r="G181" s="2" t="s">
        <v>19</v>
      </c>
      <c r="H181" s="2">
        <v>45</v>
      </c>
      <c r="I181" s="2">
        <v>1372</v>
      </c>
      <c r="J181" s="2">
        <v>6296</v>
      </c>
      <c r="K181" s="29">
        <f t="shared" si="10"/>
        <v>4924</v>
      </c>
      <c r="L181">
        <f t="shared" si="11"/>
        <v>78.208386277001267</v>
      </c>
      <c r="M181" s="33">
        <f t="shared" si="14"/>
        <v>1.3481472557920501E-3</v>
      </c>
      <c r="N181" s="32"/>
    </row>
    <row r="182" spans="1:14" x14ac:dyDescent="0.25">
      <c r="A182" s="2">
        <v>180</v>
      </c>
      <c r="B182" s="2">
        <f t="shared" si="12"/>
        <v>35</v>
      </c>
      <c r="C182" s="2">
        <f t="shared" si="13"/>
        <v>9</v>
      </c>
      <c r="D182" s="31">
        <v>42980</v>
      </c>
      <c r="E182" s="2" t="s">
        <v>3</v>
      </c>
      <c r="F182" s="4">
        <v>109</v>
      </c>
      <c r="G182" s="2" t="s">
        <v>18</v>
      </c>
      <c r="H182" s="2">
        <v>26</v>
      </c>
      <c r="I182" s="2">
        <v>3406</v>
      </c>
      <c r="J182" s="2">
        <v>2387</v>
      </c>
      <c r="K182" s="29">
        <f t="shared" si="10"/>
        <v>-1019</v>
      </c>
      <c r="L182">
        <f t="shared" si="11"/>
        <v>-42.689568496020108</v>
      </c>
      <c r="M182" s="33">
        <f t="shared" si="14"/>
        <v>-2.7899310594071877E-4</v>
      </c>
      <c r="N182" s="32"/>
    </row>
    <row r="183" spans="1:14" x14ac:dyDescent="0.25">
      <c r="A183" s="2">
        <v>181</v>
      </c>
      <c r="B183" s="2">
        <f t="shared" si="12"/>
        <v>36</v>
      </c>
      <c r="C183" s="2">
        <f t="shared" si="13"/>
        <v>9</v>
      </c>
      <c r="D183" s="31">
        <v>42981</v>
      </c>
      <c r="E183" s="2" t="s">
        <v>6</v>
      </c>
      <c r="F183" s="4">
        <v>108</v>
      </c>
      <c r="G183" s="2" t="s">
        <v>20</v>
      </c>
      <c r="H183" s="2">
        <v>3</v>
      </c>
      <c r="I183" s="2">
        <v>4485</v>
      </c>
      <c r="J183" s="2">
        <v>7404</v>
      </c>
      <c r="K183" s="29">
        <f t="shared" si="10"/>
        <v>2919</v>
      </c>
      <c r="L183">
        <f t="shared" si="11"/>
        <v>39.424635332252841</v>
      </c>
      <c r="M183" s="33">
        <f t="shared" si="14"/>
        <v>7.9919614940231404E-4</v>
      </c>
      <c r="N183" s="32"/>
    </row>
    <row r="184" spans="1:14" x14ac:dyDescent="0.25">
      <c r="A184" s="2">
        <v>182</v>
      </c>
      <c r="B184" s="2">
        <f t="shared" si="12"/>
        <v>36</v>
      </c>
      <c r="C184" s="2">
        <f t="shared" si="13"/>
        <v>9</v>
      </c>
      <c r="D184" s="31">
        <v>42982</v>
      </c>
      <c r="E184" s="2" t="s">
        <v>3</v>
      </c>
      <c r="F184" s="4">
        <v>102</v>
      </c>
      <c r="G184" s="2" t="s">
        <v>19</v>
      </c>
      <c r="H184" s="2">
        <v>46</v>
      </c>
      <c r="I184" s="2">
        <v>4205</v>
      </c>
      <c r="J184" s="2">
        <v>968</v>
      </c>
      <c r="K184" s="29">
        <f t="shared" si="10"/>
        <v>-3237</v>
      </c>
      <c r="L184">
        <f t="shared" si="11"/>
        <v>-334.40082644628097</v>
      </c>
      <c r="M184" s="33">
        <f t="shared" si="14"/>
        <v>-8.8626171141325475E-4</v>
      </c>
      <c r="N184" s="32"/>
    </row>
    <row r="185" spans="1:14" x14ac:dyDescent="0.25">
      <c r="A185" s="2">
        <v>183</v>
      </c>
      <c r="B185" s="2">
        <f t="shared" si="12"/>
        <v>36</v>
      </c>
      <c r="C185" s="2">
        <f t="shared" si="13"/>
        <v>9</v>
      </c>
      <c r="D185" s="31">
        <v>42983</v>
      </c>
      <c r="E185" s="2" t="s">
        <v>6</v>
      </c>
      <c r="F185" s="4">
        <v>107</v>
      </c>
      <c r="G185" s="2" t="s">
        <v>19</v>
      </c>
      <c r="H185" s="2">
        <v>18</v>
      </c>
      <c r="I185" s="2">
        <v>2377</v>
      </c>
      <c r="J185" s="2">
        <v>8089</v>
      </c>
      <c r="K185" s="29">
        <f t="shared" si="10"/>
        <v>5712</v>
      </c>
      <c r="L185">
        <f t="shared" si="11"/>
        <v>70.614414637161588</v>
      </c>
      <c r="M185" s="33">
        <f t="shared" si="14"/>
        <v>1.5638946232908592E-3</v>
      </c>
      <c r="N185" s="32"/>
    </row>
    <row r="186" spans="1:14" x14ac:dyDescent="0.25">
      <c r="A186" s="2">
        <v>184</v>
      </c>
      <c r="B186" s="2">
        <f t="shared" si="12"/>
        <v>36</v>
      </c>
      <c r="C186" s="2">
        <f t="shared" si="13"/>
        <v>9</v>
      </c>
      <c r="D186" s="31">
        <v>42984</v>
      </c>
      <c r="E186" s="2" t="s">
        <v>6</v>
      </c>
      <c r="F186" s="4">
        <v>107</v>
      </c>
      <c r="G186" s="2" t="s">
        <v>18</v>
      </c>
      <c r="H186" s="2">
        <v>6</v>
      </c>
      <c r="I186" s="2">
        <v>2309</v>
      </c>
      <c r="J186" s="2">
        <v>5264</v>
      </c>
      <c r="K186" s="29">
        <f t="shared" si="10"/>
        <v>2955</v>
      </c>
      <c r="L186">
        <f t="shared" si="11"/>
        <v>56.136018237082062</v>
      </c>
      <c r="M186" s="33">
        <f t="shared" si="14"/>
        <v>8.0905262812053377E-4</v>
      </c>
      <c r="N186" s="32"/>
    </row>
    <row r="187" spans="1:14" x14ac:dyDescent="0.25">
      <c r="A187" s="2">
        <v>185</v>
      </c>
      <c r="B187" s="2">
        <f t="shared" si="12"/>
        <v>36</v>
      </c>
      <c r="C187" s="2">
        <f t="shared" si="13"/>
        <v>9</v>
      </c>
      <c r="D187" s="31">
        <v>42985</v>
      </c>
      <c r="E187" s="2" t="s">
        <v>5</v>
      </c>
      <c r="F187" s="4">
        <v>105</v>
      </c>
      <c r="G187" s="2" t="s">
        <v>18</v>
      </c>
      <c r="H187" s="2">
        <v>49</v>
      </c>
      <c r="I187" s="2">
        <v>3102</v>
      </c>
      <c r="J187" s="2">
        <v>847</v>
      </c>
      <c r="K187" s="29">
        <f t="shared" si="10"/>
        <v>-2255</v>
      </c>
      <c r="L187">
        <f t="shared" si="11"/>
        <v>-266.23376623376623</v>
      </c>
      <c r="M187" s="33">
        <f t="shared" si="14"/>
        <v>-6.1739887526626183E-4</v>
      </c>
      <c r="N187" s="32"/>
    </row>
    <row r="188" spans="1:14" x14ac:dyDescent="0.25">
      <c r="A188" s="2">
        <v>186</v>
      </c>
      <c r="B188" s="2">
        <f t="shared" si="12"/>
        <v>36</v>
      </c>
      <c r="C188" s="2">
        <f t="shared" si="13"/>
        <v>9</v>
      </c>
      <c r="D188" s="31">
        <v>42986</v>
      </c>
      <c r="E188" s="2" t="s">
        <v>6</v>
      </c>
      <c r="F188" s="4">
        <v>109</v>
      </c>
      <c r="G188" s="2" t="s">
        <v>19</v>
      </c>
      <c r="H188" s="2">
        <v>37</v>
      </c>
      <c r="I188" s="2">
        <v>4896</v>
      </c>
      <c r="J188" s="2">
        <v>5104</v>
      </c>
      <c r="K188" s="29">
        <f t="shared" si="10"/>
        <v>208</v>
      </c>
      <c r="L188">
        <f t="shared" si="11"/>
        <v>4.0752351097178678</v>
      </c>
      <c r="M188" s="33">
        <f t="shared" si="14"/>
        <v>5.6948543705269383E-5</v>
      </c>
      <c r="N188" s="32"/>
    </row>
    <row r="189" spans="1:14" x14ac:dyDescent="0.25">
      <c r="A189" s="2">
        <v>187</v>
      </c>
      <c r="B189" s="2">
        <f t="shared" si="12"/>
        <v>36</v>
      </c>
      <c r="C189" s="2">
        <f t="shared" si="13"/>
        <v>9</v>
      </c>
      <c r="D189" s="31">
        <v>42987</v>
      </c>
      <c r="E189" s="2" t="s">
        <v>3</v>
      </c>
      <c r="F189" s="4">
        <v>110</v>
      </c>
      <c r="G189" s="2" t="s">
        <v>18</v>
      </c>
      <c r="H189" s="2">
        <v>2</v>
      </c>
      <c r="I189" s="2">
        <v>1938</v>
      </c>
      <c r="J189" s="2">
        <v>6517</v>
      </c>
      <c r="K189" s="29">
        <f t="shared" si="10"/>
        <v>4579</v>
      </c>
      <c r="L189">
        <f t="shared" si="11"/>
        <v>70.262390670553927</v>
      </c>
      <c r="M189" s="33">
        <f t="shared" si="14"/>
        <v>1.2536893347424448E-3</v>
      </c>
      <c r="N189" s="32"/>
    </row>
    <row r="190" spans="1:14" x14ac:dyDescent="0.25">
      <c r="A190" s="2">
        <v>188</v>
      </c>
      <c r="B190" s="2">
        <f t="shared" si="12"/>
        <v>37</v>
      </c>
      <c r="C190" s="2">
        <f t="shared" si="13"/>
        <v>9</v>
      </c>
      <c r="D190" s="31">
        <v>42988</v>
      </c>
      <c r="E190" s="2" t="s">
        <v>3</v>
      </c>
      <c r="F190" s="4">
        <v>107</v>
      </c>
      <c r="G190" s="2" t="s">
        <v>20</v>
      </c>
      <c r="H190" s="2">
        <v>5</v>
      </c>
      <c r="I190" s="2">
        <v>2940</v>
      </c>
      <c r="J190" s="2">
        <v>8175</v>
      </c>
      <c r="K190" s="29">
        <f t="shared" si="10"/>
        <v>5235</v>
      </c>
      <c r="L190">
        <f t="shared" si="11"/>
        <v>64.036697247706414</v>
      </c>
      <c r="M190" s="33">
        <f t="shared" si="14"/>
        <v>1.4332962802744481E-3</v>
      </c>
      <c r="N190" s="32"/>
    </row>
    <row r="191" spans="1:14" x14ac:dyDescent="0.25">
      <c r="A191" s="2">
        <v>189</v>
      </c>
      <c r="B191" s="2">
        <f t="shared" si="12"/>
        <v>37</v>
      </c>
      <c r="C191" s="2">
        <f t="shared" si="13"/>
        <v>9</v>
      </c>
      <c r="D191" s="31">
        <v>42989</v>
      </c>
      <c r="E191" s="2" t="s">
        <v>6</v>
      </c>
      <c r="F191" s="4">
        <v>102</v>
      </c>
      <c r="G191" s="2" t="s">
        <v>8</v>
      </c>
      <c r="H191" s="2">
        <v>7</v>
      </c>
      <c r="I191" s="2">
        <v>1358</v>
      </c>
      <c r="J191" s="2">
        <v>3844</v>
      </c>
      <c r="K191" s="29">
        <f t="shared" si="10"/>
        <v>2486</v>
      </c>
      <c r="L191">
        <f t="shared" si="11"/>
        <v>64.67221644120707</v>
      </c>
      <c r="M191" s="33">
        <f t="shared" si="14"/>
        <v>6.8064461370817152E-4</v>
      </c>
      <c r="N191" s="32"/>
    </row>
    <row r="192" spans="1:14" x14ac:dyDescent="0.25">
      <c r="A192" s="2">
        <v>190</v>
      </c>
      <c r="B192" s="2">
        <f t="shared" si="12"/>
        <v>37</v>
      </c>
      <c r="C192" s="2">
        <f t="shared" si="13"/>
        <v>9</v>
      </c>
      <c r="D192" s="31">
        <v>42990</v>
      </c>
      <c r="E192" s="2" t="s">
        <v>6</v>
      </c>
      <c r="F192" s="4">
        <v>101</v>
      </c>
      <c r="G192" s="2" t="s">
        <v>19</v>
      </c>
      <c r="H192" s="2">
        <v>39</v>
      </c>
      <c r="I192" s="2">
        <v>1093</v>
      </c>
      <c r="J192" s="2">
        <v>3397</v>
      </c>
      <c r="K192" s="29">
        <f t="shared" si="10"/>
        <v>2304</v>
      </c>
      <c r="L192">
        <f t="shared" si="11"/>
        <v>67.824551074477483</v>
      </c>
      <c r="M192" s="33">
        <f t="shared" si="14"/>
        <v>6.3081463796606089E-4</v>
      </c>
      <c r="N192" s="32"/>
    </row>
    <row r="193" spans="1:14" x14ac:dyDescent="0.25">
      <c r="A193" s="2">
        <v>191</v>
      </c>
      <c r="B193" s="2">
        <f t="shared" si="12"/>
        <v>37</v>
      </c>
      <c r="C193" s="2">
        <f t="shared" si="13"/>
        <v>9</v>
      </c>
      <c r="D193" s="31">
        <v>42991</v>
      </c>
      <c r="E193" s="2" t="s">
        <v>6</v>
      </c>
      <c r="F193" s="4">
        <v>107</v>
      </c>
      <c r="G193" s="2" t="s">
        <v>18</v>
      </c>
      <c r="H193" s="2">
        <v>31</v>
      </c>
      <c r="I193" s="2">
        <v>1798</v>
      </c>
      <c r="J193" s="2">
        <v>7030</v>
      </c>
      <c r="K193" s="29">
        <f t="shared" si="10"/>
        <v>5232</v>
      </c>
      <c r="L193">
        <f t="shared" si="11"/>
        <v>74.423897581792318</v>
      </c>
      <c r="M193" s="33">
        <f t="shared" si="14"/>
        <v>1.4324749070479298E-3</v>
      </c>
      <c r="N193" s="32"/>
    </row>
    <row r="194" spans="1:14" x14ac:dyDescent="0.25">
      <c r="A194" s="2">
        <v>192</v>
      </c>
      <c r="B194" s="2">
        <f t="shared" si="12"/>
        <v>37</v>
      </c>
      <c r="C194" s="2">
        <f t="shared" si="13"/>
        <v>9</v>
      </c>
      <c r="D194" s="31">
        <v>42992</v>
      </c>
      <c r="E194" s="2" t="s">
        <v>5</v>
      </c>
      <c r="F194" s="4">
        <v>107</v>
      </c>
      <c r="G194" s="2" t="s">
        <v>18</v>
      </c>
      <c r="H194" s="2">
        <v>49</v>
      </c>
      <c r="I194" s="2">
        <v>4643</v>
      </c>
      <c r="J194" s="2">
        <v>1736</v>
      </c>
      <c r="K194" s="29">
        <f t="shared" si="10"/>
        <v>-2907</v>
      </c>
      <c r="L194">
        <f t="shared" si="11"/>
        <v>-167.45391705069125</v>
      </c>
      <c r="M194" s="33">
        <f t="shared" si="14"/>
        <v>-7.9591065649624087E-4</v>
      </c>
      <c r="N194" s="32"/>
    </row>
    <row r="195" spans="1:14" x14ac:dyDescent="0.25">
      <c r="A195" s="2">
        <v>193</v>
      </c>
      <c r="B195" s="2">
        <f t="shared" si="12"/>
        <v>37</v>
      </c>
      <c r="C195" s="2">
        <f t="shared" si="13"/>
        <v>9</v>
      </c>
      <c r="D195" s="31">
        <v>42993</v>
      </c>
      <c r="E195" s="2" t="s">
        <v>7</v>
      </c>
      <c r="F195" s="4">
        <v>109</v>
      </c>
      <c r="G195" s="2" t="s">
        <v>19</v>
      </c>
      <c r="H195" s="2">
        <v>6</v>
      </c>
      <c r="I195" s="2">
        <v>1430</v>
      </c>
      <c r="J195" s="2">
        <v>8516</v>
      </c>
      <c r="K195" s="29">
        <f t="shared" ref="K195:K258" si="15">J195-I195</f>
        <v>7086</v>
      </c>
      <c r="L195">
        <f t="shared" ref="L195:L258" si="16">K195/J195*100</f>
        <v>83.208078910286517</v>
      </c>
      <c r="M195" s="33">
        <f t="shared" si="14"/>
        <v>1.9400835610362444E-3</v>
      </c>
      <c r="N195" s="32"/>
    </row>
    <row r="196" spans="1:14" x14ac:dyDescent="0.25">
      <c r="A196" s="2">
        <v>194</v>
      </c>
      <c r="B196" s="2">
        <f t="shared" ref="B196:B259" si="17">WEEKNUM(D196)</f>
        <v>37</v>
      </c>
      <c r="C196" s="2">
        <f t="shared" ref="C196:C259" si="18">MONTH(D196)</f>
        <v>9</v>
      </c>
      <c r="D196" s="31">
        <v>42994</v>
      </c>
      <c r="E196" s="2" t="s">
        <v>3</v>
      </c>
      <c r="F196" s="4">
        <v>108</v>
      </c>
      <c r="G196" s="2" t="s">
        <v>19</v>
      </c>
      <c r="H196" s="2">
        <v>37</v>
      </c>
      <c r="I196" s="2">
        <v>3680</v>
      </c>
      <c r="J196" s="2">
        <v>7097</v>
      </c>
      <c r="K196" s="29">
        <f t="shared" si="15"/>
        <v>3417</v>
      </c>
      <c r="L196">
        <f t="shared" si="16"/>
        <v>48.147104410314221</v>
      </c>
      <c r="M196" s="33">
        <f t="shared" ref="M196:M259" si="19">K196/($K$2003)</f>
        <v>9.3554410500435326E-4</v>
      </c>
      <c r="N196" s="32"/>
    </row>
    <row r="197" spans="1:14" x14ac:dyDescent="0.25">
      <c r="A197" s="2">
        <v>195</v>
      </c>
      <c r="B197" s="2">
        <f t="shared" si="17"/>
        <v>38</v>
      </c>
      <c r="C197" s="2">
        <f t="shared" si="18"/>
        <v>9</v>
      </c>
      <c r="D197" s="31">
        <v>42995</v>
      </c>
      <c r="E197" s="2" t="s">
        <v>7</v>
      </c>
      <c r="F197" s="4">
        <v>106</v>
      </c>
      <c r="G197" s="2" t="s">
        <v>18</v>
      </c>
      <c r="H197" s="2">
        <v>10</v>
      </c>
      <c r="I197" s="2">
        <v>1397</v>
      </c>
      <c r="J197" s="2">
        <v>7122</v>
      </c>
      <c r="K197" s="29">
        <f t="shared" si="15"/>
        <v>5725</v>
      </c>
      <c r="L197">
        <f t="shared" si="16"/>
        <v>80.384723392305531</v>
      </c>
      <c r="M197" s="33">
        <f t="shared" si="19"/>
        <v>1.5674539072724385E-3</v>
      </c>
      <c r="N197" s="32"/>
    </row>
    <row r="198" spans="1:14" x14ac:dyDescent="0.25">
      <c r="A198" s="2">
        <v>196</v>
      </c>
      <c r="B198" s="2">
        <f t="shared" si="17"/>
        <v>38</v>
      </c>
      <c r="C198" s="2">
        <f t="shared" si="18"/>
        <v>9</v>
      </c>
      <c r="D198" s="31">
        <v>42996</v>
      </c>
      <c r="E198" s="2" t="s">
        <v>6</v>
      </c>
      <c r="F198" s="4">
        <v>102</v>
      </c>
      <c r="G198" s="2" t="s">
        <v>4</v>
      </c>
      <c r="H198" s="2">
        <v>41</v>
      </c>
      <c r="I198" s="2">
        <v>4880</v>
      </c>
      <c r="J198" s="2">
        <v>1577</v>
      </c>
      <c r="K198" s="29">
        <f t="shared" si="15"/>
        <v>-3303</v>
      </c>
      <c r="L198">
        <f t="shared" si="16"/>
        <v>-209.44831959416615</v>
      </c>
      <c r="M198" s="33">
        <f t="shared" si="19"/>
        <v>-9.0433192239665751E-4</v>
      </c>
      <c r="N198" s="32"/>
    </row>
    <row r="199" spans="1:14" x14ac:dyDescent="0.25">
      <c r="A199" s="2">
        <v>197</v>
      </c>
      <c r="B199" s="2">
        <f t="shared" si="17"/>
        <v>38</v>
      </c>
      <c r="C199" s="2">
        <f t="shared" si="18"/>
        <v>9</v>
      </c>
      <c r="D199" s="31">
        <v>42997</v>
      </c>
      <c r="E199" s="2" t="s">
        <v>6</v>
      </c>
      <c r="F199" s="4">
        <v>106</v>
      </c>
      <c r="G199" s="2" t="s">
        <v>18</v>
      </c>
      <c r="H199" s="2">
        <v>32</v>
      </c>
      <c r="I199" s="2">
        <v>1491</v>
      </c>
      <c r="J199" s="2">
        <v>5219</v>
      </c>
      <c r="K199" s="29">
        <f t="shared" si="15"/>
        <v>3728</v>
      </c>
      <c r="L199">
        <f t="shared" si="16"/>
        <v>71.431308679823729</v>
      </c>
      <c r="M199" s="33">
        <f t="shared" si="19"/>
        <v>1.0206931294867512E-3</v>
      </c>
      <c r="N199" s="32"/>
    </row>
    <row r="200" spans="1:14" x14ac:dyDescent="0.25">
      <c r="A200" s="2">
        <v>198</v>
      </c>
      <c r="B200" s="2">
        <f t="shared" si="17"/>
        <v>38</v>
      </c>
      <c r="C200" s="2">
        <f t="shared" si="18"/>
        <v>9</v>
      </c>
      <c r="D200" s="31">
        <v>42998</v>
      </c>
      <c r="E200" s="2" t="s">
        <v>7</v>
      </c>
      <c r="F200" s="4">
        <v>104</v>
      </c>
      <c r="G200" s="2" t="s">
        <v>20</v>
      </c>
      <c r="H200" s="2">
        <v>23</v>
      </c>
      <c r="I200" s="2">
        <v>4308</v>
      </c>
      <c r="J200" s="2">
        <v>4685</v>
      </c>
      <c r="K200" s="29">
        <f t="shared" si="15"/>
        <v>377</v>
      </c>
      <c r="L200">
        <f t="shared" si="16"/>
        <v>8.046958377801495</v>
      </c>
      <c r="M200" s="33">
        <f t="shared" si="19"/>
        <v>1.0321923546580076E-4</v>
      </c>
      <c r="N200" s="32"/>
    </row>
    <row r="201" spans="1:14" x14ac:dyDescent="0.25">
      <c r="A201" s="2">
        <v>199</v>
      </c>
      <c r="B201" s="2">
        <f t="shared" si="17"/>
        <v>38</v>
      </c>
      <c r="C201" s="2">
        <f t="shared" si="18"/>
        <v>9</v>
      </c>
      <c r="D201" s="31">
        <v>42999</v>
      </c>
      <c r="E201" s="2" t="s">
        <v>6</v>
      </c>
      <c r="F201" s="4">
        <v>109</v>
      </c>
      <c r="G201" s="2" t="s">
        <v>19</v>
      </c>
      <c r="H201" s="2">
        <v>14</v>
      </c>
      <c r="I201" s="2">
        <v>1393</v>
      </c>
      <c r="J201" s="2">
        <v>2610</v>
      </c>
      <c r="K201" s="29">
        <f t="shared" si="15"/>
        <v>1217</v>
      </c>
      <c r="L201">
        <f t="shared" si="16"/>
        <v>46.628352490421456</v>
      </c>
      <c r="M201" s="33">
        <f t="shared" si="19"/>
        <v>3.3320373889092714E-4</v>
      </c>
      <c r="N201" s="32"/>
    </row>
    <row r="202" spans="1:14" x14ac:dyDescent="0.25">
      <c r="A202" s="2">
        <v>200</v>
      </c>
      <c r="B202" s="2">
        <f t="shared" si="17"/>
        <v>38</v>
      </c>
      <c r="C202" s="2">
        <f t="shared" si="18"/>
        <v>9</v>
      </c>
      <c r="D202" s="31">
        <v>43000</v>
      </c>
      <c r="E202" s="2" t="s">
        <v>3</v>
      </c>
      <c r="F202" s="4">
        <v>102</v>
      </c>
      <c r="G202" s="2" t="s">
        <v>19</v>
      </c>
      <c r="H202" s="2">
        <v>50</v>
      </c>
      <c r="I202" s="2">
        <v>3207</v>
      </c>
      <c r="J202" s="2">
        <v>5679</v>
      </c>
      <c r="K202" s="29">
        <f t="shared" si="15"/>
        <v>2472</v>
      </c>
      <c r="L202">
        <f t="shared" si="16"/>
        <v>43.528790279978871</v>
      </c>
      <c r="M202" s="33">
        <f t="shared" si="19"/>
        <v>6.7681153865108612E-4</v>
      </c>
      <c r="N202" s="32"/>
    </row>
    <row r="203" spans="1:14" x14ac:dyDescent="0.25">
      <c r="A203" s="2">
        <v>201</v>
      </c>
      <c r="B203" s="2">
        <f t="shared" si="17"/>
        <v>38</v>
      </c>
      <c r="C203" s="2">
        <f t="shared" si="18"/>
        <v>9</v>
      </c>
      <c r="D203" s="31">
        <v>43001</v>
      </c>
      <c r="E203" s="2" t="s">
        <v>5</v>
      </c>
      <c r="F203" s="4">
        <v>107</v>
      </c>
      <c r="G203" s="2" t="s">
        <v>20</v>
      </c>
      <c r="H203" s="2">
        <v>32</v>
      </c>
      <c r="I203" s="2">
        <v>4746</v>
      </c>
      <c r="J203" s="2">
        <v>2216</v>
      </c>
      <c r="K203" s="29">
        <f t="shared" si="15"/>
        <v>-2530</v>
      </c>
      <c r="L203">
        <f t="shared" si="16"/>
        <v>-114.16967509025271</v>
      </c>
      <c r="M203" s="33">
        <f t="shared" si="19"/>
        <v>-6.9269142103044006E-4</v>
      </c>
      <c r="N203" s="32"/>
    </row>
    <row r="204" spans="1:14" x14ac:dyDescent="0.25">
      <c r="A204" s="2">
        <v>202</v>
      </c>
      <c r="B204" s="2">
        <f t="shared" si="17"/>
        <v>39</v>
      </c>
      <c r="C204" s="2">
        <f t="shared" si="18"/>
        <v>9</v>
      </c>
      <c r="D204" s="31">
        <v>43002</v>
      </c>
      <c r="E204" s="2" t="s">
        <v>3</v>
      </c>
      <c r="F204" s="4">
        <v>109</v>
      </c>
      <c r="G204" s="2" t="s">
        <v>19</v>
      </c>
      <c r="H204" s="2">
        <v>41</v>
      </c>
      <c r="I204" s="2">
        <v>2920</v>
      </c>
      <c r="J204" s="2">
        <v>5227</v>
      </c>
      <c r="K204" s="29">
        <f t="shared" si="15"/>
        <v>2307</v>
      </c>
      <c r="L204">
        <f t="shared" si="16"/>
        <v>44.136215802563612</v>
      </c>
      <c r="M204" s="33">
        <f t="shared" si="19"/>
        <v>6.3163601119257918E-4</v>
      </c>
      <c r="N204" s="32"/>
    </row>
    <row r="205" spans="1:14" x14ac:dyDescent="0.25">
      <c r="A205" s="2">
        <v>203</v>
      </c>
      <c r="B205" s="2">
        <f t="shared" si="17"/>
        <v>39</v>
      </c>
      <c r="C205" s="2">
        <f t="shared" si="18"/>
        <v>9</v>
      </c>
      <c r="D205" s="31">
        <v>43003</v>
      </c>
      <c r="E205" s="2" t="s">
        <v>5</v>
      </c>
      <c r="F205" s="4">
        <v>103</v>
      </c>
      <c r="G205" s="2" t="s">
        <v>8</v>
      </c>
      <c r="H205" s="2">
        <v>49</v>
      </c>
      <c r="I205" s="2">
        <v>2126</v>
      </c>
      <c r="J205" s="2">
        <v>4779</v>
      </c>
      <c r="K205" s="29">
        <f t="shared" si="15"/>
        <v>2653</v>
      </c>
      <c r="L205">
        <f t="shared" si="16"/>
        <v>55.513705796191672</v>
      </c>
      <c r="M205" s="33">
        <f t="shared" si="19"/>
        <v>7.2636772331769069E-4</v>
      </c>
      <c r="N205" s="32"/>
    </row>
    <row r="206" spans="1:14" x14ac:dyDescent="0.25">
      <c r="A206" s="2">
        <v>204</v>
      </c>
      <c r="B206" s="2">
        <f t="shared" si="17"/>
        <v>39</v>
      </c>
      <c r="C206" s="2">
        <f t="shared" si="18"/>
        <v>9</v>
      </c>
      <c r="D206" s="31">
        <v>43004</v>
      </c>
      <c r="E206" s="2" t="s">
        <v>3</v>
      </c>
      <c r="F206" s="4">
        <v>101</v>
      </c>
      <c r="G206" s="2" t="s">
        <v>20</v>
      </c>
      <c r="H206" s="2">
        <v>3</v>
      </c>
      <c r="I206" s="2">
        <v>3442</v>
      </c>
      <c r="J206" s="2">
        <v>2928</v>
      </c>
      <c r="K206" s="29">
        <f t="shared" si="15"/>
        <v>-514</v>
      </c>
      <c r="L206">
        <f t="shared" si="16"/>
        <v>-17.55464480874317</v>
      </c>
      <c r="M206" s="33">
        <f t="shared" si="19"/>
        <v>-1.4072861281013685E-4</v>
      </c>
      <c r="N206" s="32"/>
    </row>
    <row r="207" spans="1:14" x14ac:dyDescent="0.25">
      <c r="A207" s="2">
        <v>205</v>
      </c>
      <c r="B207" s="2">
        <f t="shared" si="17"/>
        <v>39</v>
      </c>
      <c r="C207" s="2">
        <f t="shared" si="18"/>
        <v>9</v>
      </c>
      <c r="D207" s="31">
        <v>43005</v>
      </c>
      <c r="E207" s="2" t="s">
        <v>6</v>
      </c>
      <c r="F207" s="4">
        <v>103</v>
      </c>
      <c r="G207" s="2" t="s">
        <v>4</v>
      </c>
      <c r="H207" s="2">
        <v>16</v>
      </c>
      <c r="I207" s="2">
        <v>3668</v>
      </c>
      <c r="J207" s="2">
        <v>7850</v>
      </c>
      <c r="K207" s="29">
        <f t="shared" si="15"/>
        <v>4182</v>
      </c>
      <c r="L207">
        <f t="shared" si="16"/>
        <v>53.273885350318473</v>
      </c>
      <c r="M207" s="33">
        <f t="shared" si="19"/>
        <v>1.1449942777665219E-3</v>
      </c>
      <c r="N207" s="32"/>
    </row>
    <row r="208" spans="1:14" x14ac:dyDescent="0.25">
      <c r="A208" s="2">
        <v>206</v>
      </c>
      <c r="B208" s="2">
        <f t="shared" si="17"/>
        <v>39</v>
      </c>
      <c r="C208" s="2">
        <f t="shared" si="18"/>
        <v>9</v>
      </c>
      <c r="D208" s="31">
        <v>43006</v>
      </c>
      <c r="E208" s="2" t="s">
        <v>3</v>
      </c>
      <c r="F208" s="4">
        <v>109</v>
      </c>
      <c r="G208" s="2" t="s">
        <v>19</v>
      </c>
      <c r="H208" s="2">
        <v>30</v>
      </c>
      <c r="I208" s="2">
        <v>4210</v>
      </c>
      <c r="J208" s="2">
        <v>6038</v>
      </c>
      <c r="K208" s="29">
        <f t="shared" si="15"/>
        <v>1828</v>
      </c>
      <c r="L208">
        <f t="shared" si="16"/>
        <v>30.274925472010601</v>
      </c>
      <c r="M208" s="33">
        <f t="shared" si="19"/>
        <v>5.0049008602515589E-4</v>
      </c>
      <c r="N208" s="32"/>
    </row>
    <row r="209" spans="1:14" x14ac:dyDescent="0.25">
      <c r="A209" s="2">
        <v>207</v>
      </c>
      <c r="B209" s="2">
        <f t="shared" si="17"/>
        <v>39</v>
      </c>
      <c r="C209" s="2">
        <f t="shared" si="18"/>
        <v>9</v>
      </c>
      <c r="D209" s="31">
        <v>43007</v>
      </c>
      <c r="E209" s="2" t="s">
        <v>7</v>
      </c>
      <c r="F209" s="4">
        <v>105</v>
      </c>
      <c r="G209" s="2" t="s">
        <v>8</v>
      </c>
      <c r="H209" s="2">
        <v>14</v>
      </c>
      <c r="I209" s="2">
        <v>3711</v>
      </c>
      <c r="J209" s="2">
        <v>5994</v>
      </c>
      <c r="K209" s="29">
        <f t="shared" si="15"/>
        <v>2283</v>
      </c>
      <c r="L209">
        <f t="shared" si="16"/>
        <v>38.088088088088092</v>
      </c>
      <c r="M209" s="33">
        <f t="shared" si="19"/>
        <v>6.2506502538043273E-4</v>
      </c>
      <c r="N209" s="32"/>
    </row>
    <row r="210" spans="1:14" x14ac:dyDescent="0.25">
      <c r="A210" s="2">
        <v>208</v>
      </c>
      <c r="B210" s="2">
        <f t="shared" si="17"/>
        <v>39</v>
      </c>
      <c r="C210" s="2">
        <f t="shared" si="18"/>
        <v>9</v>
      </c>
      <c r="D210" s="31">
        <v>43008</v>
      </c>
      <c r="E210" s="2" t="s">
        <v>5</v>
      </c>
      <c r="F210" s="4">
        <v>101</v>
      </c>
      <c r="G210" s="2" t="s">
        <v>18</v>
      </c>
      <c r="H210" s="2">
        <v>20</v>
      </c>
      <c r="I210" s="2">
        <v>1942</v>
      </c>
      <c r="J210" s="2">
        <v>7135</v>
      </c>
      <c r="K210" s="29">
        <f t="shared" si="15"/>
        <v>5193</v>
      </c>
      <c r="L210">
        <f t="shared" si="16"/>
        <v>72.78206026629293</v>
      </c>
      <c r="M210" s="33">
        <f t="shared" si="19"/>
        <v>1.4217970551031918E-3</v>
      </c>
      <c r="N210" s="32"/>
    </row>
    <row r="211" spans="1:14" x14ac:dyDescent="0.25">
      <c r="A211" s="2">
        <v>209</v>
      </c>
      <c r="B211" s="2">
        <f t="shared" si="17"/>
        <v>40</v>
      </c>
      <c r="C211" s="2">
        <f t="shared" si="18"/>
        <v>10</v>
      </c>
      <c r="D211" s="31">
        <v>43009</v>
      </c>
      <c r="E211" s="2" t="s">
        <v>7</v>
      </c>
      <c r="F211" s="4">
        <v>108</v>
      </c>
      <c r="G211" s="2" t="s">
        <v>20</v>
      </c>
      <c r="H211" s="2">
        <v>45</v>
      </c>
      <c r="I211" s="2">
        <v>1877</v>
      </c>
      <c r="J211" s="2">
        <v>2568</v>
      </c>
      <c r="K211" s="29">
        <f t="shared" si="15"/>
        <v>691</v>
      </c>
      <c r="L211">
        <f t="shared" si="16"/>
        <v>26.90809968847352</v>
      </c>
      <c r="M211" s="33">
        <f t="shared" si="19"/>
        <v>1.8918963317471704E-4</v>
      </c>
      <c r="N211" s="32"/>
    </row>
    <row r="212" spans="1:14" x14ac:dyDescent="0.25">
      <c r="A212" s="2">
        <v>210</v>
      </c>
      <c r="B212" s="2">
        <f t="shared" si="17"/>
        <v>40</v>
      </c>
      <c r="C212" s="2">
        <f t="shared" si="18"/>
        <v>10</v>
      </c>
      <c r="D212" s="31">
        <v>43010</v>
      </c>
      <c r="E212" s="2" t="s">
        <v>6</v>
      </c>
      <c r="F212" s="4">
        <v>103</v>
      </c>
      <c r="G212" s="2" t="s">
        <v>18</v>
      </c>
      <c r="H212" s="2">
        <v>18</v>
      </c>
      <c r="I212" s="2">
        <v>3573</v>
      </c>
      <c r="J212" s="2">
        <v>2062</v>
      </c>
      <c r="K212" s="29">
        <f t="shared" si="15"/>
        <v>-1511</v>
      </c>
      <c r="L212">
        <f t="shared" si="16"/>
        <v>-73.278370514064022</v>
      </c>
      <c r="M212" s="33">
        <f t="shared" si="19"/>
        <v>-4.1369831508972135E-4</v>
      </c>
      <c r="N212" s="32"/>
    </row>
    <row r="213" spans="1:14" x14ac:dyDescent="0.25">
      <c r="A213" s="2">
        <v>211</v>
      </c>
      <c r="B213" s="2">
        <f t="shared" si="17"/>
        <v>40</v>
      </c>
      <c r="C213" s="2">
        <f t="shared" si="18"/>
        <v>10</v>
      </c>
      <c r="D213" s="31">
        <v>43011</v>
      </c>
      <c r="E213" s="2" t="s">
        <v>3</v>
      </c>
      <c r="F213" s="4">
        <v>109</v>
      </c>
      <c r="G213" s="2" t="s">
        <v>20</v>
      </c>
      <c r="H213" s="2">
        <v>22</v>
      </c>
      <c r="I213" s="2">
        <v>2254</v>
      </c>
      <c r="J213" s="2">
        <v>5722</v>
      </c>
      <c r="K213" s="29">
        <f t="shared" si="15"/>
        <v>3468</v>
      </c>
      <c r="L213">
        <f t="shared" si="16"/>
        <v>60.608178958406157</v>
      </c>
      <c r="M213" s="33">
        <f t="shared" si="19"/>
        <v>9.4950744985516455E-4</v>
      </c>
      <c r="N213" s="32"/>
    </row>
    <row r="214" spans="1:14" x14ac:dyDescent="0.25">
      <c r="A214" s="2">
        <v>212</v>
      </c>
      <c r="B214" s="2">
        <f t="shared" si="17"/>
        <v>40</v>
      </c>
      <c r="C214" s="2">
        <f t="shared" si="18"/>
        <v>10</v>
      </c>
      <c r="D214" s="31">
        <v>43012</v>
      </c>
      <c r="E214" s="2" t="s">
        <v>5</v>
      </c>
      <c r="F214" s="4">
        <v>110</v>
      </c>
      <c r="G214" s="2" t="s">
        <v>8</v>
      </c>
      <c r="H214" s="2">
        <v>19</v>
      </c>
      <c r="I214" s="2">
        <v>4589</v>
      </c>
      <c r="J214" s="2">
        <v>4994</v>
      </c>
      <c r="K214" s="29">
        <f t="shared" si="15"/>
        <v>405</v>
      </c>
      <c r="L214">
        <f t="shared" si="16"/>
        <v>8.1097316780136168</v>
      </c>
      <c r="M214" s="33">
        <f t="shared" si="19"/>
        <v>1.1088538557997163E-4</v>
      </c>
      <c r="N214" s="32"/>
    </row>
    <row r="215" spans="1:14" x14ac:dyDescent="0.25">
      <c r="A215" s="2">
        <v>213</v>
      </c>
      <c r="B215" s="2">
        <f t="shared" si="17"/>
        <v>40</v>
      </c>
      <c r="C215" s="2">
        <f t="shared" si="18"/>
        <v>10</v>
      </c>
      <c r="D215" s="31">
        <v>43013</v>
      </c>
      <c r="E215" s="2" t="s">
        <v>6</v>
      </c>
      <c r="F215" s="4">
        <v>103</v>
      </c>
      <c r="G215" s="2" t="s">
        <v>4</v>
      </c>
      <c r="H215" s="2">
        <v>47</v>
      </c>
      <c r="I215" s="2">
        <v>3249</v>
      </c>
      <c r="J215" s="2">
        <v>1375</v>
      </c>
      <c r="K215" s="29">
        <f t="shared" si="15"/>
        <v>-1874</v>
      </c>
      <c r="L215">
        <f t="shared" si="16"/>
        <v>-136.29090909090908</v>
      </c>
      <c r="M215" s="33">
        <f t="shared" si="19"/>
        <v>-5.1308447549843665E-4</v>
      </c>
      <c r="N215" s="32"/>
    </row>
    <row r="216" spans="1:14" x14ac:dyDescent="0.25">
      <c r="A216" s="2">
        <v>214</v>
      </c>
      <c r="B216" s="2">
        <f t="shared" si="17"/>
        <v>40</v>
      </c>
      <c r="C216" s="2">
        <f t="shared" si="18"/>
        <v>10</v>
      </c>
      <c r="D216" s="31">
        <v>43014</v>
      </c>
      <c r="E216" s="2" t="s">
        <v>6</v>
      </c>
      <c r="F216" s="4">
        <v>109</v>
      </c>
      <c r="G216" s="2" t="s">
        <v>8</v>
      </c>
      <c r="H216" s="2">
        <v>3</v>
      </c>
      <c r="I216" s="2">
        <v>3486</v>
      </c>
      <c r="J216" s="2">
        <v>6197</v>
      </c>
      <c r="K216" s="29">
        <f t="shared" si="15"/>
        <v>2711</v>
      </c>
      <c r="L216">
        <f t="shared" si="16"/>
        <v>43.746974342423755</v>
      </c>
      <c r="M216" s="33">
        <f t="shared" si="19"/>
        <v>7.4224760569704474E-4</v>
      </c>
      <c r="N216" s="32"/>
    </row>
    <row r="217" spans="1:14" x14ac:dyDescent="0.25">
      <c r="A217" s="2">
        <v>215</v>
      </c>
      <c r="B217" s="2">
        <f t="shared" si="17"/>
        <v>40</v>
      </c>
      <c r="C217" s="2">
        <f t="shared" si="18"/>
        <v>10</v>
      </c>
      <c r="D217" s="31">
        <v>43015</v>
      </c>
      <c r="E217" s="2" t="s">
        <v>3</v>
      </c>
      <c r="F217" s="4">
        <v>102</v>
      </c>
      <c r="G217" s="2" t="s">
        <v>8</v>
      </c>
      <c r="H217" s="2">
        <v>50</v>
      </c>
      <c r="I217" s="2">
        <v>1517</v>
      </c>
      <c r="J217" s="2">
        <v>2840</v>
      </c>
      <c r="K217" s="29">
        <f t="shared" si="15"/>
        <v>1323</v>
      </c>
      <c r="L217">
        <f t="shared" si="16"/>
        <v>46.58450704225352</v>
      </c>
      <c r="M217" s="33">
        <f t="shared" si="19"/>
        <v>3.6222559289457402E-4</v>
      </c>
      <c r="N217" s="32"/>
    </row>
    <row r="218" spans="1:14" x14ac:dyDescent="0.25">
      <c r="A218" s="2">
        <v>216</v>
      </c>
      <c r="B218" s="2">
        <f t="shared" si="17"/>
        <v>41</v>
      </c>
      <c r="C218" s="2">
        <f t="shared" si="18"/>
        <v>10</v>
      </c>
      <c r="D218" s="31">
        <v>43016</v>
      </c>
      <c r="E218" s="2" t="s">
        <v>3</v>
      </c>
      <c r="F218" s="4">
        <v>104</v>
      </c>
      <c r="G218" s="2" t="s">
        <v>8</v>
      </c>
      <c r="H218" s="2">
        <v>9</v>
      </c>
      <c r="I218" s="2">
        <v>3693</v>
      </c>
      <c r="J218" s="2">
        <v>8575</v>
      </c>
      <c r="K218" s="29">
        <f t="shared" si="15"/>
        <v>4882</v>
      </c>
      <c r="L218">
        <f t="shared" si="16"/>
        <v>56.93294460641399</v>
      </c>
      <c r="M218" s="33">
        <f t="shared" si="19"/>
        <v>1.3366480306207938E-3</v>
      </c>
      <c r="N218" s="32"/>
    </row>
    <row r="219" spans="1:14" x14ac:dyDescent="0.25">
      <c r="A219" s="2">
        <v>217</v>
      </c>
      <c r="B219" s="2">
        <f t="shared" si="17"/>
        <v>41</v>
      </c>
      <c r="C219" s="2">
        <f t="shared" si="18"/>
        <v>10</v>
      </c>
      <c r="D219" s="31">
        <v>43017</v>
      </c>
      <c r="E219" s="2" t="s">
        <v>3</v>
      </c>
      <c r="F219" s="4">
        <v>108</v>
      </c>
      <c r="G219" s="2" t="s">
        <v>4</v>
      </c>
      <c r="H219" s="2">
        <v>3</v>
      </c>
      <c r="I219" s="2">
        <v>3901</v>
      </c>
      <c r="J219" s="2">
        <v>3928</v>
      </c>
      <c r="K219" s="29">
        <f t="shared" si="15"/>
        <v>27</v>
      </c>
      <c r="L219">
        <f t="shared" si="16"/>
        <v>0.68737270875763745</v>
      </c>
      <c r="M219" s="33">
        <f t="shared" si="19"/>
        <v>7.3923590386647756E-6</v>
      </c>
      <c r="N219" s="32"/>
    </row>
    <row r="220" spans="1:14" x14ac:dyDescent="0.25">
      <c r="A220" s="2">
        <v>218</v>
      </c>
      <c r="B220" s="2">
        <f t="shared" si="17"/>
        <v>41</v>
      </c>
      <c r="C220" s="2">
        <f t="shared" si="18"/>
        <v>10</v>
      </c>
      <c r="D220" s="31">
        <v>43018</v>
      </c>
      <c r="E220" s="2" t="s">
        <v>7</v>
      </c>
      <c r="F220" s="4">
        <v>103</v>
      </c>
      <c r="G220" s="2" t="s">
        <v>4</v>
      </c>
      <c r="H220" s="2">
        <v>29</v>
      </c>
      <c r="I220" s="2">
        <v>4700</v>
      </c>
      <c r="J220" s="2">
        <v>3016</v>
      </c>
      <c r="K220" s="29">
        <f t="shared" si="15"/>
        <v>-1684</v>
      </c>
      <c r="L220">
        <f t="shared" si="16"/>
        <v>-55.83554376657824</v>
      </c>
      <c r="M220" s="33">
        <f t="shared" si="19"/>
        <v>-4.610641711522771E-4</v>
      </c>
      <c r="N220" s="32"/>
    </row>
    <row r="221" spans="1:14" x14ac:dyDescent="0.25">
      <c r="A221" s="2">
        <v>219</v>
      </c>
      <c r="B221" s="2">
        <f t="shared" si="17"/>
        <v>41</v>
      </c>
      <c r="C221" s="2">
        <f t="shared" si="18"/>
        <v>10</v>
      </c>
      <c r="D221" s="31">
        <v>43019</v>
      </c>
      <c r="E221" s="2" t="s">
        <v>3</v>
      </c>
      <c r="F221" s="4">
        <v>102</v>
      </c>
      <c r="G221" s="2" t="s">
        <v>20</v>
      </c>
      <c r="H221" s="2">
        <v>34</v>
      </c>
      <c r="I221" s="2">
        <v>4334</v>
      </c>
      <c r="J221" s="2">
        <v>2559</v>
      </c>
      <c r="K221" s="29">
        <f t="shared" si="15"/>
        <v>-1775</v>
      </c>
      <c r="L221">
        <f t="shared" si="16"/>
        <v>-69.363032434544749</v>
      </c>
      <c r="M221" s="33">
        <f t="shared" si="19"/>
        <v>-4.8597915902333247E-4</v>
      </c>
      <c r="N221" s="32"/>
    </row>
    <row r="222" spans="1:14" x14ac:dyDescent="0.25">
      <c r="A222" s="2">
        <v>220</v>
      </c>
      <c r="B222" s="2">
        <f t="shared" si="17"/>
        <v>41</v>
      </c>
      <c r="C222" s="2">
        <f t="shared" si="18"/>
        <v>10</v>
      </c>
      <c r="D222" s="31">
        <v>43020</v>
      </c>
      <c r="E222" s="2" t="s">
        <v>7</v>
      </c>
      <c r="F222" s="4">
        <v>103</v>
      </c>
      <c r="G222" s="2" t="s">
        <v>20</v>
      </c>
      <c r="H222" s="2">
        <v>37</v>
      </c>
      <c r="I222" s="2">
        <v>4587</v>
      </c>
      <c r="J222" s="2">
        <v>7052</v>
      </c>
      <c r="K222" s="29">
        <f t="shared" si="15"/>
        <v>2465</v>
      </c>
      <c r="L222">
        <f t="shared" si="16"/>
        <v>34.954622802041975</v>
      </c>
      <c r="M222" s="33">
        <f t="shared" si="19"/>
        <v>6.7489500112254336E-4</v>
      </c>
      <c r="N222" s="32"/>
    </row>
    <row r="223" spans="1:14" x14ac:dyDescent="0.25">
      <c r="A223" s="2">
        <v>221</v>
      </c>
      <c r="B223" s="2">
        <f t="shared" si="17"/>
        <v>41</v>
      </c>
      <c r="C223" s="2">
        <f t="shared" si="18"/>
        <v>10</v>
      </c>
      <c r="D223" s="31">
        <v>43021</v>
      </c>
      <c r="E223" s="2" t="s">
        <v>3</v>
      </c>
      <c r="F223" s="4">
        <v>108</v>
      </c>
      <c r="G223" s="2" t="s">
        <v>8</v>
      </c>
      <c r="H223" s="2">
        <v>37</v>
      </c>
      <c r="I223" s="2">
        <v>2384</v>
      </c>
      <c r="J223" s="2">
        <v>1943</v>
      </c>
      <c r="K223" s="29">
        <f t="shared" si="15"/>
        <v>-441</v>
      </c>
      <c r="L223">
        <f t="shared" si="16"/>
        <v>-22.696860524961398</v>
      </c>
      <c r="M223" s="33">
        <f t="shared" si="19"/>
        <v>-1.2074186429819134E-4</v>
      </c>
      <c r="N223" s="32"/>
    </row>
    <row r="224" spans="1:14" x14ac:dyDescent="0.25">
      <c r="A224" s="2">
        <v>222</v>
      </c>
      <c r="B224" s="2">
        <f t="shared" si="17"/>
        <v>41</v>
      </c>
      <c r="C224" s="2">
        <f t="shared" si="18"/>
        <v>10</v>
      </c>
      <c r="D224" s="31">
        <v>43022</v>
      </c>
      <c r="E224" s="2" t="s">
        <v>5</v>
      </c>
      <c r="F224" s="4">
        <v>104</v>
      </c>
      <c r="G224" s="2" t="s">
        <v>4</v>
      </c>
      <c r="H224" s="2">
        <v>29</v>
      </c>
      <c r="I224" s="2">
        <v>4659</v>
      </c>
      <c r="J224" s="2">
        <v>2857</v>
      </c>
      <c r="K224" s="29">
        <f t="shared" si="15"/>
        <v>-1802</v>
      </c>
      <c r="L224">
        <f t="shared" si="16"/>
        <v>-63.07315365768288</v>
      </c>
      <c r="M224" s="33">
        <f t="shared" si="19"/>
        <v>-4.9337151806199721E-4</v>
      </c>
      <c r="N224" s="32"/>
    </row>
    <row r="225" spans="1:14" x14ac:dyDescent="0.25">
      <c r="A225" s="2">
        <v>223</v>
      </c>
      <c r="B225" s="2">
        <f t="shared" si="17"/>
        <v>42</v>
      </c>
      <c r="C225" s="2">
        <f t="shared" si="18"/>
        <v>10</v>
      </c>
      <c r="D225" s="31">
        <v>43023</v>
      </c>
      <c r="E225" s="2" t="s">
        <v>6</v>
      </c>
      <c r="F225" s="4">
        <v>108</v>
      </c>
      <c r="G225" s="2" t="s">
        <v>18</v>
      </c>
      <c r="H225" s="2">
        <v>7</v>
      </c>
      <c r="I225" s="2">
        <v>2968</v>
      </c>
      <c r="J225" s="2">
        <v>803</v>
      </c>
      <c r="K225" s="29">
        <f t="shared" si="15"/>
        <v>-2165</v>
      </c>
      <c r="L225">
        <f t="shared" si="16"/>
        <v>-269.61394769613946</v>
      </c>
      <c r="M225" s="33">
        <f t="shared" si="19"/>
        <v>-5.9275767847071252E-4</v>
      </c>
      <c r="N225" s="32"/>
    </row>
    <row r="226" spans="1:14" x14ac:dyDescent="0.25">
      <c r="A226" s="2">
        <v>224</v>
      </c>
      <c r="B226" s="2">
        <f t="shared" si="17"/>
        <v>42</v>
      </c>
      <c r="C226" s="2">
        <f t="shared" si="18"/>
        <v>10</v>
      </c>
      <c r="D226" s="31">
        <v>43024</v>
      </c>
      <c r="E226" s="2" t="s">
        <v>3</v>
      </c>
      <c r="F226" s="4">
        <v>110</v>
      </c>
      <c r="G226" s="2" t="s">
        <v>20</v>
      </c>
      <c r="H226" s="2">
        <v>11</v>
      </c>
      <c r="I226" s="2">
        <v>3440</v>
      </c>
      <c r="J226" s="2">
        <v>3601</v>
      </c>
      <c r="K226" s="29">
        <f t="shared" si="15"/>
        <v>161</v>
      </c>
      <c r="L226">
        <f t="shared" si="16"/>
        <v>4.4709802832546517</v>
      </c>
      <c r="M226" s="33">
        <f t="shared" si="19"/>
        <v>4.4080363156482552E-5</v>
      </c>
      <c r="N226" s="32"/>
    </row>
    <row r="227" spans="1:14" x14ac:dyDescent="0.25">
      <c r="A227" s="2">
        <v>225</v>
      </c>
      <c r="B227" s="2">
        <f t="shared" si="17"/>
        <v>42</v>
      </c>
      <c r="C227" s="2">
        <f t="shared" si="18"/>
        <v>10</v>
      </c>
      <c r="D227" s="31">
        <v>43025</v>
      </c>
      <c r="E227" s="2" t="s">
        <v>7</v>
      </c>
      <c r="F227" s="4">
        <v>102</v>
      </c>
      <c r="G227" s="2" t="s">
        <v>19</v>
      </c>
      <c r="H227" s="2">
        <v>46</v>
      </c>
      <c r="I227" s="2">
        <v>4187</v>
      </c>
      <c r="J227" s="2">
        <v>4983</v>
      </c>
      <c r="K227" s="29">
        <f t="shared" si="15"/>
        <v>796</v>
      </c>
      <c r="L227">
        <f t="shared" si="16"/>
        <v>15.974312663054386</v>
      </c>
      <c r="M227" s="33">
        <f t="shared" si="19"/>
        <v>2.1793769610285783E-4</v>
      </c>
      <c r="N227" s="32"/>
    </row>
    <row r="228" spans="1:14" x14ac:dyDescent="0.25">
      <c r="A228" s="2">
        <v>226</v>
      </c>
      <c r="B228" s="2">
        <f t="shared" si="17"/>
        <v>42</v>
      </c>
      <c r="C228" s="2">
        <f t="shared" si="18"/>
        <v>10</v>
      </c>
      <c r="D228" s="31">
        <v>43026</v>
      </c>
      <c r="E228" s="2" t="s">
        <v>6</v>
      </c>
      <c r="F228" s="4">
        <v>108</v>
      </c>
      <c r="G228" s="2" t="s">
        <v>18</v>
      </c>
      <c r="H228" s="2">
        <v>45</v>
      </c>
      <c r="I228" s="2">
        <v>3326</v>
      </c>
      <c r="J228" s="2">
        <v>7175</v>
      </c>
      <c r="K228" s="29">
        <f t="shared" si="15"/>
        <v>3849</v>
      </c>
      <c r="L228">
        <f t="shared" si="16"/>
        <v>53.644599303135884</v>
      </c>
      <c r="M228" s="33">
        <f t="shared" si="19"/>
        <v>1.0538218496229897E-3</v>
      </c>
      <c r="N228" s="32"/>
    </row>
    <row r="229" spans="1:14" x14ac:dyDescent="0.25">
      <c r="A229" s="2">
        <v>227</v>
      </c>
      <c r="B229" s="2">
        <f t="shared" si="17"/>
        <v>42</v>
      </c>
      <c r="C229" s="2">
        <f t="shared" si="18"/>
        <v>10</v>
      </c>
      <c r="D229" s="31">
        <v>43027</v>
      </c>
      <c r="E229" s="2" t="s">
        <v>6</v>
      </c>
      <c r="F229" s="4">
        <v>106</v>
      </c>
      <c r="G229" s="2" t="s">
        <v>18</v>
      </c>
      <c r="H229" s="2">
        <v>28</v>
      </c>
      <c r="I229" s="2">
        <v>1881</v>
      </c>
      <c r="J229" s="2">
        <v>4611</v>
      </c>
      <c r="K229" s="29">
        <f t="shared" si="15"/>
        <v>2730</v>
      </c>
      <c r="L229">
        <f t="shared" si="16"/>
        <v>59.206245933636957</v>
      </c>
      <c r="M229" s="33">
        <f t="shared" si="19"/>
        <v>7.4744963613166066E-4</v>
      </c>
      <c r="N229" s="32"/>
    </row>
    <row r="230" spans="1:14" x14ac:dyDescent="0.25">
      <c r="A230" s="2">
        <v>228</v>
      </c>
      <c r="B230" s="2">
        <f t="shared" si="17"/>
        <v>42</v>
      </c>
      <c r="C230" s="2">
        <f t="shared" si="18"/>
        <v>10</v>
      </c>
      <c r="D230" s="31">
        <v>43028</v>
      </c>
      <c r="E230" s="2" t="s">
        <v>3</v>
      </c>
      <c r="F230" s="4">
        <v>101</v>
      </c>
      <c r="G230" s="2" t="s">
        <v>4</v>
      </c>
      <c r="H230" s="2">
        <v>32</v>
      </c>
      <c r="I230" s="2">
        <v>3043</v>
      </c>
      <c r="J230" s="2">
        <v>5074</v>
      </c>
      <c r="K230" s="29">
        <f t="shared" si="15"/>
        <v>2031</v>
      </c>
      <c r="L230">
        <f t="shared" si="16"/>
        <v>40.027591643673631</v>
      </c>
      <c r="M230" s="33">
        <f t="shared" si="19"/>
        <v>5.5606967435289478E-4</v>
      </c>
      <c r="N230" s="32"/>
    </row>
    <row r="231" spans="1:14" x14ac:dyDescent="0.25">
      <c r="A231" s="2">
        <v>229</v>
      </c>
      <c r="B231" s="2">
        <f t="shared" si="17"/>
        <v>42</v>
      </c>
      <c r="C231" s="2">
        <f t="shared" si="18"/>
        <v>10</v>
      </c>
      <c r="D231" s="31">
        <v>43029</v>
      </c>
      <c r="E231" s="2" t="s">
        <v>6</v>
      </c>
      <c r="F231" s="4">
        <v>106</v>
      </c>
      <c r="G231" s="2" t="s">
        <v>20</v>
      </c>
      <c r="H231" s="2">
        <v>5</v>
      </c>
      <c r="I231" s="2">
        <v>4981</v>
      </c>
      <c r="J231" s="2">
        <v>1118</v>
      </c>
      <c r="K231" s="29">
        <f t="shared" si="15"/>
        <v>-3863</v>
      </c>
      <c r="L231">
        <f t="shared" si="16"/>
        <v>-345.52772808586758</v>
      </c>
      <c r="M231" s="33">
        <f t="shared" si="19"/>
        <v>-1.0576549246800752E-3</v>
      </c>
      <c r="N231" s="32"/>
    </row>
    <row r="232" spans="1:14" x14ac:dyDescent="0.25">
      <c r="A232" s="2">
        <v>230</v>
      </c>
      <c r="B232" s="2">
        <f t="shared" si="17"/>
        <v>43</v>
      </c>
      <c r="C232" s="2">
        <f t="shared" si="18"/>
        <v>10</v>
      </c>
      <c r="D232" s="31">
        <v>43030</v>
      </c>
      <c r="E232" s="2" t="s">
        <v>3</v>
      </c>
      <c r="F232" s="4">
        <v>102</v>
      </c>
      <c r="G232" s="2" t="s">
        <v>20</v>
      </c>
      <c r="H232" s="2">
        <v>25</v>
      </c>
      <c r="I232" s="2">
        <v>2693</v>
      </c>
      <c r="J232" s="2">
        <v>2374</v>
      </c>
      <c r="K232" s="29">
        <f t="shared" si="15"/>
        <v>-319</v>
      </c>
      <c r="L232">
        <f t="shared" si="16"/>
        <v>-13.437236731255265</v>
      </c>
      <c r="M232" s="33">
        <f t="shared" si="19"/>
        <v>-8.7339353086446798E-5</v>
      </c>
      <c r="N232" s="32"/>
    </row>
    <row r="233" spans="1:14" x14ac:dyDescent="0.25">
      <c r="A233" s="2">
        <v>231</v>
      </c>
      <c r="B233" s="2">
        <f t="shared" si="17"/>
        <v>43</v>
      </c>
      <c r="C233" s="2">
        <f t="shared" si="18"/>
        <v>10</v>
      </c>
      <c r="D233" s="31">
        <v>43031</v>
      </c>
      <c r="E233" s="2" t="s">
        <v>7</v>
      </c>
      <c r="F233" s="4">
        <v>107</v>
      </c>
      <c r="G233" s="2" t="s">
        <v>4</v>
      </c>
      <c r="H233" s="2">
        <v>39</v>
      </c>
      <c r="I233" s="2">
        <v>3817</v>
      </c>
      <c r="J233" s="2">
        <v>6629</v>
      </c>
      <c r="K233" s="29">
        <f t="shared" si="15"/>
        <v>2812</v>
      </c>
      <c r="L233">
        <f t="shared" si="16"/>
        <v>42.41967114195203</v>
      </c>
      <c r="M233" s="33">
        <f t="shared" si="19"/>
        <v>7.6990050432316104E-4</v>
      </c>
      <c r="N233" s="32"/>
    </row>
    <row r="234" spans="1:14" x14ac:dyDescent="0.25">
      <c r="A234" s="2">
        <v>232</v>
      </c>
      <c r="B234" s="2">
        <f t="shared" si="17"/>
        <v>43</v>
      </c>
      <c r="C234" s="2">
        <f t="shared" si="18"/>
        <v>10</v>
      </c>
      <c r="D234" s="31">
        <v>43032</v>
      </c>
      <c r="E234" s="2" t="s">
        <v>6</v>
      </c>
      <c r="F234" s="4">
        <v>105</v>
      </c>
      <c r="G234" s="2" t="s">
        <v>4</v>
      </c>
      <c r="H234" s="2">
        <v>1</v>
      </c>
      <c r="I234" s="2">
        <v>2247</v>
      </c>
      <c r="J234" s="2">
        <v>4054</v>
      </c>
      <c r="K234" s="29">
        <f t="shared" si="15"/>
        <v>1807</v>
      </c>
      <c r="L234">
        <f t="shared" si="16"/>
        <v>44.573260976813025</v>
      </c>
      <c r="M234" s="33">
        <f t="shared" si="19"/>
        <v>4.9474047343952773E-4</v>
      </c>
      <c r="N234" s="32"/>
    </row>
    <row r="235" spans="1:14" x14ac:dyDescent="0.25">
      <c r="A235" s="2">
        <v>233</v>
      </c>
      <c r="B235" s="2">
        <f t="shared" si="17"/>
        <v>43</v>
      </c>
      <c r="C235" s="2">
        <f t="shared" si="18"/>
        <v>10</v>
      </c>
      <c r="D235" s="31">
        <v>43033</v>
      </c>
      <c r="E235" s="2" t="s">
        <v>6</v>
      </c>
      <c r="F235" s="4">
        <v>101</v>
      </c>
      <c r="G235" s="2" t="s">
        <v>18</v>
      </c>
      <c r="H235" s="2">
        <v>27</v>
      </c>
      <c r="I235" s="2">
        <v>1516</v>
      </c>
      <c r="J235" s="2">
        <v>7103</v>
      </c>
      <c r="K235" s="29">
        <f t="shared" si="15"/>
        <v>5587</v>
      </c>
      <c r="L235">
        <f t="shared" si="16"/>
        <v>78.656905532873438</v>
      </c>
      <c r="M235" s="33">
        <f t="shared" si="19"/>
        <v>1.5296707388525964E-3</v>
      </c>
      <c r="N235" s="32"/>
    </row>
    <row r="236" spans="1:14" x14ac:dyDescent="0.25">
      <c r="A236" s="2">
        <v>234</v>
      </c>
      <c r="B236" s="2">
        <f t="shared" si="17"/>
        <v>43</v>
      </c>
      <c r="C236" s="2">
        <f t="shared" si="18"/>
        <v>10</v>
      </c>
      <c r="D236" s="31">
        <v>43034</v>
      </c>
      <c r="E236" s="2" t="s">
        <v>3</v>
      </c>
      <c r="F236" s="4">
        <v>105</v>
      </c>
      <c r="G236" s="2" t="s">
        <v>18</v>
      </c>
      <c r="H236" s="2">
        <v>9</v>
      </c>
      <c r="I236" s="2">
        <v>1866</v>
      </c>
      <c r="J236" s="2">
        <v>5035</v>
      </c>
      <c r="K236" s="29">
        <f t="shared" si="15"/>
        <v>3169</v>
      </c>
      <c r="L236">
        <f t="shared" si="16"/>
        <v>62.939424031777556</v>
      </c>
      <c r="M236" s="33">
        <f t="shared" si="19"/>
        <v>8.6764391827883977E-4</v>
      </c>
      <c r="N236" s="32"/>
    </row>
    <row r="237" spans="1:14" x14ac:dyDescent="0.25">
      <c r="A237" s="2">
        <v>235</v>
      </c>
      <c r="B237" s="2">
        <f t="shared" si="17"/>
        <v>43</v>
      </c>
      <c r="C237" s="2">
        <f t="shared" si="18"/>
        <v>10</v>
      </c>
      <c r="D237" s="31">
        <v>43035</v>
      </c>
      <c r="E237" s="2" t="s">
        <v>7</v>
      </c>
      <c r="F237" s="4">
        <v>108</v>
      </c>
      <c r="G237" s="2" t="s">
        <v>8</v>
      </c>
      <c r="H237" s="2">
        <v>34</v>
      </c>
      <c r="I237" s="2">
        <v>3879</v>
      </c>
      <c r="J237" s="2">
        <v>4635</v>
      </c>
      <c r="K237" s="29">
        <f t="shared" si="15"/>
        <v>756</v>
      </c>
      <c r="L237">
        <f t="shared" si="16"/>
        <v>16.310679611650485</v>
      </c>
      <c r="M237" s="33">
        <f t="shared" si="19"/>
        <v>2.0698605308261373E-4</v>
      </c>
      <c r="N237" s="32"/>
    </row>
    <row r="238" spans="1:14" x14ac:dyDescent="0.25">
      <c r="A238" s="2">
        <v>236</v>
      </c>
      <c r="B238" s="2">
        <f t="shared" si="17"/>
        <v>43</v>
      </c>
      <c r="C238" s="2">
        <f t="shared" si="18"/>
        <v>10</v>
      </c>
      <c r="D238" s="31">
        <v>43036</v>
      </c>
      <c r="E238" s="2" t="s">
        <v>6</v>
      </c>
      <c r="F238" s="4">
        <v>107</v>
      </c>
      <c r="G238" s="2" t="s">
        <v>19</v>
      </c>
      <c r="H238" s="2">
        <v>4</v>
      </c>
      <c r="I238" s="2">
        <v>2110</v>
      </c>
      <c r="J238" s="2">
        <v>3552</v>
      </c>
      <c r="K238" s="29">
        <f t="shared" si="15"/>
        <v>1442</v>
      </c>
      <c r="L238">
        <f t="shared" si="16"/>
        <v>40.596846846846844</v>
      </c>
      <c r="M238" s="33">
        <f t="shared" si="19"/>
        <v>3.9480673087980025E-4</v>
      </c>
      <c r="N238" s="32"/>
    </row>
    <row r="239" spans="1:14" x14ac:dyDescent="0.25">
      <c r="A239" s="2">
        <v>237</v>
      </c>
      <c r="B239" s="2">
        <f t="shared" si="17"/>
        <v>44</v>
      </c>
      <c r="C239" s="2">
        <f t="shared" si="18"/>
        <v>10</v>
      </c>
      <c r="D239" s="31">
        <v>43037</v>
      </c>
      <c r="E239" s="2" t="s">
        <v>7</v>
      </c>
      <c r="F239" s="4">
        <v>102</v>
      </c>
      <c r="G239" s="2" t="s">
        <v>4</v>
      </c>
      <c r="H239" s="2">
        <v>1</v>
      </c>
      <c r="I239" s="2">
        <v>2726</v>
      </c>
      <c r="J239" s="2">
        <v>1636</v>
      </c>
      <c r="K239" s="29">
        <f t="shared" si="15"/>
        <v>-1090</v>
      </c>
      <c r="L239">
        <f t="shared" si="16"/>
        <v>-66.625916870415651</v>
      </c>
      <c r="M239" s="33">
        <f t="shared" si="19"/>
        <v>-2.9843227230165204E-4</v>
      </c>
      <c r="N239" s="32"/>
    </row>
    <row r="240" spans="1:14" x14ac:dyDescent="0.25">
      <c r="A240" s="2">
        <v>238</v>
      </c>
      <c r="B240" s="2">
        <f t="shared" si="17"/>
        <v>44</v>
      </c>
      <c r="C240" s="2">
        <f t="shared" si="18"/>
        <v>10</v>
      </c>
      <c r="D240" s="31">
        <v>43038</v>
      </c>
      <c r="E240" s="2" t="s">
        <v>5</v>
      </c>
      <c r="F240" s="4">
        <v>109</v>
      </c>
      <c r="G240" s="2" t="s">
        <v>18</v>
      </c>
      <c r="H240" s="2">
        <v>19</v>
      </c>
      <c r="I240" s="2">
        <v>2439</v>
      </c>
      <c r="J240" s="2">
        <v>8411</v>
      </c>
      <c r="K240" s="29">
        <f t="shared" si="15"/>
        <v>5972</v>
      </c>
      <c r="L240">
        <f t="shared" si="16"/>
        <v>71.00225894661753</v>
      </c>
      <c r="M240" s="33">
        <f t="shared" si="19"/>
        <v>1.6350803029224459E-3</v>
      </c>
      <c r="N240" s="32"/>
    </row>
    <row r="241" spans="1:14" x14ac:dyDescent="0.25">
      <c r="A241" s="2">
        <v>239</v>
      </c>
      <c r="B241" s="2">
        <f t="shared" si="17"/>
        <v>44</v>
      </c>
      <c r="C241" s="2">
        <f t="shared" si="18"/>
        <v>10</v>
      </c>
      <c r="D241" s="31">
        <v>43039</v>
      </c>
      <c r="E241" s="2" t="s">
        <v>7</v>
      </c>
      <c r="F241" s="4">
        <v>107</v>
      </c>
      <c r="G241" s="2" t="s">
        <v>18</v>
      </c>
      <c r="H241" s="2">
        <v>17</v>
      </c>
      <c r="I241" s="2">
        <v>2366</v>
      </c>
      <c r="J241" s="2">
        <v>8332</v>
      </c>
      <c r="K241" s="29">
        <f t="shared" si="15"/>
        <v>5966</v>
      </c>
      <c r="L241">
        <f t="shared" si="16"/>
        <v>71.603456553048488</v>
      </c>
      <c r="M241" s="33">
        <f t="shared" si="19"/>
        <v>1.6334375564694094E-3</v>
      </c>
      <c r="N241" s="32"/>
    </row>
    <row r="242" spans="1:14" x14ac:dyDescent="0.25">
      <c r="A242" s="2">
        <v>240</v>
      </c>
      <c r="B242" s="2">
        <f t="shared" si="17"/>
        <v>44</v>
      </c>
      <c r="C242" s="2">
        <f t="shared" si="18"/>
        <v>11</v>
      </c>
      <c r="D242" s="31">
        <v>43040</v>
      </c>
      <c r="E242" s="2" t="s">
        <v>6</v>
      </c>
      <c r="F242" s="4">
        <v>102</v>
      </c>
      <c r="G242" s="2" t="s">
        <v>19</v>
      </c>
      <c r="H242" s="2">
        <v>39</v>
      </c>
      <c r="I242" s="2">
        <v>4615</v>
      </c>
      <c r="J242" s="2">
        <v>1393</v>
      </c>
      <c r="K242" s="29">
        <f t="shared" si="15"/>
        <v>-3222</v>
      </c>
      <c r="L242">
        <f t="shared" si="16"/>
        <v>-231.29935391241924</v>
      </c>
      <c r="M242" s="33">
        <f t="shared" si="19"/>
        <v>-8.8215484528066318E-4</v>
      </c>
      <c r="N242" s="32"/>
    </row>
    <row r="243" spans="1:14" x14ac:dyDescent="0.25">
      <c r="A243" s="2">
        <v>241</v>
      </c>
      <c r="B243" s="2">
        <f t="shared" si="17"/>
        <v>44</v>
      </c>
      <c r="C243" s="2">
        <f t="shared" si="18"/>
        <v>11</v>
      </c>
      <c r="D243" s="31">
        <v>43041</v>
      </c>
      <c r="E243" s="2" t="s">
        <v>5</v>
      </c>
      <c r="F243" s="4">
        <v>108</v>
      </c>
      <c r="G243" s="2" t="s">
        <v>8</v>
      </c>
      <c r="H243" s="2">
        <v>16</v>
      </c>
      <c r="I243" s="2">
        <v>4908</v>
      </c>
      <c r="J243" s="2">
        <v>5723</v>
      </c>
      <c r="K243" s="29">
        <f t="shared" si="15"/>
        <v>815</v>
      </c>
      <c r="L243">
        <f t="shared" si="16"/>
        <v>14.240782806220514</v>
      </c>
      <c r="M243" s="33">
        <f t="shared" si="19"/>
        <v>2.2313972653747378E-4</v>
      </c>
      <c r="N243" s="32"/>
    </row>
    <row r="244" spans="1:14" x14ac:dyDescent="0.25">
      <c r="A244" s="2">
        <v>242</v>
      </c>
      <c r="B244" s="2">
        <f t="shared" si="17"/>
        <v>44</v>
      </c>
      <c r="C244" s="2">
        <f t="shared" si="18"/>
        <v>11</v>
      </c>
      <c r="D244" s="31">
        <v>43042</v>
      </c>
      <c r="E244" s="2" t="s">
        <v>6</v>
      </c>
      <c r="F244" s="4">
        <v>101</v>
      </c>
      <c r="G244" s="2" t="s">
        <v>20</v>
      </c>
      <c r="H244" s="2">
        <v>3</v>
      </c>
      <c r="I244" s="2">
        <v>3858</v>
      </c>
      <c r="J244" s="2">
        <v>1632</v>
      </c>
      <c r="K244" s="29">
        <f t="shared" si="15"/>
        <v>-2226</v>
      </c>
      <c r="L244">
        <f t="shared" si="16"/>
        <v>-136.39705882352942</v>
      </c>
      <c r="M244" s="33">
        <f t="shared" si="19"/>
        <v>-6.0945893407658486E-4</v>
      </c>
      <c r="N244" s="32"/>
    </row>
    <row r="245" spans="1:14" x14ac:dyDescent="0.25">
      <c r="A245" s="2">
        <v>243</v>
      </c>
      <c r="B245" s="2">
        <f t="shared" si="17"/>
        <v>44</v>
      </c>
      <c r="C245" s="2">
        <f t="shared" si="18"/>
        <v>11</v>
      </c>
      <c r="D245" s="31">
        <v>43043</v>
      </c>
      <c r="E245" s="2" t="s">
        <v>7</v>
      </c>
      <c r="F245" s="4">
        <v>105</v>
      </c>
      <c r="G245" s="2" t="s">
        <v>19</v>
      </c>
      <c r="H245" s="2">
        <v>33</v>
      </c>
      <c r="I245" s="2">
        <v>3242</v>
      </c>
      <c r="J245" s="2">
        <v>922</v>
      </c>
      <c r="K245" s="29">
        <f t="shared" si="15"/>
        <v>-2320</v>
      </c>
      <c r="L245">
        <f t="shared" si="16"/>
        <v>-251.62689804772236</v>
      </c>
      <c r="M245" s="33">
        <f t="shared" si="19"/>
        <v>-6.3519529517415852E-4</v>
      </c>
      <c r="N245" s="32"/>
    </row>
    <row r="246" spans="1:14" x14ac:dyDescent="0.25">
      <c r="A246" s="2">
        <v>244</v>
      </c>
      <c r="B246" s="2">
        <f t="shared" si="17"/>
        <v>45</v>
      </c>
      <c r="C246" s="2">
        <f t="shared" si="18"/>
        <v>11</v>
      </c>
      <c r="D246" s="31">
        <v>43044</v>
      </c>
      <c r="E246" s="2" t="s">
        <v>6</v>
      </c>
      <c r="F246" s="4">
        <v>105</v>
      </c>
      <c r="G246" s="2" t="s">
        <v>4</v>
      </c>
      <c r="H246" s="2">
        <v>48</v>
      </c>
      <c r="I246" s="2">
        <v>1844</v>
      </c>
      <c r="J246" s="2">
        <v>5427</v>
      </c>
      <c r="K246" s="29">
        <f t="shared" si="15"/>
        <v>3583</v>
      </c>
      <c r="L246">
        <f t="shared" si="16"/>
        <v>66.021743136170997</v>
      </c>
      <c r="M246" s="33">
        <f t="shared" si="19"/>
        <v>9.8099342353836637E-4</v>
      </c>
      <c r="N246" s="32"/>
    </row>
    <row r="247" spans="1:14" x14ac:dyDescent="0.25">
      <c r="A247" s="2">
        <v>245</v>
      </c>
      <c r="B247" s="2">
        <f t="shared" si="17"/>
        <v>45</v>
      </c>
      <c r="C247" s="2">
        <f t="shared" si="18"/>
        <v>11</v>
      </c>
      <c r="D247" s="31">
        <v>43045</v>
      </c>
      <c r="E247" s="2" t="s">
        <v>5</v>
      </c>
      <c r="F247" s="4">
        <v>105</v>
      </c>
      <c r="G247" s="2" t="s">
        <v>8</v>
      </c>
      <c r="H247" s="2">
        <v>20</v>
      </c>
      <c r="I247" s="2">
        <v>1121</v>
      </c>
      <c r="J247" s="2">
        <v>2438</v>
      </c>
      <c r="K247" s="29">
        <f t="shared" si="15"/>
        <v>1317</v>
      </c>
      <c r="L247">
        <f t="shared" si="16"/>
        <v>54.019688269073008</v>
      </c>
      <c r="M247" s="33">
        <f t="shared" si="19"/>
        <v>3.6058284644153738E-4</v>
      </c>
      <c r="N247" s="32"/>
    </row>
    <row r="248" spans="1:14" x14ac:dyDescent="0.25">
      <c r="A248" s="2">
        <v>246</v>
      </c>
      <c r="B248" s="2">
        <f t="shared" si="17"/>
        <v>45</v>
      </c>
      <c r="C248" s="2">
        <f t="shared" si="18"/>
        <v>11</v>
      </c>
      <c r="D248" s="31">
        <v>43046</v>
      </c>
      <c r="E248" s="2" t="s">
        <v>7</v>
      </c>
      <c r="F248" s="4">
        <v>105</v>
      </c>
      <c r="G248" s="2" t="s">
        <v>20</v>
      </c>
      <c r="H248" s="2">
        <v>12</v>
      </c>
      <c r="I248" s="2">
        <v>2986</v>
      </c>
      <c r="J248" s="2">
        <v>5182</v>
      </c>
      <c r="K248" s="29">
        <f t="shared" si="15"/>
        <v>2196</v>
      </c>
      <c r="L248">
        <f t="shared" si="16"/>
        <v>42.37746043998456</v>
      </c>
      <c r="M248" s="33">
        <f t="shared" si="19"/>
        <v>6.0124520181140172E-4</v>
      </c>
      <c r="N248" s="32"/>
    </row>
    <row r="249" spans="1:14" x14ac:dyDescent="0.25">
      <c r="A249" s="2">
        <v>247</v>
      </c>
      <c r="B249" s="2">
        <f t="shared" si="17"/>
        <v>45</v>
      </c>
      <c r="C249" s="2">
        <f t="shared" si="18"/>
        <v>11</v>
      </c>
      <c r="D249" s="31">
        <v>43047</v>
      </c>
      <c r="E249" s="2" t="s">
        <v>3</v>
      </c>
      <c r="F249" s="4">
        <v>105</v>
      </c>
      <c r="G249" s="2" t="s">
        <v>18</v>
      </c>
      <c r="H249" s="2">
        <v>49</v>
      </c>
      <c r="I249" s="2">
        <v>2513</v>
      </c>
      <c r="J249" s="2">
        <v>8696</v>
      </c>
      <c r="K249" s="29">
        <f t="shared" si="15"/>
        <v>6183</v>
      </c>
      <c r="L249">
        <f t="shared" si="16"/>
        <v>71.101655933762657</v>
      </c>
      <c r="M249" s="33">
        <f t="shared" si="19"/>
        <v>1.6928502198542336E-3</v>
      </c>
      <c r="N249" s="32"/>
    </row>
    <row r="250" spans="1:14" x14ac:dyDescent="0.25">
      <c r="A250" s="2">
        <v>248</v>
      </c>
      <c r="B250" s="2">
        <f t="shared" si="17"/>
        <v>45</v>
      </c>
      <c r="C250" s="2">
        <f t="shared" si="18"/>
        <v>11</v>
      </c>
      <c r="D250" s="31">
        <v>43048</v>
      </c>
      <c r="E250" s="2" t="s">
        <v>5</v>
      </c>
      <c r="F250" s="4">
        <v>103</v>
      </c>
      <c r="G250" s="2" t="s">
        <v>20</v>
      </c>
      <c r="H250" s="2">
        <v>5</v>
      </c>
      <c r="I250" s="2">
        <v>4725</v>
      </c>
      <c r="J250" s="2">
        <v>4964</v>
      </c>
      <c r="K250" s="29">
        <f t="shared" si="15"/>
        <v>239</v>
      </c>
      <c r="L250">
        <f t="shared" si="16"/>
        <v>4.8146655922643031</v>
      </c>
      <c r="M250" s="33">
        <f t="shared" si="19"/>
        <v>6.5436067045958576E-5</v>
      </c>
      <c r="N250" s="32"/>
    </row>
    <row r="251" spans="1:14" x14ac:dyDescent="0.25">
      <c r="A251" s="2">
        <v>249</v>
      </c>
      <c r="B251" s="2">
        <f t="shared" si="17"/>
        <v>45</v>
      </c>
      <c r="C251" s="2">
        <f t="shared" si="18"/>
        <v>11</v>
      </c>
      <c r="D251" s="31">
        <v>43049</v>
      </c>
      <c r="E251" s="2" t="s">
        <v>5</v>
      </c>
      <c r="F251" s="4">
        <v>104</v>
      </c>
      <c r="G251" s="2" t="s">
        <v>8</v>
      </c>
      <c r="H251" s="2">
        <v>26</v>
      </c>
      <c r="I251" s="2">
        <v>1749</v>
      </c>
      <c r="J251" s="2">
        <v>4690</v>
      </c>
      <c r="K251" s="29">
        <f t="shared" si="15"/>
        <v>2941</v>
      </c>
      <c r="L251">
        <f t="shared" si="16"/>
        <v>62.707889125799575</v>
      </c>
      <c r="M251" s="33">
        <f t="shared" si="19"/>
        <v>8.0521955306344837E-4</v>
      </c>
      <c r="N251" s="32"/>
    </row>
    <row r="252" spans="1:14" x14ac:dyDescent="0.25">
      <c r="A252" s="2">
        <v>250</v>
      </c>
      <c r="B252" s="2">
        <f t="shared" si="17"/>
        <v>45</v>
      </c>
      <c r="C252" s="2">
        <f t="shared" si="18"/>
        <v>11</v>
      </c>
      <c r="D252" s="31">
        <v>43050</v>
      </c>
      <c r="E252" s="2" t="s">
        <v>5</v>
      </c>
      <c r="F252" s="4">
        <v>109</v>
      </c>
      <c r="G252" s="2" t="s">
        <v>4</v>
      </c>
      <c r="H252" s="2">
        <v>15</v>
      </c>
      <c r="I252" s="2">
        <v>2182</v>
      </c>
      <c r="J252" s="2">
        <v>6353</v>
      </c>
      <c r="K252" s="29">
        <f t="shared" si="15"/>
        <v>4171</v>
      </c>
      <c r="L252">
        <f t="shared" si="16"/>
        <v>65.654021722021099</v>
      </c>
      <c r="M252" s="33">
        <f t="shared" si="19"/>
        <v>1.1419825759359549E-3</v>
      </c>
      <c r="N252" s="32"/>
    </row>
    <row r="253" spans="1:14" x14ac:dyDescent="0.25">
      <c r="A253" s="2">
        <v>251</v>
      </c>
      <c r="B253" s="2">
        <f t="shared" si="17"/>
        <v>46</v>
      </c>
      <c r="C253" s="2">
        <f t="shared" si="18"/>
        <v>11</v>
      </c>
      <c r="D253" s="31">
        <v>43051</v>
      </c>
      <c r="E253" s="2" t="s">
        <v>3</v>
      </c>
      <c r="F253" s="4">
        <v>107</v>
      </c>
      <c r="G253" s="2" t="s">
        <v>18</v>
      </c>
      <c r="H253" s="2">
        <v>18</v>
      </c>
      <c r="I253" s="2">
        <v>1328</v>
      </c>
      <c r="J253" s="2">
        <v>7869</v>
      </c>
      <c r="K253" s="29">
        <f t="shared" si="15"/>
        <v>6541</v>
      </c>
      <c r="L253">
        <f t="shared" si="16"/>
        <v>83.123649764900236</v>
      </c>
      <c r="M253" s="33">
        <f t="shared" si="19"/>
        <v>1.7908674248854185E-3</v>
      </c>
      <c r="N253" s="32"/>
    </row>
    <row r="254" spans="1:14" x14ac:dyDescent="0.25">
      <c r="A254" s="2">
        <v>252</v>
      </c>
      <c r="B254" s="2">
        <f t="shared" si="17"/>
        <v>46</v>
      </c>
      <c r="C254" s="2">
        <f t="shared" si="18"/>
        <v>11</v>
      </c>
      <c r="D254" s="31">
        <v>43052</v>
      </c>
      <c r="E254" s="2" t="s">
        <v>5</v>
      </c>
      <c r="F254" s="4">
        <v>105</v>
      </c>
      <c r="G254" s="2" t="s">
        <v>19</v>
      </c>
      <c r="H254" s="2">
        <v>9</v>
      </c>
      <c r="I254" s="2">
        <v>4283</v>
      </c>
      <c r="J254" s="2">
        <v>5682</v>
      </c>
      <c r="K254" s="29">
        <f t="shared" si="15"/>
        <v>1399</v>
      </c>
      <c r="L254">
        <f t="shared" si="16"/>
        <v>24.621612108412531</v>
      </c>
      <c r="M254" s="33">
        <f t="shared" si="19"/>
        <v>3.8303371463303782E-4</v>
      </c>
      <c r="N254" s="32"/>
    </row>
    <row r="255" spans="1:14" x14ac:dyDescent="0.25">
      <c r="A255" s="2">
        <v>253</v>
      </c>
      <c r="B255" s="2">
        <f t="shared" si="17"/>
        <v>46</v>
      </c>
      <c r="C255" s="2">
        <f t="shared" si="18"/>
        <v>11</v>
      </c>
      <c r="D255" s="31">
        <v>43053</v>
      </c>
      <c r="E255" s="2" t="s">
        <v>3</v>
      </c>
      <c r="F255" s="4">
        <v>107</v>
      </c>
      <c r="G255" s="2" t="s">
        <v>19</v>
      </c>
      <c r="H255" s="2">
        <v>26</v>
      </c>
      <c r="I255" s="2">
        <v>1144</v>
      </c>
      <c r="J255" s="2">
        <v>4450</v>
      </c>
      <c r="K255" s="29">
        <f t="shared" si="15"/>
        <v>3306</v>
      </c>
      <c r="L255">
        <f t="shared" si="16"/>
        <v>74.292134831460672</v>
      </c>
      <c r="M255" s="33">
        <f t="shared" si="19"/>
        <v>9.0515329562317591E-4</v>
      </c>
      <c r="N255" s="32"/>
    </row>
    <row r="256" spans="1:14" x14ac:dyDescent="0.25">
      <c r="A256" s="2">
        <v>254</v>
      </c>
      <c r="B256" s="2">
        <f t="shared" si="17"/>
        <v>46</v>
      </c>
      <c r="C256" s="2">
        <f t="shared" si="18"/>
        <v>11</v>
      </c>
      <c r="D256" s="31">
        <v>43054</v>
      </c>
      <c r="E256" s="2" t="s">
        <v>7</v>
      </c>
      <c r="F256" s="4">
        <v>104</v>
      </c>
      <c r="G256" s="2" t="s">
        <v>20</v>
      </c>
      <c r="H256" s="2">
        <v>43</v>
      </c>
      <c r="I256" s="2">
        <v>2817</v>
      </c>
      <c r="J256" s="2">
        <v>6767</v>
      </c>
      <c r="K256" s="29">
        <f t="shared" si="15"/>
        <v>3950</v>
      </c>
      <c r="L256">
        <f t="shared" si="16"/>
        <v>58.371508792670312</v>
      </c>
      <c r="M256" s="33">
        <f t="shared" si="19"/>
        <v>1.0814747482491061E-3</v>
      </c>
      <c r="N256" s="32"/>
    </row>
    <row r="257" spans="1:14" x14ac:dyDescent="0.25">
      <c r="A257" s="2">
        <v>255</v>
      </c>
      <c r="B257" s="2">
        <f t="shared" si="17"/>
        <v>46</v>
      </c>
      <c r="C257" s="2">
        <f t="shared" si="18"/>
        <v>11</v>
      </c>
      <c r="D257" s="31">
        <v>43055</v>
      </c>
      <c r="E257" s="2" t="s">
        <v>6</v>
      </c>
      <c r="F257" s="4">
        <v>107</v>
      </c>
      <c r="G257" s="2" t="s">
        <v>8</v>
      </c>
      <c r="H257" s="2">
        <v>31</v>
      </c>
      <c r="I257" s="2">
        <v>3525</v>
      </c>
      <c r="J257" s="2">
        <v>3163</v>
      </c>
      <c r="K257" s="29">
        <f t="shared" si="15"/>
        <v>-362</v>
      </c>
      <c r="L257">
        <f t="shared" si="16"/>
        <v>-11.444830856781536</v>
      </c>
      <c r="M257" s="33">
        <f t="shared" si="19"/>
        <v>-9.9112369333209221E-5</v>
      </c>
      <c r="N257" s="32"/>
    </row>
    <row r="258" spans="1:14" x14ac:dyDescent="0.25">
      <c r="A258" s="2">
        <v>256</v>
      </c>
      <c r="B258" s="2">
        <f t="shared" si="17"/>
        <v>46</v>
      </c>
      <c r="C258" s="2">
        <f t="shared" si="18"/>
        <v>11</v>
      </c>
      <c r="D258" s="31">
        <v>43056</v>
      </c>
      <c r="E258" s="2" t="s">
        <v>3</v>
      </c>
      <c r="F258" s="4">
        <v>104</v>
      </c>
      <c r="G258" s="2" t="s">
        <v>4</v>
      </c>
      <c r="H258" s="2">
        <v>16</v>
      </c>
      <c r="I258" s="2">
        <v>4604</v>
      </c>
      <c r="J258" s="2">
        <v>3495</v>
      </c>
      <c r="K258" s="29">
        <f t="shared" si="15"/>
        <v>-1109</v>
      </c>
      <c r="L258">
        <f t="shared" si="16"/>
        <v>-31.731044349070096</v>
      </c>
      <c r="M258" s="33">
        <f t="shared" si="19"/>
        <v>-3.0363430273626802E-4</v>
      </c>
      <c r="N258" s="32"/>
    </row>
    <row r="259" spans="1:14" x14ac:dyDescent="0.25">
      <c r="A259" s="2">
        <v>257</v>
      </c>
      <c r="B259" s="2">
        <f t="shared" si="17"/>
        <v>46</v>
      </c>
      <c r="C259" s="2">
        <f t="shared" si="18"/>
        <v>11</v>
      </c>
      <c r="D259" s="31">
        <v>43057</v>
      </c>
      <c r="E259" s="2" t="s">
        <v>3</v>
      </c>
      <c r="F259" s="4">
        <v>106</v>
      </c>
      <c r="G259" s="2" t="s">
        <v>8</v>
      </c>
      <c r="H259" s="2">
        <v>12</v>
      </c>
      <c r="I259" s="2">
        <v>2946</v>
      </c>
      <c r="J259" s="2">
        <v>2509</v>
      </c>
      <c r="K259" s="29">
        <f t="shared" ref="K259:K322" si="20">J259-I259</f>
        <v>-437</v>
      </c>
      <c r="L259">
        <f t="shared" ref="L259:L322" si="21">K259/J259*100</f>
        <v>-17.417297728178557</v>
      </c>
      <c r="M259" s="33">
        <f t="shared" si="19"/>
        <v>-1.1964669999616692E-4</v>
      </c>
      <c r="N259" s="32"/>
    </row>
    <row r="260" spans="1:14" x14ac:dyDescent="0.25">
      <c r="A260" s="2">
        <v>258</v>
      </c>
      <c r="B260" s="2">
        <f t="shared" ref="B260:B323" si="22">WEEKNUM(D260)</f>
        <v>47</v>
      </c>
      <c r="C260" s="2">
        <f t="shared" ref="C260:C323" si="23">MONTH(D260)</f>
        <v>11</v>
      </c>
      <c r="D260" s="31">
        <v>43058</v>
      </c>
      <c r="E260" s="2" t="s">
        <v>5</v>
      </c>
      <c r="F260" s="4">
        <v>109</v>
      </c>
      <c r="G260" s="2" t="s">
        <v>20</v>
      </c>
      <c r="H260" s="2">
        <v>42</v>
      </c>
      <c r="I260" s="2">
        <v>1785</v>
      </c>
      <c r="J260" s="2">
        <v>8432</v>
      </c>
      <c r="K260" s="29">
        <f t="shared" si="20"/>
        <v>6647</v>
      </c>
      <c r="L260">
        <f t="shared" si="21"/>
        <v>78.83064516129032</v>
      </c>
      <c r="M260" s="33">
        <f t="shared" ref="M260:M323" si="24">K260/($K$2003)</f>
        <v>1.8198892788890654E-3</v>
      </c>
      <c r="N260" s="32"/>
    </row>
    <row r="261" spans="1:14" x14ac:dyDescent="0.25">
      <c r="A261" s="2">
        <v>259</v>
      </c>
      <c r="B261" s="2">
        <f t="shared" si="22"/>
        <v>47</v>
      </c>
      <c r="C261" s="2">
        <f t="shared" si="23"/>
        <v>11</v>
      </c>
      <c r="D261" s="31">
        <v>43059</v>
      </c>
      <c r="E261" s="2" t="s">
        <v>7</v>
      </c>
      <c r="F261" s="4">
        <v>110</v>
      </c>
      <c r="G261" s="2" t="s">
        <v>4</v>
      </c>
      <c r="H261" s="2">
        <v>18</v>
      </c>
      <c r="I261" s="2">
        <v>3643</v>
      </c>
      <c r="J261" s="2">
        <v>5607</v>
      </c>
      <c r="K261" s="29">
        <f t="shared" si="20"/>
        <v>1964</v>
      </c>
      <c r="L261">
        <f t="shared" si="21"/>
        <v>35.027644016408061</v>
      </c>
      <c r="M261" s="33">
        <f t="shared" si="24"/>
        <v>5.3772567229398585E-4</v>
      </c>
      <c r="N261" s="32"/>
    </row>
    <row r="262" spans="1:14" x14ac:dyDescent="0.25">
      <c r="A262" s="2">
        <v>260</v>
      </c>
      <c r="B262" s="2">
        <f t="shared" si="22"/>
        <v>47</v>
      </c>
      <c r="C262" s="2">
        <f t="shared" si="23"/>
        <v>11</v>
      </c>
      <c r="D262" s="31">
        <v>43060</v>
      </c>
      <c r="E262" s="2" t="s">
        <v>3</v>
      </c>
      <c r="F262" s="4">
        <v>110</v>
      </c>
      <c r="G262" s="2" t="s">
        <v>19</v>
      </c>
      <c r="H262" s="2">
        <v>37</v>
      </c>
      <c r="I262" s="2">
        <v>1662</v>
      </c>
      <c r="J262" s="2">
        <v>3578</v>
      </c>
      <c r="K262" s="29">
        <f t="shared" si="20"/>
        <v>1916</v>
      </c>
      <c r="L262">
        <f t="shared" si="21"/>
        <v>53.549468977082171</v>
      </c>
      <c r="M262" s="33">
        <f t="shared" si="24"/>
        <v>5.2458370066969296E-4</v>
      </c>
      <c r="N262" s="32"/>
    </row>
    <row r="263" spans="1:14" x14ac:dyDescent="0.25">
      <c r="A263" s="2">
        <v>261</v>
      </c>
      <c r="B263" s="2">
        <f t="shared" si="22"/>
        <v>47</v>
      </c>
      <c r="C263" s="2">
        <f t="shared" si="23"/>
        <v>11</v>
      </c>
      <c r="D263" s="31">
        <v>43061</v>
      </c>
      <c r="E263" s="2" t="s">
        <v>3</v>
      </c>
      <c r="F263" s="4">
        <v>106</v>
      </c>
      <c r="G263" s="2" t="s">
        <v>20</v>
      </c>
      <c r="H263" s="2">
        <v>48</v>
      </c>
      <c r="I263" s="2">
        <v>3048</v>
      </c>
      <c r="J263" s="2">
        <v>7857</v>
      </c>
      <c r="K263" s="29">
        <f t="shared" si="20"/>
        <v>4809</v>
      </c>
      <c r="L263">
        <f t="shared" si="21"/>
        <v>61.206567392134403</v>
      </c>
      <c r="M263" s="33">
        <f t="shared" si="24"/>
        <v>1.3166612821088484E-3</v>
      </c>
      <c r="N263" s="32"/>
    </row>
    <row r="264" spans="1:14" x14ac:dyDescent="0.25">
      <c r="A264" s="2">
        <v>262</v>
      </c>
      <c r="B264" s="2">
        <f t="shared" si="22"/>
        <v>47</v>
      </c>
      <c r="C264" s="2">
        <f t="shared" si="23"/>
        <v>11</v>
      </c>
      <c r="D264" s="31">
        <v>43062</v>
      </c>
      <c r="E264" s="2" t="s">
        <v>5</v>
      </c>
      <c r="F264" s="4">
        <v>104</v>
      </c>
      <c r="G264" s="2" t="s">
        <v>20</v>
      </c>
      <c r="H264" s="2">
        <v>49</v>
      </c>
      <c r="I264" s="2">
        <v>2841</v>
      </c>
      <c r="J264" s="2">
        <v>4023</v>
      </c>
      <c r="K264" s="29">
        <f t="shared" si="20"/>
        <v>1182</v>
      </c>
      <c r="L264">
        <f t="shared" si="21"/>
        <v>29.381058911260254</v>
      </c>
      <c r="M264" s="33">
        <f t="shared" si="24"/>
        <v>3.2362105124821353E-4</v>
      </c>
      <c r="N264" s="32"/>
    </row>
    <row r="265" spans="1:14" x14ac:dyDescent="0.25">
      <c r="A265" s="2">
        <v>263</v>
      </c>
      <c r="B265" s="2">
        <f t="shared" si="22"/>
        <v>47</v>
      </c>
      <c r="C265" s="2">
        <f t="shared" si="23"/>
        <v>11</v>
      </c>
      <c r="D265" s="31">
        <v>43063</v>
      </c>
      <c r="E265" s="2" t="s">
        <v>5</v>
      </c>
      <c r="F265" s="4">
        <v>105</v>
      </c>
      <c r="G265" s="2" t="s">
        <v>4</v>
      </c>
      <c r="H265" s="2">
        <v>21</v>
      </c>
      <c r="I265" s="2">
        <v>4409</v>
      </c>
      <c r="J265" s="2">
        <v>6613</v>
      </c>
      <c r="K265" s="29">
        <f t="shared" si="20"/>
        <v>2204</v>
      </c>
      <c r="L265">
        <f t="shared" si="21"/>
        <v>33.328292756691361</v>
      </c>
      <c r="M265" s="33">
        <f t="shared" si="24"/>
        <v>6.0343553041545053E-4</v>
      </c>
      <c r="N265" s="32"/>
    </row>
    <row r="266" spans="1:14" x14ac:dyDescent="0.25">
      <c r="A266" s="2">
        <v>264</v>
      </c>
      <c r="B266" s="2">
        <f t="shared" si="22"/>
        <v>47</v>
      </c>
      <c r="C266" s="2">
        <f t="shared" si="23"/>
        <v>11</v>
      </c>
      <c r="D266" s="31">
        <v>43064</v>
      </c>
      <c r="E266" s="2" t="s">
        <v>3</v>
      </c>
      <c r="F266" s="4">
        <v>107</v>
      </c>
      <c r="G266" s="2" t="s">
        <v>20</v>
      </c>
      <c r="H266" s="2">
        <v>1</v>
      </c>
      <c r="I266" s="2">
        <v>3120</v>
      </c>
      <c r="J266" s="2">
        <v>4541</v>
      </c>
      <c r="K266" s="29">
        <f t="shared" si="20"/>
        <v>1421</v>
      </c>
      <c r="L266">
        <f t="shared" si="21"/>
        <v>31.292666813477211</v>
      </c>
      <c r="M266" s="33">
        <f t="shared" si="24"/>
        <v>3.8905711829417209E-4</v>
      </c>
      <c r="N266" s="32"/>
    </row>
    <row r="267" spans="1:14" x14ac:dyDescent="0.25">
      <c r="A267" s="2">
        <v>265</v>
      </c>
      <c r="B267" s="2">
        <f t="shared" si="22"/>
        <v>48</v>
      </c>
      <c r="C267" s="2">
        <f t="shared" si="23"/>
        <v>11</v>
      </c>
      <c r="D267" s="31">
        <v>43065</v>
      </c>
      <c r="E267" s="2" t="s">
        <v>7</v>
      </c>
      <c r="F267" s="4">
        <v>103</v>
      </c>
      <c r="G267" s="2" t="s">
        <v>19</v>
      </c>
      <c r="H267" s="2">
        <v>48</v>
      </c>
      <c r="I267" s="2">
        <v>2863</v>
      </c>
      <c r="J267" s="2">
        <v>6537</v>
      </c>
      <c r="K267" s="29">
        <f t="shared" si="20"/>
        <v>3674</v>
      </c>
      <c r="L267">
        <f t="shared" si="21"/>
        <v>56.203151292641884</v>
      </c>
      <c r="M267" s="33">
        <f t="shared" si="24"/>
        <v>1.0059084114094217E-3</v>
      </c>
      <c r="N267" s="32"/>
    </row>
    <row r="268" spans="1:14" x14ac:dyDescent="0.25">
      <c r="A268" s="2">
        <v>266</v>
      </c>
      <c r="B268" s="2">
        <f t="shared" si="22"/>
        <v>48</v>
      </c>
      <c r="C268" s="2">
        <f t="shared" si="23"/>
        <v>11</v>
      </c>
      <c r="D268" s="31">
        <v>43066</v>
      </c>
      <c r="E268" s="2" t="s">
        <v>3</v>
      </c>
      <c r="F268" s="4">
        <v>102</v>
      </c>
      <c r="G268" s="2" t="s">
        <v>4</v>
      </c>
      <c r="H268" s="2">
        <v>43</v>
      </c>
      <c r="I268" s="2">
        <v>1372</v>
      </c>
      <c r="J268" s="2">
        <v>1600</v>
      </c>
      <c r="K268" s="29">
        <f t="shared" si="20"/>
        <v>228</v>
      </c>
      <c r="L268">
        <f t="shared" si="21"/>
        <v>14.249999999999998</v>
      </c>
      <c r="M268" s="33">
        <f t="shared" si="24"/>
        <v>6.2424365215391441E-5</v>
      </c>
      <c r="N268" s="32"/>
    </row>
    <row r="269" spans="1:14" x14ac:dyDescent="0.25">
      <c r="A269" s="2">
        <v>267</v>
      </c>
      <c r="B269" s="2">
        <f t="shared" si="22"/>
        <v>48</v>
      </c>
      <c r="C269" s="2">
        <f t="shared" si="23"/>
        <v>11</v>
      </c>
      <c r="D269" s="31">
        <v>43067</v>
      </c>
      <c r="E269" s="2" t="s">
        <v>3</v>
      </c>
      <c r="F269" s="4">
        <v>105</v>
      </c>
      <c r="G269" s="2" t="s">
        <v>8</v>
      </c>
      <c r="H269" s="2">
        <v>45</v>
      </c>
      <c r="I269" s="2">
        <v>1938</v>
      </c>
      <c r="J269" s="2">
        <v>4961</v>
      </c>
      <c r="K269" s="29">
        <f t="shared" si="20"/>
        <v>3023</v>
      </c>
      <c r="L269">
        <f t="shared" si="21"/>
        <v>60.935295303366253</v>
      </c>
      <c r="M269" s="33">
        <f t="shared" si="24"/>
        <v>8.2767042125494875E-4</v>
      </c>
      <c r="N269" s="32"/>
    </row>
    <row r="270" spans="1:14" x14ac:dyDescent="0.25">
      <c r="A270" s="2">
        <v>268</v>
      </c>
      <c r="B270" s="2">
        <f t="shared" si="22"/>
        <v>48</v>
      </c>
      <c r="C270" s="2">
        <f t="shared" si="23"/>
        <v>11</v>
      </c>
      <c r="D270" s="31">
        <v>43068</v>
      </c>
      <c r="E270" s="2" t="s">
        <v>7</v>
      </c>
      <c r="F270" s="4">
        <v>103</v>
      </c>
      <c r="G270" s="2" t="s">
        <v>20</v>
      </c>
      <c r="H270" s="2">
        <v>3</v>
      </c>
      <c r="I270" s="2">
        <v>1165</v>
      </c>
      <c r="J270" s="2">
        <v>3260</v>
      </c>
      <c r="K270" s="29">
        <f t="shared" si="20"/>
        <v>2095</v>
      </c>
      <c r="L270">
        <f t="shared" si="21"/>
        <v>64.263803680981596</v>
      </c>
      <c r="M270" s="33">
        <f t="shared" si="24"/>
        <v>5.7359230318528541E-4</v>
      </c>
      <c r="N270" s="32"/>
    </row>
    <row r="271" spans="1:14" x14ac:dyDescent="0.25">
      <c r="A271" s="2">
        <v>269</v>
      </c>
      <c r="B271" s="2">
        <f t="shared" si="22"/>
        <v>48</v>
      </c>
      <c r="C271" s="2">
        <f t="shared" si="23"/>
        <v>11</v>
      </c>
      <c r="D271" s="31">
        <v>43069</v>
      </c>
      <c r="E271" s="2" t="s">
        <v>7</v>
      </c>
      <c r="F271" s="4">
        <v>106</v>
      </c>
      <c r="G271" s="2" t="s">
        <v>8</v>
      </c>
      <c r="H271" s="2">
        <v>8</v>
      </c>
      <c r="I271" s="2">
        <v>3776</v>
      </c>
      <c r="J271" s="2">
        <v>5343</v>
      </c>
      <c r="K271" s="29">
        <f t="shared" si="20"/>
        <v>1567</v>
      </c>
      <c r="L271">
        <f t="shared" si="21"/>
        <v>29.32809283174247</v>
      </c>
      <c r="M271" s="33">
        <f t="shared" si="24"/>
        <v>4.2903061531806311E-4</v>
      </c>
      <c r="N271" s="32"/>
    </row>
    <row r="272" spans="1:14" x14ac:dyDescent="0.25">
      <c r="A272" s="2">
        <v>270</v>
      </c>
      <c r="B272" s="2">
        <f t="shared" si="22"/>
        <v>48</v>
      </c>
      <c r="C272" s="2">
        <f t="shared" si="23"/>
        <v>12</v>
      </c>
      <c r="D272" s="31">
        <v>43070</v>
      </c>
      <c r="E272" s="2" t="s">
        <v>7</v>
      </c>
      <c r="F272" s="4">
        <v>107</v>
      </c>
      <c r="G272" s="2" t="s">
        <v>18</v>
      </c>
      <c r="H272" s="2">
        <v>49</v>
      </c>
      <c r="I272" s="2">
        <v>2815</v>
      </c>
      <c r="J272" s="2">
        <v>7511</v>
      </c>
      <c r="K272" s="29">
        <f t="shared" si="20"/>
        <v>4696</v>
      </c>
      <c r="L272">
        <f t="shared" si="21"/>
        <v>62.52163493542804</v>
      </c>
      <c r="M272" s="33">
        <f t="shared" si="24"/>
        <v>1.2857228905766589E-3</v>
      </c>
      <c r="N272" s="32"/>
    </row>
    <row r="273" spans="1:14" x14ac:dyDescent="0.25">
      <c r="A273" s="2">
        <v>271</v>
      </c>
      <c r="B273" s="2">
        <f t="shared" si="22"/>
        <v>48</v>
      </c>
      <c r="C273" s="2">
        <f t="shared" si="23"/>
        <v>12</v>
      </c>
      <c r="D273" s="31">
        <v>43071</v>
      </c>
      <c r="E273" s="2" t="s">
        <v>3</v>
      </c>
      <c r="F273" s="4">
        <v>109</v>
      </c>
      <c r="G273" s="2" t="s">
        <v>8</v>
      </c>
      <c r="H273" s="2">
        <v>9</v>
      </c>
      <c r="I273" s="2">
        <v>4184</v>
      </c>
      <c r="J273" s="2">
        <v>1203</v>
      </c>
      <c r="K273" s="29">
        <f t="shared" si="20"/>
        <v>-2981</v>
      </c>
      <c r="L273">
        <f t="shared" si="21"/>
        <v>-247.79717373233581</v>
      </c>
      <c r="M273" s="33">
        <f t="shared" si="24"/>
        <v>-8.1617119608369244E-4</v>
      </c>
      <c r="N273" s="32"/>
    </row>
    <row r="274" spans="1:14" x14ac:dyDescent="0.25">
      <c r="A274" s="2">
        <v>272</v>
      </c>
      <c r="B274" s="2">
        <f t="shared" si="22"/>
        <v>49</v>
      </c>
      <c r="C274" s="2">
        <f t="shared" si="23"/>
        <v>12</v>
      </c>
      <c r="D274" s="31">
        <v>43072</v>
      </c>
      <c r="E274" s="2" t="s">
        <v>5</v>
      </c>
      <c r="F274" s="4">
        <v>108</v>
      </c>
      <c r="G274" s="2" t="s">
        <v>20</v>
      </c>
      <c r="H274" s="2">
        <v>33</v>
      </c>
      <c r="I274" s="2">
        <v>1591</v>
      </c>
      <c r="J274" s="2">
        <v>4057</v>
      </c>
      <c r="K274" s="29">
        <f t="shared" si="20"/>
        <v>2466</v>
      </c>
      <c r="L274">
        <f t="shared" si="21"/>
        <v>60.783830416563966</v>
      </c>
      <c r="M274" s="33">
        <f t="shared" si="24"/>
        <v>6.7516879219804953E-4</v>
      </c>
      <c r="N274" s="32"/>
    </row>
    <row r="275" spans="1:14" x14ac:dyDescent="0.25">
      <c r="A275" s="2">
        <v>273</v>
      </c>
      <c r="B275" s="2">
        <f t="shared" si="22"/>
        <v>49</v>
      </c>
      <c r="C275" s="2">
        <f t="shared" si="23"/>
        <v>12</v>
      </c>
      <c r="D275" s="31">
        <v>43073</v>
      </c>
      <c r="E275" s="2" t="s">
        <v>6</v>
      </c>
      <c r="F275" s="4">
        <v>108</v>
      </c>
      <c r="G275" s="2" t="s">
        <v>19</v>
      </c>
      <c r="H275" s="2">
        <v>26</v>
      </c>
      <c r="I275" s="2">
        <v>4887</v>
      </c>
      <c r="J275" s="2">
        <v>6343</v>
      </c>
      <c r="K275" s="29">
        <f t="shared" si="20"/>
        <v>1456</v>
      </c>
      <c r="L275">
        <f t="shared" si="21"/>
        <v>22.954437963108941</v>
      </c>
      <c r="M275" s="33">
        <f t="shared" si="24"/>
        <v>3.986398059368857E-4</v>
      </c>
      <c r="N275" s="32"/>
    </row>
    <row r="276" spans="1:14" x14ac:dyDescent="0.25">
      <c r="A276" s="2">
        <v>274</v>
      </c>
      <c r="B276" s="2">
        <f t="shared" si="22"/>
        <v>49</v>
      </c>
      <c r="C276" s="2">
        <f t="shared" si="23"/>
        <v>12</v>
      </c>
      <c r="D276" s="31">
        <v>43074</v>
      </c>
      <c r="E276" s="2" t="s">
        <v>7</v>
      </c>
      <c r="F276" s="4">
        <v>110</v>
      </c>
      <c r="G276" s="2" t="s">
        <v>20</v>
      </c>
      <c r="H276" s="2">
        <v>24</v>
      </c>
      <c r="I276" s="2">
        <v>4721</v>
      </c>
      <c r="J276" s="2">
        <v>1596</v>
      </c>
      <c r="K276" s="29">
        <f t="shared" si="20"/>
        <v>-3125</v>
      </c>
      <c r="L276">
        <f t="shared" si="21"/>
        <v>-195.80200501253134</v>
      </c>
      <c r="M276" s="33">
        <f t="shared" si="24"/>
        <v>-8.5559711095657123E-4</v>
      </c>
      <c r="N276" s="32"/>
    </row>
    <row r="277" spans="1:14" x14ac:dyDescent="0.25">
      <c r="A277" s="2">
        <v>275</v>
      </c>
      <c r="B277" s="2">
        <f t="shared" si="22"/>
        <v>49</v>
      </c>
      <c r="C277" s="2">
        <f t="shared" si="23"/>
        <v>12</v>
      </c>
      <c r="D277" s="31">
        <v>43075</v>
      </c>
      <c r="E277" s="2" t="s">
        <v>6</v>
      </c>
      <c r="F277" s="4">
        <v>108</v>
      </c>
      <c r="G277" s="2" t="s">
        <v>4</v>
      </c>
      <c r="H277" s="2">
        <v>26</v>
      </c>
      <c r="I277" s="2">
        <v>4146</v>
      </c>
      <c r="J277" s="2">
        <v>3852</v>
      </c>
      <c r="K277" s="29">
        <f t="shared" si="20"/>
        <v>-294</v>
      </c>
      <c r="L277">
        <f t="shared" si="21"/>
        <v>-7.6323987538940807</v>
      </c>
      <c r="M277" s="33">
        <f t="shared" si="24"/>
        <v>-8.0494576198794222E-5</v>
      </c>
      <c r="N277" s="32"/>
    </row>
    <row r="278" spans="1:14" x14ac:dyDescent="0.25">
      <c r="A278" s="2">
        <v>276</v>
      </c>
      <c r="B278" s="2">
        <f t="shared" si="22"/>
        <v>49</v>
      </c>
      <c r="C278" s="2">
        <f t="shared" si="23"/>
        <v>12</v>
      </c>
      <c r="D278" s="31">
        <v>43076</v>
      </c>
      <c r="E278" s="2" t="s">
        <v>6</v>
      </c>
      <c r="F278" s="4">
        <v>106</v>
      </c>
      <c r="G278" s="2" t="s">
        <v>18</v>
      </c>
      <c r="H278" s="2">
        <v>33</v>
      </c>
      <c r="I278" s="2">
        <v>4646</v>
      </c>
      <c r="J278" s="2">
        <v>3792</v>
      </c>
      <c r="K278" s="29">
        <f t="shared" si="20"/>
        <v>-854</v>
      </c>
      <c r="L278">
        <f t="shared" si="21"/>
        <v>-22.521097046413502</v>
      </c>
      <c r="M278" s="33">
        <f t="shared" si="24"/>
        <v>-2.338175784822118E-4</v>
      </c>
      <c r="N278" s="32"/>
    </row>
    <row r="279" spans="1:14" x14ac:dyDescent="0.25">
      <c r="A279" s="2">
        <v>277</v>
      </c>
      <c r="B279" s="2">
        <f t="shared" si="22"/>
        <v>49</v>
      </c>
      <c r="C279" s="2">
        <f t="shared" si="23"/>
        <v>12</v>
      </c>
      <c r="D279" s="31">
        <v>43077</v>
      </c>
      <c r="E279" s="2" t="s">
        <v>7</v>
      </c>
      <c r="F279" s="4">
        <v>101</v>
      </c>
      <c r="G279" s="2" t="s">
        <v>19</v>
      </c>
      <c r="H279" s="2">
        <v>15</v>
      </c>
      <c r="I279" s="2">
        <v>3800</v>
      </c>
      <c r="J279" s="2">
        <v>2298</v>
      </c>
      <c r="K279" s="29">
        <f t="shared" si="20"/>
        <v>-1502</v>
      </c>
      <c r="L279">
        <f t="shared" si="21"/>
        <v>-65.361183637946041</v>
      </c>
      <c r="M279" s="33">
        <f t="shared" si="24"/>
        <v>-4.1123419541016641E-4</v>
      </c>
      <c r="N279" s="32"/>
    </row>
    <row r="280" spans="1:14" x14ac:dyDescent="0.25">
      <c r="A280" s="2">
        <v>278</v>
      </c>
      <c r="B280" s="2">
        <f t="shared" si="22"/>
        <v>49</v>
      </c>
      <c r="C280" s="2">
        <f t="shared" si="23"/>
        <v>12</v>
      </c>
      <c r="D280" s="31">
        <v>43078</v>
      </c>
      <c r="E280" s="2" t="s">
        <v>3</v>
      </c>
      <c r="F280" s="4">
        <v>109</v>
      </c>
      <c r="G280" s="2" t="s">
        <v>18</v>
      </c>
      <c r="H280" s="2">
        <v>45</v>
      </c>
      <c r="I280" s="2">
        <v>2815</v>
      </c>
      <c r="J280" s="2">
        <v>3624</v>
      </c>
      <c r="K280" s="29">
        <f t="shared" si="20"/>
        <v>809</v>
      </c>
      <c r="L280">
        <f t="shared" si="21"/>
        <v>22.323399558498895</v>
      </c>
      <c r="M280" s="33">
        <f t="shared" si="24"/>
        <v>2.2149698008443717E-4</v>
      </c>
      <c r="N280" s="32"/>
    </row>
    <row r="281" spans="1:14" x14ac:dyDescent="0.25">
      <c r="A281" s="2">
        <v>279</v>
      </c>
      <c r="B281" s="2">
        <f t="shared" si="22"/>
        <v>50</v>
      </c>
      <c r="C281" s="2">
        <f t="shared" si="23"/>
        <v>12</v>
      </c>
      <c r="D281" s="31">
        <v>43079</v>
      </c>
      <c r="E281" s="2" t="s">
        <v>3</v>
      </c>
      <c r="F281" s="4">
        <v>102</v>
      </c>
      <c r="G281" s="2" t="s">
        <v>18</v>
      </c>
      <c r="H281" s="2">
        <v>44</v>
      </c>
      <c r="I281" s="2">
        <v>1116</v>
      </c>
      <c r="J281" s="2">
        <v>8300</v>
      </c>
      <c r="K281" s="29">
        <f t="shared" si="20"/>
        <v>7184</v>
      </c>
      <c r="L281">
        <f t="shared" si="21"/>
        <v>86.554216867469876</v>
      </c>
      <c r="M281" s="33">
        <f t="shared" si="24"/>
        <v>1.9669150864358425E-3</v>
      </c>
      <c r="N281" s="32"/>
    </row>
    <row r="282" spans="1:14" x14ac:dyDescent="0.25">
      <c r="A282" s="2">
        <v>280</v>
      </c>
      <c r="B282" s="2">
        <f t="shared" si="22"/>
        <v>50</v>
      </c>
      <c r="C282" s="2">
        <f t="shared" si="23"/>
        <v>12</v>
      </c>
      <c r="D282" s="31">
        <v>43080</v>
      </c>
      <c r="E282" s="2" t="s">
        <v>6</v>
      </c>
      <c r="F282" s="4">
        <v>109</v>
      </c>
      <c r="G282" s="2" t="s">
        <v>20</v>
      </c>
      <c r="H282" s="2">
        <v>24</v>
      </c>
      <c r="I282" s="2">
        <v>3650</v>
      </c>
      <c r="J282" s="2">
        <v>8475</v>
      </c>
      <c r="K282" s="29">
        <f t="shared" si="20"/>
        <v>4825</v>
      </c>
      <c r="L282">
        <f t="shared" si="21"/>
        <v>56.932153392330385</v>
      </c>
      <c r="M282" s="33">
        <f t="shared" si="24"/>
        <v>1.3210419393169461E-3</v>
      </c>
      <c r="N282" s="32"/>
    </row>
    <row r="283" spans="1:14" x14ac:dyDescent="0.25">
      <c r="A283" s="2">
        <v>281</v>
      </c>
      <c r="B283" s="2">
        <f t="shared" si="22"/>
        <v>50</v>
      </c>
      <c r="C283" s="2">
        <f t="shared" si="23"/>
        <v>12</v>
      </c>
      <c r="D283" s="31">
        <v>43081</v>
      </c>
      <c r="E283" s="2" t="s">
        <v>3</v>
      </c>
      <c r="F283" s="4">
        <v>108</v>
      </c>
      <c r="G283" s="2" t="s">
        <v>8</v>
      </c>
      <c r="H283" s="2">
        <v>25</v>
      </c>
      <c r="I283" s="2">
        <v>1960</v>
      </c>
      <c r="J283" s="2">
        <v>1360</v>
      </c>
      <c r="K283" s="29">
        <f t="shared" si="20"/>
        <v>-600</v>
      </c>
      <c r="L283">
        <f t="shared" si="21"/>
        <v>-44.117647058823529</v>
      </c>
      <c r="M283" s="33">
        <f t="shared" si="24"/>
        <v>-1.642746453036617E-4</v>
      </c>
      <c r="N283" s="32"/>
    </row>
    <row r="284" spans="1:14" x14ac:dyDescent="0.25">
      <c r="A284" s="2">
        <v>282</v>
      </c>
      <c r="B284" s="2">
        <f t="shared" si="22"/>
        <v>50</v>
      </c>
      <c r="C284" s="2">
        <f t="shared" si="23"/>
        <v>12</v>
      </c>
      <c r="D284" s="31">
        <v>43082</v>
      </c>
      <c r="E284" s="2" t="s">
        <v>3</v>
      </c>
      <c r="F284" s="4">
        <v>109</v>
      </c>
      <c r="G284" s="2" t="s">
        <v>8</v>
      </c>
      <c r="H284" s="2">
        <v>39</v>
      </c>
      <c r="I284" s="2">
        <v>4425</v>
      </c>
      <c r="J284" s="2">
        <v>1231</v>
      </c>
      <c r="K284" s="29">
        <f t="shared" si="20"/>
        <v>-3194</v>
      </c>
      <c r="L284">
        <f t="shared" si="21"/>
        <v>-259.463850528026</v>
      </c>
      <c r="M284" s="33">
        <f t="shared" si="24"/>
        <v>-8.7448869516649238E-4</v>
      </c>
      <c r="N284" s="32"/>
    </row>
    <row r="285" spans="1:14" x14ac:dyDescent="0.25">
      <c r="A285" s="2">
        <v>283</v>
      </c>
      <c r="B285" s="2">
        <f t="shared" si="22"/>
        <v>50</v>
      </c>
      <c r="C285" s="2">
        <f t="shared" si="23"/>
        <v>12</v>
      </c>
      <c r="D285" s="31">
        <v>43083</v>
      </c>
      <c r="E285" s="2" t="s">
        <v>7</v>
      </c>
      <c r="F285" s="4">
        <v>102</v>
      </c>
      <c r="G285" s="2" t="s">
        <v>19</v>
      </c>
      <c r="H285" s="2">
        <v>13</v>
      </c>
      <c r="I285" s="2">
        <v>1650</v>
      </c>
      <c r="J285" s="2">
        <v>8406</v>
      </c>
      <c r="K285" s="29">
        <f t="shared" si="20"/>
        <v>6756</v>
      </c>
      <c r="L285">
        <f t="shared" si="21"/>
        <v>80.371163454675226</v>
      </c>
      <c r="M285" s="33">
        <f t="shared" si="24"/>
        <v>1.8497325061192305E-3</v>
      </c>
      <c r="N285" s="32"/>
    </row>
    <row r="286" spans="1:14" x14ac:dyDescent="0.25">
      <c r="A286" s="2">
        <v>284</v>
      </c>
      <c r="B286" s="2">
        <f t="shared" si="22"/>
        <v>50</v>
      </c>
      <c r="C286" s="2">
        <f t="shared" si="23"/>
        <v>12</v>
      </c>
      <c r="D286" s="31">
        <v>43084</v>
      </c>
      <c r="E286" s="2" t="s">
        <v>5</v>
      </c>
      <c r="F286" s="4">
        <v>110</v>
      </c>
      <c r="G286" s="2" t="s">
        <v>20</v>
      </c>
      <c r="H286" s="2">
        <v>32</v>
      </c>
      <c r="I286" s="2">
        <v>3706</v>
      </c>
      <c r="J286" s="2">
        <v>5783</v>
      </c>
      <c r="K286" s="29">
        <f t="shared" si="20"/>
        <v>2077</v>
      </c>
      <c r="L286">
        <f t="shared" si="21"/>
        <v>35.915614732837625</v>
      </c>
      <c r="M286" s="33">
        <f t="shared" si="24"/>
        <v>5.6866406382617555E-4</v>
      </c>
      <c r="N286" s="32"/>
    </row>
    <row r="287" spans="1:14" x14ac:dyDescent="0.25">
      <c r="A287" s="2">
        <v>285</v>
      </c>
      <c r="B287" s="2">
        <f t="shared" si="22"/>
        <v>50</v>
      </c>
      <c r="C287" s="2">
        <f t="shared" si="23"/>
        <v>12</v>
      </c>
      <c r="D287" s="31">
        <v>43085</v>
      </c>
      <c r="E287" s="2" t="s">
        <v>3</v>
      </c>
      <c r="F287" s="4">
        <v>106</v>
      </c>
      <c r="G287" s="2" t="s">
        <v>4</v>
      </c>
      <c r="H287" s="2">
        <v>40</v>
      </c>
      <c r="I287" s="2">
        <v>2112</v>
      </c>
      <c r="J287" s="2">
        <v>7559</v>
      </c>
      <c r="K287" s="29">
        <f t="shared" si="20"/>
        <v>5447</v>
      </c>
      <c r="L287">
        <f t="shared" si="21"/>
        <v>72.0597962693478</v>
      </c>
      <c r="M287" s="33">
        <f t="shared" si="24"/>
        <v>1.491339988281742E-3</v>
      </c>
      <c r="N287" s="32"/>
    </row>
    <row r="288" spans="1:14" x14ac:dyDescent="0.25">
      <c r="A288" s="2">
        <v>286</v>
      </c>
      <c r="B288" s="2">
        <f t="shared" si="22"/>
        <v>51</v>
      </c>
      <c r="C288" s="2">
        <f t="shared" si="23"/>
        <v>12</v>
      </c>
      <c r="D288" s="31">
        <v>43086</v>
      </c>
      <c r="E288" s="2" t="s">
        <v>7</v>
      </c>
      <c r="F288" s="4">
        <v>109</v>
      </c>
      <c r="G288" s="2" t="s">
        <v>8</v>
      </c>
      <c r="H288" s="2">
        <v>9</v>
      </c>
      <c r="I288" s="2">
        <v>4158</v>
      </c>
      <c r="J288" s="2">
        <v>3291</v>
      </c>
      <c r="K288" s="29">
        <f t="shared" si="20"/>
        <v>-867</v>
      </c>
      <c r="L288">
        <f t="shared" si="21"/>
        <v>-26.344576116681861</v>
      </c>
      <c r="M288" s="33">
        <f t="shared" si="24"/>
        <v>-2.3737686246379114E-4</v>
      </c>
      <c r="N288" s="32"/>
    </row>
    <row r="289" spans="1:14" x14ac:dyDescent="0.25">
      <c r="A289" s="2">
        <v>287</v>
      </c>
      <c r="B289" s="2">
        <f t="shared" si="22"/>
        <v>51</v>
      </c>
      <c r="C289" s="2">
        <f t="shared" si="23"/>
        <v>12</v>
      </c>
      <c r="D289" s="31">
        <v>43087</v>
      </c>
      <c r="E289" s="2" t="s">
        <v>7</v>
      </c>
      <c r="F289" s="4">
        <v>109</v>
      </c>
      <c r="G289" s="2" t="s">
        <v>8</v>
      </c>
      <c r="H289" s="2">
        <v>7</v>
      </c>
      <c r="I289" s="2">
        <v>1924</v>
      </c>
      <c r="J289" s="2">
        <v>3726</v>
      </c>
      <c r="K289" s="29">
        <f t="shared" si="20"/>
        <v>1802</v>
      </c>
      <c r="L289">
        <f t="shared" si="21"/>
        <v>48.362855609232419</v>
      </c>
      <c r="M289" s="33">
        <f t="shared" si="24"/>
        <v>4.9337151806199721E-4</v>
      </c>
      <c r="N289" s="32"/>
    </row>
    <row r="290" spans="1:14" x14ac:dyDescent="0.25">
      <c r="A290" s="2">
        <v>288</v>
      </c>
      <c r="B290" s="2">
        <f t="shared" si="22"/>
        <v>51</v>
      </c>
      <c r="C290" s="2">
        <f t="shared" si="23"/>
        <v>12</v>
      </c>
      <c r="D290" s="31">
        <v>43088</v>
      </c>
      <c r="E290" s="2" t="s">
        <v>5</v>
      </c>
      <c r="F290" s="4">
        <v>105</v>
      </c>
      <c r="G290" s="2" t="s">
        <v>4</v>
      </c>
      <c r="H290" s="2">
        <v>17</v>
      </c>
      <c r="I290" s="2">
        <v>2298</v>
      </c>
      <c r="J290" s="2">
        <v>5780</v>
      </c>
      <c r="K290" s="29">
        <f t="shared" si="20"/>
        <v>3482</v>
      </c>
      <c r="L290">
        <f t="shared" si="21"/>
        <v>60.242214532871976</v>
      </c>
      <c r="M290" s="33">
        <f t="shared" si="24"/>
        <v>9.5334052491224995E-4</v>
      </c>
      <c r="N290" s="32"/>
    </row>
    <row r="291" spans="1:14" x14ac:dyDescent="0.25">
      <c r="A291" s="2">
        <v>289</v>
      </c>
      <c r="B291" s="2">
        <f t="shared" si="22"/>
        <v>51</v>
      </c>
      <c r="C291" s="2">
        <f t="shared" si="23"/>
        <v>12</v>
      </c>
      <c r="D291" s="31">
        <v>43089</v>
      </c>
      <c r="E291" s="2" t="s">
        <v>7</v>
      </c>
      <c r="F291" s="4">
        <v>104</v>
      </c>
      <c r="G291" s="2" t="s">
        <v>19</v>
      </c>
      <c r="H291" s="2">
        <v>33</v>
      </c>
      <c r="I291" s="2">
        <v>3118</v>
      </c>
      <c r="J291" s="2">
        <v>3677</v>
      </c>
      <c r="K291" s="29">
        <f t="shared" si="20"/>
        <v>559</v>
      </c>
      <c r="L291">
        <f t="shared" si="21"/>
        <v>15.202610824041338</v>
      </c>
      <c r="M291" s="33">
        <f t="shared" si="24"/>
        <v>1.5304921120791148E-4</v>
      </c>
      <c r="N291" s="32"/>
    </row>
    <row r="292" spans="1:14" x14ac:dyDescent="0.25">
      <c r="A292" s="2">
        <v>290</v>
      </c>
      <c r="B292" s="2">
        <f t="shared" si="22"/>
        <v>51</v>
      </c>
      <c r="C292" s="2">
        <f t="shared" si="23"/>
        <v>12</v>
      </c>
      <c r="D292" s="31">
        <v>43090</v>
      </c>
      <c r="E292" s="2" t="s">
        <v>7</v>
      </c>
      <c r="F292" s="4">
        <v>108</v>
      </c>
      <c r="G292" s="2" t="s">
        <v>4</v>
      </c>
      <c r="H292" s="2">
        <v>15</v>
      </c>
      <c r="I292" s="2">
        <v>4897</v>
      </c>
      <c r="J292" s="2">
        <v>4825</v>
      </c>
      <c r="K292" s="29">
        <f t="shared" si="20"/>
        <v>-72</v>
      </c>
      <c r="L292">
        <f t="shared" si="21"/>
        <v>-1.4922279792746114</v>
      </c>
      <c r="M292" s="33">
        <f t="shared" si="24"/>
        <v>-1.9712957436439403E-5</v>
      </c>
      <c r="N292" s="32"/>
    </row>
    <row r="293" spans="1:14" x14ac:dyDescent="0.25">
      <c r="A293" s="2">
        <v>291</v>
      </c>
      <c r="B293" s="2">
        <f t="shared" si="22"/>
        <v>51</v>
      </c>
      <c r="C293" s="2">
        <f t="shared" si="23"/>
        <v>12</v>
      </c>
      <c r="D293" s="31">
        <v>43091</v>
      </c>
      <c r="E293" s="2" t="s">
        <v>3</v>
      </c>
      <c r="F293" s="4">
        <v>109</v>
      </c>
      <c r="G293" s="2" t="s">
        <v>4</v>
      </c>
      <c r="H293" s="2">
        <v>8</v>
      </c>
      <c r="I293" s="2">
        <v>4391</v>
      </c>
      <c r="J293" s="2">
        <v>4859</v>
      </c>
      <c r="K293" s="29">
        <f t="shared" si="20"/>
        <v>468</v>
      </c>
      <c r="L293">
        <f t="shared" si="21"/>
        <v>9.6316114426836794</v>
      </c>
      <c r="M293" s="33">
        <f t="shared" si="24"/>
        <v>1.2813422333685611E-4</v>
      </c>
      <c r="N293" s="32"/>
    </row>
    <row r="294" spans="1:14" x14ac:dyDescent="0.25">
      <c r="A294" s="2">
        <v>292</v>
      </c>
      <c r="B294" s="2">
        <f t="shared" si="22"/>
        <v>51</v>
      </c>
      <c r="C294" s="2">
        <f t="shared" si="23"/>
        <v>12</v>
      </c>
      <c r="D294" s="31">
        <v>43092</v>
      </c>
      <c r="E294" s="2" t="s">
        <v>3</v>
      </c>
      <c r="F294" s="4">
        <v>108</v>
      </c>
      <c r="G294" s="2" t="s">
        <v>19</v>
      </c>
      <c r="H294" s="2">
        <v>42</v>
      </c>
      <c r="I294" s="2">
        <v>1216</v>
      </c>
      <c r="J294" s="2">
        <v>7608</v>
      </c>
      <c r="K294" s="29">
        <f t="shared" si="20"/>
        <v>6392</v>
      </c>
      <c r="L294">
        <f t="shared" si="21"/>
        <v>84.016824395373291</v>
      </c>
      <c r="M294" s="33">
        <f t="shared" si="24"/>
        <v>1.750072554635009E-3</v>
      </c>
      <c r="N294" s="32"/>
    </row>
    <row r="295" spans="1:14" x14ac:dyDescent="0.25">
      <c r="A295" s="2">
        <v>293</v>
      </c>
      <c r="B295" s="2">
        <f t="shared" si="22"/>
        <v>52</v>
      </c>
      <c r="C295" s="2">
        <f t="shared" si="23"/>
        <v>12</v>
      </c>
      <c r="D295" s="31">
        <v>43093</v>
      </c>
      <c r="E295" s="2" t="s">
        <v>6</v>
      </c>
      <c r="F295" s="4">
        <v>103</v>
      </c>
      <c r="G295" s="2" t="s">
        <v>4</v>
      </c>
      <c r="H295" s="2">
        <v>10</v>
      </c>
      <c r="I295" s="2">
        <v>4869</v>
      </c>
      <c r="J295" s="2">
        <v>8336</v>
      </c>
      <c r="K295" s="29">
        <f t="shared" si="20"/>
        <v>3467</v>
      </c>
      <c r="L295">
        <f t="shared" si="21"/>
        <v>41.590690978886755</v>
      </c>
      <c r="M295" s="33">
        <f t="shared" si="24"/>
        <v>9.4923365877965838E-4</v>
      </c>
      <c r="N295" s="32"/>
    </row>
    <row r="296" spans="1:14" x14ac:dyDescent="0.25">
      <c r="A296" s="2">
        <v>294</v>
      </c>
      <c r="B296" s="2">
        <f t="shared" si="22"/>
        <v>52</v>
      </c>
      <c r="C296" s="2">
        <f t="shared" si="23"/>
        <v>12</v>
      </c>
      <c r="D296" s="31">
        <v>43094</v>
      </c>
      <c r="E296" s="2" t="s">
        <v>5</v>
      </c>
      <c r="F296" s="4">
        <v>102</v>
      </c>
      <c r="G296" s="2" t="s">
        <v>8</v>
      </c>
      <c r="H296" s="2">
        <v>7</v>
      </c>
      <c r="I296" s="2">
        <v>3722</v>
      </c>
      <c r="J296" s="2">
        <v>5822</v>
      </c>
      <c r="K296" s="29">
        <f t="shared" si="20"/>
        <v>2100</v>
      </c>
      <c r="L296">
        <f t="shared" si="21"/>
        <v>36.070079010649266</v>
      </c>
      <c r="M296" s="33">
        <f t="shared" si="24"/>
        <v>5.7496125856281593E-4</v>
      </c>
      <c r="N296" s="32"/>
    </row>
    <row r="297" spans="1:14" x14ac:dyDescent="0.25">
      <c r="A297" s="2">
        <v>295</v>
      </c>
      <c r="B297" s="2">
        <f t="shared" si="22"/>
        <v>52</v>
      </c>
      <c r="C297" s="2">
        <f t="shared" si="23"/>
        <v>12</v>
      </c>
      <c r="D297" s="31">
        <v>43095</v>
      </c>
      <c r="E297" s="2" t="s">
        <v>5</v>
      </c>
      <c r="F297" s="4">
        <v>106</v>
      </c>
      <c r="G297" s="2" t="s">
        <v>18</v>
      </c>
      <c r="H297" s="2">
        <v>25</v>
      </c>
      <c r="I297" s="2">
        <v>4800</v>
      </c>
      <c r="J297" s="2">
        <v>8083</v>
      </c>
      <c r="K297" s="29">
        <f t="shared" si="20"/>
        <v>3283</v>
      </c>
      <c r="L297">
        <f t="shared" si="21"/>
        <v>40.616107880737353</v>
      </c>
      <c r="M297" s="33">
        <f t="shared" si="24"/>
        <v>8.9885610088653552E-4</v>
      </c>
      <c r="N297" s="32"/>
    </row>
    <row r="298" spans="1:14" x14ac:dyDescent="0.25">
      <c r="A298" s="2">
        <v>296</v>
      </c>
      <c r="B298" s="2">
        <f t="shared" si="22"/>
        <v>52</v>
      </c>
      <c r="C298" s="2">
        <f t="shared" si="23"/>
        <v>12</v>
      </c>
      <c r="D298" s="31">
        <v>43096</v>
      </c>
      <c r="E298" s="2" t="s">
        <v>6</v>
      </c>
      <c r="F298" s="4">
        <v>110</v>
      </c>
      <c r="G298" s="2" t="s">
        <v>19</v>
      </c>
      <c r="H298" s="2">
        <v>27</v>
      </c>
      <c r="I298" s="2">
        <v>2093</v>
      </c>
      <c r="J298" s="2">
        <v>3392</v>
      </c>
      <c r="K298" s="29">
        <f t="shared" si="20"/>
        <v>1299</v>
      </c>
      <c r="L298">
        <f t="shared" si="21"/>
        <v>38.295990566037737</v>
      </c>
      <c r="M298" s="33">
        <f t="shared" si="24"/>
        <v>3.5565460708242752E-4</v>
      </c>
      <c r="N298" s="32"/>
    </row>
    <row r="299" spans="1:14" x14ac:dyDescent="0.25">
      <c r="A299" s="2">
        <v>297</v>
      </c>
      <c r="B299" s="2">
        <f t="shared" si="22"/>
        <v>52</v>
      </c>
      <c r="C299" s="2">
        <f t="shared" si="23"/>
        <v>12</v>
      </c>
      <c r="D299" s="31">
        <v>43097</v>
      </c>
      <c r="E299" s="2" t="s">
        <v>5</v>
      </c>
      <c r="F299" s="4">
        <v>110</v>
      </c>
      <c r="G299" s="2" t="s">
        <v>8</v>
      </c>
      <c r="H299" s="2">
        <v>4</v>
      </c>
      <c r="I299" s="2">
        <v>1749</v>
      </c>
      <c r="J299" s="2">
        <v>6671</v>
      </c>
      <c r="K299" s="29">
        <f t="shared" si="20"/>
        <v>4922</v>
      </c>
      <c r="L299">
        <f t="shared" si="21"/>
        <v>73.782041672912598</v>
      </c>
      <c r="M299" s="33">
        <f t="shared" si="24"/>
        <v>1.347599673641038E-3</v>
      </c>
      <c r="N299" s="32"/>
    </row>
    <row r="300" spans="1:14" x14ac:dyDescent="0.25">
      <c r="A300" s="2">
        <v>298</v>
      </c>
      <c r="B300" s="2">
        <f t="shared" si="22"/>
        <v>52</v>
      </c>
      <c r="C300" s="2">
        <f t="shared" si="23"/>
        <v>12</v>
      </c>
      <c r="D300" s="31">
        <v>43098</v>
      </c>
      <c r="E300" s="2" t="s">
        <v>7</v>
      </c>
      <c r="F300" s="4">
        <v>108</v>
      </c>
      <c r="G300" s="2" t="s">
        <v>18</v>
      </c>
      <c r="H300" s="2">
        <v>2</v>
      </c>
      <c r="I300" s="2">
        <v>3144</v>
      </c>
      <c r="J300" s="2">
        <v>4742</v>
      </c>
      <c r="K300" s="29">
        <f t="shared" si="20"/>
        <v>1598</v>
      </c>
      <c r="L300">
        <f t="shared" si="21"/>
        <v>33.698861239983131</v>
      </c>
      <c r="M300" s="33">
        <f t="shared" si="24"/>
        <v>4.3751813865875225E-4</v>
      </c>
      <c r="N300" s="32"/>
    </row>
    <row r="301" spans="1:14" x14ac:dyDescent="0.25">
      <c r="A301" s="2">
        <v>299</v>
      </c>
      <c r="B301" s="2">
        <f t="shared" si="22"/>
        <v>52</v>
      </c>
      <c r="C301" s="2">
        <f t="shared" si="23"/>
        <v>12</v>
      </c>
      <c r="D301" s="31">
        <v>43099</v>
      </c>
      <c r="E301" s="2" t="s">
        <v>3</v>
      </c>
      <c r="F301" s="4">
        <v>108</v>
      </c>
      <c r="G301" s="2" t="s">
        <v>18</v>
      </c>
      <c r="H301" s="2">
        <v>48</v>
      </c>
      <c r="I301" s="2">
        <v>4681</v>
      </c>
      <c r="J301" s="2">
        <v>7921</v>
      </c>
      <c r="K301" s="29">
        <f t="shared" si="20"/>
        <v>3240</v>
      </c>
      <c r="L301">
        <f t="shared" si="21"/>
        <v>40.903926271935362</v>
      </c>
      <c r="M301" s="33">
        <f t="shared" si="24"/>
        <v>8.8708308463977305E-4</v>
      </c>
      <c r="N301" s="32"/>
    </row>
    <row r="302" spans="1:14" x14ac:dyDescent="0.25">
      <c r="A302" s="2">
        <v>300</v>
      </c>
      <c r="B302" s="2">
        <f t="shared" si="22"/>
        <v>53</v>
      </c>
      <c r="C302" s="2">
        <f t="shared" si="23"/>
        <v>12</v>
      </c>
      <c r="D302" s="31">
        <v>43100</v>
      </c>
      <c r="E302" s="2" t="s">
        <v>7</v>
      </c>
      <c r="F302" s="4">
        <v>110</v>
      </c>
      <c r="G302" s="2" t="s">
        <v>8</v>
      </c>
      <c r="H302" s="2">
        <v>42</v>
      </c>
      <c r="I302" s="2">
        <v>4615</v>
      </c>
      <c r="J302" s="2">
        <v>8768</v>
      </c>
      <c r="K302" s="29">
        <f t="shared" si="20"/>
        <v>4153</v>
      </c>
      <c r="L302">
        <f t="shared" si="21"/>
        <v>47.365419708029201</v>
      </c>
      <c r="M302" s="33">
        <f t="shared" si="24"/>
        <v>1.1370543365768449E-3</v>
      </c>
      <c r="N302" s="32"/>
    </row>
    <row r="303" spans="1:14" x14ac:dyDescent="0.25">
      <c r="A303" s="2">
        <v>301</v>
      </c>
      <c r="B303" s="2">
        <f t="shared" si="22"/>
        <v>1</v>
      </c>
      <c r="C303" s="2">
        <f t="shared" si="23"/>
        <v>1</v>
      </c>
      <c r="D303" s="31">
        <v>43101</v>
      </c>
      <c r="E303" s="2" t="s">
        <v>7</v>
      </c>
      <c r="F303" s="4">
        <v>108</v>
      </c>
      <c r="G303" s="2" t="s">
        <v>20</v>
      </c>
      <c r="H303" s="2">
        <v>27</v>
      </c>
      <c r="I303" s="2">
        <v>3603</v>
      </c>
      <c r="J303" s="2">
        <v>906</v>
      </c>
      <c r="K303" s="29">
        <f t="shared" si="20"/>
        <v>-2697</v>
      </c>
      <c r="L303">
        <f t="shared" si="21"/>
        <v>-297.68211920529802</v>
      </c>
      <c r="M303" s="33">
        <f t="shared" si="24"/>
        <v>-7.3841453063995923E-4</v>
      </c>
      <c r="N303" s="32"/>
    </row>
    <row r="304" spans="1:14" x14ac:dyDescent="0.25">
      <c r="A304" s="2">
        <v>302</v>
      </c>
      <c r="B304" s="2">
        <f t="shared" si="22"/>
        <v>1</v>
      </c>
      <c r="C304" s="2">
        <f t="shared" si="23"/>
        <v>1</v>
      </c>
      <c r="D304" s="31">
        <v>43102</v>
      </c>
      <c r="E304" s="2" t="s">
        <v>6</v>
      </c>
      <c r="F304" s="4">
        <v>104</v>
      </c>
      <c r="G304" s="2" t="s">
        <v>18</v>
      </c>
      <c r="H304" s="2">
        <v>17</v>
      </c>
      <c r="I304" s="2">
        <v>3843</v>
      </c>
      <c r="J304" s="2">
        <v>2670</v>
      </c>
      <c r="K304" s="29">
        <f t="shared" si="20"/>
        <v>-1173</v>
      </c>
      <c r="L304">
        <f t="shared" si="21"/>
        <v>-43.932584269662925</v>
      </c>
      <c r="M304" s="33">
        <f t="shared" si="24"/>
        <v>-3.211569315686586E-4</v>
      </c>
      <c r="N304" s="32"/>
    </row>
    <row r="305" spans="1:14" x14ac:dyDescent="0.25">
      <c r="A305" s="2">
        <v>303</v>
      </c>
      <c r="B305" s="2">
        <f t="shared" si="22"/>
        <v>1</v>
      </c>
      <c r="C305" s="2">
        <f t="shared" si="23"/>
        <v>1</v>
      </c>
      <c r="D305" s="31">
        <v>43103</v>
      </c>
      <c r="E305" s="2" t="s">
        <v>3</v>
      </c>
      <c r="F305" s="4">
        <v>102</v>
      </c>
      <c r="G305" s="2" t="s">
        <v>19</v>
      </c>
      <c r="H305" s="2">
        <v>28</v>
      </c>
      <c r="I305" s="2">
        <v>4862</v>
      </c>
      <c r="J305" s="2">
        <v>4229</v>
      </c>
      <c r="K305" s="29">
        <f t="shared" si="20"/>
        <v>-633</v>
      </c>
      <c r="L305">
        <f t="shared" si="21"/>
        <v>-14.968077559706785</v>
      </c>
      <c r="M305" s="33">
        <f t="shared" si="24"/>
        <v>-1.7330975079536307E-4</v>
      </c>
      <c r="N305" s="32"/>
    </row>
    <row r="306" spans="1:14" x14ac:dyDescent="0.25">
      <c r="A306" s="2">
        <v>304</v>
      </c>
      <c r="B306" s="2">
        <f t="shared" si="22"/>
        <v>1</v>
      </c>
      <c r="C306" s="2">
        <f t="shared" si="23"/>
        <v>1</v>
      </c>
      <c r="D306" s="31">
        <v>43104</v>
      </c>
      <c r="E306" s="2" t="s">
        <v>5</v>
      </c>
      <c r="F306" s="4">
        <v>109</v>
      </c>
      <c r="G306" s="2" t="s">
        <v>19</v>
      </c>
      <c r="H306" s="2">
        <v>17</v>
      </c>
      <c r="I306" s="2">
        <v>4502</v>
      </c>
      <c r="J306" s="2">
        <v>4831</v>
      </c>
      <c r="K306" s="29">
        <f t="shared" si="20"/>
        <v>329</v>
      </c>
      <c r="L306">
        <f t="shared" si="21"/>
        <v>6.8101842268681434</v>
      </c>
      <c r="M306" s="33">
        <f t="shared" si="24"/>
        <v>9.0077263841507817E-5</v>
      </c>
      <c r="N306" s="32"/>
    </row>
    <row r="307" spans="1:14" x14ac:dyDescent="0.25">
      <c r="A307" s="2">
        <v>305</v>
      </c>
      <c r="B307" s="2">
        <f t="shared" si="22"/>
        <v>1</v>
      </c>
      <c r="C307" s="2">
        <f t="shared" si="23"/>
        <v>1</v>
      </c>
      <c r="D307" s="31">
        <v>43105</v>
      </c>
      <c r="E307" s="2" t="s">
        <v>5</v>
      </c>
      <c r="F307" s="4">
        <v>103</v>
      </c>
      <c r="G307" s="2" t="s">
        <v>18</v>
      </c>
      <c r="H307" s="2">
        <v>19</v>
      </c>
      <c r="I307" s="2">
        <v>2487</v>
      </c>
      <c r="J307" s="2">
        <v>3584</v>
      </c>
      <c r="K307" s="29">
        <f t="shared" si="20"/>
        <v>1097</v>
      </c>
      <c r="L307">
        <f t="shared" si="21"/>
        <v>30.608258928571431</v>
      </c>
      <c r="M307" s="33">
        <f t="shared" si="24"/>
        <v>3.003488098301948E-4</v>
      </c>
      <c r="N307" s="32"/>
    </row>
    <row r="308" spans="1:14" x14ac:dyDescent="0.25">
      <c r="A308" s="2">
        <v>306</v>
      </c>
      <c r="B308" s="2">
        <f t="shared" si="22"/>
        <v>1</v>
      </c>
      <c r="C308" s="2">
        <f t="shared" si="23"/>
        <v>1</v>
      </c>
      <c r="D308" s="31">
        <v>43106</v>
      </c>
      <c r="E308" s="2" t="s">
        <v>3</v>
      </c>
      <c r="F308" s="4">
        <v>102</v>
      </c>
      <c r="G308" s="2" t="s">
        <v>8</v>
      </c>
      <c r="H308" s="2">
        <v>7</v>
      </c>
      <c r="I308" s="2">
        <v>4794</v>
      </c>
      <c r="J308" s="2">
        <v>6353</v>
      </c>
      <c r="K308" s="29">
        <f t="shared" si="20"/>
        <v>1559</v>
      </c>
      <c r="L308">
        <f t="shared" si="21"/>
        <v>24.539587596411145</v>
      </c>
      <c r="M308" s="33">
        <f t="shared" si="24"/>
        <v>4.2684028671401429E-4</v>
      </c>
      <c r="N308" s="32"/>
    </row>
    <row r="309" spans="1:14" x14ac:dyDescent="0.25">
      <c r="A309" s="2">
        <v>307</v>
      </c>
      <c r="B309" s="2">
        <f t="shared" si="22"/>
        <v>2</v>
      </c>
      <c r="C309" s="2">
        <f t="shared" si="23"/>
        <v>1</v>
      </c>
      <c r="D309" s="31">
        <v>43107</v>
      </c>
      <c r="E309" s="2" t="s">
        <v>5</v>
      </c>
      <c r="F309" s="4">
        <v>104</v>
      </c>
      <c r="G309" s="2" t="s">
        <v>18</v>
      </c>
      <c r="H309" s="2">
        <v>19</v>
      </c>
      <c r="I309" s="2">
        <v>4162</v>
      </c>
      <c r="J309" s="2">
        <v>3216</v>
      </c>
      <c r="K309" s="29">
        <f t="shared" si="20"/>
        <v>-946</v>
      </c>
      <c r="L309">
        <f t="shared" si="21"/>
        <v>-29.415422885572141</v>
      </c>
      <c r="M309" s="33">
        <f t="shared" si="24"/>
        <v>-2.5900635742877326E-4</v>
      </c>
      <c r="N309" s="32"/>
    </row>
    <row r="310" spans="1:14" x14ac:dyDescent="0.25">
      <c r="A310" s="2">
        <v>308</v>
      </c>
      <c r="B310" s="2">
        <f t="shared" si="22"/>
        <v>2</v>
      </c>
      <c r="C310" s="2">
        <f t="shared" si="23"/>
        <v>1</v>
      </c>
      <c r="D310" s="31">
        <v>43108</v>
      </c>
      <c r="E310" s="2" t="s">
        <v>7</v>
      </c>
      <c r="F310" s="4">
        <v>106</v>
      </c>
      <c r="G310" s="2" t="s">
        <v>4</v>
      </c>
      <c r="H310" s="2">
        <v>50</v>
      </c>
      <c r="I310" s="2">
        <v>2707</v>
      </c>
      <c r="J310" s="2">
        <v>1626</v>
      </c>
      <c r="K310" s="29">
        <f t="shared" si="20"/>
        <v>-1081</v>
      </c>
      <c r="L310">
        <f t="shared" si="21"/>
        <v>-66.482164821648212</v>
      </c>
      <c r="M310" s="33">
        <f t="shared" si="24"/>
        <v>-2.9596815262209711E-4</v>
      </c>
      <c r="N310" s="32"/>
    </row>
    <row r="311" spans="1:14" x14ac:dyDescent="0.25">
      <c r="A311" s="2">
        <v>309</v>
      </c>
      <c r="B311" s="2">
        <f t="shared" si="22"/>
        <v>2</v>
      </c>
      <c r="C311" s="2">
        <f t="shared" si="23"/>
        <v>1</v>
      </c>
      <c r="D311" s="31">
        <v>43109</v>
      </c>
      <c r="E311" s="2" t="s">
        <v>3</v>
      </c>
      <c r="F311" s="4">
        <v>110</v>
      </c>
      <c r="G311" s="2" t="s">
        <v>18</v>
      </c>
      <c r="H311" s="2">
        <v>8</v>
      </c>
      <c r="I311" s="2">
        <v>4408</v>
      </c>
      <c r="J311" s="2">
        <v>921</v>
      </c>
      <c r="K311" s="29">
        <f t="shared" si="20"/>
        <v>-3487</v>
      </c>
      <c r="L311">
        <f t="shared" si="21"/>
        <v>-378.61020629750271</v>
      </c>
      <c r="M311" s="33">
        <f t="shared" si="24"/>
        <v>-9.5470948028978048E-4</v>
      </c>
      <c r="N311" s="32"/>
    </row>
    <row r="312" spans="1:14" x14ac:dyDescent="0.25">
      <c r="A312" s="2">
        <v>310</v>
      </c>
      <c r="B312" s="2">
        <f t="shared" si="22"/>
        <v>2</v>
      </c>
      <c r="C312" s="2">
        <f t="shared" si="23"/>
        <v>1</v>
      </c>
      <c r="D312" s="31">
        <v>43110</v>
      </c>
      <c r="E312" s="2" t="s">
        <v>7</v>
      </c>
      <c r="F312" s="4">
        <v>103</v>
      </c>
      <c r="G312" s="2" t="s">
        <v>4</v>
      </c>
      <c r="H312" s="2">
        <v>25</v>
      </c>
      <c r="I312" s="2">
        <v>3195</v>
      </c>
      <c r="J312" s="2">
        <v>5591</v>
      </c>
      <c r="K312" s="29">
        <f t="shared" si="20"/>
        <v>2396</v>
      </c>
      <c r="L312">
        <f t="shared" si="21"/>
        <v>42.854587730280805</v>
      </c>
      <c r="M312" s="33">
        <f t="shared" si="24"/>
        <v>6.5600341691262232E-4</v>
      </c>
      <c r="N312" s="32"/>
    </row>
    <row r="313" spans="1:14" x14ac:dyDescent="0.25">
      <c r="A313" s="2">
        <v>311</v>
      </c>
      <c r="B313" s="2">
        <f t="shared" si="22"/>
        <v>2</v>
      </c>
      <c r="C313" s="2">
        <f t="shared" si="23"/>
        <v>1</v>
      </c>
      <c r="D313" s="31">
        <v>43111</v>
      </c>
      <c r="E313" s="2" t="s">
        <v>7</v>
      </c>
      <c r="F313" s="4">
        <v>107</v>
      </c>
      <c r="G313" s="2" t="s">
        <v>18</v>
      </c>
      <c r="H313" s="2">
        <v>13</v>
      </c>
      <c r="I313" s="2">
        <v>2755</v>
      </c>
      <c r="J313" s="2">
        <v>8693</v>
      </c>
      <c r="K313" s="29">
        <f t="shared" si="20"/>
        <v>5938</v>
      </c>
      <c r="L313">
        <f t="shared" si="21"/>
        <v>68.307833889336251</v>
      </c>
      <c r="M313" s="33">
        <f t="shared" si="24"/>
        <v>1.6257714063552386E-3</v>
      </c>
      <c r="N313" s="32"/>
    </row>
    <row r="314" spans="1:14" x14ac:dyDescent="0.25">
      <c r="A314" s="2">
        <v>312</v>
      </c>
      <c r="B314" s="2">
        <f t="shared" si="22"/>
        <v>2</v>
      </c>
      <c r="C314" s="2">
        <f t="shared" si="23"/>
        <v>1</v>
      </c>
      <c r="D314" s="31">
        <v>43112</v>
      </c>
      <c r="E314" s="2" t="s">
        <v>5</v>
      </c>
      <c r="F314" s="4">
        <v>103</v>
      </c>
      <c r="G314" s="2" t="s">
        <v>20</v>
      </c>
      <c r="H314" s="2">
        <v>21</v>
      </c>
      <c r="I314" s="2">
        <v>2542</v>
      </c>
      <c r="J314" s="2">
        <v>1419</v>
      </c>
      <c r="K314" s="29">
        <f t="shared" si="20"/>
        <v>-1123</v>
      </c>
      <c r="L314">
        <f t="shared" si="21"/>
        <v>-79.140239605355887</v>
      </c>
      <c r="M314" s="33">
        <f t="shared" si="24"/>
        <v>-3.0746737779335347E-4</v>
      </c>
      <c r="N314" s="32"/>
    </row>
    <row r="315" spans="1:14" x14ac:dyDescent="0.25">
      <c r="A315" s="2">
        <v>313</v>
      </c>
      <c r="B315" s="2">
        <f t="shared" si="22"/>
        <v>2</v>
      </c>
      <c r="C315" s="2">
        <f t="shared" si="23"/>
        <v>1</v>
      </c>
      <c r="D315" s="31">
        <v>43113</v>
      </c>
      <c r="E315" s="2" t="s">
        <v>5</v>
      </c>
      <c r="F315" s="4">
        <v>104</v>
      </c>
      <c r="G315" s="2" t="s">
        <v>19</v>
      </c>
      <c r="H315" s="2">
        <v>9</v>
      </c>
      <c r="I315" s="2">
        <v>1475</v>
      </c>
      <c r="J315" s="2">
        <v>2626</v>
      </c>
      <c r="K315" s="29">
        <f t="shared" si="20"/>
        <v>1151</v>
      </c>
      <c r="L315">
        <f t="shared" si="21"/>
        <v>43.830921553693827</v>
      </c>
      <c r="M315" s="33">
        <f t="shared" si="24"/>
        <v>3.1513352790752433E-4</v>
      </c>
      <c r="N315" s="32"/>
    </row>
    <row r="316" spans="1:14" x14ac:dyDescent="0.25">
      <c r="A316" s="2">
        <v>314</v>
      </c>
      <c r="B316" s="2">
        <f t="shared" si="22"/>
        <v>3</v>
      </c>
      <c r="C316" s="2">
        <f t="shared" si="23"/>
        <v>1</v>
      </c>
      <c r="D316" s="31">
        <v>43114</v>
      </c>
      <c r="E316" s="2" t="s">
        <v>5</v>
      </c>
      <c r="F316" s="4">
        <v>110</v>
      </c>
      <c r="G316" s="2" t="s">
        <v>4</v>
      </c>
      <c r="H316" s="2">
        <v>23</v>
      </c>
      <c r="I316" s="2">
        <v>1420</v>
      </c>
      <c r="J316" s="2">
        <v>3267</v>
      </c>
      <c r="K316" s="29">
        <f t="shared" si="20"/>
        <v>1847</v>
      </c>
      <c r="L316">
        <f t="shared" si="21"/>
        <v>56.535047444138357</v>
      </c>
      <c r="M316" s="33">
        <f t="shared" si="24"/>
        <v>5.0569211645977192E-4</v>
      </c>
      <c r="N316" s="32"/>
    </row>
    <row r="317" spans="1:14" x14ac:dyDescent="0.25">
      <c r="A317" s="2">
        <v>315</v>
      </c>
      <c r="B317" s="2">
        <f t="shared" si="22"/>
        <v>3</v>
      </c>
      <c r="C317" s="2">
        <f t="shared" si="23"/>
        <v>1</v>
      </c>
      <c r="D317" s="31">
        <v>43115</v>
      </c>
      <c r="E317" s="2" t="s">
        <v>6</v>
      </c>
      <c r="F317" s="4">
        <v>108</v>
      </c>
      <c r="G317" s="2" t="s">
        <v>19</v>
      </c>
      <c r="H317" s="2">
        <v>27</v>
      </c>
      <c r="I317" s="2">
        <v>1875</v>
      </c>
      <c r="J317" s="2">
        <v>1953</v>
      </c>
      <c r="K317" s="29">
        <f t="shared" si="20"/>
        <v>78</v>
      </c>
      <c r="L317">
        <f t="shared" si="21"/>
        <v>3.9938556067588324</v>
      </c>
      <c r="M317" s="33">
        <f t="shared" si="24"/>
        <v>2.1355703889476018E-5</v>
      </c>
      <c r="N317" s="32"/>
    </row>
    <row r="318" spans="1:14" x14ac:dyDescent="0.25">
      <c r="A318" s="2">
        <v>316</v>
      </c>
      <c r="B318" s="2">
        <f t="shared" si="22"/>
        <v>3</v>
      </c>
      <c r="C318" s="2">
        <f t="shared" si="23"/>
        <v>1</v>
      </c>
      <c r="D318" s="31">
        <v>43116</v>
      </c>
      <c r="E318" s="2" t="s">
        <v>3</v>
      </c>
      <c r="F318" s="4">
        <v>107</v>
      </c>
      <c r="G318" s="2" t="s">
        <v>8</v>
      </c>
      <c r="H318" s="2">
        <v>32</v>
      </c>
      <c r="I318" s="2">
        <v>3522</v>
      </c>
      <c r="J318" s="2">
        <v>4977</v>
      </c>
      <c r="K318" s="29">
        <f t="shared" si="20"/>
        <v>1455</v>
      </c>
      <c r="L318">
        <f t="shared" si="21"/>
        <v>29.234478601567211</v>
      </c>
      <c r="M318" s="33">
        <f t="shared" si="24"/>
        <v>3.9836601486137958E-4</v>
      </c>
      <c r="N318" s="32"/>
    </row>
    <row r="319" spans="1:14" x14ac:dyDescent="0.25">
      <c r="A319" s="2">
        <v>317</v>
      </c>
      <c r="B319" s="2">
        <f t="shared" si="22"/>
        <v>3</v>
      </c>
      <c r="C319" s="2">
        <f t="shared" si="23"/>
        <v>1</v>
      </c>
      <c r="D319" s="31">
        <v>43117</v>
      </c>
      <c r="E319" s="2" t="s">
        <v>7</v>
      </c>
      <c r="F319" s="4">
        <v>101</v>
      </c>
      <c r="G319" s="2" t="s">
        <v>4</v>
      </c>
      <c r="H319" s="2">
        <v>22</v>
      </c>
      <c r="I319" s="2">
        <v>4673</v>
      </c>
      <c r="J319" s="2">
        <v>2956</v>
      </c>
      <c r="K319" s="29">
        <f t="shared" si="20"/>
        <v>-1717</v>
      </c>
      <c r="L319">
        <f t="shared" si="21"/>
        <v>-58.085250338294991</v>
      </c>
      <c r="M319" s="33">
        <f t="shared" si="24"/>
        <v>-4.7009927664397853E-4</v>
      </c>
      <c r="N319" s="32"/>
    </row>
    <row r="320" spans="1:14" x14ac:dyDescent="0.25">
      <c r="A320" s="2">
        <v>318</v>
      </c>
      <c r="B320" s="2">
        <f t="shared" si="22"/>
        <v>3</v>
      </c>
      <c r="C320" s="2">
        <f t="shared" si="23"/>
        <v>1</v>
      </c>
      <c r="D320" s="31">
        <v>43118</v>
      </c>
      <c r="E320" s="2" t="s">
        <v>7</v>
      </c>
      <c r="F320" s="4">
        <v>103</v>
      </c>
      <c r="G320" s="2" t="s">
        <v>20</v>
      </c>
      <c r="H320" s="2">
        <v>26</v>
      </c>
      <c r="I320" s="2">
        <v>1122</v>
      </c>
      <c r="J320" s="2">
        <v>1829</v>
      </c>
      <c r="K320" s="29">
        <f t="shared" si="20"/>
        <v>707</v>
      </c>
      <c r="L320">
        <f t="shared" si="21"/>
        <v>38.655002733734278</v>
      </c>
      <c r="M320" s="33">
        <f t="shared" si="24"/>
        <v>1.9357029038281467E-4</v>
      </c>
      <c r="N320" s="32"/>
    </row>
    <row r="321" spans="1:14" x14ac:dyDescent="0.25">
      <c r="A321" s="2">
        <v>319</v>
      </c>
      <c r="B321" s="2">
        <f t="shared" si="22"/>
        <v>3</v>
      </c>
      <c r="C321" s="2">
        <f t="shared" si="23"/>
        <v>1</v>
      </c>
      <c r="D321" s="31">
        <v>43119</v>
      </c>
      <c r="E321" s="2" t="s">
        <v>6</v>
      </c>
      <c r="F321" s="4">
        <v>106</v>
      </c>
      <c r="G321" s="2" t="s">
        <v>20</v>
      </c>
      <c r="H321" s="2">
        <v>27</v>
      </c>
      <c r="I321" s="2">
        <v>2114</v>
      </c>
      <c r="J321" s="2">
        <v>1187</v>
      </c>
      <c r="K321" s="29">
        <f t="shared" si="20"/>
        <v>-927</v>
      </c>
      <c r="L321">
        <f t="shared" si="21"/>
        <v>-78.0960404380792</v>
      </c>
      <c r="M321" s="33">
        <f t="shared" si="24"/>
        <v>-2.5380432699415728E-4</v>
      </c>
      <c r="N321" s="32"/>
    </row>
    <row r="322" spans="1:14" x14ac:dyDescent="0.25">
      <c r="A322" s="2">
        <v>320</v>
      </c>
      <c r="B322" s="2">
        <f t="shared" si="22"/>
        <v>3</v>
      </c>
      <c r="C322" s="2">
        <f t="shared" si="23"/>
        <v>1</v>
      </c>
      <c r="D322" s="31">
        <v>43120</v>
      </c>
      <c r="E322" s="2" t="s">
        <v>5</v>
      </c>
      <c r="F322" s="4">
        <v>105</v>
      </c>
      <c r="G322" s="2" t="s">
        <v>18</v>
      </c>
      <c r="H322" s="2">
        <v>13</v>
      </c>
      <c r="I322" s="2">
        <v>3359</v>
      </c>
      <c r="J322" s="2">
        <v>5104</v>
      </c>
      <c r="K322" s="29">
        <f t="shared" si="20"/>
        <v>1745</v>
      </c>
      <c r="L322">
        <f t="shared" si="21"/>
        <v>34.188871473354233</v>
      </c>
      <c r="M322" s="33">
        <f t="shared" si="24"/>
        <v>4.7776542675814938E-4</v>
      </c>
      <c r="N322" s="32"/>
    </row>
    <row r="323" spans="1:14" x14ac:dyDescent="0.25">
      <c r="A323" s="2">
        <v>321</v>
      </c>
      <c r="B323" s="2">
        <f t="shared" si="22"/>
        <v>4</v>
      </c>
      <c r="C323" s="2">
        <f t="shared" si="23"/>
        <v>1</v>
      </c>
      <c r="D323" s="31">
        <v>43121</v>
      </c>
      <c r="E323" s="2" t="s">
        <v>5</v>
      </c>
      <c r="F323" s="4">
        <v>108</v>
      </c>
      <c r="G323" s="2" t="s">
        <v>8</v>
      </c>
      <c r="H323" s="2">
        <v>29</v>
      </c>
      <c r="I323" s="2">
        <v>2572</v>
      </c>
      <c r="J323" s="2">
        <v>6297</v>
      </c>
      <c r="K323" s="29">
        <f t="shared" ref="K323:K386" si="25">J323-I323</f>
        <v>3725</v>
      </c>
      <c r="L323">
        <f t="shared" ref="L323:L386" si="26">K323/J323*100</f>
        <v>59.155153247578205</v>
      </c>
      <c r="M323" s="33">
        <f t="shared" si="24"/>
        <v>1.0198717562602329E-3</v>
      </c>
      <c r="N323" s="32"/>
    </row>
    <row r="324" spans="1:14" x14ac:dyDescent="0.25">
      <c r="A324" s="2">
        <v>322</v>
      </c>
      <c r="B324" s="2">
        <f t="shared" ref="B324:B387" si="27">WEEKNUM(D324)</f>
        <v>4</v>
      </c>
      <c r="C324" s="2">
        <f t="shared" ref="C324:C387" si="28">MONTH(D324)</f>
        <v>1</v>
      </c>
      <c r="D324" s="31">
        <v>43122</v>
      </c>
      <c r="E324" s="2" t="s">
        <v>6</v>
      </c>
      <c r="F324" s="4">
        <v>105</v>
      </c>
      <c r="G324" s="2" t="s">
        <v>8</v>
      </c>
      <c r="H324" s="2">
        <v>41</v>
      </c>
      <c r="I324" s="2">
        <v>3901</v>
      </c>
      <c r="J324" s="2">
        <v>6622</v>
      </c>
      <c r="K324" s="29">
        <f t="shared" si="25"/>
        <v>2721</v>
      </c>
      <c r="L324">
        <f t="shared" si="26"/>
        <v>41.090305043793421</v>
      </c>
      <c r="M324" s="33">
        <f t="shared" ref="M324:M387" si="29">K324/($K$2003)</f>
        <v>7.4498551645210567E-4</v>
      </c>
      <c r="N324" s="32"/>
    </row>
    <row r="325" spans="1:14" x14ac:dyDescent="0.25">
      <c r="A325" s="2">
        <v>323</v>
      </c>
      <c r="B325" s="2">
        <f t="shared" si="27"/>
        <v>4</v>
      </c>
      <c r="C325" s="2">
        <f t="shared" si="28"/>
        <v>1</v>
      </c>
      <c r="D325" s="31">
        <v>43123</v>
      </c>
      <c r="E325" s="2" t="s">
        <v>3</v>
      </c>
      <c r="F325" s="4">
        <v>108</v>
      </c>
      <c r="G325" s="2" t="s">
        <v>4</v>
      </c>
      <c r="H325" s="2">
        <v>30</v>
      </c>
      <c r="I325" s="2">
        <v>2924</v>
      </c>
      <c r="J325" s="2">
        <v>1648</v>
      </c>
      <c r="K325" s="29">
        <f t="shared" si="25"/>
        <v>-1276</v>
      </c>
      <c r="L325">
        <f t="shared" si="26"/>
        <v>-77.427184466019412</v>
      </c>
      <c r="M325" s="33">
        <f t="shared" si="29"/>
        <v>-3.4935741234578719E-4</v>
      </c>
      <c r="N325" s="32"/>
    </row>
    <row r="326" spans="1:14" x14ac:dyDescent="0.25">
      <c r="A326" s="2">
        <v>324</v>
      </c>
      <c r="B326" s="2">
        <f t="shared" si="27"/>
        <v>4</v>
      </c>
      <c r="C326" s="2">
        <f t="shared" si="28"/>
        <v>1</v>
      </c>
      <c r="D326" s="31">
        <v>43124</v>
      </c>
      <c r="E326" s="2" t="s">
        <v>3</v>
      </c>
      <c r="F326" s="4">
        <v>104</v>
      </c>
      <c r="G326" s="2" t="s">
        <v>4</v>
      </c>
      <c r="H326" s="2">
        <v>43</v>
      </c>
      <c r="I326" s="2">
        <v>3214</v>
      </c>
      <c r="J326" s="2">
        <v>932</v>
      </c>
      <c r="K326" s="29">
        <f t="shared" si="25"/>
        <v>-2282</v>
      </c>
      <c r="L326">
        <f t="shared" si="26"/>
        <v>-244.84978540772531</v>
      </c>
      <c r="M326" s="33">
        <f t="shared" si="29"/>
        <v>-6.2479123430492656E-4</v>
      </c>
      <c r="N326" s="32"/>
    </row>
    <row r="327" spans="1:14" x14ac:dyDescent="0.25">
      <c r="A327" s="2">
        <v>325</v>
      </c>
      <c r="B327" s="2">
        <f t="shared" si="27"/>
        <v>4</v>
      </c>
      <c r="C327" s="2">
        <f t="shared" si="28"/>
        <v>1</v>
      </c>
      <c r="D327" s="31">
        <v>43125</v>
      </c>
      <c r="E327" s="2" t="s">
        <v>3</v>
      </c>
      <c r="F327" s="4">
        <v>109</v>
      </c>
      <c r="G327" s="2" t="s">
        <v>20</v>
      </c>
      <c r="H327" s="2">
        <v>5</v>
      </c>
      <c r="I327" s="2">
        <v>1983</v>
      </c>
      <c r="J327" s="2">
        <v>8829</v>
      </c>
      <c r="K327" s="29">
        <f t="shared" si="25"/>
        <v>6846</v>
      </c>
      <c r="L327">
        <f t="shared" si="26"/>
        <v>77.539925246347266</v>
      </c>
      <c r="M327" s="33">
        <f t="shared" si="29"/>
        <v>1.8743737029147797E-3</v>
      </c>
      <c r="N327" s="32"/>
    </row>
    <row r="328" spans="1:14" x14ac:dyDescent="0.25">
      <c r="A328" s="2">
        <v>326</v>
      </c>
      <c r="B328" s="2">
        <f t="shared" si="27"/>
        <v>4</v>
      </c>
      <c r="C328" s="2">
        <f t="shared" si="28"/>
        <v>1</v>
      </c>
      <c r="D328" s="31">
        <v>43126</v>
      </c>
      <c r="E328" s="2" t="s">
        <v>6</v>
      </c>
      <c r="F328" s="4">
        <v>108</v>
      </c>
      <c r="G328" s="2" t="s">
        <v>4</v>
      </c>
      <c r="H328" s="2">
        <v>22</v>
      </c>
      <c r="I328" s="2">
        <v>4120</v>
      </c>
      <c r="J328" s="2">
        <v>2722</v>
      </c>
      <c r="K328" s="29">
        <f t="shared" si="25"/>
        <v>-1398</v>
      </c>
      <c r="L328">
        <f t="shared" si="26"/>
        <v>-51.359294636296838</v>
      </c>
      <c r="M328" s="33">
        <f t="shared" si="29"/>
        <v>-3.8275992355753171E-4</v>
      </c>
      <c r="N328" s="32"/>
    </row>
    <row r="329" spans="1:14" x14ac:dyDescent="0.25">
      <c r="A329" s="2">
        <v>327</v>
      </c>
      <c r="B329" s="2">
        <f t="shared" si="27"/>
        <v>4</v>
      </c>
      <c r="C329" s="2">
        <f t="shared" si="28"/>
        <v>1</v>
      </c>
      <c r="D329" s="31">
        <v>43127</v>
      </c>
      <c r="E329" s="2" t="s">
        <v>5</v>
      </c>
      <c r="F329" s="4">
        <v>105</v>
      </c>
      <c r="G329" s="2" t="s">
        <v>18</v>
      </c>
      <c r="H329" s="2">
        <v>21</v>
      </c>
      <c r="I329" s="2">
        <v>3764</v>
      </c>
      <c r="J329" s="2">
        <v>1061</v>
      </c>
      <c r="K329" s="29">
        <f t="shared" si="25"/>
        <v>-2703</v>
      </c>
      <c r="L329">
        <f t="shared" si="26"/>
        <v>-254.75966069745525</v>
      </c>
      <c r="M329" s="33">
        <f t="shared" si="29"/>
        <v>-7.4005727709299592E-4</v>
      </c>
      <c r="N329" s="32"/>
    </row>
    <row r="330" spans="1:14" x14ac:dyDescent="0.25">
      <c r="A330" s="2">
        <v>328</v>
      </c>
      <c r="B330" s="2">
        <f t="shared" si="27"/>
        <v>5</v>
      </c>
      <c r="C330" s="2">
        <f t="shared" si="28"/>
        <v>1</v>
      </c>
      <c r="D330" s="31">
        <v>43128</v>
      </c>
      <c r="E330" s="2" t="s">
        <v>3</v>
      </c>
      <c r="F330" s="4">
        <v>108</v>
      </c>
      <c r="G330" s="2" t="s">
        <v>20</v>
      </c>
      <c r="H330" s="2">
        <v>8</v>
      </c>
      <c r="I330" s="2">
        <v>4923</v>
      </c>
      <c r="J330" s="2">
        <v>7336</v>
      </c>
      <c r="K330" s="29">
        <f t="shared" si="25"/>
        <v>2413</v>
      </c>
      <c r="L330">
        <f t="shared" si="26"/>
        <v>32.892584514721918</v>
      </c>
      <c r="M330" s="33">
        <f t="shared" si="29"/>
        <v>6.6065786519622601E-4</v>
      </c>
      <c r="N330" s="32"/>
    </row>
    <row r="331" spans="1:14" x14ac:dyDescent="0.25">
      <c r="A331" s="2">
        <v>329</v>
      </c>
      <c r="B331" s="2">
        <f t="shared" si="27"/>
        <v>5</v>
      </c>
      <c r="C331" s="2">
        <f t="shared" si="28"/>
        <v>1</v>
      </c>
      <c r="D331" s="31">
        <v>43129</v>
      </c>
      <c r="E331" s="2" t="s">
        <v>6</v>
      </c>
      <c r="F331" s="4">
        <v>110</v>
      </c>
      <c r="G331" s="2" t="s">
        <v>20</v>
      </c>
      <c r="H331" s="2">
        <v>16</v>
      </c>
      <c r="I331" s="2">
        <v>1793</v>
      </c>
      <c r="J331" s="2">
        <v>2906</v>
      </c>
      <c r="K331" s="29">
        <f t="shared" si="25"/>
        <v>1113</v>
      </c>
      <c r="L331">
        <f t="shared" si="26"/>
        <v>38.300068823124569</v>
      </c>
      <c r="M331" s="33">
        <f t="shared" si="29"/>
        <v>3.0472946703829243E-4</v>
      </c>
      <c r="N331" s="32"/>
    </row>
    <row r="332" spans="1:14" x14ac:dyDescent="0.25">
      <c r="A332" s="2">
        <v>330</v>
      </c>
      <c r="B332" s="2">
        <f t="shared" si="27"/>
        <v>5</v>
      </c>
      <c r="C332" s="2">
        <f t="shared" si="28"/>
        <v>1</v>
      </c>
      <c r="D332" s="31">
        <v>43130</v>
      </c>
      <c r="E332" s="2" t="s">
        <v>5</v>
      </c>
      <c r="F332" s="4">
        <v>103</v>
      </c>
      <c r="G332" s="2" t="s">
        <v>18</v>
      </c>
      <c r="H332" s="2">
        <v>35</v>
      </c>
      <c r="I332" s="2">
        <v>1777</v>
      </c>
      <c r="J332" s="2">
        <v>5865</v>
      </c>
      <c r="K332" s="29">
        <f t="shared" si="25"/>
        <v>4088</v>
      </c>
      <c r="L332">
        <f t="shared" si="26"/>
        <v>69.701619778346128</v>
      </c>
      <c r="M332" s="33">
        <f t="shared" si="29"/>
        <v>1.1192579166689482E-3</v>
      </c>
      <c r="N332" s="32"/>
    </row>
    <row r="333" spans="1:14" x14ac:dyDescent="0.25">
      <c r="A333" s="2">
        <v>331</v>
      </c>
      <c r="B333" s="2">
        <f t="shared" si="27"/>
        <v>5</v>
      </c>
      <c r="C333" s="2">
        <f t="shared" si="28"/>
        <v>1</v>
      </c>
      <c r="D333" s="31">
        <v>43131</v>
      </c>
      <c r="E333" s="2" t="s">
        <v>6</v>
      </c>
      <c r="F333" s="4">
        <v>107</v>
      </c>
      <c r="G333" s="2" t="s">
        <v>20</v>
      </c>
      <c r="H333" s="2">
        <v>42</v>
      </c>
      <c r="I333" s="2">
        <v>3753</v>
      </c>
      <c r="J333" s="2">
        <v>3788</v>
      </c>
      <c r="K333" s="29">
        <f t="shared" si="25"/>
        <v>35</v>
      </c>
      <c r="L333">
        <f t="shared" si="26"/>
        <v>0.92397043294614578</v>
      </c>
      <c r="M333" s="33">
        <f t="shared" si="29"/>
        <v>9.5826876427135978E-6</v>
      </c>
      <c r="N333" s="32"/>
    </row>
    <row r="334" spans="1:14" x14ac:dyDescent="0.25">
      <c r="A334" s="2">
        <v>332</v>
      </c>
      <c r="B334" s="2">
        <f t="shared" si="27"/>
        <v>5</v>
      </c>
      <c r="C334" s="2">
        <f t="shared" si="28"/>
        <v>2</v>
      </c>
      <c r="D334" s="31">
        <v>43132</v>
      </c>
      <c r="E334" s="2" t="s">
        <v>7</v>
      </c>
      <c r="F334" s="4">
        <v>101</v>
      </c>
      <c r="G334" s="2" t="s">
        <v>19</v>
      </c>
      <c r="H334" s="2">
        <v>34</v>
      </c>
      <c r="I334" s="2">
        <v>2249</v>
      </c>
      <c r="J334" s="2">
        <v>6627</v>
      </c>
      <c r="K334" s="29">
        <f t="shared" si="25"/>
        <v>4378</v>
      </c>
      <c r="L334">
        <f t="shared" si="26"/>
        <v>66.063075298023236</v>
      </c>
      <c r="M334" s="33">
        <f t="shared" si="29"/>
        <v>1.1986573285657181E-3</v>
      </c>
      <c r="N334" s="32"/>
    </row>
    <row r="335" spans="1:14" x14ac:dyDescent="0.25">
      <c r="A335" s="2">
        <v>333</v>
      </c>
      <c r="B335" s="2">
        <f t="shared" si="27"/>
        <v>5</v>
      </c>
      <c r="C335" s="2">
        <f t="shared" si="28"/>
        <v>2</v>
      </c>
      <c r="D335" s="31">
        <v>43133</v>
      </c>
      <c r="E335" s="2" t="s">
        <v>6</v>
      </c>
      <c r="F335" s="4">
        <v>102</v>
      </c>
      <c r="G335" s="2" t="s">
        <v>4</v>
      </c>
      <c r="H335" s="2">
        <v>1</v>
      </c>
      <c r="I335" s="2">
        <v>3327</v>
      </c>
      <c r="J335" s="2">
        <v>5284</v>
      </c>
      <c r="K335" s="29">
        <f t="shared" si="25"/>
        <v>1957</v>
      </c>
      <c r="L335">
        <f t="shared" si="26"/>
        <v>37.036336109008325</v>
      </c>
      <c r="M335" s="33">
        <f t="shared" si="29"/>
        <v>5.3580913476544321E-4</v>
      </c>
      <c r="N335" s="32"/>
    </row>
    <row r="336" spans="1:14" x14ac:dyDescent="0.25">
      <c r="A336" s="2">
        <v>334</v>
      </c>
      <c r="B336" s="2">
        <f t="shared" si="27"/>
        <v>5</v>
      </c>
      <c r="C336" s="2">
        <f t="shared" si="28"/>
        <v>2</v>
      </c>
      <c r="D336" s="31">
        <v>43134</v>
      </c>
      <c r="E336" s="2" t="s">
        <v>3</v>
      </c>
      <c r="F336" s="4">
        <v>108</v>
      </c>
      <c r="G336" s="2" t="s">
        <v>4</v>
      </c>
      <c r="H336" s="2">
        <v>50</v>
      </c>
      <c r="I336" s="2">
        <v>1747</v>
      </c>
      <c r="J336" s="2">
        <v>2118</v>
      </c>
      <c r="K336" s="29">
        <f t="shared" si="25"/>
        <v>371</v>
      </c>
      <c r="L336">
        <f t="shared" si="26"/>
        <v>17.516525023607176</v>
      </c>
      <c r="M336" s="33">
        <f t="shared" si="29"/>
        <v>1.0157648901276414E-4</v>
      </c>
      <c r="N336" s="32"/>
    </row>
    <row r="337" spans="1:14" x14ac:dyDescent="0.25">
      <c r="A337" s="2">
        <v>335</v>
      </c>
      <c r="B337" s="2">
        <f t="shared" si="27"/>
        <v>6</v>
      </c>
      <c r="C337" s="2">
        <f t="shared" si="28"/>
        <v>2</v>
      </c>
      <c r="D337" s="31">
        <v>43135</v>
      </c>
      <c r="E337" s="2" t="s">
        <v>3</v>
      </c>
      <c r="F337" s="4">
        <v>105</v>
      </c>
      <c r="G337" s="2" t="s">
        <v>4</v>
      </c>
      <c r="H337" s="2">
        <v>41</v>
      </c>
      <c r="I337" s="2">
        <v>1028</v>
      </c>
      <c r="J337" s="2">
        <v>3788</v>
      </c>
      <c r="K337" s="29">
        <f t="shared" si="25"/>
        <v>2760</v>
      </c>
      <c r="L337">
        <f t="shared" si="26"/>
        <v>72.86166842661035</v>
      </c>
      <c r="M337" s="33">
        <f t="shared" si="29"/>
        <v>7.5566336839684369E-4</v>
      </c>
      <c r="N337" s="32"/>
    </row>
    <row r="338" spans="1:14" x14ac:dyDescent="0.25">
      <c r="A338" s="2">
        <v>336</v>
      </c>
      <c r="B338" s="2">
        <f t="shared" si="27"/>
        <v>6</v>
      </c>
      <c r="C338" s="2">
        <f t="shared" si="28"/>
        <v>2</v>
      </c>
      <c r="D338" s="31">
        <v>43136</v>
      </c>
      <c r="E338" s="2" t="s">
        <v>7</v>
      </c>
      <c r="F338" s="4">
        <v>101</v>
      </c>
      <c r="G338" s="2" t="s">
        <v>4</v>
      </c>
      <c r="H338" s="2">
        <v>30</v>
      </c>
      <c r="I338" s="2">
        <v>1579</v>
      </c>
      <c r="J338" s="2">
        <v>2741</v>
      </c>
      <c r="K338" s="29">
        <f t="shared" si="25"/>
        <v>1162</v>
      </c>
      <c r="L338">
        <f t="shared" si="26"/>
        <v>42.393287121488513</v>
      </c>
      <c r="M338" s="33">
        <f t="shared" si="29"/>
        <v>3.1814522973809144E-4</v>
      </c>
      <c r="N338" s="32"/>
    </row>
    <row r="339" spans="1:14" x14ac:dyDescent="0.25">
      <c r="A339" s="2">
        <v>337</v>
      </c>
      <c r="B339" s="2">
        <f t="shared" si="27"/>
        <v>6</v>
      </c>
      <c r="C339" s="2">
        <f t="shared" si="28"/>
        <v>2</v>
      </c>
      <c r="D339" s="31">
        <v>43137</v>
      </c>
      <c r="E339" s="2" t="s">
        <v>5</v>
      </c>
      <c r="F339" s="4">
        <v>101</v>
      </c>
      <c r="G339" s="2" t="s">
        <v>20</v>
      </c>
      <c r="H339" s="2">
        <v>16</v>
      </c>
      <c r="I339" s="2">
        <v>4070</v>
      </c>
      <c r="J339" s="2">
        <v>2981</v>
      </c>
      <c r="K339" s="29">
        <f t="shared" si="25"/>
        <v>-1089</v>
      </c>
      <c r="L339">
        <f t="shared" si="26"/>
        <v>-36.531365313653133</v>
      </c>
      <c r="M339" s="33">
        <f t="shared" si="29"/>
        <v>-2.9815848122614593E-4</v>
      </c>
      <c r="N339" s="32"/>
    </row>
    <row r="340" spans="1:14" x14ac:dyDescent="0.25">
      <c r="A340" s="2">
        <v>338</v>
      </c>
      <c r="B340" s="2">
        <f t="shared" si="27"/>
        <v>6</v>
      </c>
      <c r="C340" s="2">
        <f t="shared" si="28"/>
        <v>2</v>
      </c>
      <c r="D340" s="31">
        <v>43138</v>
      </c>
      <c r="E340" s="2" t="s">
        <v>3</v>
      </c>
      <c r="F340" s="4">
        <v>107</v>
      </c>
      <c r="G340" s="2" t="s">
        <v>19</v>
      </c>
      <c r="H340" s="2">
        <v>4</v>
      </c>
      <c r="I340" s="2">
        <v>3163</v>
      </c>
      <c r="J340" s="2">
        <v>1256</v>
      </c>
      <c r="K340" s="29">
        <f t="shared" si="25"/>
        <v>-1907</v>
      </c>
      <c r="L340">
        <f t="shared" si="26"/>
        <v>-151.83121019108282</v>
      </c>
      <c r="M340" s="33">
        <f t="shared" si="29"/>
        <v>-5.2211958099013809E-4</v>
      </c>
      <c r="N340" s="32"/>
    </row>
    <row r="341" spans="1:14" x14ac:dyDescent="0.25">
      <c r="A341" s="2">
        <v>339</v>
      </c>
      <c r="B341" s="2">
        <f t="shared" si="27"/>
        <v>6</v>
      </c>
      <c r="C341" s="2">
        <f t="shared" si="28"/>
        <v>2</v>
      </c>
      <c r="D341" s="31">
        <v>43139</v>
      </c>
      <c r="E341" s="2" t="s">
        <v>7</v>
      </c>
      <c r="F341" s="4">
        <v>110</v>
      </c>
      <c r="G341" s="2" t="s">
        <v>8</v>
      </c>
      <c r="H341" s="2">
        <v>27</v>
      </c>
      <c r="I341" s="2">
        <v>2425</v>
      </c>
      <c r="J341" s="2">
        <v>6022</v>
      </c>
      <c r="K341" s="29">
        <f t="shared" si="25"/>
        <v>3597</v>
      </c>
      <c r="L341">
        <f t="shared" si="26"/>
        <v>59.730986383261374</v>
      </c>
      <c r="M341" s="33">
        <f t="shared" si="29"/>
        <v>9.8482649859545188E-4</v>
      </c>
      <c r="N341" s="32"/>
    </row>
    <row r="342" spans="1:14" x14ac:dyDescent="0.25">
      <c r="A342" s="2">
        <v>340</v>
      </c>
      <c r="B342" s="2">
        <f t="shared" si="27"/>
        <v>6</v>
      </c>
      <c r="C342" s="2">
        <f t="shared" si="28"/>
        <v>2</v>
      </c>
      <c r="D342" s="31">
        <v>43140</v>
      </c>
      <c r="E342" s="2" t="s">
        <v>5</v>
      </c>
      <c r="F342" s="4">
        <v>110</v>
      </c>
      <c r="G342" s="2" t="s">
        <v>20</v>
      </c>
      <c r="H342" s="2">
        <v>11</v>
      </c>
      <c r="I342" s="2">
        <v>2017</v>
      </c>
      <c r="J342" s="2">
        <v>2307</v>
      </c>
      <c r="K342" s="29">
        <f t="shared" si="25"/>
        <v>290</v>
      </c>
      <c r="L342">
        <f t="shared" si="26"/>
        <v>12.570437798006068</v>
      </c>
      <c r="M342" s="33">
        <f t="shared" si="29"/>
        <v>7.9399411896769815E-5</v>
      </c>
      <c r="N342" s="32"/>
    </row>
    <row r="343" spans="1:14" x14ac:dyDescent="0.25">
      <c r="A343" s="2">
        <v>341</v>
      </c>
      <c r="B343" s="2">
        <f t="shared" si="27"/>
        <v>6</v>
      </c>
      <c r="C343" s="2">
        <f t="shared" si="28"/>
        <v>2</v>
      </c>
      <c r="D343" s="31">
        <v>43141</v>
      </c>
      <c r="E343" s="2" t="s">
        <v>3</v>
      </c>
      <c r="F343" s="4">
        <v>106</v>
      </c>
      <c r="G343" s="2" t="s">
        <v>8</v>
      </c>
      <c r="H343" s="2">
        <v>45</v>
      </c>
      <c r="I343" s="2">
        <v>3169</v>
      </c>
      <c r="J343" s="2">
        <v>4507</v>
      </c>
      <c r="K343" s="29">
        <f t="shared" si="25"/>
        <v>1338</v>
      </c>
      <c r="L343">
        <f t="shared" si="26"/>
        <v>29.687153317062347</v>
      </c>
      <c r="M343" s="33">
        <f t="shared" si="29"/>
        <v>3.6633245902716554E-4</v>
      </c>
      <c r="N343" s="32"/>
    </row>
    <row r="344" spans="1:14" x14ac:dyDescent="0.25">
      <c r="A344" s="2">
        <v>342</v>
      </c>
      <c r="B344" s="2">
        <f t="shared" si="27"/>
        <v>7</v>
      </c>
      <c r="C344" s="2">
        <f t="shared" si="28"/>
        <v>2</v>
      </c>
      <c r="D344" s="31">
        <v>43142</v>
      </c>
      <c r="E344" s="2" t="s">
        <v>3</v>
      </c>
      <c r="F344" s="4">
        <v>108</v>
      </c>
      <c r="G344" s="2" t="s">
        <v>19</v>
      </c>
      <c r="H344" s="2">
        <v>17</v>
      </c>
      <c r="I344" s="2">
        <v>1864</v>
      </c>
      <c r="J344" s="2">
        <v>7668</v>
      </c>
      <c r="K344" s="29">
        <f t="shared" si="25"/>
        <v>5804</v>
      </c>
      <c r="L344">
        <f t="shared" si="26"/>
        <v>75.691184141888371</v>
      </c>
      <c r="M344" s="33">
        <f t="shared" si="29"/>
        <v>1.5890834022374207E-3</v>
      </c>
      <c r="N344" s="32"/>
    </row>
    <row r="345" spans="1:14" x14ac:dyDescent="0.25">
      <c r="A345" s="2">
        <v>343</v>
      </c>
      <c r="B345" s="2">
        <f t="shared" si="27"/>
        <v>7</v>
      </c>
      <c r="C345" s="2">
        <f t="shared" si="28"/>
        <v>2</v>
      </c>
      <c r="D345" s="31">
        <v>43143</v>
      </c>
      <c r="E345" s="2" t="s">
        <v>7</v>
      </c>
      <c r="F345" s="4">
        <v>108</v>
      </c>
      <c r="G345" s="2" t="s">
        <v>19</v>
      </c>
      <c r="H345" s="2">
        <v>48</v>
      </c>
      <c r="I345" s="2">
        <v>4165</v>
      </c>
      <c r="J345" s="2">
        <v>3704</v>
      </c>
      <c r="K345" s="29">
        <f t="shared" si="25"/>
        <v>-461</v>
      </c>
      <c r="L345">
        <f t="shared" si="26"/>
        <v>-12.446004319654428</v>
      </c>
      <c r="M345" s="33">
        <f t="shared" si="29"/>
        <v>-1.2621768580831338E-4</v>
      </c>
      <c r="N345" s="32"/>
    </row>
    <row r="346" spans="1:14" x14ac:dyDescent="0.25">
      <c r="A346" s="2">
        <v>344</v>
      </c>
      <c r="B346" s="2">
        <f t="shared" si="27"/>
        <v>7</v>
      </c>
      <c r="C346" s="2">
        <f t="shared" si="28"/>
        <v>2</v>
      </c>
      <c r="D346" s="31">
        <v>43144</v>
      </c>
      <c r="E346" s="2" t="s">
        <v>3</v>
      </c>
      <c r="F346" s="4">
        <v>107</v>
      </c>
      <c r="G346" s="2" t="s">
        <v>18</v>
      </c>
      <c r="H346" s="2">
        <v>3</v>
      </c>
      <c r="I346" s="2">
        <v>4557</v>
      </c>
      <c r="J346" s="2">
        <v>7984</v>
      </c>
      <c r="K346" s="29">
        <f t="shared" si="25"/>
        <v>3427</v>
      </c>
      <c r="L346">
        <f t="shared" si="26"/>
        <v>42.923346693386769</v>
      </c>
      <c r="M346" s="33">
        <f t="shared" si="29"/>
        <v>9.3828201575941431E-4</v>
      </c>
      <c r="N346" s="32"/>
    </row>
    <row r="347" spans="1:14" x14ac:dyDescent="0.25">
      <c r="A347" s="2">
        <v>345</v>
      </c>
      <c r="B347" s="2">
        <f t="shared" si="27"/>
        <v>7</v>
      </c>
      <c r="C347" s="2">
        <f t="shared" si="28"/>
        <v>2</v>
      </c>
      <c r="D347" s="31">
        <v>43145</v>
      </c>
      <c r="E347" s="2" t="s">
        <v>7</v>
      </c>
      <c r="F347" s="4">
        <v>109</v>
      </c>
      <c r="G347" s="2" t="s">
        <v>18</v>
      </c>
      <c r="H347" s="2">
        <v>22</v>
      </c>
      <c r="I347" s="2">
        <v>4483</v>
      </c>
      <c r="J347" s="2">
        <v>5267</v>
      </c>
      <c r="K347" s="29">
        <f t="shared" si="25"/>
        <v>784</v>
      </c>
      <c r="L347">
        <f t="shared" si="26"/>
        <v>14.885133852287829</v>
      </c>
      <c r="M347" s="33">
        <f t="shared" si="29"/>
        <v>2.1465220319678458E-4</v>
      </c>
      <c r="N347" s="32"/>
    </row>
    <row r="348" spans="1:14" x14ac:dyDescent="0.25">
      <c r="A348" s="2">
        <v>346</v>
      </c>
      <c r="B348" s="2">
        <f t="shared" si="27"/>
        <v>7</v>
      </c>
      <c r="C348" s="2">
        <f t="shared" si="28"/>
        <v>2</v>
      </c>
      <c r="D348" s="31">
        <v>43146</v>
      </c>
      <c r="E348" s="2" t="s">
        <v>6</v>
      </c>
      <c r="F348" s="4">
        <v>102</v>
      </c>
      <c r="G348" s="2" t="s">
        <v>8</v>
      </c>
      <c r="H348" s="2">
        <v>5</v>
      </c>
      <c r="I348" s="2">
        <v>1734</v>
      </c>
      <c r="J348" s="2">
        <v>1416</v>
      </c>
      <c r="K348" s="29">
        <f t="shared" si="25"/>
        <v>-318</v>
      </c>
      <c r="L348">
        <f t="shared" si="26"/>
        <v>-22.457627118644069</v>
      </c>
      <c r="M348" s="33">
        <f t="shared" si="29"/>
        <v>-8.7065562010940696E-5</v>
      </c>
      <c r="N348" s="32"/>
    </row>
    <row r="349" spans="1:14" x14ac:dyDescent="0.25">
      <c r="A349" s="2">
        <v>347</v>
      </c>
      <c r="B349" s="2">
        <f t="shared" si="27"/>
        <v>7</v>
      </c>
      <c r="C349" s="2">
        <f t="shared" si="28"/>
        <v>2</v>
      </c>
      <c r="D349" s="31">
        <v>43147</v>
      </c>
      <c r="E349" s="2" t="s">
        <v>3</v>
      </c>
      <c r="F349" s="4">
        <v>104</v>
      </c>
      <c r="G349" s="2" t="s">
        <v>8</v>
      </c>
      <c r="H349" s="2">
        <v>12</v>
      </c>
      <c r="I349" s="2">
        <v>3780</v>
      </c>
      <c r="J349" s="2">
        <v>5359</v>
      </c>
      <c r="K349" s="29">
        <f t="shared" si="25"/>
        <v>1579</v>
      </c>
      <c r="L349">
        <f t="shared" si="26"/>
        <v>29.464452323194624</v>
      </c>
      <c r="M349" s="33">
        <f t="shared" si="29"/>
        <v>4.3231610822413633E-4</v>
      </c>
      <c r="N349" s="32"/>
    </row>
    <row r="350" spans="1:14" x14ac:dyDescent="0.25">
      <c r="A350" s="2">
        <v>348</v>
      </c>
      <c r="B350" s="2">
        <f t="shared" si="27"/>
        <v>7</v>
      </c>
      <c r="C350" s="2">
        <f t="shared" si="28"/>
        <v>2</v>
      </c>
      <c r="D350" s="31">
        <v>43148</v>
      </c>
      <c r="E350" s="2" t="s">
        <v>6</v>
      </c>
      <c r="F350" s="4">
        <v>103</v>
      </c>
      <c r="G350" s="2" t="s">
        <v>4</v>
      </c>
      <c r="H350" s="2">
        <v>42</v>
      </c>
      <c r="I350" s="2">
        <v>4873</v>
      </c>
      <c r="J350" s="2">
        <v>5556</v>
      </c>
      <c r="K350" s="29">
        <f t="shared" si="25"/>
        <v>683</v>
      </c>
      <c r="L350">
        <f t="shared" si="26"/>
        <v>12.293016558675305</v>
      </c>
      <c r="M350" s="33">
        <f t="shared" si="29"/>
        <v>1.8699930457066822E-4</v>
      </c>
      <c r="N350" s="32"/>
    </row>
    <row r="351" spans="1:14" x14ac:dyDescent="0.25">
      <c r="A351" s="2">
        <v>349</v>
      </c>
      <c r="B351" s="2">
        <f t="shared" si="27"/>
        <v>8</v>
      </c>
      <c r="C351" s="2">
        <f t="shared" si="28"/>
        <v>2</v>
      </c>
      <c r="D351" s="31">
        <v>43149</v>
      </c>
      <c r="E351" s="2" t="s">
        <v>7</v>
      </c>
      <c r="F351" s="4">
        <v>101</v>
      </c>
      <c r="G351" s="2" t="s">
        <v>20</v>
      </c>
      <c r="H351" s="2">
        <v>4</v>
      </c>
      <c r="I351" s="2">
        <v>4799</v>
      </c>
      <c r="J351" s="2">
        <v>2957</v>
      </c>
      <c r="K351" s="29">
        <f t="shared" si="25"/>
        <v>-1842</v>
      </c>
      <c r="L351">
        <f t="shared" si="26"/>
        <v>-62.292864389584032</v>
      </c>
      <c r="M351" s="33">
        <f t="shared" si="29"/>
        <v>-5.0432316108224139E-4</v>
      </c>
      <c r="N351" s="32"/>
    </row>
    <row r="352" spans="1:14" x14ac:dyDescent="0.25">
      <c r="A352" s="2">
        <v>350</v>
      </c>
      <c r="B352" s="2">
        <f t="shared" si="27"/>
        <v>8</v>
      </c>
      <c r="C352" s="2">
        <f t="shared" si="28"/>
        <v>2</v>
      </c>
      <c r="D352" s="31">
        <v>43150</v>
      </c>
      <c r="E352" s="2" t="s">
        <v>5</v>
      </c>
      <c r="F352" s="4">
        <v>110</v>
      </c>
      <c r="G352" s="2" t="s">
        <v>18</v>
      </c>
      <c r="H352" s="2">
        <v>2</v>
      </c>
      <c r="I352" s="2">
        <v>2395</v>
      </c>
      <c r="J352" s="2">
        <v>8341</v>
      </c>
      <c r="K352" s="29">
        <f t="shared" si="25"/>
        <v>5946</v>
      </c>
      <c r="L352">
        <f t="shared" si="26"/>
        <v>71.286416496822923</v>
      </c>
      <c r="M352" s="33">
        <f t="shared" si="29"/>
        <v>1.6279617349592873E-3</v>
      </c>
      <c r="N352" s="32"/>
    </row>
    <row r="353" spans="1:14" x14ac:dyDescent="0.25">
      <c r="A353" s="2">
        <v>351</v>
      </c>
      <c r="B353" s="2">
        <f t="shared" si="27"/>
        <v>8</v>
      </c>
      <c r="C353" s="2">
        <f t="shared" si="28"/>
        <v>2</v>
      </c>
      <c r="D353" s="31">
        <v>43151</v>
      </c>
      <c r="E353" s="2" t="s">
        <v>7</v>
      </c>
      <c r="F353" s="4">
        <v>106</v>
      </c>
      <c r="G353" s="2" t="s">
        <v>20</v>
      </c>
      <c r="H353" s="2">
        <v>4</v>
      </c>
      <c r="I353" s="2">
        <v>2764</v>
      </c>
      <c r="J353" s="2">
        <v>8735</v>
      </c>
      <c r="K353" s="29">
        <f t="shared" si="25"/>
        <v>5971</v>
      </c>
      <c r="L353">
        <f t="shared" si="26"/>
        <v>68.357183743560384</v>
      </c>
      <c r="M353" s="33">
        <f t="shared" si="29"/>
        <v>1.6348065118469398E-3</v>
      </c>
      <c r="N353" s="32"/>
    </row>
    <row r="354" spans="1:14" x14ac:dyDescent="0.25">
      <c r="A354" s="2">
        <v>352</v>
      </c>
      <c r="B354" s="2">
        <f t="shared" si="27"/>
        <v>8</v>
      </c>
      <c r="C354" s="2">
        <f t="shared" si="28"/>
        <v>2</v>
      </c>
      <c r="D354" s="31">
        <v>43152</v>
      </c>
      <c r="E354" s="2" t="s">
        <v>6</v>
      </c>
      <c r="F354" s="4">
        <v>110</v>
      </c>
      <c r="G354" s="2" t="s">
        <v>19</v>
      </c>
      <c r="H354" s="2">
        <v>29</v>
      </c>
      <c r="I354" s="2">
        <v>3917</v>
      </c>
      <c r="J354" s="2">
        <v>3273</v>
      </c>
      <c r="K354" s="29">
        <f t="shared" si="25"/>
        <v>-644</v>
      </c>
      <c r="L354">
        <f t="shared" si="26"/>
        <v>-19.676138099602809</v>
      </c>
      <c r="M354" s="33">
        <f t="shared" si="29"/>
        <v>-1.7632145262593021E-4</v>
      </c>
      <c r="N354" s="32"/>
    </row>
    <row r="355" spans="1:14" x14ac:dyDescent="0.25">
      <c r="A355" s="2">
        <v>353</v>
      </c>
      <c r="B355" s="2">
        <f t="shared" si="27"/>
        <v>8</v>
      </c>
      <c r="C355" s="2">
        <f t="shared" si="28"/>
        <v>2</v>
      </c>
      <c r="D355" s="31">
        <v>43153</v>
      </c>
      <c r="E355" s="2" t="s">
        <v>3</v>
      </c>
      <c r="F355" s="4">
        <v>108</v>
      </c>
      <c r="G355" s="2" t="s">
        <v>20</v>
      </c>
      <c r="H355" s="2">
        <v>35</v>
      </c>
      <c r="I355" s="2">
        <v>2756</v>
      </c>
      <c r="J355" s="2">
        <v>3955</v>
      </c>
      <c r="K355" s="29">
        <f t="shared" si="25"/>
        <v>1199</v>
      </c>
      <c r="L355">
        <f t="shared" si="26"/>
        <v>30.316055625790138</v>
      </c>
      <c r="M355" s="33">
        <f t="shared" si="29"/>
        <v>3.2827549953181727E-4</v>
      </c>
      <c r="N355" s="32"/>
    </row>
    <row r="356" spans="1:14" x14ac:dyDescent="0.25">
      <c r="A356" s="2">
        <v>354</v>
      </c>
      <c r="B356" s="2">
        <f t="shared" si="27"/>
        <v>8</v>
      </c>
      <c r="C356" s="2">
        <f t="shared" si="28"/>
        <v>2</v>
      </c>
      <c r="D356" s="31">
        <v>43154</v>
      </c>
      <c r="E356" s="2" t="s">
        <v>5</v>
      </c>
      <c r="F356" s="4">
        <v>103</v>
      </c>
      <c r="G356" s="2" t="s">
        <v>19</v>
      </c>
      <c r="H356" s="2">
        <v>14</v>
      </c>
      <c r="I356" s="2">
        <v>1310</v>
      </c>
      <c r="J356" s="2">
        <v>7914</v>
      </c>
      <c r="K356" s="29">
        <f t="shared" si="25"/>
        <v>6604</v>
      </c>
      <c r="L356">
        <f t="shared" si="26"/>
        <v>83.44705585039172</v>
      </c>
      <c r="M356" s="33">
        <f t="shared" si="29"/>
        <v>1.8081162626423029E-3</v>
      </c>
      <c r="N356" s="32"/>
    </row>
    <row r="357" spans="1:14" x14ac:dyDescent="0.25">
      <c r="A357" s="2">
        <v>355</v>
      </c>
      <c r="B357" s="2">
        <f t="shared" si="27"/>
        <v>8</v>
      </c>
      <c r="C357" s="2">
        <f t="shared" si="28"/>
        <v>2</v>
      </c>
      <c r="D357" s="31">
        <v>43155</v>
      </c>
      <c r="E357" s="2" t="s">
        <v>3</v>
      </c>
      <c r="F357" s="4">
        <v>106</v>
      </c>
      <c r="G357" s="2" t="s">
        <v>19</v>
      </c>
      <c r="H357" s="2">
        <v>34</v>
      </c>
      <c r="I357" s="2">
        <v>1082</v>
      </c>
      <c r="J357" s="2">
        <v>5119</v>
      </c>
      <c r="K357" s="29">
        <f t="shared" si="25"/>
        <v>4037</v>
      </c>
      <c r="L357">
        <f t="shared" si="26"/>
        <v>78.863059191248283</v>
      </c>
      <c r="M357" s="33">
        <f t="shared" si="29"/>
        <v>1.105294571818137E-3</v>
      </c>
      <c r="N357" s="32"/>
    </row>
    <row r="358" spans="1:14" x14ac:dyDescent="0.25">
      <c r="A358" s="2">
        <v>356</v>
      </c>
      <c r="B358" s="2">
        <f t="shared" si="27"/>
        <v>9</v>
      </c>
      <c r="C358" s="2">
        <f t="shared" si="28"/>
        <v>2</v>
      </c>
      <c r="D358" s="31">
        <v>43156</v>
      </c>
      <c r="E358" s="2" t="s">
        <v>6</v>
      </c>
      <c r="F358" s="4">
        <v>103</v>
      </c>
      <c r="G358" s="2" t="s">
        <v>20</v>
      </c>
      <c r="H358" s="2">
        <v>43</v>
      </c>
      <c r="I358" s="2">
        <v>3905</v>
      </c>
      <c r="J358" s="2">
        <v>5798</v>
      </c>
      <c r="K358" s="29">
        <f t="shared" si="25"/>
        <v>1893</v>
      </c>
      <c r="L358">
        <f t="shared" si="26"/>
        <v>32.649189375646777</v>
      </c>
      <c r="M358" s="33">
        <f t="shared" si="29"/>
        <v>5.1828650593305258E-4</v>
      </c>
      <c r="N358" s="32"/>
    </row>
    <row r="359" spans="1:14" x14ac:dyDescent="0.25">
      <c r="A359" s="2">
        <v>357</v>
      </c>
      <c r="B359" s="2">
        <f t="shared" si="27"/>
        <v>9</v>
      </c>
      <c r="C359" s="2">
        <f t="shared" si="28"/>
        <v>2</v>
      </c>
      <c r="D359" s="31">
        <v>43157</v>
      </c>
      <c r="E359" s="2" t="s">
        <v>5</v>
      </c>
      <c r="F359" s="4">
        <v>110</v>
      </c>
      <c r="G359" s="2" t="s">
        <v>20</v>
      </c>
      <c r="H359" s="2">
        <v>40</v>
      </c>
      <c r="I359" s="2">
        <v>3293</v>
      </c>
      <c r="J359" s="2">
        <v>4477</v>
      </c>
      <c r="K359" s="29">
        <f t="shared" si="25"/>
        <v>1184</v>
      </c>
      <c r="L359">
        <f t="shared" si="26"/>
        <v>26.446280991735538</v>
      </c>
      <c r="M359" s="33">
        <f t="shared" si="29"/>
        <v>3.2416863339922571E-4</v>
      </c>
      <c r="N359" s="32"/>
    </row>
    <row r="360" spans="1:14" x14ac:dyDescent="0.25">
      <c r="A360" s="2">
        <v>358</v>
      </c>
      <c r="B360" s="2">
        <f t="shared" si="27"/>
        <v>9</v>
      </c>
      <c r="C360" s="2">
        <f t="shared" si="28"/>
        <v>2</v>
      </c>
      <c r="D360" s="31">
        <v>43158</v>
      </c>
      <c r="E360" s="2" t="s">
        <v>3</v>
      </c>
      <c r="F360" s="4">
        <v>103</v>
      </c>
      <c r="G360" s="2" t="s">
        <v>19</v>
      </c>
      <c r="H360" s="2">
        <v>21</v>
      </c>
      <c r="I360" s="2">
        <v>1735</v>
      </c>
      <c r="J360" s="2">
        <v>2907</v>
      </c>
      <c r="K360" s="29">
        <f t="shared" si="25"/>
        <v>1172</v>
      </c>
      <c r="L360">
        <f t="shared" si="26"/>
        <v>40.316477468180253</v>
      </c>
      <c r="M360" s="33">
        <f t="shared" si="29"/>
        <v>3.2088314049315248E-4</v>
      </c>
      <c r="N360" s="32"/>
    </row>
    <row r="361" spans="1:14" x14ac:dyDescent="0.25">
      <c r="A361" s="2">
        <v>359</v>
      </c>
      <c r="B361" s="2">
        <f t="shared" si="27"/>
        <v>9</v>
      </c>
      <c r="C361" s="2">
        <f t="shared" si="28"/>
        <v>2</v>
      </c>
      <c r="D361" s="31">
        <v>43159</v>
      </c>
      <c r="E361" s="2" t="s">
        <v>7</v>
      </c>
      <c r="F361" s="4">
        <v>103</v>
      </c>
      <c r="G361" s="2" t="s">
        <v>8</v>
      </c>
      <c r="H361" s="2">
        <v>6</v>
      </c>
      <c r="I361" s="2">
        <v>2731</v>
      </c>
      <c r="J361" s="2">
        <v>5286</v>
      </c>
      <c r="K361" s="29">
        <f t="shared" si="25"/>
        <v>2555</v>
      </c>
      <c r="L361">
        <f t="shared" si="26"/>
        <v>48.335225122966321</v>
      </c>
      <c r="M361" s="33">
        <f t="shared" si="29"/>
        <v>6.9953619791809267E-4</v>
      </c>
      <c r="N361" s="32"/>
    </row>
    <row r="362" spans="1:14" x14ac:dyDescent="0.25">
      <c r="A362" s="2">
        <v>360</v>
      </c>
      <c r="B362" s="2">
        <f t="shared" si="27"/>
        <v>9</v>
      </c>
      <c r="C362" s="2">
        <f t="shared" si="28"/>
        <v>3</v>
      </c>
      <c r="D362" s="31">
        <v>43160</v>
      </c>
      <c r="E362" s="2" t="s">
        <v>5</v>
      </c>
      <c r="F362" s="4">
        <v>105</v>
      </c>
      <c r="G362" s="2" t="s">
        <v>20</v>
      </c>
      <c r="H362" s="2">
        <v>48</v>
      </c>
      <c r="I362" s="2">
        <v>4019</v>
      </c>
      <c r="J362" s="2">
        <v>3979</v>
      </c>
      <c r="K362" s="29">
        <f t="shared" si="25"/>
        <v>-40</v>
      </c>
      <c r="L362">
        <f t="shared" si="26"/>
        <v>-1.0052777079668258</v>
      </c>
      <c r="M362" s="33">
        <f t="shared" si="29"/>
        <v>-1.0951643020244112E-5</v>
      </c>
      <c r="N362" s="32"/>
    </row>
    <row r="363" spans="1:14" x14ac:dyDescent="0.25">
      <c r="A363" s="2">
        <v>361</v>
      </c>
      <c r="B363" s="2">
        <f t="shared" si="27"/>
        <v>9</v>
      </c>
      <c r="C363" s="2">
        <f t="shared" si="28"/>
        <v>3</v>
      </c>
      <c r="D363" s="31">
        <v>43161</v>
      </c>
      <c r="E363" s="2" t="s">
        <v>6</v>
      </c>
      <c r="F363" s="4">
        <v>108</v>
      </c>
      <c r="G363" s="2" t="s">
        <v>4</v>
      </c>
      <c r="H363" s="2">
        <v>13</v>
      </c>
      <c r="I363" s="2">
        <v>4521</v>
      </c>
      <c r="J363" s="2">
        <v>8556</v>
      </c>
      <c r="K363" s="29">
        <f t="shared" si="25"/>
        <v>4035</v>
      </c>
      <c r="L363">
        <f t="shared" si="26"/>
        <v>47.159887798036465</v>
      </c>
      <c r="M363" s="33">
        <f t="shared" si="29"/>
        <v>1.1047469896671247E-3</v>
      </c>
      <c r="N363" s="32"/>
    </row>
    <row r="364" spans="1:14" x14ac:dyDescent="0.25">
      <c r="A364" s="2">
        <v>362</v>
      </c>
      <c r="B364" s="2">
        <f t="shared" si="27"/>
        <v>9</v>
      </c>
      <c r="C364" s="2">
        <f t="shared" si="28"/>
        <v>3</v>
      </c>
      <c r="D364" s="31">
        <v>43162</v>
      </c>
      <c r="E364" s="2" t="s">
        <v>7</v>
      </c>
      <c r="F364" s="4">
        <v>101</v>
      </c>
      <c r="G364" s="2" t="s">
        <v>19</v>
      </c>
      <c r="H364" s="2">
        <v>46</v>
      </c>
      <c r="I364" s="2">
        <v>2670</v>
      </c>
      <c r="J364" s="2">
        <v>7285</v>
      </c>
      <c r="K364" s="29">
        <f t="shared" si="25"/>
        <v>4615</v>
      </c>
      <c r="L364">
        <f t="shared" si="26"/>
        <v>63.349347975291693</v>
      </c>
      <c r="M364" s="33">
        <f t="shared" si="29"/>
        <v>1.2635458134606645E-3</v>
      </c>
      <c r="N364" s="32"/>
    </row>
    <row r="365" spans="1:14" x14ac:dyDescent="0.25">
      <c r="A365" s="2">
        <v>363</v>
      </c>
      <c r="B365" s="2">
        <f t="shared" si="27"/>
        <v>10</v>
      </c>
      <c r="C365" s="2">
        <f t="shared" si="28"/>
        <v>3</v>
      </c>
      <c r="D365" s="31">
        <v>43163</v>
      </c>
      <c r="E365" s="2" t="s">
        <v>5</v>
      </c>
      <c r="F365" s="4">
        <v>108</v>
      </c>
      <c r="G365" s="2" t="s">
        <v>19</v>
      </c>
      <c r="H365" s="2">
        <v>46</v>
      </c>
      <c r="I365" s="2">
        <v>3306</v>
      </c>
      <c r="J365" s="2">
        <v>4727</v>
      </c>
      <c r="K365" s="29">
        <f t="shared" si="25"/>
        <v>1421</v>
      </c>
      <c r="L365">
        <f t="shared" si="26"/>
        <v>30.061349693251532</v>
      </c>
      <c r="M365" s="33">
        <f t="shared" si="29"/>
        <v>3.8905711829417209E-4</v>
      </c>
      <c r="N365" s="32"/>
    </row>
    <row r="366" spans="1:14" x14ac:dyDescent="0.25">
      <c r="A366" s="2">
        <v>364</v>
      </c>
      <c r="B366" s="2">
        <f t="shared" si="27"/>
        <v>10</v>
      </c>
      <c r="C366" s="2">
        <f t="shared" si="28"/>
        <v>3</v>
      </c>
      <c r="D366" s="31">
        <v>43164</v>
      </c>
      <c r="E366" s="2" t="s">
        <v>3</v>
      </c>
      <c r="F366" s="4">
        <v>105</v>
      </c>
      <c r="G366" s="2" t="s">
        <v>18</v>
      </c>
      <c r="H366" s="2">
        <v>9</v>
      </c>
      <c r="I366" s="2">
        <v>3202</v>
      </c>
      <c r="J366" s="2">
        <v>2219</v>
      </c>
      <c r="K366" s="29">
        <f t="shared" si="25"/>
        <v>-983</v>
      </c>
      <c r="L366">
        <f t="shared" si="26"/>
        <v>-44.299233889139252</v>
      </c>
      <c r="M366" s="33">
        <f t="shared" si="29"/>
        <v>-2.6913662722249904E-4</v>
      </c>
      <c r="N366" s="32"/>
    </row>
    <row r="367" spans="1:14" x14ac:dyDescent="0.25">
      <c r="A367" s="2">
        <v>365</v>
      </c>
      <c r="B367" s="2">
        <f t="shared" si="27"/>
        <v>10</v>
      </c>
      <c r="C367" s="2">
        <f t="shared" si="28"/>
        <v>3</v>
      </c>
      <c r="D367" s="31">
        <v>43165</v>
      </c>
      <c r="E367" s="2" t="s">
        <v>3</v>
      </c>
      <c r="F367" s="4">
        <v>103</v>
      </c>
      <c r="G367" s="2" t="s">
        <v>20</v>
      </c>
      <c r="H367" s="2">
        <v>14</v>
      </c>
      <c r="I367" s="2">
        <v>4591</v>
      </c>
      <c r="J367" s="2">
        <v>7723</v>
      </c>
      <c r="K367" s="29">
        <f t="shared" si="25"/>
        <v>3132</v>
      </c>
      <c r="L367">
        <f t="shared" si="26"/>
        <v>40.554188786740902</v>
      </c>
      <c r="M367" s="33">
        <f t="shared" si="29"/>
        <v>8.5751364848511398E-4</v>
      </c>
      <c r="N367" s="32"/>
    </row>
    <row r="368" spans="1:14" x14ac:dyDescent="0.25">
      <c r="A368" s="2">
        <v>366</v>
      </c>
      <c r="B368" s="2">
        <f t="shared" si="27"/>
        <v>10</v>
      </c>
      <c r="C368" s="2">
        <f t="shared" si="28"/>
        <v>3</v>
      </c>
      <c r="D368" s="31">
        <v>43166</v>
      </c>
      <c r="E368" s="2" t="s">
        <v>3</v>
      </c>
      <c r="F368" s="4">
        <v>101</v>
      </c>
      <c r="G368" s="2" t="s">
        <v>4</v>
      </c>
      <c r="H368" s="2">
        <v>8</v>
      </c>
      <c r="I368" s="2">
        <v>1477</v>
      </c>
      <c r="J368" s="2">
        <v>7091</v>
      </c>
      <c r="K368" s="29">
        <f t="shared" si="25"/>
        <v>5614</v>
      </c>
      <c r="L368">
        <f t="shared" si="26"/>
        <v>79.170779861796646</v>
      </c>
      <c r="M368" s="33">
        <f t="shared" si="29"/>
        <v>1.537063097891261E-3</v>
      </c>
      <c r="N368" s="32"/>
    </row>
    <row r="369" spans="1:14" x14ac:dyDescent="0.25">
      <c r="A369" s="2">
        <v>367</v>
      </c>
      <c r="B369" s="2">
        <f t="shared" si="27"/>
        <v>10</v>
      </c>
      <c r="C369" s="2">
        <f t="shared" si="28"/>
        <v>3</v>
      </c>
      <c r="D369" s="31">
        <v>43167</v>
      </c>
      <c r="E369" s="2" t="s">
        <v>7</v>
      </c>
      <c r="F369" s="4">
        <v>105</v>
      </c>
      <c r="G369" s="2" t="s">
        <v>18</v>
      </c>
      <c r="H369" s="2">
        <v>26</v>
      </c>
      <c r="I369" s="2">
        <v>4661</v>
      </c>
      <c r="J369" s="2">
        <v>6069</v>
      </c>
      <c r="K369" s="29">
        <f t="shared" si="25"/>
        <v>1408</v>
      </c>
      <c r="L369">
        <f t="shared" si="26"/>
        <v>23.199868182567144</v>
      </c>
      <c r="M369" s="33">
        <f t="shared" si="29"/>
        <v>3.8549783431259275E-4</v>
      </c>
      <c r="N369" s="32"/>
    </row>
    <row r="370" spans="1:14" x14ac:dyDescent="0.25">
      <c r="A370" s="2">
        <v>368</v>
      </c>
      <c r="B370" s="2">
        <f t="shared" si="27"/>
        <v>10</v>
      </c>
      <c r="C370" s="2">
        <f t="shared" si="28"/>
        <v>3</v>
      </c>
      <c r="D370" s="31">
        <v>43168</v>
      </c>
      <c r="E370" s="2" t="s">
        <v>5</v>
      </c>
      <c r="F370" s="4">
        <v>108</v>
      </c>
      <c r="G370" s="2" t="s">
        <v>19</v>
      </c>
      <c r="H370" s="2">
        <v>8</v>
      </c>
      <c r="I370" s="2">
        <v>4591</v>
      </c>
      <c r="J370" s="2">
        <v>2905</v>
      </c>
      <c r="K370" s="29">
        <f t="shared" si="25"/>
        <v>-1686</v>
      </c>
      <c r="L370">
        <f t="shared" si="26"/>
        <v>-58.03786574870913</v>
      </c>
      <c r="M370" s="33">
        <f t="shared" si="29"/>
        <v>-4.6161175330328933E-4</v>
      </c>
      <c r="N370" s="32"/>
    </row>
    <row r="371" spans="1:14" x14ac:dyDescent="0.25">
      <c r="A371" s="2">
        <v>369</v>
      </c>
      <c r="B371" s="2">
        <f t="shared" si="27"/>
        <v>10</v>
      </c>
      <c r="C371" s="2">
        <f t="shared" si="28"/>
        <v>3</v>
      </c>
      <c r="D371" s="31">
        <v>43169</v>
      </c>
      <c r="E371" s="2" t="s">
        <v>7</v>
      </c>
      <c r="F371" s="4">
        <v>106</v>
      </c>
      <c r="G371" s="2" t="s">
        <v>8</v>
      </c>
      <c r="H371" s="2">
        <v>38</v>
      </c>
      <c r="I371" s="2">
        <v>1501</v>
      </c>
      <c r="J371" s="2">
        <v>8555</v>
      </c>
      <c r="K371" s="29">
        <f t="shared" si="25"/>
        <v>7054</v>
      </c>
      <c r="L371">
        <f t="shared" si="26"/>
        <v>82.454704850964347</v>
      </c>
      <c r="M371" s="33">
        <f t="shared" si="29"/>
        <v>1.9313222466200491E-3</v>
      </c>
      <c r="N371" s="32"/>
    </row>
    <row r="372" spans="1:14" x14ac:dyDescent="0.25">
      <c r="A372" s="2">
        <v>370</v>
      </c>
      <c r="B372" s="2">
        <f t="shared" si="27"/>
        <v>11</v>
      </c>
      <c r="C372" s="2">
        <f t="shared" si="28"/>
        <v>3</v>
      </c>
      <c r="D372" s="31">
        <v>43170</v>
      </c>
      <c r="E372" s="2" t="s">
        <v>5</v>
      </c>
      <c r="F372" s="4">
        <v>103</v>
      </c>
      <c r="G372" s="2" t="s">
        <v>8</v>
      </c>
      <c r="H372" s="2">
        <v>38</v>
      </c>
      <c r="I372" s="2">
        <v>2111</v>
      </c>
      <c r="J372" s="2">
        <v>8038</v>
      </c>
      <c r="K372" s="29">
        <f t="shared" si="25"/>
        <v>5927</v>
      </c>
      <c r="L372">
        <f t="shared" si="26"/>
        <v>73.737248071659621</v>
      </c>
      <c r="M372" s="33">
        <f t="shared" si="29"/>
        <v>1.6227597045246713E-3</v>
      </c>
      <c r="N372" s="32"/>
    </row>
    <row r="373" spans="1:14" x14ac:dyDescent="0.25">
      <c r="A373" s="2">
        <v>371</v>
      </c>
      <c r="B373" s="2">
        <f t="shared" si="27"/>
        <v>11</v>
      </c>
      <c r="C373" s="2">
        <f t="shared" si="28"/>
        <v>3</v>
      </c>
      <c r="D373" s="31">
        <v>43171</v>
      </c>
      <c r="E373" s="2" t="s">
        <v>6</v>
      </c>
      <c r="F373" s="4">
        <v>109</v>
      </c>
      <c r="G373" s="2" t="s">
        <v>8</v>
      </c>
      <c r="H373" s="2">
        <v>3</v>
      </c>
      <c r="I373" s="2">
        <v>4233</v>
      </c>
      <c r="J373" s="2">
        <v>6909</v>
      </c>
      <c r="K373" s="29">
        <f t="shared" si="25"/>
        <v>2676</v>
      </c>
      <c r="L373">
        <f t="shared" si="26"/>
        <v>38.732088580112894</v>
      </c>
      <c r="M373" s="33">
        <f t="shared" si="29"/>
        <v>7.3266491805433107E-4</v>
      </c>
      <c r="N373" s="32"/>
    </row>
    <row r="374" spans="1:14" x14ac:dyDescent="0.25">
      <c r="A374" s="2">
        <v>372</v>
      </c>
      <c r="B374" s="2">
        <f t="shared" si="27"/>
        <v>11</v>
      </c>
      <c r="C374" s="2">
        <f t="shared" si="28"/>
        <v>3</v>
      </c>
      <c r="D374" s="31">
        <v>43172</v>
      </c>
      <c r="E374" s="2" t="s">
        <v>7</v>
      </c>
      <c r="F374" s="4">
        <v>106</v>
      </c>
      <c r="G374" s="2" t="s">
        <v>20</v>
      </c>
      <c r="H374" s="2">
        <v>2</v>
      </c>
      <c r="I374" s="2">
        <v>4368</v>
      </c>
      <c r="J374" s="2">
        <v>2080</v>
      </c>
      <c r="K374" s="29">
        <f t="shared" si="25"/>
        <v>-2288</v>
      </c>
      <c r="L374">
        <f t="shared" si="26"/>
        <v>-110.00000000000001</v>
      </c>
      <c r="M374" s="33">
        <f t="shared" si="29"/>
        <v>-6.2643398075796326E-4</v>
      </c>
      <c r="N374" s="32"/>
    </row>
    <row r="375" spans="1:14" x14ac:dyDescent="0.25">
      <c r="A375" s="2">
        <v>373</v>
      </c>
      <c r="B375" s="2">
        <f t="shared" si="27"/>
        <v>11</v>
      </c>
      <c r="C375" s="2">
        <f t="shared" si="28"/>
        <v>3</v>
      </c>
      <c r="D375" s="31">
        <v>43173</v>
      </c>
      <c r="E375" s="2" t="s">
        <v>6</v>
      </c>
      <c r="F375" s="4">
        <v>107</v>
      </c>
      <c r="G375" s="2" t="s">
        <v>4</v>
      </c>
      <c r="H375" s="2">
        <v>37</v>
      </c>
      <c r="I375" s="2">
        <v>3244</v>
      </c>
      <c r="J375" s="2">
        <v>2683</v>
      </c>
      <c r="K375" s="29">
        <f t="shared" si="25"/>
        <v>-561</v>
      </c>
      <c r="L375">
        <f t="shared" si="26"/>
        <v>-20.909429742825196</v>
      </c>
      <c r="M375" s="33">
        <f t="shared" si="29"/>
        <v>-1.5359679335892368E-4</v>
      </c>
      <c r="N375" s="32"/>
    </row>
    <row r="376" spans="1:14" x14ac:dyDescent="0.25">
      <c r="A376" s="2">
        <v>374</v>
      </c>
      <c r="B376" s="2">
        <f t="shared" si="27"/>
        <v>11</v>
      </c>
      <c r="C376" s="2">
        <f t="shared" si="28"/>
        <v>3</v>
      </c>
      <c r="D376" s="31">
        <v>43174</v>
      </c>
      <c r="E376" s="2" t="s">
        <v>6</v>
      </c>
      <c r="F376" s="4">
        <v>107</v>
      </c>
      <c r="G376" s="2" t="s">
        <v>8</v>
      </c>
      <c r="H376" s="2">
        <v>35</v>
      </c>
      <c r="I376" s="2">
        <v>4799</v>
      </c>
      <c r="J376" s="2">
        <v>854</v>
      </c>
      <c r="K376" s="29">
        <f t="shared" si="25"/>
        <v>-3945</v>
      </c>
      <c r="L376">
        <f t="shared" si="26"/>
        <v>-461.94379391100699</v>
      </c>
      <c r="M376" s="33">
        <f t="shared" si="29"/>
        <v>-1.0801057928715755E-3</v>
      </c>
      <c r="N376" s="32"/>
    </row>
    <row r="377" spans="1:14" x14ac:dyDescent="0.25">
      <c r="A377" s="2">
        <v>375</v>
      </c>
      <c r="B377" s="2">
        <f t="shared" si="27"/>
        <v>11</v>
      </c>
      <c r="C377" s="2">
        <f t="shared" si="28"/>
        <v>3</v>
      </c>
      <c r="D377" s="31">
        <v>43175</v>
      </c>
      <c r="E377" s="2" t="s">
        <v>7</v>
      </c>
      <c r="F377" s="4">
        <v>104</v>
      </c>
      <c r="G377" s="2" t="s">
        <v>20</v>
      </c>
      <c r="H377" s="2">
        <v>35</v>
      </c>
      <c r="I377" s="2">
        <v>4277</v>
      </c>
      <c r="J377" s="2">
        <v>4099</v>
      </c>
      <c r="K377" s="29">
        <f t="shared" si="25"/>
        <v>-178</v>
      </c>
      <c r="L377">
        <f t="shared" si="26"/>
        <v>-4.3425225664796292</v>
      </c>
      <c r="M377" s="33">
        <f t="shared" si="29"/>
        <v>-4.8734811440086298E-5</v>
      </c>
      <c r="N377" s="32"/>
    </row>
    <row r="378" spans="1:14" x14ac:dyDescent="0.25">
      <c r="A378" s="2">
        <v>376</v>
      </c>
      <c r="B378" s="2">
        <f t="shared" si="27"/>
        <v>11</v>
      </c>
      <c r="C378" s="2">
        <f t="shared" si="28"/>
        <v>3</v>
      </c>
      <c r="D378" s="31">
        <v>43176</v>
      </c>
      <c r="E378" s="2" t="s">
        <v>7</v>
      </c>
      <c r="F378" s="4">
        <v>102</v>
      </c>
      <c r="G378" s="2" t="s">
        <v>20</v>
      </c>
      <c r="H378" s="2">
        <v>24</v>
      </c>
      <c r="I378" s="2">
        <v>2840</v>
      </c>
      <c r="J378" s="2">
        <v>1351</v>
      </c>
      <c r="K378" s="29">
        <f t="shared" si="25"/>
        <v>-1489</v>
      </c>
      <c r="L378">
        <f t="shared" si="26"/>
        <v>-110.21465581051073</v>
      </c>
      <c r="M378" s="33">
        <f t="shared" si="29"/>
        <v>-4.0767491142858708E-4</v>
      </c>
      <c r="N378" s="32"/>
    </row>
    <row r="379" spans="1:14" x14ac:dyDescent="0.25">
      <c r="A379" s="2">
        <v>377</v>
      </c>
      <c r="B379" s="2">
        <f t="shared" si="27"/>
        <v>12</v>
      </c>
      <c r="C379" s="2">
        <f t="shared" si="28"/>
        <v>3</v>
      </c>
      <c r="D379" s="31">
        <v>43177</v>
      </c>
      <c r="E379" s="2" t="s">
        <v>5</v>
      </c>
      <c r="F379" s="4">
        <v>108</v>
      </c>
      <c r="G379" s="2" t="s">
        <v>8</v>
      </c>
      <c r="H379" s="2">
        <v>35</v>
      </c>
      <c r="I379" s="2">
        <v>2705</v>
      </c>
      <c r="J379" s="2">
        <v>6192</v>
      </c>
      <c r="K379" s="29">
        <f t="shared" si="25"/>
        <v>3487</v>
      </c>
      <c r="L379">
        <f t="shared" si="26"/>
        <v>56.314599483204134</v>
      </c>
      <c r="M379" s="33">
        <f t="shared" si="29"/>
        <v>9.5470948028978048E-4</v>
      </c>
      <c r="N379" s="32"/>
    </row>
    <row r="380" spans="1:14" x14ac:dyDescent="0.25">
      <c r="A380" s="2">
        <v>378</v>
      </c>
      <c r="B380" s="2">
        <f t="shared" si="27"/>
        <v>12</v>
      </c>
      <c r="C380" s="2">
        <f t="shared" si="28"/>
        <v>3</v>
      </c>
      <c r="D380" s="31">
        <v>43178</v>
      </c>
      <c r="E380" s="2" t="s">
        <v>3</v>
      </c>
      <c r="F380" s="4">
        <v>108</v>
      </c>
      <c r="G380" s="2" t="s">
        <v>19</v>
      </c>
      <c r="H380" s="2">
        <v>20</v>
      </c>
      <c r="I380" s="2">
        <v>3694</v>
      </c>
      <c r="J380" s="2">
        <v>6600</v>
      </c>
      <c r="K380" s="29">
        <f t="shared" si="25"/>
        <v>2906</v>
      </c>
      <c r="L380">
        <f t="shared" si="26"/>
        <v>44.030303030303031</v>
      </c>
      <c r="M380" s="33">
        <f t="shared" si="29"/>
        <v>7.9563686542073471E-4</v>
      </c>
      <c r="N380" s="32"/>
    </row>
    <row r="381" spans="1:14" x14ac:dyDescent="0.25">
      <c r="A381" s="2">
        <v>379</v>
      </c>
      <c r="B381" s="2">
        <f t="shared" si="27"/>
        <v>12</v>
      </c>
      <c r="C381" s="2">
        <f t="shared" si="28"/>
        <v>3</v>
      </c>
      <c r="D381" s="31">
        <v>43179</v>
      </c>
      <c r="E381" s="2" t="s">
        <v>7</v>
      </c>
      <c r="F381" s="4">
        <v>103</v>
      </c>
      <c r="G381" s="2" t="s">
        <v>4</v>
      </c>
      <c r="H381" s="2">
        <v>49</v>
      </c>
      <c r="I381" s="2">
        <v>1460</v>
      </c>
      <c r="J381" s="2">
        <v>4330</v>
      </c>
      <c r="K381" s="29">
        <f t="shared" si="25"/>
        <v>2870</v>
      </c>
      <c r="L381">
        <f t="shared" si="26"/>
        <v>66.281755196304843</v>
      </c>
      <c r="M381" s="33">
        <f t="shared" si="29"/>
        <v>7.8578038670251509E-4</v>
      </c>
      <c r="N381" s="32"/>
    </row>
    <row r="382" spans="1:14" x14ac:dyDescent="0.25">
      <c r="A382" s="2">
        <v>380</v>
      </c>
      <c r="B382" s="2">
        <f t="shared" si="27"/>
        <v>12</v>
      </c>
      <c r="C382" s="2">
        <f t="shared" si="28"/>
        <v>3</v>
      </c>
      <c r="D382" s="31">
        <v>43180</v>
      </c>
      <c r="E382" s="2" t="s">
        <v>5</v>
      </c>
      <c r="F382" s="4">
        <v>104</v>
      </c>
      <c r="G382" s="2" t="s">
        <v>20</v>
      </c>
      <c r="H382" s="2">
        <v>45</v>
      </c>
      <c r="I382" s="2">
        <v>4494</v>
      </c>
      <c r="J382" s="2">
        <v>4309</v>
      </c>
      <c r="K382" s="29">
        <f t="shared" si="25"/>
        <v>-185</v>
      </c>
      <c r="L382">
        <f t="shared" si="26"/>
        <v>-4.2933395219308421</v>
      </c>
      <c r="M382" s="33">
        <f t="shared" si="29"/>
        <v>-5.0651348968629018E-5</v>
      </c>
      <c r="N382" s="32"/>
    </row>
    <row r="383" spans="1:14" x14ac:dyDescent="0.25">
      <c r="A383" s="2">
        <v>381</v>
      </c>
      <c r="B383" s="2">
        <f t="shared" si="27"/>
        <v>12</v>
      </c>
      <c r="C383" s="2">
        <f t="shared" si="28"/>
        <v>3</v>
      </c>
      <c r="D383" s="31">
        <v>43181</v>
      </c>
      <c r="E383" s="2" t="s">
        <v>3</v>
      </c>
      <c r="F383" s="4">
        <v>103</v>
      </c>
      <c r="G383" s="2" t="s">
        <v>20</v>
      </c>
      <c r="H383" s="2">
        <v>2</v>
      </c>
      <c r="I383" s="2">
        <v>2156</v>
      </c>
      <c r="J383" s="2">
        <v>5968</v>
      </c>
      <c r="K383" s="29">
        <f t="shared" si="25"/>
        <v>3812</v>
      </c>
      <c r="L383">
        <f t="shared" si="26"/>
        <v>63.873994638069711</v>
      </c>
      <c r="M383" s="33">
        <f t="shared" si="29"/>
        <v>1.0436915798292638E-3</v>
      </c>
      <c r="N383" s="32"/>
    </row>
    <row r="384" spans="1:14" x14ac:dyDescent="0.25">
      <c r="A384" s="2">
        <v>382</v>
      </c>
      <c r="B384" s="2">
        <f t="shared" si="27"/>
        <v>12</v>
      </c>
      <c r="C384" s="2">
        <f t="shared" si="28"/>
        <v>3</v>
      </c>
      <c r="D384" s="31">
        <v>43182</v>
      </c>
      <c r="E384" s="2" t="s">
        <v>5</v>
      </c>
      <c r="F384" s="4">
        <v>105</v>
      </c>
      <c r="G384" s="2" t="s">
        <v>19</v>
      </c>
      <c r="H384" s="2">
        <v>1</v>
      </c>
      <c r="I384" s="2">
        <v>4749</v>
      </c>
      <c r="J384" s="2">
        <v>8916</v>
      </c>
      <c r="K384" s="29">
        <f t="shared" si="25"/>
        <v>4167</v>
      </c>
      <c r="L384">
        <f t="shared" si="26"/>
        <v>46.736204576043065</v>
      </c>
      <c r="M384" s="33">
        <f t="shared" si="29"/>
        <v>1.1408874116339304E-3</v>
      </c>
      <c r="N384" s="32"/>
    </row>
    <row r="385" spans="1:14" x14ac:dyDescent="0.25">
      <c r="A385" s="2">
        <v>383</v>
      </c>
      <c r="B385" s="2">
        <f t="shared" si="27"/>
        <v>12</v>
      </c>
      <c r="C385" s="2">
        <f t="shared" si="28"/>
        <v>3</v>
      </c>
      <c r="D385" s="31">
        <v>43183</v>
      </c>
      <c r="E385" s="2" t="s">
        <v>3</v>
      </c>
      <c r="F385" s="4">
        <v>110</v>
      </c>
      <c r="G385" s="2" t="s">
        <v>8</v>
      </c>
      <c r="H385" s="2">
        <v>16</v>
      </c>
      <c r="I385" s="2">
        <v>2878</v>
      </c>
      <c r="J385" s="2">
        <v>3228</v>
      </c>
      <c r="K385" s="29">
        <f t="shared" si="25"/>
        <v>350</v>
      </c>
      <c r="L385">
        <f t="shared" si="26"/>
        <v>10.842627013630732</v>
      </c>
      <c r="M385" s="33">
        <f t="shared" si="29"/>
        <v>9.5826876427135984E-5</v>
      </c>
      <c r="N385" s="32"/>
    </row>
    <row r="386" spans="1:14" x14ac:dyDescent="0.25">
      <c r="A386" s="2">
        <v>384</v>
      </c>
      <c r="B386" s="2">
        <f t="shared" si="27"/>
        <v>13</v>
      </c>
      <c r="C386" s="2">
        <f t="shared" si="28"/>
        <v>3</v>
      </c>
      <c r="D386" s="31">
        <v>43184</v>
      </c>
      <c r="E386" s="2" t="s">
        <v>7</v>
      </c>
      <c r="F386" s="4">
        <v>102</v>
      </c>
      <c r="G386" s="2" t="s">
        <v>19</v>
      </c>
      <c r="H386" s="2">
        <v>50</v>
      </c>
      <c r="I386" s="2">
        <v>1723</v>
      </c>
      <c r="J386" s="2">
        <v>2848</v>
      </c>
      <c r="K386" s="29">
        <f t="shared" si="25"/>
        <v>1125</v>
      </c>
      <c r="L386">
        <f t="shared" si="26"/>
        <v>39.501404494382022</v>
      </c>
      <c r="M386" s="33">
        <f t="shared" si="29"/>
        <v>3.0801495994436565E-4</v>
      </c>
      <c r="N386" s="32"/>
    </row>
    <row r="387" spans="1:14" x14ac:dyDescent="0.25">
      <c r="A387" s="2">
        <v>385</v>
      </c>
      <c r="B387" s="2">
        <f t="shared" si="27"/>
        <v>13</v>
      </c>
      <c r="C387" s="2">
        <f t="shared" si="28"/>
        <v>3</v>
      </c>
      <c r="D387" s="31">
        <v>43185</v>
      </c>
      <c r="E387" s="2" t="s">
        <v>7</v>
      </c>
      <c r="F387" s="4">
        <v>105</v>
      </c>
      <c r="G387" s="2" t="s">
        <v>8</v>
      </c>
      <c r="H387" s="2">
        <v>24</v>
      </c>
      <c r="I387" s="2">
        <v>1844</v>
      </c>
      <c r="J387" s="2">
        <v>8683</v>
      </c>
      <c r="K387" s="29">
        <f t="shared" ref="K387:K450" si="30">J387-I387</f>
        <v>6839</v>
      </c>
      <c r="L387">
        <f t="shared" ref="L387:L450" si="31">K387/J387*100</f>
        <v>78.763100310952439</v>
      </c>
      <c r="M387" s="33">
        <f t="shared" si="29"/>
        <v>1.8724571653862372E-3</v>
      </c>
      <c r="N387" s="32"/>
    </row>
    <row r="388" spans="1:14" x14ac:dyDescent="0.25">
      <c r="A388" s="2">
        <v>386</v>
      </c>
      <c r="B388" s="2">
        <f t="shared" ref="B388:B451" si="32">WEEKNUM(D388)</f>
        <v>13</v>
      </c>
      <c r="C388" s="2">
        <f t="shared" ref="C388:C451" si="33">MONTH(D388)</f>
        <v>3</v>
      </c>
      <c r="D388" s="31">
        <v>43186</v>
      </c>
      <c r="E388" s="2" t="s">
        <v>7</v>
      </c>
      <c r="F388" s="4">
        <v>102</v>
      </c>
      <c r="G388" s="2" t="s">
        <v>20</v>
      </c>
      <c r="H388" s="2">
        <v>42</v>
      </c>
      <c r="I388" s="2">
        <v>1082</v>
      </c>
      <c r="J388" s="2">
        <v>1105</v>
      </c>
      <c r="K388" s="29">
        <f t="shared" si="30"/>
        <v>23</v>
      </c>
      <c r="L388">
        <f t="shared" si="31"/>
        <v>2.0814479638009047</v>
      </c>
      <c r="M388" s="33">
        <f t="shared" ref="M388:M451" si="34">K388/($K$2003)</f>
        <v>6.2971947366403645E-6</v>
      </c>
      <c r="N388" s="32"/>
    </row>
    <row r="389" spans="1:14" x14ac:dyDescent="0.25">
      <c r="A389" s="2">
        <v>387</v>
      </c>
      <c r="B389" s="2">
        <f t="shared" si="32"/>
        <v>13</v>
      </c>
      <c r="C389" s="2">
        <f t="shared" si="33"/>
        <v>3</v>
      </c>
      <c r="D389" s="31">
        <v>43187</v>
      </c>
      <c r="E389" s="2" t="s">
        <v>6</v>
      </c>
      <c r="F389" s="4">
        <v>102</v>
      </c>
      <c r="G389" s="2" t="s">
        <v>4</v>
      </c>
      <c r="H389" s="2">
        <v>44</v>
      </c>
      <c r="I389" s="2">
        <v>2374</v>
      </c>
      <c r="J389" s="2">
        <v>4060</v>
      </c>
      <c r="K389" s="29">
        <f t="shared" si="30"/>
        <v>1686</v>
      </c>
      <c r="L389">
        <f t="shared" si="31"/>
        <v>41.52709359605911</v>
      </c>
      <c r="M389" s="33">
        <f t="shared" si="34"/>
        <v>4.6161175330328933E-4</v>
      </c>
      <c r="N389" s="32"/>
    </row>
    <row r="390" spans="1:14" x14ac:dyDescent="0.25">
      <c r="A390" s="2">
        <v>388</v>
      </c>
      <c r="B390" s="2">
        <f t="shared" si="32"/>
        <v>13</v>
      </c>
      <c r="C390" s="2">
        <f t="shared" si="33"/>
        <v>3</v>
      </c>
      <c r="D390" s="31">
        <v>43188</v>
      </c>
      <c r="E390" s="2" t="s">
        <v>3</v>
      </c>
      <c r="F390" s="4">
        <v>106</v>
      </c>
      <c r="G390" s="2" t="s">
        <v>4</v>
      </c>
      <c r="H390" s="2">
        <v>47</v>
      </c>
      <c r="I390" s="2">
        <v>4444</v>
      </c>
      <c r="J390" s="2">
        <v>7259</v>
      </c>
      <c r="K390" s="29">
        <f t="shared" si="30"/>
        <v>2815</v>
      </c>
      <c r="L390">
        <f t="shared" si="31"/>
        <v>38.779446204711391</v>
      </c>
      <c r="M390" s="33">
        <f t="shared" si="34"/>
        <v>7.7072187754967944E-4</v>
      </c>
      <c r="N390" s="32"/>
    </row>
    <row r="391" spans="1:14" x14ac:dyDescent="0.25">
      <c r="A391" s="2">
        <v>389</v>
      </c>
      <c r="B391" s="2">
        <f t="shared" si="32"/>
        <v>13</v>
      </c>
      <c r="C391" s="2">
        <f t="shared" si="33"/>
        <v>3</v>
      </c>
      <c r="D391" s="31">
        <v>43189</v>
      </c>
      <c r="E391" s="2" t="s">
        <v>6</v>
      </c>
      <c r="F391" s="4">
        <v>103</v>
      </c>
      <c r="G391" s="2" t="s">
        <v>4</v>
      </c>
      <c r="H391" s="2">
        <v>43</v>
      </c>
      <c r="I391" s="2">
        <v>1496</v>
      </c>
      <c r="J391" s="2">
        <v>8473</v>
      </c>
      <c r="K391" s="29">
        <f t="shared" si="30"/>
        <v>6977</v>
      </c>
      <c r="L391">
        <f t="shared" si="31"/>
        <v>82.343915968370112</v>
      </c>
      <c r="M391" s="33">
        <f t="shared" si="34"/>
        <v>1.9102403338060792E-3</v>
      </c>
      <c r="N391" s="32"/>
    </row>
    <row r="392" spans="1:14" x14ac:dyDescent="0.25">
      <c r="A392" s="2">
        <v>390</v>
      </c>
      <c r="B392" s="2">
        <f t="shared" si="32"/>
        <v>13</v>
      </c>
      <c r="C392" s="2">
        <f t="shared" si="33"/>
        <v>3</v>
      </c>
      <c r="D392" s="31">
        <v>43190</v>
      </c>
      <c r="E392" s="2" t="s">
        <v>3</v>
      </c>
      <c r="F392" s="4">
        <v>101</v>
      </c>
      <c r="G392" s="2" t="s">
        <v>20</v>
      </c>
      <c r="H392" s="2">
        <v>45</v>
      </c>
      <c r="I392" s="2">
        <v>3746</v>
      </c>
      <c r="J392" s="2">
        <v>3324</v>
      </c>
      <c r="K392" s="29">
        <f t="shared" si="30"/>
        <v>-422</v>
      </c>
      <c r="L392">
        <f t="shared" si="31"/>
        <v>-12.695547533092661</v>
      </c>
      <c r="M392" s="33">
        <f t="shared" si="34"/>
        <v>-1.1553983386357538E-4</v>
      </c>
      <c r="N392" s="32"/>
    </row>
    <row r="393" spans="1:14" x14ac:dyDescent="0.25">
      <c r="A393" s="2">
        <v>391</v>
      </c>
      <c r="B393" s="2">
        <f t="shared" si="32"/>
        <v>14</v>
      </c>
      <c r="C393" s="2">
        <f t="shared" si="33"/>
        <v>4</v>
      </c>
      <c r="D393" s="31">
        <v>43191</v>
      </c>
      <c r="E393" s="2" t="s">
        <v>6</v>
      </c>
      <c r="F393" s="4">
        <v>104</v>
      </c>
      <c r="G393" s="2" t="s">
        <v>20</v>
      </c>
      <c r="H393" s="2">
        <v>24</v>
      </c>
      <c r="I393" s="2">
        <v>1258</v>
      </c>
      <c r="J393" s="2">
        <v>8456</v>
      </c>
      <c r="K393" s="29">
        <f t="shared" si="30"/>
        <v>7198</v>
      </c>
      <c r="L393">
        <f t="shared" si="31"/>
        <v>85.122989593188265</v>
      </c>
      <c r="M393" s="33">
        <f t="shared" si="34"/>
        <v>1.970748161492928E-3</v>
      </c>
      <c r="N393" s="32"/>
    </row>
    <row r="394" spans="1:14" x14ac:dyDescent="0.25">
      <c r="A394" s="2">
        <v>392</v>
      </c>
      <c r="B394" s="2">
        <f t="shared" si="32"/>
        <v>14</v>
      </c>
      <c r="C394" s="2">
        <f t="shared" si="33"/>
        <v>4</v>
      </c>
      <c r="D394" s="31">
        <v>43192</v>
      </c>
      <c r="E394" s="2" t="s">
        <v>7</v>
      </c>
      <c r="F394" s="4">
        <v>107</v>
      </c>
      <c r="G394" s="2" t="s">
        <v>19</v>
      </c>
      <c r="H394" s="2">
        <v>22</v>
      </c>
      <c r="I394" s="2">
        <v>4359</v>
      </c>
      <c r="J394" s="2">
        <v>8859</v>
      </c>
      <c r="K394" s="29">
        <f t="shared" si="30"/>
        <v>4500</v>
      </c>
      <c r="L394">
        <f t="shared" si="31"/>
        <v>50.795800880460554</v>
      </c>
      <c r="M394" s="33">
        <f t="shared" si="34"/>
        <v>1.2320598397774626E-3</v>
      </c>
      <c r="N394" s="32"/>
    </row>
    <row r="395" spans="1:14" x14ac:dyDescent="0.25">
      <c r="A395" s="2">
        <v>393</v>
      </c>
      <c r="B395" s="2">
        <f t="shared" si="32"/>
        <v>14</v>
      </c>
      <c r="C395" s="2">
        <f t="shared" si="33"/>
        <v>4</v>
      </c>
      <c r="D395" s="31">
        <v>43193</v>
      </c>
      <c r="E395" s="2" t="s">
        <v>6</v>
      </c>
      <c r="F395" s="4">
        <v>103</v>
      </c>
      <c r="G395" s="2" t="s">
        <v>20</v>
      </c>
      <c r="H395" s="2">
        <v>12</v>
      </c>
      <c r="I395" s="2">
        <v>4400</v>
      </c>
      <c r="J395" s="2">
        <v>3935</v>
      </c>
      <c r="K395" s="29">
        <f t="shared" si="30"/>
        <v>-465</v>
      </c>
      <c r="L395">
        <f t="shared" si="31"/>
        <v>-11.81702668360864</v>
      </c>
      <c r="M395" s="33">
        <f t="shared" si="34"/>
        <v>-1.2731285011033781E-4</v>
      </c>
      <c r="N395" s="32"/>
    </row>
    <row r="396" spans="1:14" x14ac:dyDescent="0.25">
      <c r="A396" s="2">
        <v>394</v>
      </c>
      <c r="B396" s="2">
        <f t="shared" si="32"/>
        <v>14</v>
      </c>
      <c r="C396" s="2">
        <f t="shared" si="33"/>
        <v>4</v>
      </c>
      <c r="D396" s="31">
        <v>43194</v>
      </c>
      <c r="E396" s="2" t="s">
        <v>3</v>
      </c>
      <c r="F396" s="4">
        <v>101</v>
      </c>
      <c r="G396" s="2" t="s">
        <v>19</v>
      </c>
      <c r="H396" s="2">
        <v>50</v>
      </c>
      <c r="I396" s="2">
        <v>2453</v>
      </c>
      <c r="J396" s="2">
        <v>8364</v>
      </c>
      <c r="K396" s="29">
        <f t="shared" si="30"/>
        <v>5911</v>
      </c>
      <c r="L396">
        <f t="shared" si="31"/>
        <v>70.671927307508369</v>
      </c>
      <c r="M396" s="33">
        <f t="shared" si="34"/>
        <v>1.6183790473165737E-3</v>
      </c>
      <c r="N396" s="32"/>
    </row>
    <row r="397" spans="1:14" x14ac:dyDescent="0.25">
      <c r="A397" s="2">
        <v>395</v>
      </c>
      <c r="B397" s="2">
        <f t="shared" si="32"/>
        <v>14</v>
      </c>
      <c r="C397" s="2">
        <f t="shared" si="33"/>
        <v>4</v>
      </c>
      <c r="D397" s="31">
        <v>43195</v>
      </c>
      <c r="E397" s="2" t="s">
        <v>6</v>
      </c>
      <c r="F397" s="4">
        <v>109</v>
      </c>
      <c r="G397" s="2" t="s">
        <v>4</v>
      </c>
      <c r="H397" s="2">
        <v>38</v>
      </c>
      <c r="I397" s="2">
        <v>4608</v>
      </c>
      <c r="J397" s="2">
        <v>4475</v>
      </c>
      <c r="K397" s="29">
        <f t="shared" si="30"/>
        <v>-133</v>
      </c>
      <c r="L397">
        <f t="shared" si="31"/>
        <v>-2.972067039106145</v>
      </c>
      <c r="M397" s="33">
        <f t="shared" si="34"/>
        <v>-3.6414213042311671E-5</v>
      </c>
      <c r="N397" s="32"/>
    </row>
    <row r="398" spans="1:14" x14ac:dyDescent="0.25">
      <c r="A398" s="2">
        <v>396</v>
      </c>
      <c r="B398" s="2">
        <f t="shared" si="32"/>
        <v>14</v>
      </c>
      <c r="C398" s="2">
        <f t="shared" si="33"/>
        <v>4</v>
      </c>
      <c r="D398" s="31">
        <v>43196</v>
      </c>
      <c r="E398" s="2" t="s">
        <v>3</v>
      </c>
      <c r="F398" s="4">
        <v>108</v>
      </c>
      <c r="G398" s="2" t="s">
        <v>8</v>
      </c>
      <c r="H398" s="2">
        <v>33</v>
      </c>
      <c r="I398" s="2">
        <v>3501</v>
      </c>
      <c r="J398" s="2">
        <v>5289</v>
      </c>
      <c r="K398" s="29">
        <f t="shared" si="30"/>
        <v>1788</v>
      </c>
      <c r="L398">
        <f t="shared" si="31"/>
        <v>33.806012478729436</v>
      </c>
      <c r="M398" s="33">
        <f t="shared" si="34"/>
        <v>4.8953844300491181E-4</v>
      </c>
      <c r="N398" s="32"/>
    </row>
    <row r="399" spans="1:14" x14ac:dyDescent="0.25">
      <c r="A399" s="2">
        <v>397</v>
      </c>
      <c r="B399" s="2">
        <f t="shared" si="32"/>
        <v>14</v>
      </c>
      <c r="C399" s="2">
        <f t="shared" si="33"/>
        <v>4</v>
      </c>
      <c r="D399" s="31">
        <v>43197</v>
      </c>
      <c r="E399" s="2" t="s">
        <v>6</v>
      </c>
      <c r="F399" s="4">
        <v>101</v>
      </c>
      <c r="G399" s="2" t="s">
        <v>18</v>
      </c>
      <c r="H399" s="2">
        <v>1</v>
      </c>
      <c r="I399" s="2">
        <v>4653</v>
      </c>
      <c r="J399" s="2">
        <v>4965</v>
      </c>
      <c r="K399" s="29">
        <f t="shared" si="30"/>
        <v>312</v>
      </c>
      <c r="L399">
        <f t="shared" si="31"/>
        <v>6.283987915407856</v>
      </c>
      <c r="M399" s="33">
        <f t="shared" si="34"/>
        <v>8.5422815557904071E-5</v>
      </c>
      <c r="N399" s="32"/>
    </row>
    <row r="400" spans="1:14" x14ac:dyDescent="0.25">
      <c r="A400" s="2">
        <v>398</v>
      </c>
      <c r="B400" s="2">
        <f t="shared" si="32"/>
        <v>15</v>
      </c>
      <c r="C400" s="2">
        <f t="shared" si="33"/>
        <v>4</v>
      </c>
      <c r="D400" s="31">
        <v>43198</v>
      </c>
      <c r="E400" s="2" t="s">
        <v>3</v>
      </c>
      <c r="F400" s="4">
        <v>104</v>
      </c>
      <c r="G400" s="2" t="s">
        <v>18</v>
      </c>
      <c r="H400" s="2">
        <v>22</v>
      </c>
      <c r="I400" s="2">
        <v>3662</v>
      </c>
      <c r="J400" s="2">
        <v>6925</v>
      </c>
      <c r="K400" s="29">
        <f t="shared" si="30"/>
        <v>3263</v>
      </c>
      <c r="L400">
        <f t="shared" si="31"/>
        <v>47.119133574007222</v>
      </c>
      <c r="M400" s="33">
        <f t="shared" si="34"/>
        <v>8.9338027937641343E-4</v>
      </c>
      <c r="N400" s="32"/>
    </row>
    <row r="401" spans="1:14" x14ac:dyDescent="0.25">
      <c r="A401" s="2">
        <v>399</v>
      </c>
      <c r="B401" s="2">
        <f t="shared" si="32"/>
        <v>15</v>
      </c>
      <c r="C401" s="2">
        <f t="shared" si="33"/>
        <v>4</v>
      </c>
      <c r="D401" s="31">
        <v>43199</v>
      </c>
      <c r="E401" s="2" t="s">
        <v>3</v>
      </c>
      <c r="F401" s="4">
        <v>102</v>
      </c>
      <c r="G401" s="2" t="s">
        <v>4</v>
      </c>
      <c r="H401" s="2">
        <v>26</v>
      </c>
      <c r="I401" s="2">
        <v>2828</v>
      </c>
      <c r="J401" s="2">
        <v>7599</v>
      </c>
      <c r="K401" s="29">
        <f t="shared" si="30"/>
        <v>4771</v>
      </c>
      <c r="L401">
        <f t="shared" si="31"/>
        <v>62.784576918015532</v>
      </c>
      <c r="M401" s="33">
        <f t="shared" si="34"/>
        <v>1.3062572212396164E-3</v>
      </c>
      <c r="N401" s="32"/>
    </row>
    <row r="402" spans="1:14" x14ac:dyDescent="0.25">
      <c r="A402" s="2">
        <v>400</v>
      </c>
      <c r="B402" s="2">
        <f t="shared" si="32"/>
        <v>15</v>
      </c>
      <c r="C402" s="2">
        <f t="shared" si="33"/>
        <v>4</v>
      </c>
      <c r="D402" s="31">
        <v>43200</v>
      </c>
      <c r="E402" s="2" t="s">
        <v>6</v>
      </c>
      <c r="F402" s="4">
        <v>110</v>
      </c>
      <c r="G402" s="2" t="s">
        <v>8</v>
      </c>
      <c r="H402" s="2">
        <v>17</v>
      </c>
      <c r="I402" s="2">
        <v>3000</v>
      </c>
      <c r="J402" s="2">
        <v>3353</v>
      </c>
      <c r="K402" s="29">
        <f t="shared" si="30"/>
        <v>353</v>
      </c>
      <c r="L402">
        <f t="shared" si="31"/>
        <v>10.527885475693409</v>
      </c>
      <c r="M402" s="33">
        <f t="shared" si="34"/>
        <v>9.664824965365429E-5</v>
      </c>
      <c r="N402" s="32"/>
    </row>
    <row r="403" spans="1:14" x14ac:dyDescent="0.25">
      <c r="A403" s="2">
        <v>401</v>
      </c>
      <c r="B403" s="2">
        <f t="shared" si="32"/>
        <v>15</v>
      </c>
      <c r="C403" s="2">
        <f t="shared" si="33"/>
        <v>4</v>
      </c>
      <c r="D403" s="31">
        <v>43201</v>
      </c>
      <c r="E403" s="2" t="s">
        <v>5</v>
      </c>
      <c r="F403" s="4">
        <v>107</v>
      </c>
      <c r="G403" s="2" t="s">
        <v>20</v>
      </c>
      <c r="H403" s="2">
        <v>16</v>
      </c>
      <c r="I403" s="2">
        <v>1976</v>
      </c>
      <c r="J403" s="2">
        <v>2705</v>
      </c>
      <c r="K403" s="29">
        <f t="shared" si="30"/>
        <v>729</v>
      </c>
      <c r="L403">
        <f t="shared" si="31"/>
        <v>26.950092421441774</v>
      </c>
      <c r="M403" s="33">
        <f t="shared" si="34"/>
        <v>1.9959369404394894E-4</v>
      </c>
      <c r="N403" s="32"/>
    </row>
    <row r="404" spans="1:14" x14ac:dyDescent="0.25">
      <c r="A404" s="2">
        <v>402</v>
      </c>
      <c r="B404" s="2">
        <f t="shared" si="32"/>
        <v>15</v>
      </c>
      <c r="C404" s="2">
        <f t="shared" si="33"/>
        <v>4</v>
      </c>
      <c r="D404" s="31">
        <v>43202</v>
      </c>
      <c r="E404" s="2" t="s">
        <v>7</v>
      </c>
      <c r="F404" s="4">
        <v>103</v>
      </c>
      <c r="G404" s="2" t="s">
        <v>19</v>
      </c>
      <c r="H404" s="2">
        <v>12</v>
      </c>
      <c r="I404" s="2">
        <v>2002</v>
      </c>
      <c r="J404" s="2">
        <v>2968</v>
      </c>
      <c r="K404" s="29">
        <f t="shared" si="30"/>
        <v>966</v>
      </c>
      <c r="L404">
        <f t="shared" si="31"/>
        <v>32.547169811320757</v>
      </c>
      <c r="M404" s="33">
        <f t="shared" si="34"/>
        <v>2.644821789388953E-4</v>
      </c>
      <c r="N404" s="32"/>
    </row>
    <row r="405" spans="1:14" x14ac:dyDescent="0.25">
      <c r="A405" s="2">
        <v>403</v>
      </c>
      <c r="B405" s="2">
        <f t="shared" si="32"/>
        <v>15</v>
      </c>
      <c r="C405" s="2">
        <f t="shared" si="33"/>
        <v>4</v>
      </c>
      <c r="D405" s="31">
        <v>43203</v>
      </c>
      <c r="E405" s="2" t="s">
        <v>6</v>
      </c>
      <c r="F405" s="4">
        <v>109</v>
      </c>
      <c r="G405" s="2" t="s">
        <v>20</v>
      </c>
      <c r="H405" s="2">
        <v>39</v>
      </c>
      <c r="I405" s="2">
        <v>3964</v>
      </c>
      <c r="J405" s="2">
        <v>3196</v>
      </c>
      <c r="K405" s="29">
        <f t="shared" si="30"/>
        <v>-768</v>
      </c>
      <c r="L405">
        <f t="shared" si="31"/>
        <v>-24.030037546933666</v>
      </c>
      <c r="M405" s="33">
        <f t="shared" si="34"/>
        <v>-2.1027154598868695E-4</v>
      </c>
      <c r="N405" s="32"/>
    </row>
    <row r="406" spans="1:14" x14ac:dyDescent="0.25">
      <c r="A406" s="2">
        <v>404</v>
      </c>
      <c r="B406" s="2">
        <f t="shared" si="32"/>
        <v>15</v>
      </c>
      <c r="C406" s="2">
        <f t="shared" si="33"/>
        <v>4</v>
      </c>
      <c r="D406" s="31">
        <v>43204</v>
      </c>
      <c r="E406" s="2" t="s">
        <v>7</v>
      </c>
      <c r="F406" s="4">
        <v>105</v>
      </c>
      <c r="G406" s="2" t="s">
        <v>4</v>
      </c>
      <c r="H406" s="2">
        <v>19</v>
      </c>
      <c r="I406" s="2">
        <v>3108</v>
      </c>
      <c r="J406" s="2">
        <v>8238</v>
      </c>
      <c r="K406" s="29">
        <f t="shared" si="30"/>
        <v>5130</v>
      </c>
      <c r="L406">
        <f t="shared" si="31"/>
        <v>62.272396212672973</v>
      </c>
      <c r="M406" s="33">
        <f t="shared" si="34"/>
        <v>1.4045482173463074E-3</v>
      </c>
      <c r="N406" s="32"/>
    </row>
    <row r="407" spans="1:14" x14ac:dyDescent="0.25">
      <c r="A407" s="2">
        <v>405</v>
      </c>
      <c r="B407" s="2">
        <f t="shared" si="32"/>
        <v>16</v>
      </c>
      <c r="C407" s="2">
        <f t="shared" si="33"/>
        <v>4</v>
      </c>
      <c r="D407" s="31">
        <v>43205</v>
      </c>
      <c r="E407" s="2" t="s">
        <v>6</v>
      </c>
      <c r="F407" s="4">
        <v>103</v>
      </c>
      <c r="G407" s="2" t="s">
        <v>19</v>
      </c>
      <c r="H407" s="2">
        <v>16</v>
      </c>
      <c r="I407" s="2">
        <v>3707</v>
      </c>
      <c r="J407" s="2">
        <v>3882</v>
      </c>
      <c r="K407" s="29">
        <f t="shared" si="30"/>
        <v>175</v>
      </c>
      <c r="L407">
        <f t="shared" si="31"/>
        <v>4.5079855744461623</v>
      </c>
      <c r="M407" s="33">
        <f t="shared" si="34"/>
        <v>4.7913438213567992E-5</v>
      </c>
      <c r="N407" s="32"/>
    </row>
    <row r="408" spans="1:14" x14ac:dyDescent="0.25">
      <c r="A408" s="2">
        <v>406</v>
      </c>
      <c r="B408" s="2">
        <f t="shared" si="32"/>
        <v>16</v>
      </c>
      <c r="C408" s="2">
        <f t="shared" si="33"/>
        <v>4</v>
      </c>
      <c r="D408" s="31">
        <v>43206</v>
      </c>
      <c r="E408" s="2" t="s">
        <v>3</v>
      </c>
      <c r="F408" s="4">
        <v>105</v>
      </c>
      <c r="G408" s="2" t="s">
        <v>18</v>
      </c>
      <c r="H408" s="2">
        <v>1</v>
      </c>
      <c r="I408" s="2">
        <v>1628</v>
      </c>
      <c r="J408" s="2">
        <v>5354</v>
      </c>
      <c r="K408" s="29">
        <f t="shared" si="30"/>
        <v>3726</v>
      </c>
      <c r="L408">
        <f t="shared" si="31"/>
        <v>69.592827792304817</v>
      </c>
      <c r="M408" s="33">
        <f t="shared" si="34"/>
        <v>1.0201455473357391E-3</v>
      </c>
      <c r="N408" s="32"/>
    </row>
    <row r="409" spans="1:14" x14ac:dyDescent="0.25">
      <c r="A409" s="2">
        <v>407</v>
      </c>
      <c r="B409" s="2">
        <f t="shared" si="32"/>
        <v>16</v>
      </c>
      <c r="C409" s="2">
        <f t="shared" si="33"/>
        <v>4</v>
      </c>
      <c r="D409" s="31">
        <v>43207</v>
      </c>
      <c r="E409" s="2" t="s">
        <v>3</v>
      </c>
      <c r="F409" s="4">
        <v>103</v>
      </c>
      <c r="G409" s="2" t="s">
        <v>20</v>
      </c>
      <c r="H409" s="2">
        <v>6</v>
      </c>
      <c r="I409" s="2">
        <v>1010</v>
      </c>
      <c r="J409" s="2">
        <v>7800</v>
      </c>
      <c r="K409" s="29">
        <f t="shared" si="30"/>
        <v>6790</v>
      </c>
      <c r="L409">
        <f t="shared" si="31"/>
        <v>87.051282051282058</v>
      </c>
      <c r="M409" s="33">
        <f t="shared" si="34"/>
        <v>1.8590414026864381E-3</v>
      </c>
      <c r="N409" s="32"/>
    </row>
    <row r="410" spans="1:14" x14ac:dyDescent="0.25">
      <c r="A410" s="2">
        <v>408</v>
      </c>
      <c r="B410" s="2">
        <f t="shared" si="32"/>
        <v>16</v>
      </c>
      <c r="C410" s="2">
        <f t="shared" si="33"/>
        <v>4</v>
      </c>
      <c r="D410" s="31">
        <v>43208</v>
      </c>
      <c r="E410" s="2" t="s">
        <v>3</v>
      </c>
      <c r="F410" s="4">
        <v>107</v>
      </c>
      <c r="G410" s="2" t="s">
        <v>20</v>
      </c>
      <c r="H410" s="2">
        <v>2</v>
      </c>
      <c r="I410" s="2">
        <v>4321</v>
      </c>
      <c r="J410" s="2">
        <v>4837</v>
      </c>
      <c r="K410" s="29">
        <f t="shared" si="30"/>
        <v>516</v>
      </c>
      <c r="L410">
        <f t="shared" si="31"/>
        <v>10.667769278478396</v>
      </c>
      <c r="M410" s="33">
        <f t="shared" si="34"/>
        <v>1.4127619496114905E-4</v>
      </c>
      <c r="N410" s="32"/>
    </row>
    <row r="411" spans="1:14" x14ac:dyDescent="0.25">
      <c r="A411" s="2">
        <v>409</v>
      </c>
      <c r="B411" s="2">
        <f t="shared" si="32"/>
        <v>16</v>
      </c>
      <c r="C411" s="2">
        <f t="shared" si="33"/>
        <v>4</v>
      </c>
      <c r="D411" s="31">
        <v>43209</v>
      </c>
      <c r="E411" s="2" t="s">
        <v>7</v>
      </c>
      <c r="F411" s="4">
        <v>105</v>
      </c>
      <c r="G411" s="2" t="s">
        <v>18</v>
      </c>
      <c r="H411" s="2">
        <v>7</v>
      </c>
      <c r="I411" s="2">
        <v>3307</v>
      </c>
      <c r="J411" s="2">
        <v>1125</v>
      </c>
      <c r="K411" s="29">
        <f t="shared" si="30"/>
        <v>-2182</v>
      </c>
      <c r="L411">
        <f t="shared" si="31"/>
        <v>-193.95555555555555</v>
      </c>
      <c r="M411" s="33">
        <f t="shared" si="34"/>
        <v>-5.9741212675431632E-4</v>
      </c>
      <c r="N411" s="32"/>
    </row>
    <row r="412" spans="1:14" x14ac:dyDescent="0.25">
      <c r="A412" s="2">
        <v>410</v>
      </c>
      <c r="B412" s="2">
        <f t="shared" si="32"/>
        <v>16</v>
      </c>
      <c r="C412" s="2">
        <f t="shared" si="33"/>
        <v>4</v>
      </c>
      <c r="D412" s="31">
        <v>43210</v>
      </c>
      <c r="E412" s="2" t="s">
        <v>5</v>
      </c>
      <c r="F412" s="4">
        <v>110</v>
      </c>
      <c r="G412" s="2" t="s">
        <v>18</v>
      </c>
      <c r="H412" s="2">
        <v>14</v>
      </c>
      <c r="I412" s="2">
        <v>3310</v>
      </c>
      <c r="J412" s="2">
        <v>3197</v>
      </c>
      <c r="K412" s="29">
        <f t="shared" si="30"/>
        <v>-113</v>
      </c>
      <c r="L412">
        <f t="shared" si="31"/>
        <v>-3.5345636534250859</v>
      </c>
      <c r="M412" s="33">
        <f t="shared" si="34"/>
        <v>-3.0938391532189619E-5</v>
      </c>
      <c r="N412" s="32"/>
    </row>
    <row r="413" spans="1:14" x14ac:dyDescent="0.25">
      <c r="A413" s="2">
        <v>411</v>
      </c>
      <c r="B413" s="2">
        <f t="shared" si="32"/>
        <v>16</v>
      </c>
      <c r="C413" s="2">
        <f t="shared" si="33"/>
        <v>4</v>
      </c>
      <c r="D413" s="31">
        <v>43211</v>
      </c>
      <c r="E413" s="2" t="s">
        <v>3</v>
      </c>
      <c r="F413" s="4">
        <v>102</v>
      </c>
      <c r="G413" s="2" t="s">
        <v>4</v>
      </c>
      <c r="H413" s="2">
        <v>33</v>
      </c>
      <c r="I413" s="2">
        <v>1505</v>
      </c>
      <c r="J413" s="2">
        <v>1076</v>
      </c>
      <c r="K413" s="29">
        <f t="shared" si="30"/>
        <v>-429</v>
      </c>
      <c r="L413">
        <f t="shared" si="31"/>
        <v>-39.869888475836426</v>
      </c>
      <c r="M413" s="33">
        <f t="shared" si="34"/>
        <v>-1.174563713921181E-4</v>
      </c>
      <c r="N413" s="32"/>
    </row>
    <row r="414" spans="1:14" x14ac:dyDescent="0.25">
      <c r="A414" s="2">
        <v>412</v>
      </c>
      <c r="B414" s="2">
        <f t="shared" si="32"/>
        <v>17</v>
      </c>
      <c r="C414" s="2">
        <f t="shared" si="33"/>
        <v>4</v>
      </c>
      <c r="D414" s="31">
        <v>43212</v>
      </c>
      <c r="E414" s="2" t="s">
        <v>6</v>
      </c>
      <c r="F414" s="4">
        <v>110</v>
      </c>
      <c r="G414" s="2" t="s">
        <v>8</v>
      </c>
      <c r="H414" s="2">
        <v>19</v>
      </c>
      <c r="I414" s="2">
        <v>3486</v>
      </c>
      <c r="J414" s="2">
        <v>5676</v>
      </c>
      <c r="K414" s="29">
        <f t="shared" si="30"/>
        <v>2190</v>
      </c>
      <c r="L414">
        <f t="shared" si="31"/>
        <v>38.583509513742072</v>
      </c>
      <c r="M414" s="33">
        <f t="shared" si="34"/>
        <v>5.9960245535836513E-4</v>
      </c>
      <c r="N414" s="32"/>
    </row>
    <row r="415" spans="1:14" x14ac:dyDescent="0.25">
      <c r="A415" s="2">
        <v>413</v>
      </c>
      <c r="B415" s="2">
        <f t="shared" si="32"/>
        <v>17</v>
      </c>
      <c r="C415" s="2">
        <f t="shared" si="33"/>
        <v>4</v>
      </c>
      <c r="D415" s="31">
        <v>43213</v>
      </c>
      <c r="E415" s="2" t="s">
        <v>3</v>
      </c>
      <c r="F415" s="4">
        <v>109</v>
      </c>
      <c r="G415" s="2" t="s">
        <v>18</v>
      </c>
      <c r="H415" s="2">
        <v>2</v>
      </c>
      <c r="I415" s="2">
        <v>4669</v>
      </c>
      <c r="J415" s="2">
        <v>4115</v>
      </c>
      <c r="K415" s="29">
        <f t="shared" si="30"/>
        <v>-554</v>
      </c>
      <c r="L415">
        <f t="shared" si="31"/>
        <v>-13.462940461725395</v>
      </c>
      <c r="M415" s="33">
        <f t="shared" si="34"/>
        <v>-1.5168025583038095E-4</v>
      </c>
      <c r="N415" s="32"/>
    </row>
    <row r="416" spans="1:14" x14ac:dyDescent="0.25">
      <c r="A416" s="2">
        <v>414</v>
      </c>
      <c r="B416" s="2">
        <f t="shared" si="32"/>
        <v>17</v>
      </c>
      <c r="C416" s="2">
        <f t="shared" si="33"/>
        <v>4</v>
      </c>
      <c r="D416" s="31">
        <v>43214</v>
      </c>
      <c r="E416" s="2" t="s">
        <v>6</v>
      </c>
      <c r="F416" s="4">
        <v>101</v>
      </c>
      <c r="G416" s="2" t="s">
        <v>8</v>
      </c>
      <c r="H416" s="2">
        <v>3</v>
      </c>
      <c r="I416" s="2">
        <v>1884</v>
      </c>
      <c r="J416" s="2">
        <v>8843</v>
      </c>
      <c r="K416" s="29">
        <f t="shared" si="30"/>
        <v>6959</v>
      </c>
      <c r="L416">
        <f t="shared" si="31"/>
        <v>78.695013004636436</v>
      </c>
      <c r="M416" s="33">
        <f t="shared" si="34"/>
        <v>1.9053120944469695E-3</v>
      </c>
      <c r="N416" s="32"/>
    </row>
    <row r="417" spans="1:14" x14ac:dyDescent="0.25">
      <c r="A417" s="2">
        <v>415</v>
      </c>
      <c r="B417" s="2">
        <f t="shared" si="32"/>
        <v>17</v>
      </c>
      <c r="C417" s="2">
        <f t="shared" si="33"/>
        <v>4</v>
      </c>
      <c r="D417" s="31">
        <v>43215</v>
      </c>
      <c r="E417" s="2" t="s">
        <v>3</v>
      </c>
      <c r="F417" s="4">
        <v>104</v>
      </c>
      <c r="G417" s="2" t="s">
        <v>20</v>
      </c>
      <c r="H417" s="2">
        <v>5</v>
      </c>
      <c r="I417" s="2">
        <v>2633</v>
      </c>
      <c r="J417" s="2">
        <v>3652</v>
      </c>
      <c r="K417" s="29">
        <f t="shared" si="30"/>
        <v>1019</v>
      </c>
      <c r="L417">
        <f t="shared" si="31"/>
        <v>27.90251916757941</v>
      </c>
      <c r="M417" s="33">
        <f t="shared" si="34"/>
        <v>2.7899310594071877E-4</v>
      </c>
      <c r="N417" s="32"/>
    </row>
    <row r="418" spans="1:14" x14ac:dyDescent="0.25">
      <c r="A418" s="2">
        <v>416</v>
      </c>
      <c r="B418" s="2">
        <f t="shared" si="32"/>
        <v>17</v>
      </c>
      <c r="C418" s="2">
        <f t="shared" si="33"/>
        <v>4</v>
      </c>
      <c r="D418" s="31">
        <v>43216</v>
      </c>
      <c r="E418" s="2" t="s">
        <v>5</v>
      </c>
      <c r="F418" s="4">
        <v>103</v>
      </c>
      <c r="G418" s="2" t="s">
        <v>4</v>
      </c>
      <c r="H418" s="2">
        <v>19</v>
      </c>
      <c r="I418" s="2">
        <v>1984</v>
      </c>
      <c r="J418" s="2">
        <v>3668</v>
      </c>
      <c r="K418" s="29">
        <f t="shared" si="30"/>
        <v>1684</v>
      </c>
      <c r="L418">
        <f t="shared" si="31"/>
        <v>45.910577971646674</v>
      </c>
      <c r="M418" s="33">
        <f t="shared" si="34"/>
        <v>4.610641711522771E-4</v>
      </c>
      <c r="N418" s="32"/>
    </row>
    <row r="419" spans="1:14" x14ac:dyDescent="0.25">
      <c r="A419" s="2">
        <v>417</v>
      </c>
      <c r="B419" s="2">
        <f t="shared" si="32"/>
        <v>17</v>
      </c>
      <c r="C419" s="2">
        <f t="shared" si="33"/>
        <v>4</v>
      </c>
      <c r="D419" s="31">
        <v>43217</v>
      </c>
      <c r="E419" s="2" t="s">
        <v>7</v>
      </c>
      <c r="F419" s="4">
        <v>107</v>
      </c>
      <c r="G419" s="2" t="s">
        <v>19</v>
      </c>
      <c r="H419" s="2">
        <v>12</v>
      </c>
      <c r="I419" s="2">
        <v>4404</v>
      </c>
      <c r="J419" s="2">
        <v>6118</v>
      </c>
      <c r="K419" s="29">
        <f t="shared" si="30"/>
        <v>1714</v>
      </c>
      <c r="L419">
        <f t="shared" si="31"/>
        <v>28.01569140241909</v>
      </c>
      <c r="M419" s="33">
        <f t="shared" si="34"/>
        <v>4.6927790341746018E-4</v>
      </c>
      <c r="N419" s="32"/>
    </row>
    <row r="420" spans="1:14" x14ac:dyDescent="0.25">
      <c r="A420" s="2">
        <v>418</v>
      </c>
      <c r="B420" s="2">
        <f t="shared" si="32"/>
        <v>17</v>
      </c>
      <c r="C420" s="2">
        <f t="shared" si="33"/>
        <v>4</v>
      </c>
      <c r="D420" s="31">
        <v>43218</v>
      </c>
      <c r="E420" s="2" t="s">
        <v>6</v>
      </c>
      <c r="F420" s="4">
        <v>109</v>
      </c>
      <c r="G420" s="2" t="s">
        <v>18</v>
      </c>
      <c r="H420" s="2">
        <v>19</v>
      </c>
      <c r="I420" s="2">
        <v>3235</v>
      </c>
      <c r="J420" s="2">
        <v>1628</v>
      </c>
      <c r="K420" s="29">
        <f t="shared" si="30"/>
        <v>-1607</v>
      </c>
      <c r="L420">
        <f t="shared" si="31"/>
        <v>-98.710073710073715</v>
      </c>
      <c r="M420" s="33">
        <f t="shared" si="34"/>
        <v>-4.3998225833830718E-4</v>
      </c>
      <c r="N420" s="32"/>
    </row>
    <row r="421" spans="1:14" x14ac:dyDescent="0.25">
      <c r="A421" s="2">
        <v>419</v>
      </c>
      <c r="B421" s="2">
        <f t="shared" si="32"/>
        <v>18</v>
      </c>
      <c r="C421" s="2">
        <f t="shared" si="33"/>
        <v>4</v>
      </c>
      <c r="D421" s="31">
        <v>43219</v>
      </c>
      <c r="E421" s="2" t="s">
        <v>3</v>
      </c>
      <c r="F421" s="4">
        <v>102</v>
      </c>
      <c r="G421" s="2" t="s">
        <v>4</v>
      </c>
      <c r="H421" s="2">
        <v>44</v>
      </c>
      <c r="I421" s="2">
        <v>3498</v>
      </c>
      <c r="J421" s="2">
        <v>1638</v>
      </c>
      <c r="K421" s="29">
        <f t="shared" si="30"/>
        <v>-1860</v>
      </c>
      <c r="L421">
        <f t="shared" si="31"/>
        <v>-113.55311355311355</v>
      </c>
      <c r="M421" s="33">
        <f t="shared" si="34"/>
        <v>-5.0925140044135125E-4</v>
      </c>
      <c r="N421" s="32"/>
    </row>
    <row r="422" spans="1:14" x14ac:dyDescent="0.25">
      <c r="A422" s="2">
        <v>420</v>
      </c>
      <c r="B422" s="2">
        <f t="shared" si="32"/>
        <v>18</v>
      </c>
      <c r="C422" s="2">
        <f t="shared" si="33"/>
        <v>4</v>
      </c>
      <c r="D422" s="31">
        <v>43220</v>
      </c>
      <c r="E422" s="2" t="s">
        <v>6</v>
      </c>
      <c r="F422" s="4">
        <v>104</v>
      </c>
      <c r="G422" s="2" t="s">
        <v>4</v>
      </c>
      <c r="H422" s="2">
        <v>21</v>
      </c>
      <c r="I422" s="2">
        <v>4859</v>
      </c>
      <c r="J422" s="2">
        <v>809</v>
      </c>
      <c r="K422" s="29">
        <f t="shared" si="30"/>
        <v>-4050</v>
      </c>
      <c r="L422">
        <f t="shared" si="31"/>
        <v>-500.61804697156981</v>
      </c>
      <c r="M422" s="33">
        <f t="shared" si="34"/>
        <v>-1.1088538557997164E-3</v>
      </c>
      <c r="N422" s="32"/>
    </row>
    <row r="423" spans="1:14" x14ac:dyDescent="0.25">
      <c r="A423" s="2">
        <v>421</v>
      </c>
      <c r="B423" s="2">
        <f t="shared" si="32"/>
        <v>18</v>
      </c>
      <c r="C423" s="2">
        <f t="shared" si="33"/>
        <v>5</v>
      </c>
      <c r="D423" s="31">
        <v>43221</v>
      </c>
      <c r="E423" s="2" t="s">
        <v>7</v>
      </c>
      <c r="F423" s="4">
        <v>109</v>
      </c>
      <c r="G423" s="2" t="s">
        <v>20</v>
      </c>
      <c r="H423" s="2">
        <v>43</v>
      </c>
      <c r="I423" s="2">
        <v>4832</v>
      </c>
      <c r="J423" s="2">
        <v>3031</v>
      </c>
      <c r="K423" s="29">
        <f t="shared" si="30"/>
        <v>-1801</v>
      </c>
      <c r="L423">
        <f t="shared" si="31"/>
        <v>-59.419333553282748</v>
      </c>
      <c r="M423" s="33">
        <f t="shared" si="34"/>
        <v>-4.9309772698649115E-4</v>
      </c>
      <c r="N423" s="32"/>
    </row>
    <row r="424" spans="1:14" x14ac:dyDescent="0.25">
      <c r="A424" s="2">
        <v>422</v>
      </c>
      <c r="B424" s="2">
        <f t="shared" si="32"/>
        <v>18</v>
      </c>
      <c r="C424" s="2">
        <f t="shared" si="33"/>
        <v>5</v>
      </c>
      <c r="D424" s="31">
        <v>43222</v>
      </c>
      <c r="E424" s="2" t="s">
        <v>5</v>
      </c>
      <c r="F424" s="4">
        <v>107</v>
      </c>
      <c r="G424" s="2" t="s">
        <v>4</v>
      </c>
      <c r="H424" s="2">
        <v>5</v>
      </c>
      <c r="I424" s="2">
        <v>4940</v>
      </c>
      <c r="J424" s="2">
        <v>4204</v>
      </c>
      <c r="K424" s="29">
        <f t="shared" si="30"/>
        <v>-736</v>
      </c>
      <c r="L424">
        <f t="shared" si="31"/>
        <v>-17.507136060894389</v>
      </c>
      <c r="M424" s="33">
        <f t="shared" si="34"/>
        <v>-2.0151023157249166E-4</v>
      </c>
      <c r="N424" s="32"/>
    </row>
    <row r="425" spans="1:14" x14ac:dyDescent="0.25">
      <c r="A425" s="2">
        <v>423</v>
      </c>
      <c r="B425" s="2">
        <f t="shared" si="32"/>
        <v>18</v>
      </c>
      <c r="C425" s="2">
        <f t="shared" si="33"/>
        <v>5</v>
      </c>
      <c r="D425" s="31">
        <v>43223</v>
      </c>
      <c r="E425" s="2" t="s">
        <v>3</v>
      </c>
      <c r="F425" s="4">
        <v>108</v>
      </c>
      <c r="G425" s="2" t="s">
        <v>4</v>
      </c>
      <c r="H425" s="2">
        <v>2</v>
      </c>
      <c r="I425" s="2">
        <v>1003</v>
      </c>
      <c r="J425" s="2">
        <v>2102</v>
      </c>
      <c r="K425" s="29">
        <f t="shared" si="30"/>
        <v>1099</v>
      </c>
      <c r="L425">
        <f t="shared" si="31"/>
        <v>52.283539486203608</v>
      </c>
      <c r="M425" s="33">
        <f t="shared" si="34"/>
        <v>3.0089639198120697E-4</v>
      </c>
      <c r="N425" s="32"/>
    </row>
    <row r="426" spans="1:14" x14ac:dyDescent="0.25">
      <c r="A426" s="2">
        <v>424</v>
      </c>
      <c r="B426" s="2">
        <f t="shared" si="32"/>
        <v>18</v>
      </c>
      <c r="C426" s="2">
        <f t="shared" si="33"/>
        <v>5</v>
      </c>
      <c r="D426" s="31">
        <v>43224</v>
      </c>
      <c r="E426" s="2" t="s">
        <v>7</v>
      </c>
      <c r="F426" s="4">
        <v>106</v>
      </c>
      <c r="G426" s="2" t="s">
        <v>20</v>
      </c>
      <c r="H426" s="2">
        <v>39</v>
      </c>
      <c r="I426" s="2">
        <v>4860</v>
      </c>
      <c r="J426" s="2">
        <v>6323</v>
      </c>
      <c r="K426" s="29">
        <f t="shared" si="30"/>
        <v>1463</v>
      </c>
      <c r="L426">
        <f t="shared" si="31"/>
        <v>23.137751067531234</v>
      </c>
      <c r="M426" s="33">
        <f t="shared" si="34"/>
        <v>4.005563434654284E-4</v>
      </c>
      <c r="N426" s="32"/>
    </row>
    <row r="427" spans="1:14" x14ac:dyDescent="0.25">
      <c r="A427" s="2">
        <v>425</v>
      </c>
      <c r="B427" s="2">
        <f t="shared" si="32"/>
        <v>18</v>
      </c>
      <c r="C427" s="2">
        <f t="shared" si="33"/>
        <v>5</v>
      </c>
      <c r="D427" s="31">
        <v>43225</v>
      </c>
      <c r="E427" s="2" t="s">
        <v>3</v>
      </c>
      <c r="F427" s="4">
        <v>107</v>
      </c>
      <c r="G427" s="2" t="s">
        <v>18</v>
      </c>
      <c r="H427" s="2">
        <v>49</v>
      </c>
      <c r="I427" s="2">
        <v>4461</v>
      </c>
      <c r="J427" s="2">
        <v>8356</v>
      </c>
      <c r="K427" s="29">
        <f t="shared" si="30"/>
        <v>3895</v>
      </c>
      <c r="L427">
        <f t="shared" si="31"/>
        <v>46.613212063188129</v>
      </c>
      <c r="M427" s="33">
        <f t="shared" si="34"/>
        <v>1.0664162390962705E-3</v>
      </c>
      <c r="N427" s="32"/>
    </row>
    <row r="428" spans="1:14" x14ac:dyDescent="0.25">
      <c r="A428" s="2">
        <v>426</v>
      </c>
      <c r="B428" s="2">
        <f t="shared" si="32"/>
        <v>19</v>
      </c>
      <c r="C428" s="2">
        <f t="shared" si="33"/>
        <v>5</v>
      </c>
      <c r="D428" s="31">
        <v>43226</v>
      </c>
      <c r="E428" s="2" t="s">
        <v>5</v>
      </c>
      <c r="F428" s="4">
        <v>104</v>
      </c>
      <c r="G428" s="2" t="s">
        <v>18</v>
      </c>
      <c r="H428" s="2">
        <v>33</v>
      </c>
      <c r="I428" s="2">
        <v>4167</v>
      </c>
      <c r="J428" s="2">
        <v>6981</v>
      </c>
      <c r="K428" s="29">
        <f t="shared" si="30"/>
        <v>2814</v>
      </c>
      <c r="L428">
        <f t="shared" si="31"/>
        <v>40.309411259131927</v>
      </c>
      <c r="M428" s="33">
        <f t="shared" si="34"/>
        <v>7.7044808647417327E-4</v>
      </c>
      <c r="N428" s="32"/>
    </row>
    <row r="429" spans="1:14" x14ac:dyDescent="0.25">
      <c r="A429" s="2">
        <v>427</v>
      </c>
      <c r="B429" s="2">
        <f t="shared" si="32"/>
        <v>19</v>
      </c>
      <c r="C429" s="2">
        <f t="shared" si="33"/>
        <v>5</v>
      </c>
      <c r="D429" s="31">
        <v>43227</v>
      </c>
      <c r="E429" s="2" t="s">
        <v>5</v>
      </c>
      <c r="F429" s="4">
        <v>108</v>
      </c>
      <c r="G429" s="2" t="s">
        <v>18</v>
      </c>
      <c r="H429" s="2">
        <v>12</v>
      </c>
      <c r="I429" s="2">
        <v>2691</v>
      </c>
      <c r="J429" s="2">
        <v>1470</v>
      </c>
      <c r="K429" s="29">
        <f t="shared" si="30"/>
        <v>-1221</v>
      </c>
      <c r="L429">
        <f t="shared" si="31"/>
        <v>-83.061224489795919</v>
      </c>
      <c r="M429" s="33">
        <f t="shared" si="34"/>
        <v>-3.3429890319295154E-4</v>
      </c>
      <c r="N429" s="32"/>
    </row>
    <row r="430" spans="1:14" x14ac:dyDescent="0.25">
      <c r="A430" s="2">
        <v>428</v>
      </c>
      <c r="B430" s="2">
        <f t="shared" si="32"/>
        <v>19</v>
      </c>
      <c r="C430" s="2">
        <f t="shared" si="33"/>
        <v>5</v>
      </c>
      <c r="D430" s="31">
        <v>43228</v>
      </c>
      <c r="E430" s="2" t="s">
        <v>6</v>
      </c>
      <c r="F430" s="4">
        <v>101</v>
      </c>
      <c r="G430" s="2" t="s">
        <v>20</v>
      </c>
      <c r="H430" s="2">
        <v>43</v>
      </c>
      <c r="I430" s="2">
        <v>1494</v>
      </c>
      <c r="J430" s="2">
        <v>6241</v>
      </c>
      <c r="K430" s="29">
        <f t="shared" si="30"/>
        <v>4747</v>
      </c>
      <c r="L430">
        <f t="shared" si="31"/>
        <v>76.061528601185714</v>
      </c>
      <c r="M430" s="33">
        <f t="shared" si="34"/>
        <v>1.29968623542747E-3</v>
      </c>
      <c r="N430" s="32"/>
    </row>
    <row r="431" spans="1:14" x14ac:dyDescent="0.25">
      <c r="A431" s="2">
        <v>429</v>
      </c>
      <c r="B431" s="2">
        <f t="shared" si="32"/>
        <v>19</v>
      </c>
      <c r="C431" s="2">
        <f t="shared" si="33"/>
        <v>5</v>
      </c>
      <c r="D431" s="31">
        <v>43229</v>
      </c>
      <c r="E431" s="2" t="s">
        <v>7</v>
      </c>
      <c r="F431" s="4">
        <v>101</v>
      </c>
      <c r="G431" s="2" t="s">
        <v>19</v>
      </c>
      <c r="H431" s="2">
        <v>23</v>
      </c>
      <c r="I431" s="2">
        <v>1997</v>
      </c>
      <c r="J431" s="2">
        <v>2909</v>
      </c>
      <c r="K431" s="29">
        <f t="shared" si="30"/>
        <v>912</v>
      </c>
      <c r="L431">
        <f t="shared" si="31"/>
        <v>31.350979718116189</v>
      </c>
      <c r="M431" s="33">
        <f t="shared" si="34"/>
        <v>2.4969746086156577E-4</v>
      </c>
      <c r="N431" s="32"/>
    </row>
    <row r="432" spans="1:14" x14ac:dyDescent="0.25">
      <c r="A432" s="2">
        <v>430</v>
      </c>
      <c r="B432" s="2">
        <f t="shared" si="32"/>
        <v>19</v>
      </c>
      <c r="C432" s="2">
        <f t="shared" si="33"/>
        <v>5</v>
      </c>
      <c r="D432" s="31">
        <v>43230</v>
      </c>
      <c r="E432" s="2" t="s">
        <v>7</v>
      </c>
      <c r="F432" s="4">
        <v>108</v>
      </c>
      <c r="G432" s="2" t="s">
        <v>19</v>
      </c>
      <c r="H432" s="2">
        <v>40</v>
      </c>
      <c r="I432" s="2">
        <v>4512</v>
      </c>
      <c r="J432" s="2">
        <v>3271</v>
      </c>
      <c r="K432" s="29">
        <f t="shared" si="30"/>
        <v>-1241</v>
      </c>
      <c r="L432">
        <f t="shared" si="31"/>
        <v>-37.939468052583308</v>
      </c>
      <c r="M432" s="33">
        <f t="shared" si="34"/>
        <v>-3.3977472470307358E-4</v>
      </c>
      <c r="N432" s="32"/>
    </row>
    <row r="433" spans="1:14" x14ac:dyDescent="0.25">
      <c r="A433" s="2">
        <v>431</v>
      </c>
      <c r="B433" s="2">
        <f t="shared" si="32"/>
        <v>19</v>
      </c>
      <c r="C433" s="2">
        <f t="shared" si="33"/>
        <v>5</v>
      </c>
      <c r="D433" s="31">
        <v>43231</v>
      </c>
      <c r="E433" s="2" t="s">
        <v>7</v>
      </c>
      <c r="F433" s="4">
        <v>104</v>
      </c>
      <c r="G433" s="2" t="s">
        <v>8</v>
      </c>
      <c r="H433" s="2">
        <v>22</v>
      </c>
      <c r="I433" s="2">
        <v>3477</v>
      </c>
      <c r="J433" s="2">
        <v>5166</v>
      </c>
      <c r="K433" s="29">
        <f t="shared" si="30"/>
        <v>1689</v>
      </c>
      <c r="L433">
        <f t="shared" si="31"/>
        <v>32.694541231126593</v>
      </c>
      <c r="M433" s="33">
        <f t="shared" si="34"/>
        <v>4.6243312652980762E-4</v>
      </c>
      <c r="N433" s="32"/>
    </row>
    <row r="434" spans="1:14" x14ac:dyDescent="0.25">
      <c r="A434" s="2">
        <v>432</v>
      </c>
      <c r="B434" s="2">
        <f t="shared" si="32"/>
        <v>19</v>
      </c>
      <c r="C434" s="2">
        <f t="shared" si="33"/>
        <v>5</v>
      </c>
      <c r="D434" s="31">
        <v>43232</v>
      </c>
      <c r="E434" s="2" t="s">
        <v>3</v>
      </c>
      <c r="F434" s="4">
        <v>108</v>
      </c>
      <c r="G434" s="2" t="s">
        <v>19</v>
      </c>
      <c r="H434" s="2">
        <v>38</v>
      </c>
      <c r="I434" s="2">
        <v>4553</v>
      </c>
      <c r="J434" s="2">
        <v>8080</v>
      </c>
      <c r="K434" s="29">
        <f t="shared" si="30"/>
        <v>3527</v>
      </c>
      <c r="L434">
        <f t="shared" si="31"/>
        <v>43.650990099009903</v>
      </c>
      <c r="M434" s="33">
        <f t="shared" si="34"/>
        <v>9.6566112331002455E-4</v>
      </c>
      <c r="N434" s="32"/>
    </row>
    <row r="435" spans="1:14" x14ac:dyDescent="0.25">
      <c r="A435" s="2">
        <v>433</v>
      </c>
      <c r="B435" s="2">
        <f t="shared" si="32"/>
        <v>20</v>
      </c>
      <c r="C435" s="2">
        <f t="shared" si="33"/>
        <v>5</v>
      </c>
      <c r="D435" s="31">
        <v>43233</v>
      </c>
      <c r="E435" s="2" t="s">
        <v>3</v>
      </c>
      <c r="F435" s="4">
        <v>110</v>
      </c>
      <c r="G435" s="2" t="s">
        <v>4</v>
      </c>
      <c r="H435" s="2">
        <v>26</v>
      </c>
      <c r="I435" s="2">
        <v>4673</v>
      </c>
      <c r="J435" s="2">
        <v>3425</v>
      </c>
      <c r="K435" s="29">
        <f t="shared" si="30"/>
        <v>-1248</v>
      </c>
      <c r="L435">
        <f t="shared" si="31"/>
        <v>-36.43795620437956</v>
      </c>
      <c r="M435" s="33">
        <f t="shared" si="34"/>
        <v>-3.4169126223161628E-4</v>
      </c>
      <c r="N435" s="32"/>
    </row>
    <row r="436" spans="1:14" x14ac:dyDescent="0.25">
      <c r="A436" s="2">
        <v>434</v>
      </c>
      <c r="B436" s="2">
        <f t="shared" si="32"/>
        <v>20</v>
      </c>
      <c r="C436" s="2">
        <f t="shared" si="33"/>
        <v>5</v>
      </c>
      <c r="D436" s="31">
        <v>43234</v>
      </c>
      <c r="E436" s="2" t="s">
        <v>7</v>
      </c>
      <c r="F436" s="4">
        <v>110</v>
      </c>
      <c r="G436" s="2" t="s">
        <v>18</v>
      </c>
      <c r="H436" s="2">
        <v>10</v>
      </c>
      <c r="I436" s="2">
        <v>4235</v>
      </c>
      <c r="J436" s="2">
        <v>4133</v>
      </c>
      <c r="K436" s="29">
        <f t="shared" si="30"/>
        <v>-102</v>
      </c>
      <c r="L436">
        <f t="shared" si="31"/>
        <v>-2.4679409629808857</v>
      </c>
      <c r="M436" s="33">
        <f t="shared" si="34"/>
        <v>-2.7926689701622487E-5</v>
      </c>
      <c r="N436" s="32"/>
    </row>
    <row r="437" spans="1:14" x14ac:dyDescent="0.25">
      <c r="A437" s="2">
        <v>435</v>
      </c>
      <c r="B437" s="2">
        <f t="shared" si="32"/>
        <v>20</v>
      </c>
      <c r="C437" s="2">
        <f t="shared" si="33"/>
        <v>5</v>
      </c>
      <c r="D437" s="31">
        <v>43235</v>
      </c>
      <c r="E437" s="2" t="s">
        <v>3</v>
      </c>
      <c r="F437" s="4">
        <v>104</v>
      </c>
      <c r="G437" s="2" t="s">
        <v>18</v>
      </c>
      <c r="H437" s="2">
        <v>49</v>
      </c>
      <c r="I437" s="2">
        <v>1785</v>
      </c>
      <c r="J437" s="2">
        <v>2228</v>
      </c>
      <c r="K437" s="29">
        <f t="shared" si="30"/>
        <v>443</v>
      </c>
      <c r="L437">
        <f t="shared" si="31"/>
        <v>19.88330341113106</v>
      </c>
      <c r="M437" s="33">
        <f t="shared" si="34"/>
        <v>1.2128944644920354E-4</v>
      </c>
      <c r="N437" s="32"/>
    </row>
    <row r="438" spans="1:14" x14ac:dyDescent="0.25">
      <c r="A438" s="2">
        <v>436</v>
      </c>
      <c r="B438" s="2">
        <f t="shared" si="32"/>
        <v>20</v>
      </c>
      <c r="C438" s="2">
        <f t="shared" si="33"/>
        <v>5</v>
      </c>
      <c r="D438" s="31">
        <v>43236</v>
      </c>
      <c r="E438" s="2" t="s">
        <v>5</v>
      </c>
      <c r="F438" s="4">
        <v>103</v>
      </c>
      <c r="G438" s="2" t="s">
        <v>4</v>
      </c>
      <c r="H438" s="2">
        <v>41</v>
      </c>
      <c r="I438" s="2">
        <v>2843</v>
      </c>
      <c r="J438" s="2">
        <v>7358</v>
      </c>
      <c r="K438" s="29">
        <f t="shared" si="30"/>
        <v>4515</v>
      </c>
      <c r="L438">
        <f t="shared" si="31"/>
        <v>61.361783093231857</v>
      </c>
      <c r="M438" s="33">
        <f t="shared" si="34"/>
        <v>1.2361667059100541E-3</v>
      </c>
      <c r="N438" s="32"/>
    </row>
    <row r="439" spans="1:14" x14ac:dyDescent="0.25">
      <c r="A439" s="2">
        <v>437</v>
      </c>
      <c r="B439" s="2">
        <f t="shared" si="32"/>
        <v>20</v>
      </c>
      <c r="C439" s="2">
        <f t="shared" si="33"/>
        <v>5</v>
      </c>
      <c r="D439" s="31">
        <v>43237</v>
      </c>
      <c r="E439" s="2" t="s">
        <v>7</v>
      </c>
      <c r="F439" s="4">
        <v>104</v>
      </c>
      <c r="G439" s="2" t="s">
        <v>20</v>
      </c>
      <c r="H439" s="2">
        <v>6</v>
      </c>
      <c r="I439" s="2">
        <v>3779</v>
      </c>
      <c r="J439" s="2">
        <v>1265</v>
      </c>
      <c r="K439" s="29">
        <f t="shared" si="30"/>
        <v>-2514</v>
      </c>
      <c r="L439">
        <f t="shared" si="31"/>
        <v>-198.73517786561266</v>
      </c>
      <c r="M439" s="33">
        <f t="shared" si="34"/>
        <v>-6.8831076382234243E-4</v>
      </c>
      <c r="N439" s="32"/>
    </row>
    <row r="440" spans="1:14" x14ac:dyDescent="0.25">
      <c r="A440" s="2">
        <v>438</v>
      </c>
      <c r="B440" s="2">
        <f t="shared" si="32"/>
        <v>20</v>
      </c>
      <c r="C440" s="2">
        <f t="shared" si="33"/>
        <v>5</v>
      </c>
      <c r="D440" s="31">
        <v>43238</v>
      </c>
      <c r="E440" s="2" t="s">
        <v>7</v>
      </c>
      <c r="F440" s="4">
        <v>102</v>
      </c>
      <c r="G440" s="2" t="s">
        <v>4</v>
      </c>
      <c r="H440" s="2">
        <v>29</v>
      </c>
      <c r="I440" s="2">
        <v>3512</v>
      </c>
      <c r="J440" s="2">
        <v>7155</v>
      </c>
      <c r="K440" s="29">
        <f t="shared" si="30"/>
        <v>3643</v>
      </c>
      <c r="L440">
        <f t="shared" si="31"/>
        <v>50.91544374563243</v>
      </c>
      <c r="M440" s="33">
        <f t="shared" si="34"/>
        <v>9.9742088806873243E-4</v>
      </c>
      <c r="N440" s="32"/>
    </row>
    <row r="441" spans="1:14" x14ac:dyDescent="0.25">
      <c r="A441" s="2">
        <v>439</v>
      </c>
      <c r="B441" s="2">
        <f t="shared" si="32"/>
        <v>20</v>
      </c>
      <c r="C441" s="2">
        <f t="shared" si="33"/>
        <v>5</v>
      </c>
      <c r="D441" s="31">
        <v>43239</v>
      </c>
      <c r="E441" s="2" t="s">
        <v>6</v>
      </c>
      <c r="F441" s="4">
        <v>107</v>
      </c>
      <c r="G441" s="2" t="s">
        <v>4</v>
      </c>
      <c r="H441" s="2">
        <v>43</v>
      </c>
      <c r="I441" s="2">
        <v>4409</v>
      </c>
      <c r="J441" s="2">
        <v>5783</v>
      </c>
      <c r="K441" s="29">
        <f t="shared" si="30"/>
        <v>1374</v>
      </c>
      <c r="L441">
        <f t="shared" si="31"/>
        <v>23.759294483831923</v>
      </c>
      <c r="M441" s="33">
        <f t="shared" si="34"/>
        <v>3.7618893774538526E-4</v>
      </c>
      <c r="N441" s="32"/>
    </row>
    <row r="442" spans="1:14" x14ac:dyDescent="0.25">
      <c r="A442" s="2">
        <v>440</v>
      </c>
      <c r="B442" s="2">
        <f t="shared" si="32"/>
        <v>21</v>
      </c>
      <c r="C442" s="2">
        <f t="shared" si="33"/>
        <v>5</v>
      </c>
      <c r="D442" s="31">
        <v>43240</v>
      </c>
      <c r="E442" s="2" t="s">
        <v>6</v>
      </c>
      <c r="F442" s="4">
        <v>106</v>
      </c>
      <c r="G442" s="2" t="s">
        <v>20</v>
      </c>
      <c r="H442" s="2">
        <v>1</v>
      </c>
      <c r="I442" s="2">
        <v>4769</v>
      </c>
      <c r="J442" s="2">
        <v>955</v>
      </c>
      <c r="K442" s="29">
        <f t="shared" si="30"/>
        <v>-3814</v>
      </c>
      <c r="L442">
        <f t="shared" si="31"/>
        <v>-399.37172774869111</v>
      </c>
      <c r="M442" s="33">
        <f t="shared" si="34"/>
        <v>-1.0442391619802762E-3</v>
      </c>
      <c r="N442" s="32"/>
    </row>
    <row r="443" spans="1:14" x14ac:dyDescent="0.25">
      <c r="A443" s="2">
        <v>441</v>
      </c>
      <c r="B443" s="2">
        <f t="shared" si="32"/>
        <v>21</v>
      </c>
      <c r="C443" s="2">
        <f t="shared" si="33"/>
        <v>5</v>
      </c>
      <c r="D443" s="31">
        <v>43241</v>
      </c>
      <c r="E443" s="2" t="s">
        <v>3</v>
      </c>
      <c r="F443" s="4">
        <v>105</v>
      </c>
      <c r="G443" s="2" t="s">
        <v>20</v>
      </c>
      <c r="H443" s="2">
        <v>43</v>
      </c>
      <c r="I443" s="2">
        <v>3893</v>
      </c>
      <c r="J443" s="2">
        <v>6822</v>
      </c>
      <c r="K443" s="29">
        <f t="shared" si="30"/>
        <v>2929</v>
      </c>
      <c r="L443">
        <f t="shared" si="31"/>
        <v>42.934623277631196</v>
      </c>
      <c r="M443" s="33">
        <f t="shared" si="34"/>
        <v>8.0193406015737509E-4</v>
      </c>
      <c r="N443" s="32"/>
    </row>
    <row r="444" spans="1:14" x14ac:dyDescent="0.25">
      <c r="A444" s="2">
        <v>442</v>
      </c>
      <c r="B444" s="2">
        <f t="shared" si="32"/>
        <v>21</v>
      </c>
      <c r="C444" s="2">
        <f t="shared" si="33"/>
        <v>5</v>
      </c>
      <c r="D444" s="31">
        <v>43242</v>
      </c>
      <c r="E444" s="2" t="s">
        <v>6</v>
      </c>
      <c r="F444" s="4">
        <v>101</v>
      </c>
      <c r="G444" s="2" t="s">
        <v>19</v>
      </c>
      <c r="H444" s="2">
        <v>49</v>
      </c>
      <c r="I444" s="2">
        <v>3913</v>
      </c>
      <c r="J444" s="2">
        <v>8737</v>
      </c>
      <c r="K444" s="29">
        <f t="shared" si="30"/>
        <v>4824</v>
      </c>
      <c r="L444">
        <f t="shared" si="31"/>
        <v>55.213459997710892</v>
      </c>
      <c r="M444" s="33">
        <f t="shared" si="34"/>
        <v>1.3207681482414399E-3</v>
      </c>
      <c r="N444" s="32"/>
    </row>
    <row r="445" spans="1:14" x14ac:dyDescent="0.25">
      <c r="A445" s="2">
        <v>443</v>
      </c>
      <c r="B445" s="2">
        <f t="shared" si="32"/>
        <v>21</v>
      </c>
      <c r="C445" s="2">
        <f t="shared" si="33"/>
        <v>5</v>
      </c>
      <c r="D445" s="31">
        <v>43243</v>
      </c>
      <c r="E445" s="2" t="s">
        <v>6</v>
      </c>
      <c r="F445" s="4">
        <v>101</v>
      </c>
      <c r="G445" s="2" t="s">
        <v>19</v>
      </c>
      <c r="H445" s="2">
        <v>47</v>
      </c>
      <c r="I445" s="2">
        <v>4667</v>
      </c>
      <c r="J445" s="2">
        <v>5875</v>
      </c>
      <c r="K445" s="29">
        <f t="shared" si="30"/>
        <v>1208</v>
      </c>
      <c r="L445">
        <f t="shared" si="31"/>
        <v>20.561702127659576</v>
      </c>
      <c r="M445" s="33">
        <f t="shared" si="34"/>
        <v>3.3073961921137221E-4</v>
      </c>
      <c r="N445" s="32"/>
    </row>
    <row r="446" spans="1:14" x14ac:dyDescent="0.25">
      <c r="A446" s="2">
        <v>444</v>
      </c>
      <c r="B446" s="2">
        <f t="shared" si="32"/>
        <v>21</v>
      </c>
      <c r="C446" s="2">
        <f t="shared" si="33"/>
        <v>5</v>
      </c>
      <c r="D446" s="31">
        <v>43244</v>
      </c>
      <c r="E446" s="2" t="s">
        <v>5</v>
      </c>
      <c r="F446" s="4">
        <v>104</v>
      </c>
      <c r="G446" s="2" t="s">
        <v>19</v>
      </c>
      <c r="H446" s="2">
        <v>40</v>
      </c>
      <c r="I446" s="2">
        <v>3074</v>
      </c>
      <c r="J446" s="2">
        <v>6172</v>
      </c>
      <c r="K446" s="29">
        <f t="shared" si="30"/>
        <v>3098</v>
      </c>
      <c r="L446">
        <f t="shared" si="31"/>
        <v>50.194426441996107</v>
      </c>
      <c r="M446" s="33">
        <f t="shared" si="34"/>
        <v>8.4820475191790649E-4</v>
      </c>
      <c r="N446" s="32"/>
    </row>
    <row r="447" spans="1:14" x14ac:dyDescent="0.25">
      <c r="A447" s="2">
        <v>445</v>
      </c>
      <c r="B447" s="2">
        <f t="shared" si="32"/>
        <v>21</v>
      </c>
      <c r="C447" s="2">
        <f t="shared" si="33"/>
        <v>5</v>
      </c>
      <c r="D447" s="31">
        <v>43245</v>
      </c>
      <c r="E447" s="2" t="s">
        <v>3</v>
      </c>
      <c r="F447" s="4">
        <v>108</v>
      </c>
      <c r="G447" s="2" t="s">
        <v>4</v>
      </c>
      <c r="H447" s="2">
        <v>6</v>
      </c>
      <c r="I447" s="2">
        <v>4567</v>
      </c>
      <c r="J447" s="2">
        <v>1224</v>
      </c>
      <c r="K447" s="29">
        <f t="shared" si="30"/>
        <v>-3343</v>
      </c>
      <c r="L447">
        <f t="shared" si="31"/>
        <v>-273.12091503267976</v>
      </c>
      <c r="M447" s="33">
        <f t="shared" si="34"/>
        <v>-9.1528356541690169E-4</v>
      </c>
      <c r="N447" s="32"/>
    </row>
    <row r="448" spans="1:14" x14ac:dyDescent="0.25">
      <c r="A448" s="2">
        <v>446</v>
      </c>
      <c r="B448" s="2">
        <f t="shared" si="32"/>
        <v>21</v>
      </c>
      <c r="C448" s="2">
        <f t="shared" si="33"/>
        <v>5</v>
      </c>
      <c r="D448" s="31">
        <v>43246</v>
      </c>
      <c r="E448" s="2" t="s">
        <v>7</v>
      </c>
      <c r="F448" s="4">
        <v>101</v>
      </c>
      <c r="G448" s="2" t="s">
        <v>20</v>
      </c>
      <c r="H448" s="2">
        <v>25</v>
      </c>
      <c r="I448" s="2">
        <v>2253</v>
      </c>
      <c r="J448" s="2">
        <v>4825</v>
      </c>
      <c r="K448" s="29">
        <f t="shared" si="30"/>
        <v>2572</v>
      </c>
      <c r="L448">
        <f t="shared" si="31"/>
        <v>53.30569948186529</v>
      </c>
      <c r="M448" s="33">
        <f t="shared" si="34"/>
        <v>7.0419064620169637E-4</v>
      </c>
      <c r="N448" s="32"/>
    </row>
    <row r="449" spans="1:14" x14ac:dyDescent="0.25">
      <c r="A449" s="2">
        <v>447</v>
      </c>
      <c r="B449" s="2">
        <f t="shared" si="32"/>
        <v>22</v>
      </c>
      <c r="C449" s="2">
        <f t="shared" si="33"/>
        <v>5</v>
      </c>
      <c r="D449" s="31">
        <v>43247</v>
      </c>
      <c r="E449" s="2" t="s">
        <v>6</v>
      </c>
      <c r="F449" s="4">
        <v>104</v>
      </c>
      <c r="G449" s="2" t="s">
        <v>8</v>
      </c>
      <c r="H449" s="2">
        <v>25</v>
      </c>
      <c r="I449" s="2">
        <v>4692</v>
      </c>
      <c r="J449" s="2">
        <v>6983</v>
      </c>
      <c r="K449" s="29">
        <f t="shared" si="30"/>
        <v>2291</v>
      </c>
      <c r="L449">
        <f t="shared" si="31"/>
        <v>32.80824860375197</v>
      </c>
      <c r="M449" s="33">
        <f t="shared" si="34"/>
        <v>6.2725535398448155E-4</v>
      </c>
      <c r="N449" s="32"/>
    </row>
    <row r="450" spans="1:14" x14ac:dyDescent="0.25">
      <c r="A450" s="2">
        <v>448</v>
      </c>
      <c r="B450" s="2">
        <f t="shared" si="32"/>
        <v>22</v>
      </c>
      <c r="C450" s="2">
        <f t="shared" si="33"/>
        <v>5</v>
      </c>
      <c r="D450" s="31">
        <v>43248</v>
      </c>
      <c r="E450" s="2" t="s">
        <v>5</v>
      </c>
      <c r="F450" s="4">
        <v>103</v>
      </c>
      <c r="G450" s="2" t="s">
        <v>18</v>
      </c>
      <c r="H450" s="2">
        <v>21</v>
      </c>
      <c r="I450" s="2">
        <v>1550</v>
      </c>
      <c r="J450" s="2">
        <v>6776</v>
      </c>
      <c r="K450" s="29">
        <f t="shared" si="30"/>
        <v>5226</v>
      </c>
      <c r="L450">
        <f t="shared" si="31"/>
        <v>77.125147579693035</v>
      </c>
      <c r="M450" s="33">
        <f t="shared" si="34"/>
        <v>1.4308321605948932E-3</v>
      </c>
      <c r="N450" s="32"/>
    </row>
    <row r="451" spans="1:14" x14ac:dyDescent="0.25">
      <c r="A451" s="2">
        <v>449</v>
      </c>
      <c r="B451" s="2">
        <f t="shared" si="32"/>
        <v>22</v>
      </c>
      <c r="C451" s="2">
        <f t="shared" si="33"/>
        <v>5</v>
      </c>
      <c r="D451" s="31">
        <v>43249</v>
      </c>
      <c r="E451" s="2" t="s">
        <v>3</v>
      </c>
      <c r="F451" s="4">
        <v>105</v>
      </c>
      <c r="G451" s="2" t="s">
        <v>20</v>
      </c>
      <c r="H451" s="2">
        <v>45</v>
      </c>
      <c r="I451" s="2">
        <v>1691</v>
      </c>
      <c r="J451" s="2">
        <v>2422</v>
      </c>
      <c r="K451" s="29">
        <f t="shared" ref="K451:K514" si="35">J451-I451</f>
        <v>731</v>
      </c>
      <c r="L451">
        <f t="shared" ref="L451:L514" si="36">K451/J451*100</f>
        <v>30.181668042939719</v>
      </c>
      <c r="M451" s="33">
        <f t="shared" si="34"/>
        <v>2.0014127619496114E-4</v>
      </c>
      <c r="N451" s="32"/>
    </row>
    <row r="452" spans="1:14" x14ac:dyDescent="0.25">
      <c r="A452" s="2">
        <v>450</v>
      </c>
      <c r="B452" s="2">
        <f t="shared" ref="B452:B515" si="37">WEEKNUM(D452)</f>
        <v>22</v>
      </c>
      <c r="C452" s="2">
        <f t="shared" ref="C452:C515" si="38">MONTH(D452)</f>
        <v>5</v>
      </c>
      <c r="D452" s="31">
        <v>43250</v>
      </c>
      <c r="E452" s="2" t="s">
        <v>6</v>
      </c>
      <c r="F452" s="4">
        <v>106</v>
      </c>
      <c r="G452" s="2" t="s">
        <v>19</v>
      </c>
      <c r="H452" s="2">
        <v>25</v>
      </c>
      <c r="I452" s="2">
        <v>1759</v>
      </c>
      <c r="J452" s="2">
        <v>6299</v>
      </c>
      <c r="K452" s="29">
        <f t="shared" si="35"/>
        <v>4540</v>
      </c>
      <c r="L452">
        <f t="shared" si="36"/>
        <v>72.074932528972852</v>
      </c>
      <c r="M452" s="33">
        <f t="shared" ref="M452:M515" si="39">K452/($K$2003)</f>
        <v>1.2430114827977068E-3</v>
      </c>
      <c r="N452" s="32"/>
    </row>
    <row r="453" spans="1:14" x14ac:dyDescent="0.25">
      <c r="A453" s="2">
        <v>451</v>
      </c>
      <c r="B453" s="2">
        <f t="shared" si="37"/>
        <v>22</v>
      </c>
      <c r="C453" s="2">
        <f t="shared" si="38"/>
        <v>5</v>
      </c>
      <c r="D453" s="31">
        <v>43251</v>
      </c>
      <c r="E453" s="2" t="s">
        <v>3</v>
      </c>
      <c r="F453" s="4">
        <v>102</v>
      </c>
      <c r="G453" s="2" t="s">
        <v>4</v>
      </c>
      <c r="H453" s="2">
        <v>20</v>
      </c>
      <c r="I453" s="2">
        <v>3454</v>
      </c>
      <c r="J453" s="2">
        <v>4213</v>
      </c>
      <c r="K453" s="29">
        <f t="shared" si="35"/>
        <v>759</v>
      </c>
      <c r="L453">
        <f t="shared" si="36"/>
        <v>18.015665796344649</v>
      </c>
      <c r="M453" s="33">
        <f t="shared" si="39"/>
        <v>2.0780742630913202E-4</v>
      </c>
      <c r="N453" s="32"/>
    </row>
    <row r="454" spans="1:14" x14ac:dyDescent="0.25">
      <c r="A454" s="2">
        <v>452</v>
      </c>
      <c r="B454" s="2">
        <f t="shared" si="37"/>
        <v>22</v>
      </c>
      <c r="C454" s="2">
        <f t="shared" si="38"/>
        <v>6</v>
      </c>
      <c r="D454" s="31">
        <v>43252</v>
      </c>
      <c r="E454" s="2" t="s">
        <v>7</v>
      </c>
      <c r="F454" s="4">
        <v>101</v>
      </c>
      <c r="G454" s="2" t="s">
        <v>8</v>
      </c>
      <c r="H454" s="2">
        <v>20</v>
      </c>
      <c r="I454" s="2">
        <v>4669</v>
      </c>
      <c r="J454" s="2">
        <v>2663</v>
      </c>
      <c r="K454" s="29">
        <f t="shared" si="35"/>
        <v>-2006</v>
      </c>
      <c r="L454">
        <f t="shared" si="36"/>
        <v>-75.328576793090491</v>
      </c>
      <c r="M454" s="33">
        <f t="shared" si="39"/>
        <v>-5.4922489746524227E-4</v>
      </c>
      <c r="N454" s="32"/>
    </row>
    <row r="455" spans="1:14" x14ac:dyDescent="0.25">
      <c r="A455" s="2">
        <v>453</v>
      </c>
      <c r="B455" s="2">
        <f t="shared" si="37"/>
        <v>22</v>
      </c>
      <c r="C455" s="2">
        <f t="shared" si="38"/>
        <v>6</v>
      </c>
      <c r="D455" s="31">
        <v>43253</v>
      </c>
      <c r="E455" s="2" t="s">
        <v>6</v>
      </c>
      <c r="F455" s="4">
        <v>101</v>
      </c>
      <c r="G455" s="2" t="s">
        <v>18</v>
      </c>
      <c r="H455" s="2">
        <v>23</v>
      </c>
      <c r="I455" s="2">
        <v>2460</v>
      </c>
      <c r="J455" s="2">
        <v>6947</v>
      </c>
      <c r="K455" s="29">
        <f t="shared" si="35"/>
        <v>4487</v>
      </c>
      <c r="L455">
        <f t="shared" si="36"/>
        <v>64.589031236504965</v>
      </c>
      <c r="M455" s="33">
        <f t="shared" si="39"/>
        <v>1.2285005557958833E-3</v>
      </c>
      <c r="N455" s="32"/>
    </row>
    <row r="456" spans="1:14" x14ac:dyDescent="0.25">
      <c r="A456" s="2">
        <v>454</v>
      </c>
      <c r="B456" s="2">
        <f t="shared" si="37"/>
        <v>23</v>
      </c>
      <c r="C456" s="2">
        <f t="shared" si="38"/>
        <v>6</v>
      </c>
      <c r="D456" s="31">
        <v>43254</v>
      </c>
      <c r="E456" s="2" t="s">
        <v>3</v>
      </c>
      <c r="F456" s="4">
        <v>106</v>
      </c>
      <c r="G456" s="2" t="s">
        <v>4</v>
      </c>
      <c r="H456" s="2">
        <v>15</v>
      </c>
      <c r="I456" s="2">
        <v>4293</v>
      </c>
      <c r="J456" s="2">
        <v>8795</v>
      </c>
      <c r="K456" s="29">
        <f t="shared" si="35"/>
        <v>4502</v>
      </c>
      <c r="L456">
        <f t="shared" si="36"/>
        <v>51.18817509948834</v>
      </c>
      <c r="M456" s="33">
        <f t="shared" si="39"/>
        <v>1.2326074219284747E-3</v>
      </c>
      <c r="N456" s="32"/>
    </row>
    <row r="457" spans="1:14" x14ac:dyDescent="0.25">
      <c r="A457" s="2">
        <v>455</v>
      </c>
      <c r="B457" s="2">
        <f t="shared" si="37"/>
        <v>23</v>
      </c>
      <c r="C457" s="2">
        <f t="shared" si="38"/>
        <v>6</v>
      </c>
      <c r="D457" s="31">
        <v>43255</v>
      </c>
      <c r="E457" s="2" t="s">
        <v>3</v>
      </c>
      <c r="F457" s="4">
        <v>107</v>
      </c>
      <c r="G457" s="2" t="s">
        <v>8</v>
      </c>
      <c r="H457" s="2">
        <v>13</v>
      </c>
      <c r="I457" s="2">
        <v>4825</v>
      </c>
      <c r="J457" s="2">
        <v>2799</v>
      </c>
      <c r="K457" s="29">
        <f t="shared" si="35"/>
        <v>-2026</v>
      </c>
      <c r="L457">
        <f t="shared" si="36"/>
        <v>-72.382993926402278</v>
      </c>
      <c r="M457" s="33">
        <f t="shared" si="39"/>
        <v>-5.5470071897536426E-4</v>
      </c>
      <c r="N457" s="32"/>
    </row>
    <row r="458" spans="1:14" x14ac:dyDescent="0.25">
      <c r="A458" s="2">
        <v>456</v>
      </c>
      <c r="B458" s="2">
        <f t="shared" si="37"/>
        <v>23</v>
      </c>
      <c r="C458" s="2">
        <f t="shared" si="38"/>
        <v>6</v>
      </c>
      <c r="D458" s="31">
        <v>43256</v>
      </c>
      <c r="E458" s="2" t="s">
        <v>6</v>
      </c>
      <c r="F458" s="4">
        <v>110</v>
      </c>
      <c r="G458" s="2" t="s">
        <v>19</v>
      </c>
      <c r="H458" s="2">
        <v>10</v>
      </c>
      <c r="I458" s="2">
        <v>4974</v>
      </c>
      <c r="J458" s="2">
        <v>6343</v>
      </c>
      <c r="K458" s="29">
        <f t="shared" si="35"/>
        <v>1369</v>
      </c>
      <c r="L458">
        <f t="shared" si="36"/>
        <v>21.582847233170423</v>
      </c>
      <c r="M458" s="33">
        <f t="shared" si="39"/>
        <v>3.7481998236785474E-4</v>
      </c>
      <c r="N458" s="32"/>
    </row>
    <row r="459" spans="1:14" x14ac:dyDescent="0.25">
      <c r="A459" s="2">
        <v>457</v>
      </c>
      <c r="B459" s="2">
        <f t="shared" si="37"/>
        <v>23</v>
      </c>
      <c r="C459" s="2">
        <f t="shared" si="38"/>
        <v>6</v>
      </c>
      <c r="D459" s="31">
        <v>43257</v>
      </c>
      <c r="E459" s="2" t="s">
        <v>6</v>
      </c>
      <c r="F459" s="4">
        <v>102</v>
      </c>
      <c r="G459" s="2" t="s">
        <v>20</v>
      </c>
      <c r="H459" s="2">
        <v>15</v>
      </c>
      <c r="I459" s="2">
        <v>2222</v>
      </c>
      <c r="J459" s="2">
        <v>7789</v>
      </c>
      <c r="K459" s="29">
        <f t="shared" si="35"/>
        <v>5567</v>
      </c>
      <c r="L459">
        <f t="shared" si="36"/>
        <v>71.472589549364486</v>
      </c>
      <c r="M459" s="33">
        <f t="shared" si="39"/>
        <v>1.5241949173424743E-3</v>
      </c>
      <c r="N459" s="32"/>
    </row>
    <row r="460" spans="1:14" x14ac:dyDescent="0.25">
      <c r="A460" s="2">
        <v>458</v>
      </c>
      <c r="B460" s="2">
        <f t="shared" si="37"/>
        <v>23</v>
      </c>
      <c r="C460" s="2">
        <f t="shared" si="38"/>
        <v>6</v>
      </c>
      <c r="D460" s="31">
        <v>43258</v>
      </c>
      <c r="E460" s="2" t="s">
        <v>6</v>
      </c>
      <c r="F460" s="4">
        <v>106</v>
      </c>
      <c r="G460" s="2" t="s">
        <v>20</v>
      </c>
      <c r="H460" s="2">
        <v>48</v>
      </c>
      <c r="I460" s="2">
        <v>3033</v>
      </c>
      <c r="J460" s="2">
        <v>7629</v>
      </c>
      <c r="K460" s="29">
        <f t="shared" si="35"/>
        <v>4596</v>
      </c>
      <c r="L460">
        <f t="shared" si="36"/>
        <v>60.243806527723166</v>
      </c>
      <c r="M460" s="33">
        <f t="shared" si="39"/>
        <v>1.2583437830260484E-3</v>
      </c>
      <c r="N460" s="32"/>
    </row>
    <row r="461" spans="1:14" x14ac:dyDescent="0.25">
      <c r="A461" s="2">
        <v>459</v>
      </c>
      <c r="B461" s="2">
        <f t="shared" si="37"/>
        <v>23</v>
      </c>
      <c r="C461" s="2">
        <f t="shared" si="38"/>
        <v>6</v>
      </c>
      <c r="D461" s="31">
        <v>43259</v>
      </c>
      <c r="E461" s="2" t="s">
        <v>7</v>
      </c>
      <c r="F461" s="4">
        <v>109</v>
      </c>
      <c r="G461" s="2" t="s">
        <v>20</v>
      </c>
      <c r="H461" s="2">
        <v>28</v>
      </c>
      <c r="I461" s="2">
        <v>1127</v>
      </c>
      <c r="J461" s="2">
        <v>1862</v>
      </c>
      <c r="K461" s="29">
        <f t="shared" si="35"/>
        <v>735</v>
      </c>
      <c r="L461">
        <f t="shared" si="36"/>
        <v>39.473684210526315</v>
      </c>
      <c r="M461" s="33">
        <f t="shared" si="39"/>
        <v>2.0123644049698555E-4</v>
      </c>
      <c r="N461" s="32"/>
    </row>
    <row r="462" spans="1:14" x14ac:dyDescent="0.25">
      <c r="A462" s="2">
        <v>460</v>
      </c>
      <c r="B462" s="2">
        <f t="shared" si="37"/>
        <v>23</v>
      </c>
      <c r="C462" s="2">
        <f t="shared" si="38"/>
        <v>6</v>
      </c>
      <c r="D462" s="31">
        <v>43260</v>
      </c>
      <c r="E462" s="2" t="s">
        <v>5</v>
      </c>
      <c r="F462" s="4">
        <v>106</v>
      </c>
      <c r="G462" s="2" t="s">
        <v>4</v>
      </c>
      <c r="H462" s="2">
        <v>19</v>
      </c>
      <c r="I462" s="2">
        <v>1602</v>
      </c>
      <c r="J462" s="2">
        <v>1959</v>
      </c>
      <c r="K462" s="29">
        <f t="shared" si="35"/>
        <v>357</v>
      </c>
      <c r="L462">
        <f t="shared" si="36"/>
        <v>18.223583460949463</v>
      </c>
      <c r="M462" s="33">
        <f t="shared" si="39"/>
        <v>9.7743413955678698E-5</v>
      </c>
      <c r="N462" s="32"/>
    </row>
    <row r="463" spans="1:14" x14ac:dyDescent="0.25">
      <c r="A463" s="2">
        <v>461</v>
      </c>
      <c r="B463" s="2">
        <f t="shared" si="37"/>
        <v>24</v>
      </c>
      <c r="C463" s="2">
        <f t="shared" si="38"/>
        <v>6</v>
      </c>
      <c r="D463" s="31">
        <v>43261</v>
      </c>
      <c r="E463" s="2" t="s">
        <v>5</v>
      </c>
      <c r="F463" s="4">
        <v>106</v>
      </c>
      <c r="G463" s="2" t="s">
        <v>19</v>
      </c>
      <c r="H463" s="2">
        <v>4</v>
      </c>
      <c r="I463" s="2">
        <v>2469</v>
      </c>
      <c r="J463" s="2">
        <v>1168</v>
      </c>
      <c r="K463" s="29">
        <f t="shared" si="35"/>
        <v>-1301</v>
      </c>
      <c r="L463">
        <f t="shared" si="36"/>
        <v>-111.38698630136987</v>
      </c>
      <c r="M463" s="33">
        <f t="shared" si="39"/>
        <v>-3.5620218923343975E-4</v>
      </c>
      <c r="N463" s="32"/>
    </row>
    <row r="464" spans="1:14" x14ac:dyDescent="0.25">
      <c r="A464" s="2">
        <v>462</v>
      </c>
      <c r="B464" s="2">
        <f t="shared" si="37"/>
        <v>24</v>
      </c>
      <c r="C464" s="2">
        <f t="shared" si="38"/>
        <v>6</v>
      </c>
      <c r="D464" s="31">
        <v>43262</v>
      </c>
      <c r="E464" s="2" t="s">
        <v>7</v>
      </c>
      <c r="F464" s="4">
        <v>106</v>
      </c>
      <c r="G464" s="2" t="s">
        <v>4</v>
      </c>
      <c r="H464" s="2">
        <v>32</v>
      </c>
      <c r="I464" s="2">
        <v>3022</v>
      </c>
      <c r="J464" s="2">
        <v>7745</v>
      </c>
      <c r="K464" s="29">
        <f t="shared" si="35"/>
        <v>4723</v>
      </c>
      <c r="L464">
        <f t="shared" si="36"/>
        <v>60.981278244028402</v>
      </c>
      <c r="M464" s="33">
        <f t="shared" si="39"/>
        <v>1.2931152496153235E-3</v>
      </c>
      <c r="N464" s="32"/>
    </row>
    <row r="465" spans="1:14" x14ac:dyDescent="0.25">
      <c r="A465" s="2">
        <v>463</v>
      </c>
      <c r="B465" s="2">
        <f t="shared" si="37"/>
        <v>24</v>
      </c>
      <c r="C465" s="2">
        <f t="shared" si="38"/>
        <v>6</v>
      </c>
      <c r="D465" s="31">
        <v>43263</v>
      </c>
      <c r="E465" s="2" t="s">
        <v>3</v>
      </c>
      <c r="F465" s="4">
        <v>103</v>
      </c>
      <c r="G465" s="2" t="s">
        <v>8</v>
      </c>
      <c r="H465" s="2">
        <v>9</v>
      </c>
      <c r="I465" s="2">
        <v>2880</v>
      </c>
      <c r="J465" s="2">
        <v>7736</v>
      </c>
      <c r="K465" s="29">
        <f t="shared" si="35"/>
        <v>4856</v>
      </c>
      <c r="L465">
        <f t="shared" si="36"/>
        <v>62.771458117890376</v>
      </c>
      <c r="M465" s="33">
        <f t="shared" si="39"/>
        <v>1.3295294626576352E-3</v>
      </c>
      <c r="N465" s="32"/>
    </row>
    <row r="466" spans="1:14" x14ac:dyDescent="0.25">
      <c r="A466" s="2">
        <v>464</v>
      </c>
      <c r="B466" s="2">
        <f t="shared" si="37"/>
        <v>24</v>
      </c>
      <c r="C466" s="2">
        <f t="shared" si="38"/>
        <v>6</v>
      </c>
      <c r="D466" s="31">
        <v>43264</v>
      </c>
      <c r="E466" s="2" t="s">
        <v>3</v>
      </c>
      <c r="F466" s="4">
        <v>102</v>
      </c>
      <c r="G466" s="2" t="s">
        <v>8</v>
      </c>
      <c r="H466" s="2">
        <v>27</v>
      </c>
      <c r="I466" s="2">
        <v>4986</v>
      </c>
      <c r="J466" s="2">
        <v>5866</v>
      </c>
      <c r="K466" s="29">
        <f t="shared" si="35"/>
        <v>880</v>
      </c>
      <c r="L466">
        <f t="shared" si="36"/>
        <v>15.001704739174906</v>
      </c>
      <c r="M466" s="33">
        <f t="shared" si="39"/>
        <v>2.4093614644537048E-4</v>
      </c>
      <c r="N466" s="32"/>
    </row>
    <row r="467" spans="1:14" x14ac:dyDescent="0.25">
      <c r="A467" s="2">
        <v>465</v>
      </c>
      <c r="B467" s="2">
        <f t="shared" si="37"/>
        <v>24</v>
      </c>
      <c r="C467" s="2">
        <f t="shared" si="38"/>
        <v>6</v>
      </c>
      <c r="D467" s="31">
        <v>43265</v>
      </c>
      <c r="E467" s="2" t="s">
        <v>5</v>
      </c>
      <c r="F467" s="4">
        <v>108</v>
      </c>
      <c r="G467" s="2" t="s">
        <v>4</v>
      </c>
      <c r="H467" s="2">
        <v>37</v>
      </c>
      <c r="I467" s="2">
        <v>2696</v>
      </c>
      <c r="J467" s="2">
        <v>1587</v>
      </c>
      <c r="K467" s="29">
        <f t="shared" si="35"/>
        <v>-1109</v>
      </c>
      <c r="L467">
        <f t="shared" si="36"/>
        <v>-69.880277252678013</v>
      </c>
      <c r="M467" s="33">
        <f t="shared" si="39"/>
        <v>-3.0363430273626802E-4</v>
      </c>
      <c r="N467" s="32"/>
    </row>
    <row r="468" spans="1:14" x14ac:dyDescent="0.25">
      <c r="A468" s="2">
        <v>466</v>
      </c>
      <c r="B468" s="2">
        <f t="shared" si="37"/>
        <v>24</v>
      </c>
      <c r="C468" s="2">
        <f t="shared" si="38"/>
        <v>6</v>
      </c>
      <c r="D468" s="31">
        <v>43266</v>
      </c>
      <c r="E468" s="2" t="s">
        <v>3</v>
      </c>
      <c r="F468" s="4">
        <v>102</v>
      </c>
      <c r="G468" s="2" t="s">
        <v>18</v>
      </c>
      <c r="H468" s="2">
        <v>12</v>
      </c>
      <c r="I468" s="2">
        <v>2706</v>
      </c>
      <c r="J468" s="2">
        <v>6867</v>
      </c>
      <c r="K468" s="29">
        <f t="shared" si="35"/>
        <v>4161</v>
      </c>
      <c r="L468">
        <f t="shared" si="36"/>
        <v>60.594145915246834</v>
      </c>
      <c r="M468" s="33">
        <f t="shared" si="39"/>
        <v>1.1392446651808939E-3</v>
      </c>
      <c r="N468" s="32"/>
    </row>
    <row r="469" spans="1:14" x14ac:dyDescent="0.25">
      <c r="A469" s="2">
        <v>467</v>
      </c>
      <c r="B469" s="2">
        <f t="shared" si="37"/>
        <v>24</v>
      </c>
      <c r="C469" s="2">
        <f t="shared" si="38"/>
        <v>6</v>
      </c>
      <c r="D469" s="31">
        <v>43267</v>
      </c>
      <c r="E469" s="2" t="s">
        <v>3</v>
      </c>
      <c r="F469" s="4">
        <v>101</v>
      </c>
      <c r="G469" s="2" t="s">
        <v>8</v>
      </c>
      <c r="H469" s="2">
        <v>8</v>
      </c>
      <c r="I469" s="2">
        <v>1650</v>
      </c>
      <c r="J469" s="2">
        <v>5485</v>
      </c>
      <c r="K469" s="29">
        <f t="shared" si="35"/>
        <v>3835</v>
      </c>
      <c r="L469">
        <f t="shared" si="36"/>
        <v>69.917958067456695</v>
      </c>
      <c r="M469" s="33">
        <f t="shared" si="39"/>
        <v>1.0499887745659042E-3</v>
      </c>
      <c r="N469" s="32"/>
    </row>
    <row r="470" spans="1:14" x14ac:dyDescent="0.25">
      <c r="A470" s="2">
        <v>468</v>
      </c>
      <c r="B470" s="2">
        <f t="shared" si="37"/>
        <v>25</v>
      </c>
      <c r="C470" s="2">
        <f t="shared" si="38"/>
        <v>6</v>
      </c>
      <c r="D470" s="31">
        <v>43268</v>
      </c>
      <c r="E470" s="2" t="s">
        <v>5</v>
      </c>
      <c r="F470" s="4">
        <v>107</v>
      </c>
      <c r="G470" s="2" t="s">
        <v>8</v>
      </c>
      <c r="H470" s="2">
        <v>32</v>
      </c>
      <c r="I470" s="2">
        <v>2862</v>
      </c>
      <c r="J470" s="2">
        <v>2141</v>
      </c>
      <c r="K470" s="29">
        <f t="shared" si="35"/>
        <v>-721</v>
      </c>
      <c r="L470">
        <f t="shared" si="36"/>
        <v>-33.675852405418027</v>
      </c>
      <c r="M470" s="33">
        <f t="shared" si="39"/>
        <v>-1.9740336543990012E-4</v>
      </c>
      <c r="N470" s="32"/>
    </row>
    <row r="471" spans="1:14" x14ac:dyDescent="0.25">
      <c r="A471" s="2">
        <v>469</v>
      </c>
      <c r="B471" s="2">
        <f t="shared" si="37"/>
        <v>25</v>
      </c>
      <c r="C471" s="2">
        <f t="shared" si="38"/>
        <v>6</v>
      </c>
      <c r="D471" s="31">
        <v>43269</v>
      </c>
      <c r="E471" s="2" t="s">
        <v>5</v>
      </c>
      <c r="F471" s="4">
        <v>103</v>
      </c>
      <c r="G471" s="2" t="s">
        <v>8</v>
      </c>
      <c r="H471" s="2">
        <v>5</v>
      </c>
      <c r="I471" s="2">
        <v>4039</v>
      </c>
      <c r="J471" s="2">
        <v>5173</v>
      </c>
      <c r="K471" s="29">
        <f t="shared" si="35"/>
        <v>1134</v>
      </c>
      <c r="L471">
        <f t="shared" si="36"/>
        <v>21.921515561569688</v>
      </c>
      <c r="M471" s="33">
        <f t="shared" si="39"/>
        <v>3.1047907962392058E-4</v>
      </c>
      <c r="N471" s="32"/>
    </row>
    <row r="472" spans="1:14" x14ac:dyDescent="0.25">
      <c r="A472" s="2">
        <v>470</v>
      </c>
      <c r="B472" s="2">
        <f t="shared" si="37"/>
        <v>25</v>
      </c>
      <c r="C472" s="2">
        <f t="shared" si="38"/>
        <v>6</v>
      </c>
      <c r="D472" s="31">
        <v>43270</v>
      </c>
      <c r="E472" s="2" t="s">
        <v>6</v>
      </c>
      <c r="F472" s="4">
        <v>109</v>
      </c>
      <c r="G472" s="2" t="s">
        <v>8</v>
      </c>
      <c r="H472" s="2">
        <v>48</v>
      </c>
      <c r="I472" s="2">
        <v>1500</v>
      </c>
      <c r="J472" s="2">
        <v>3742</v>
      </c>
      <c r="K472" s="29">
        <f t="shared" si="35"/>
        <v>2242</v>
      </c>
      <c r="L472">
        <f t="shared" si="36"/>
        <v>59.914484233030464</v>
      </c>
      <c r="M472" s="33">
        <f t="shared" si="39"/>
        <v>6.1383959128468249E-4</v>
      </c>
      <c r="N472" s="32"/>
    </row>
    <row r="473" spans="1:14" x14ac:dyDescent="0.25">
      <c r="A473" s="2">
        <v>471</v>
      </c>
      <c r="B473" s="2">
        <f t="shared" si="37"/>
        <v>25</v>
      </c>
      <c r="C473" s="2">
        <f t="shared" si="38"/>
        <v>6</v>
      </c>
      <c r="D473" s="31">
        <v>43271</v>
      </c>
      <c r="E473" s="2" t="s">
        <v>7</v>
      </c>
      <c r="F473" s="4">
        <v>109</v>
      </c>
      <c r="G473" s="2" t="s">
        <v>18</v>
      </c>
      <c r="H473" s="2">
        <v>42</v>
      </c>
      <c r="I473" s="2">
        <v>2207</v>
      </c>
      <c r="J473" s="2">
        <v>3925</v>
      </c>
      <c r="K473" s="29">
        <f t="shared" si="35"/>
        <v>1718</v>
      </c>
      <c r="L473">
        <f t="shared" si="36"/>
        <v>43.770700636942678</v>
      </c>
      <c r="M473" s="33">
        <f t="shared" si="39"/>
        <v>4.7037306771948459E-4</v>
      </c>
      <c r="N473" s="32"/>
    </row>
    <row r="474" spans="1:14" x14ac:dyDescent="0.25">
      <c r="A474" s="2">
        <v>472</v>
      </c>
      <c r="B474" s="2">
        <f t="shared" si="37"/>
        <v>25</v>
      </c>
      <c r="C474" s="2">
        <f t="shared" si="38"/>
        <v>6</v>
      </c>
      <c r="D474" s="31">
        <v>43272</v>
      </c>
      <c r="E474" s="2" t="s">
        <v>5</v>
      </c>
      <c r="F474" s="4">
        <v>105</v>
      </c>
      <c r="G474" s="2" t="s">
        <v>4</v>
      </c>
      <c r="H474" s="2">
        <v>46</v>
      </c>
      <c r="I474" s="2">
        <v>3819</v>
      </c>
      <c r="J474" s="2">
        <v>5584</v>
      </c>
      <c r="K474" s="29">
        <f t="shared" si="35"/>
        <v>1765</v>
      </c>
      <c r="L474">
        <f t="shared" si="36"/>
        <v>31.608166189111746</v>
      </c>
      <c r="M474" s="33">
        <f t="shared" si="39"/>
        <v>4.8324124826827142E-4</v>
      </c>
      <c r="N474" s="32"/>
    </row>
    <row r="475" spans="1:14" x14ac:dyDescent="0.25">
      <c r="A475" s="2">
        <v>473</v>
      </c>
      <c r="B475" s="2">
        <f t="shared" si="37"/>
        <v>25</v>
      </c>
      <c r="C475" s="2">
        <f t="shared" si="38"/>
        <v>6</v>
      </c>
      <c r="D475" s="31">
        <v>43273</v>
      </c>
      <c r="E475" s="2" t="s">
        <v>5</v>
      </c>
      <c r="F475" s="4">
        <v>103</v>
      </c>
      <c r="G475" s="2" t="s">
        <v>20</v>
      </c>
      <c r="H475" s="2">
        <v>29</v>
      </c>
      <c r="I475" s="2">
        <v>4078</v>
      </c>
      <c r="J475" s="2">
        <v>2190</v>
      </c>
      <c r="K475" s="29">
        <f t="shared" si="35"/>
        <v>-1888</v>
      </c>
      <c r="L475">
        <f t="shared" si="36"/>
        <v>-86.210045662100455</v>
      </c>
      <c r="M475" s="33">
        <f t="shared" si="39"/>
        <v>-5.1691755055552205E-4</v>
      </c>
      <c r="N475" s="32"/>
    </row>
    <row r="476" spans="1:14" x14ac:dyDescent="0.25">
      <c r="A476" s="2">
        <v>474</v>
      </c>
      <c r="B476" s="2">
        <f t="shared" si="37"/>
        <v>25</v>
      </c>
      <c r="C476" s="2">
        <f t="shared" si="38"/>
        <v>6</v>
      </c>
      <c r="D476" s="31">
        <v>43274</v>
      </c>
      <c r="E476" s="2" t="s">
        <v>3</v>
      </c>
      <c r="F476" s="4">
        <v>105</v>
      </c>
      <c r="G476" s="2" t="s">
        <v>19</v>
      </c>
      <c r="H476" s="2">
        <v>14</v>
      </c>
      <c r="I476" s="2">
        <v>3501</v>
      </c>
      <c r="J476" s="2">
        <v>5683</v>
      </c>
      <c r="K476" s="29">
        <f t="shared" si="35"/>
        <v>2182</v>
      </c>
      <c r="L476">
        <f t="shared" si="36"/>
        <v>38.39521379553053</v>
      </c>
      <c r="M476" s="33">
        <f t="shared" si="39"/>
        <v>5.9741212675431632E-4</v>
      </c>
      <c r="N476" s="32"/>
    </row>
    <row r="477" spans="1:14" x14ac:dyDescent="0.25">
      <c r="A477" s="2">
        <v>475</v>
      </c>
      <c r="B477" s="2">
        <f t="shared" si="37"/>
        <v>26</v>
      </c>
      <c r="C477" s="2">
        <f t="shared" si="38"/>
        <v>6</v>
      </c>
      <c r="D477" s="31">
        <v>43275</v>
      </c>
      <c r="E477" s="2" t="s">
        <v>6</v>
      </c>
      <c r="F477" s="4">
        <v>107</v>
      </c>
      <c r="G477" s="2" t="s">
        <v>19</v>
      </c>
      <c r="H477" s="2">
        <v>12</v>
      </c>
      <c r="I477" s="2">
        <v>3119</v>
      </c>
      <c r="J477" s="2">
        <v>6068</v>
      </c>
      <c r="K477" s="29">
        <f t="shared" si="35"/>
        <v>2949</v>
      </c>
      <c r="L477">
        <f t="shared" si="36"/>
        <v>48.599208965062623</v>
      </c>
      <c r="M477" s="33">
        <f t="shared" si="39"/>
        <v>8.0740988166749718E-4</v>
      </c>
      <c r="N477" s="32"/>
    </row>
    <row r="478" spans="1:14" x14ac:dyDescent="0.25">
      <c r="A478" s="2">
        <v>476</v>
      </c>
      <c r="B478" s="2">
        <f t="shared" si="37"/>
        <v>26</v>
      </c>
      <c r="C478" s="2">
        <f t="shared" si="38"/>
        <v>6</v>
      </c>
      <c r="D478" s="31">
        <v>43276</v>
      </c>
      <c r="E478" s="2" t="s">
        <v>5</v>
      </c>
      <c r="F478" s="4">
        <v>109</v>
      </c>
      <c r="G478" s="2" t="s">
        <v>18</v>
      </c>
      <c r="H478" s="2">
        <v>20</v>
      </c>
      <c r="I478" s="2">
        <v>2639</v>
      </c>
      <c r="J478" s="2">
        <v>8058</v>
      </c>
      <c r="K478" s="29">
        <f t="shared" si="35"/>
        <v>5419</v>
      </c>
      <c r="L478">
        <f t="shared" si="36"/>
        <v>67.249937949863494</v>
      </c>
      <c r="M478" s="33">
        <f t="shared" si="39"/>
        <v>1.4836738381675712E-3</v>
      </c>
      <c r="N478" s="32"/>
    </row>
    <row r="479" spans="1:14" x14ac:dyDescent="0.25">
      <c r="A479" s="2">
        <v>477</v>
      </c>
      <c r="B479" s="2">
        <f t="shared" si="37"/>
        <v>26</v>
      </c>
      <c r="C479" s="2">
        <f t="shared" si="38"/>
        <v>6</v>
      </c>
      <c r="D479" s="31">
        <v>43277</v>
      </c>
      <c r="E479" s="2" t="s">
        <v>3</v>
      </c>
      <c r="F479" s="4">
        <v>108</v>
      </c>
      <c r="G479" s="2" t="s">
        <v>19</v>
      </c>
      <c r="H479" s="2">
        <v>38</v>
      </c>
      <c r="I479" s="2">
        <v>3157</v>
      </c>
      <c r="J479" s="2">
        <v>3740</v>
      </c>
      <c r="K479" s="29">
        <f t="shared" si="35"/>
        <v>583</v>
      </c>
      <c r="L479">
        <f t="shared" si="36"/>
        <v>15.588235294117647</v>
      </c>
      <c r="M479" s="33">
        <f t="shared" si="39"/>
        <v>1.5962019702005792E-4</v>
      </c>
      <c r="N479" s="32"/>
    </row>
    <row r="480" spans="1:14" x14ac:dyDescent="0.25">
      <c r="A480" s="2">
        <v>478</v>
      </c>
      <c r="B480" s="2">
        <f t="shared" si="37"/>
        <v>26</v>
      </c>
      <c r="C480" s="2">
        <f t="shared" si="38"/>
        <v>6</v>
      </c>
      <c r="D480" s="31">
        <v>43278</v>
      </c>
      <c r="E480" s="2" t="s">
        <v>7</v>
      </c>
      <c r="F480" s="4">
        <v>103</v>
      </c>
      <c r="G480" s="2" t="s">
        <v>20</v>
      </c>
      <c r="H480" s="2">
        <v>2</v>
      </c>
      <c r="I480" s="2">
        <v>1110</v>
      </c>
      <c r="J480" s="2">
        <v>1666</v>
      </c>
      <c r="K480" s="29">
        <f t="shared" si="35"/>
        <v>556</v>
      </c>
      <c r="L480">
        <f t="shared" si="36"/>
        <v>33.373349339735896</v>
      </c>
      <c r="M480" s="33">
        <f t="shared" si="39"/>
        <v>1.5222783798139316E-4</v>
      </c>
      <c r="N480" s="32"/>
    </row>
    <row r="481" spans="1:14" x14ac:dyDescent="0.25">
      <c r="A481" s="2">
        <v>479</v>
      </c>
      <c r="B481" s="2">
        <f t="shared" si="37"/>
        <v>26</v>
      </c>
      <c r="C481" s="2">
        <f t="shared" si="38"/>
        <v>6</v>
      </c>
      <c r="D481" s="31">
        <v>43279</v>
      </c>
      <c r="E481" s="2" t="s">
        <v>6</v>
      </c>
      <c r="F481" s="4">
        <v>109</v>
      </c>
      <c r="G481" s="2" t="s">
        <v>8</v>
      </c>
      <c r="H481" s="2">
        <v>34</v>
      </c>
      <c r="I481" s="2">
        <v>4053</v>
      </c>
      <c r="J481" s="2">
        <v>1732</v>
      </c>
      <c r="K481" s="29">
        <f t="shared" si="35"/>
        <v>-2321</v>
      </c>
      <c r="L481">
        <f t="shared" si="36"/>
        <v>-134.0069284064665</v>
      </c>
      <c r="M481" s="33">
        <f t="shared" si="39"/>
        <v>-6.3546908624966458E-4</v>
      </c>
      <c r="N481" s="32"/>
    </row>
    <row r="482" spans="1:14" x14ac:dyDescent="0.25">
      <c r="A482" s="2">
        <v>480</v>
      </c>
      <c r="B482" s="2">
        <f t="shared" si="37"/>
        <v>26</v>
      </c>
      <c r="C482" s="2">
        <f t="shared" si="38"/>
        <v>6</v>
      </c>
      <c r="D482" s="31">
        <v>43280</v>
      </c>
      <c r="E482" s="2" t="s">
        <v>7</v>
      </c>
      <c r="F482" s="4">
        <v>102</v>
      </c>
      <c r="G482" s="2" t="s">
        <v>8</v>
      </c>
      <c r="H482" s="2">
        <v>46</v>
      </c>
      <c r="I482" s="2">
        <v>2878</v>
      </c>
      <c r="J482" s="2">
        <v>5651</v>
      </c>
      <c r="K482" s="29">
        <f t="shared" si="35"/>
        <v>2773</v>
      </c>
      <c r="L482">
        <f t="shared" si="36"/>
        <v>49.070960891877547</v>
      </c>
      <c r="M482" s="33">
        <f t="shared" si="39"/>
        <v>7.5922265237842303E-4</v>
      </c>
      <c r="N482" s="32"/>
    </row>
    <row r="483" spans="1:14" x14ac:dyDescent="0.25">
      <c r="A483" s="2">
        <v>481</v>
      </c>
      <c r="B483" s="2">
        <f t="shared" si="37"/>
        <v>26</v>
      </c>
      <c r="C483" s="2">
        <f t="shared" si="38"/>
        <v>6</v>
      </c>
      <c r="D483" s="31">
        <v>43281</v>
      </c>
      <c r="E483" s="2" t="s">
        <v>7</v>
      </c>
      <c r="F483" s="4">
        <v>109</v>
      </c>
      <c r="G483" s="2" t="s">
        <v>4</v>
      </c>
      <c r="H483" s="2">
        <v>13</v>
      </c>
      <c r="I483" s="2">
        <v>2046</v>
      </c>
      <c r="J483" s="2">
        <v>3548</v>
      </c>
      <c r="K483" s="29">
        <f t="shared" si="35"/>
        <v>1502</v>
      </c>
      <c r="L483">
        <f t="shared" si="36"/>
        <v>42.333709131905302</v>
      </c>
      <c r="M483" s="33">
        <f t="shared" si="39"/>
        <v>4.1123419541016641E-4</v>
      </c>
      <c r="N483" s="32"/>
    </row>
    <row r="484" spans="1:14" x14ac:dyDescent="0.25">
      <c r="A484" s="2">
        <v>482</v>
      </c>
      <c r="B484" s="2">
        <f t="shared" si="37"/>
        <v>27</v>
      </c>
      <c r="C484" s="2">
        <f t="shared" si="38"/>
        <v>7</v>
      </c>
      <c r="D484" s="31">
        <v>43282</v>
      </c>
      <c r="E484" s="2" t="s">
        <v>7</v>
      </c>
      <c r="F484" s="4">
        <v>110</v>
      </c>
      <c r="G484" s="2" t="s">
        <v>8</v>
      </c>
      <c r="H484" s="2">
        <v>7</v>
      </c>
      <c r="I484" s="2">
        <v>4934</v>
      </c>
      <c r="J484" s="2">
        <v>970</v>
      </c>
      <c r="K484" s="29">
        <f t="shared" si="35"/>
        <v>-3964</v>
      </c>
      <c r="L484">
        <f t="shared" si="36"/>
        <v>-408.65979381443299</v>
      </c>
      <c r="M484" s="33">
        <f t="shared" si="39"/>
        <v>-1.0853078233061914E-3</v>
      </c>
      <c r="N484" s="32"/>
    </row>
    <row r="485" spans="1:14" x14ac:dyDescent="0.25">
      <c r="A485" s="2">
        <v>483</v>
      </c>
      <c r="B485" s="2">
        <f t="shared" si="37"/>
        <v>27</v>
      </c>
      <c r="C485" s="2">
        <f t="shared" si="38"/>
        <v>7</v>
      </c>
      <c r="D485" s="31">
        <v>43283</v>
      </c>
      <c r="E485" s="2" t="s">
        <v>6</v>
      </c>
      <c r="F485" s="4">
        <v>105</v>
      </c>
      <c r="G485" s="2" t="s">
        <v>8</v>
      </c>
      <c r="H485" s="2">
        <v>18</v>
      </c>
      <c r="I485" s="2">
        <v>2407</v>
      </c>
      <c r="J485" s="2">
        <v>2760</v>
      </c>
      <c r="K485" s="29">
        <f t="shared" si="35"/>
        <v>353</v>
      </c>
      <c r="L485">
        <f t="shared" si="36"/>
        <v>12.789855072463768</v>
      </c>
      <c r="M485" s="33">
        <f t="shared" si="39"/>
        <v>9.664824965365429E-5</v>
      </c>
      <c r="N485" s="32"/>
    </row>
    <row r="486" spans="1:14" x14ac:dyDescent="0.25">
      <c r="A486" s="2">
        <v>484</v>
      </c>
      <c r="B486" s="2">
        <f t="shared" si="37"/>
        <v>27</v>
      </c>
      <c r="C486" s="2">
        <f t="shared" si="38"/>
        <v>7</v>
      </c>
      <c r="D486" s="31">
        <v>43284</v>
      </c>
      <c r="E486" s="2" t="s">
        <v>7</v>
      </c>
      <c r="F486" s="4">
        <v>105</v>
      </c>
      <c r="G486" s="2" t="s">
        <v>20</v>
      </c>
      <c r="H486" s="2">
        <v>29</v>
      </c>
      <c r="I486" s="2">
        <v>1884</v>
      </c>
      <c r="J486" s="2">
        <v>5583</v>
      </c>
      <c r="K486" s="29">
        <f t="shared" si="35"/>
        <v>3699</v>
      </c>
      <c r="L486">
        <f t="shared" si="36"/>
        <v>66.2547017732402</v>
      </c>
      <c r="M486" s="33">
        <f t="shared" si="39"/>
        <v>1.0127531882970742E-3</v>
      </c>
      <c r="N486" s="32"/>
    </row>
    <row r="487" spans="1:14" x14ac:dyDescent="0.25">
      <c r="A487" s="2">
        <v>485</v>
      </c>
      <c r="B487" s="2">
        <f t="shared" si="37"/>
        <v>27</v>
      </c>
      <c r="C487" s="2">
        <f t="shared" si="38"/>
        <v>7</v>
      </c>
      <c r="D487" s="31">
        <v>43285</v>
      </c>
      <c r="E487" s="2" t="s">
        <v>3</v>
      </c>
      <c r="F487" s="4">
        <v>106</v>
      </c>
      <c r="G487" s="2" t="s">
        <v>19</v>
      </c>
      <c r="H487" s="2">
        <v>9</v>
      </c>
      <c r="I487" s="2">
        <v>3071</v>
      </c>
      <c r="J487" s="2">
        <v>1357</v>
      </c>
      <c r="K487" s="29">
        <f t="shared" si="35"/>
        <v>-1714</v>
      </c>
      <c r="L487">
        <f t="shared" si="36"/>
        <v>-126.30803242446574</v>
      </c>
      <c r="M487" s="33">
        <f t="shared" si="39"/>
        <v>-4.6927790341746018E-4</v>
      </c>
      <c r="N487" s="32"/>
    </row>
    <row r="488" spans="1:14" x14ac:dyDescent="0.25">
      <c r="A488" s="2">
        <v>486</v>
      </c>
      <c r="B488" s="2">
        <f t="shared" si="37"/>
        <v>27</v>
      </c>
      <c r="C488" s="2">
        <f t="shared" si="38"/>
        <v>7</v>
      </c>
      <c r="D488" s="31">
        <v>43286</v>
      </c>
      <c r="E488" s="2" t="s">
        <v>5</v>
      </c>
      <c r="F488" s="4">
        <v>105</v>
      </c>
      <c r="G488" s="2" t="s">
        <v>19</v>
      </c>
      <c r="H488" s="2">
        <v>21</v>
      </c>
      <c r="I488" s="2">
        <v>2503</v>
      </c>
      <c r="J488" s="2">
        <v>1458</v>
      </c>
      <c r="K488" s="29">
        <f t="shared" si="35"/>
        <v>-1045</v>
      </c>
      <c r="L488">
        <f t="shared" si="36"/>
        <v>-71.673525377229083</v>
      </c>
      <c r="M488" s="33">
        <f t="shared" si="39"/>
        <v>-2.8611167390387744E-4</v>
      </c>
      <c r="N488" s="32"/>
    </row>
    <row r="489" spans="1:14" x14ac:dyDescent="0.25">
      <c r="A489" s="2">
        <v>487</v>
      </c>
      <c r="B489" s="2">
        <f t="shared" si="37"/>
        <v>27</v>
      </c>
      <c r="C489" s="2">
        <f t="shared" si="38"/>
        <v>7</v>
      </c>
      <c r="D489" s="31">
        <v>43287</v>
      </c>
      <c r="E489" s="2" t="s">
        <v>3</v>
      </c>
      <c r="F489" s="4">
        <v>110</v>
      </c>
      <c r="G489" s="2" t="s">
        <v>19</v>
      </c>
      <c r="H489" s="2">
        <v>30</v>
      </c>
      <c r="I489" s="2">
        <v>4085</v>
      </c>
      <c r="J489" s="2">
        <v>8419</v>
      </c>
      <c r="K489" s="29">
        <f t="shared" si="35"/>
        <v>4334</v>
      </c>
      <c r="L489">
        <f t="shared" si="36"/>
        <v>51.478797957002023</v>
      </c>
      <c r="M489" s="33">
        <f t="shared" si="39"/>
        <v>1.1866105212434495E-3</v>
      </c>
      <c r="N489" s="32"/>
    </row>
    <row r="490" spans="1:14" x14ac:dyDescent="0.25">
      <c r="A490" s="2">
        <v>488</v>
      </c>
      <c r="B490" s="2">
        <f t="shared" si="37"/>
        <v>27</v>
      </c>
      <c r="C490" s="2">
        <f t="shared" si="38"/>
        <v>7</v>
      </c>
      <c r="D490" s="31">
        <v>43288</v>
      </c>
      <c r="E490" s="2" t="s">
        <v>3</v>
      </c>
      <c r="F490" s="4">
        <v>108</v>
      </c>
      <c r="G490" s="2" t="s">
        <v>20</v>
      </c>
      <c r="H490" s="2">
        <v>10</v>
      </c>
      <c r="I490" s="2">
        <v>3847</v>
      </c>
      <c r="J490" s="2">
        <v>1524</v>
      </c>
      <c r="K490" s="29">
        <f t="shared" si="35"/>
        <v>-2323</v>
      </c>
      <c r="L490">
        <f t="shared" si="36"/>
        <v>-152.42782152230973</v>
      </c>
      <c r="M490" s="33">
        <f t="shared" si="39"/>
        <v>-6.3601666840067681E-4</v>
      </c>
      <c r="N490" s="32"/>
    </row>
    <row r="491" spans="1:14" x14ac:dyDescent="0.25">
      <c r="A491" s="2">
        <v>489</v>
      </c>
      <c r="B491" s="2">
        <f t="shared" si="37"/>
        <v>28</v>
      </c>
      <c r="C491" s="2">
        <f t="shared" si="38"/>
        <v>7</v>
      </c>
      <c r="D491" s="31">
        <v>43289</v>
      </c>
      <c r="E491" s="2" t="s">
        <v>7</v>
      </c>
      <c r="F491" s="4">
        <v>108</v>
      </c>
      <c r="G491" s="2" t="s">
        <v>18</v>
      </c>
      <c r="H491" s="2">
        <v>46</v>
      </c>
      <c r="I491" s="2">
        <v>4130</v>
      </c>
      <c r="J491" s="2">
        <v>8039</v>
      </c>
      <c r="K491" s="29">
        <f t="shared" si="35"/>
        <v>3909</v>
      </c>
      <c r="L491">
        <f t="shared" si="36"/>
        <v>48.625450926732185</v>
      </c>
      <c r="M491" s="33">
        <f t="shared" si="39"/>
        <v>1.0702493141533558E-3</v>
      </c>
      <c r="N491" s="32"/>
    </row>
    <row r="492" spans="1:14" x14ac:dyDescent="0.25">
      <c r="A492" s="2">
        <v>490</v>
      </c>
      <c r="B492" s="2">
        <f t="shared" si="37"/>
        <v>28</v>
      </c>
      <c r="C492" s="2">
        <f t="shared" si="38"/>
        <v>7</v>
      </c>
      <c r="D492" s="31">
        <v>43290</v>
      </c>
      <c r="E492" s="2" t="s">
        <v>5</v>
      </c>
      <c r="F492" s="4">
        <v>106</v>
      </c>
      <c r="G492" s="2" t="s">
        <v>19</v>
      </c>
      <c r="H492" s="2">
        <v>33</v>
      </c>
      <c r="I492" s="2">
        <v>2675</v>
      </c>
      <c r="J492" s="2">
        <v>1835</v>
      </c>
      <c r="K492" s="29">
        <f t="shared" si="35"/>
        <v>-840</v>
      </c>
      <c r="L492">
        <f t="shared" si="36"/>
        <v>-45.776566757493185</v>
      </c>
      <c r="M492" s="33">
        <f t="shared" si="39"/>
        <v>-2.2998450342512635E-4</v>
      </c>
      <c r="N492" s="32"/>
    </row>
    <row r="493" spans="1:14" x14ac:dyDescent="0.25">
      <c r="A493" s="2">
        <v>491</v>
      </c>
      <c r="B493" s="2">
        <f t="shared" si="37"/>
        <v>28</v>
      </c>
      <c r="C493" s="2">
        <f t="shared" si="38"/>
        <v>7</v>
      </c>
      <c r="D493" s="31">
        <v>43291</v>
      </c>
      <c r="E493" s="2" t="s">
        <v>5</v>
      </c>
      <c r="F493" s="4">
        <v>102</v>
      </c>
      <c r="G493" s="2" t="s">
        <v>8</v>
      </c>
      <c r="H493" s="2">
        <v>42</v>
      </c>
      <c r="I493" s="2">
        <v>4170</v>
      </c>
      <c r="J493" s="2">
        <v>7141</v>
      </c>
      <c r="K493" s="29">
        <f t="shared" si="35"/>
        <v>2971</v>
      </c>
      <c r="L493">
        <f t="shared" si="36"/>
        <v>41.604817252485645</v>
      </c>
      <c r="M493" s="33">
        <f t="shared" si="39"/>
        <v>8.134332853286314E-4</v>
      </c>
      <c r="N493" s="32"/>
    </row>
    <row r="494" spans="1:14" x14ac:dyDescent="0.25">
      <c r="A494" s="2">
        <v>492</v>
      </c>
      <c r="B494" s="2">
        <f t="shared" si="37"/>
        <v>28</v>
      </c>
      <c r="C494" s="2">
        <f t="shared" si="38"/>
        <v>7</v>
      </c>
      <c r="D494" s="31">
        <v>43292</v>
      </c>
      <c r="E494" s="2" t="s">
        <v>6</v>
      </c>
      <c r="F494" s="4">
        <v>108</v>
      </c>
      <c r="G494" s="2" t="s">
        <v>20</v>
      </c>
      <c r="H494" s="2">
        <v>37</v>
      </c>
      <c r="I494" s="2">
        <v>1480</v>
      </c>
      <c r="J494" s="2">
        <v>2805</v>
      </c>
      <c r="K494" s="29">
        <f t="shared" si="35"/>
        <v>1325</v>
      </c>
      <c r="L494">
        <f t="shared" si="36"/>
        <v>47.237076648841352</v>
      </c>
      <c r="M494" s="33">
        <f t="shared" si="39"/>
        <v>3.627731750455862E-4</v>
      </c>
      <c r="N494" s="32"/>
    </row>
    <row r="495" spans="1:14" x14ac:dyDescent="0.25">
      <c r="A495" s="2">
        <v>493</v>
      </c>
      <c r="B495" s="2">
        <f t="shared" si="37"/>
        <v>28</v>
      </c>
      <c r="C495" s="2">
        <f t="shared" si="38"/>
        <v>7</v>
      </c>
      <c r="D495" s="31">
        <v>43293</v>
      </c>
      <c r="E495" s="2" t="s">
        <v>3</v>
      </c>
      <c r="F495" s="4">
        <v>105</v>
      </c>
      <c r="G495" s="2" t="s">
        <v>20</v>
      </c>
      <c r="H495" s="2">
        <v>47</v>
      </c>
      <c r="I495" s="2">
        <v>1947</v>
      </c>
      <c r="J495" s="2">
        <v>2803</v>
      </c>
      <c r="K495" s="29">
        <f t="shared" si="35"/>
        <v>856</v>
      </c>
      <c r="L495">
        <f t="shared" si="36"/>
        <v>30.538708526578667</v>
      </c>
      <c r="M495" s="33">
        <f t="shared" si="39"/>
        <v>2.34365160633224E-4</v>
      </c>
      <c r="N495" s="32"/>
    </row>
    <row r="496" spans="1:14" x14ac:dyDescent="0.25">
      <c r="A496" s="2">
        <v>494</v>
      </c>
      <c r="B496" s="2">
        <f t="shared" si="37"/>
        <v>28</v>
      </c>
      <c r="C496" s="2">
        <f t="shared" si="38"/>
        <v>7</v>
      </c>
      <c r="D496" s="31">
        <v>43294</v>
      </c>
      <c r="E496" s="2" t="s">
        <v>5</v>
      </c>
      <c r="F496" s="4">
        <v>107</v>
      </c>
      <c r="G496" s="2" t="s">
        <v>19</v>
      </c>
      <c r="H496" s="2">
        <v>26</v>
      </c>
      <c r="I496" s="2">
        <v>1290</v>
      </c>
      <c r="J496" s="2">
        <v>3143</v>
      </c>
      <c r="K496" s="29">
        <f t="shared" si="35"/>
        <v>1853</v>
      </c>
      <c r="L496">
        <f t="shared" si="36"/>
        <v>58.956411072223993</v>
      </c>
      <c r="M496" s="33">
        <f t="shared" si="39"/>
        <v>5.073348629128085E-4</v>
      </c>
      <c r="N496" s="32"/>
    </row>
    <row r="497" spans="1:14" x14ac:dyDescent="0.25">
      <c r="A497" s="2">
        <v>495</v>
      </c>
      <c r="B497" s="2">
        <f t="shared" si="37"/>
        <v>28</v>
      </c>
      <c r="C497" s="2">
        <f t="shared" si="38"/>
        <v>7</v>
      </c>
      <c r="D497" s="31">
        <v>43295</v>
      </c>
      <c r="E497" s="2" t="s">
        <v>7</v>
      </c>
      <c r="F497" s="4">
        <v>105</v>
      </c>
      <c r="G497" s="2" t="s">
        <v>19</v>
      </c>
      <c r="H497" s="2">
        <v>18</v>
      </c>
      <c r="I497" s="2">
        <v>2421</v>
      </c>
      <c r="J497" s="2">
        <v>6734</v>
      </c>
      <c r="K497" s="29">
        <f t="shared" si="35"/>
        <v>4313</v>
      </c>
      <c r="L497">
        <f t="shared" si="36"/>
        <v>64.048114048114044</v>
      </c>
      <c r="M497" s="33">
        <f t="shared" si="39"/>
        <v>1.1808609086578215E-3</v>
      </c>
      <c r="N497" s="32"/>
    </row>
    <row r="498" spans="1:14" x14ac:dyDescent="0.25">
      <c r="A498" s="2">
        <v>496</v>
      </c>
      <c r="B498" s="2">
        <f t="shared" si="37"/>
        <v>29</v>
      </c>
      <c r="C498" s="2">
        <f t="shared" si="38"/>
        <v>7</v>
      </c>
      <c r="D498" s="31">
        <v>43296</v>
      </c>
      <c r="E498" s="2" t="s">
        <v>7</v>
      </c>
      <c r="F498" s="4">
        <v>108</v>
      </c>
      <c r="G498" s="2" t="s">
        <v>20</v>
      </c>
      <c r="H498" s="2">
        <v>49</v>
      </c>
      <c r="I498" s="2">
        <v>4560</v>
      </c>
      <c r="J498" s="2">
        <v>2274</v>
      </c>
      <c r="K498" s="29">
        <f t="shared" si="35"/>
        <v>-2286</v>
      </c>
      <c r="L498">
        <f t="shared" si="36"/>
        <v>-100.52770448548813</v>
      </c>
      <c r="M498" s="33">
        <f t="shared" si="39"/>
        <v>-6.2588639860695103E-4</v>
      </c>
      <c r="N498" s="32"/>
    </row>
    <row r="499" spans="1:14" x14ac:dyDescent="0.25">
      <c r="A499" s="2">
        <v>497</v>
      </c>
      <c r="B499" s="2">
        <f t="shared" si="37"/>
        <v>29</v>
      </c>
      <c r="C499" s="2">
        <f t="shared" si="38"/>
        <v>7</v>
      </c>
      <c r="D499" s="31">
        <v>43297</v>
      </c>
      <c r="E499" s="2" t="s">
        <v>7</v>
      </c>
      <c r="F499" s="4">
        <v>103</v>
      </c>
      <c r="G499" s="2" t="s">
        <v>18</v>
      </c>
      <c r="H499" s="2">
        <v>24</v>
      </c>
      <c r="I499" s="2">
        <v>4588</v>
      </c>
      <c r="J499" s="2">
        <v>5836</v>
      </c>
      <c r="K499" s="29">
        <f t="shared" si="35"/>
        <v>1248</v>
      </c>
      <c r="L499">
        <f t="shared" si="36"/>
        <v>21.384509938313915</v>
      </c>
      <c r="M499" s="33">
        <f t="shared" si="39"/>
        <v>3.4169126223161628E-4</v>
      </c>
      <c r="N499" s="32"/>
    </row>
    <row r="500" spans="1:14" x14ac:dyDescent="0.25">
      <c r="A500" s="2">
        <v>498</v>
      </c>
      <c r="B500" s="2">
        <f t="shared" si="37"/>
        <v>29</v>
      </c>
      <c r="C500" s="2">
        <f t="shared" si="38"/>
        <v>7</v>
      </c>
      <c r="D500" s="31">
        <v>43298</v>
      </c>
      <c r="E500" s="2" t="s">
        <v>6</v>
      </c>
      <c r="F500" s="4">
        <v>110</v>
      </c>
      <c r="G500" s="2" t="s">
        <v>18</v>
      </c>
      <c r="H500" s="2">
        <v>23</v>
      </c>
      <c r="I500" s="2">
        <v>4475</v>
      </c>
      <c r="J500" s="2">
        <v>3376</v>
      </c>
      <c r="K500" s="29">
        <f t="shared" si="35"/>
        <v>-1099</v>
      </c>
      <c r="L500">
        <f t="shared" si="36"/>
        <v>-32.55331753554502</v>
      </c>
      <c r="M500" s="33">
        <f t="shared" si="39"/>
        <v>-3.0089639198120697E-4</v>
      </c>
      <c r="N500" s="32"/>
    </row>
    <row r="501" spans="1:14" x14ac:dyDescent="0.25">
      <c r="A501" s="2">
        <v>499</v>
      </c>
      <c r="B501" s="2">
        <f t="shared" si="37"/>
        <v>29</v>
      </c>
      <c r="C501" s="2">
        <f t="shared" si="38"/>
        <v>7</v>
      </c>
      <c r="D501" s="31">
        <v>43299</v>
      </c>
      <c r="E501" s="2" t="s">
        <v>6</v>
      </c>
      <c r="F501" s="4">
        <v>107</v>
      </c>
      <c r="G501" s="2" t="s">
        <v>20</v>
      </c>
      <c r="H501" s="2">
        <v>38</v>
      </c>
      <c r="I501" s="2">
        <v>2955</v>
      </c>
      <c r="J501" s="2">
        <v>1467</v>
      </c>
      <c r="K501" s="29">
        <f t="shared" si="35"/>
        <v>-1488</v>
      </c>
      <c r="L501">
        <f t="shared" si="36"/>
        <v>-101.43149284253579</v>
      </c>
      <c r="M501" s="33">
        <f t="shared" si="39"/>
        <v>-4.0740112035308096E-4</v>
      </c>
      <c r="N501" s="32"/>
    </row>
    <row r="502" spans="1:14" x14ac:dyDescent="0.25">
      <c r="A502" s="2">
        <v>500</v>
      </c>
      <c r="B502" s="2">
        <f t="shared" si="37"/>
        <v>29</v>
      </c>
      <c r="C502" s="2">
        <f t="shared" si="38"/>
        <v>7</v>
      </c>
      <c r="D502" s="31">
        <v>43300</v>
      </c>
      <c r="E502" s="2" t="s">
        <v>7</v>
      </c>
      <c r="F502" s="4">
        <v>108</v>
      </c>
      <c r="G502" s="2" t="s">
        <v>8</v>
      </c>
      <c r="H502" s="2">
        <v>8</v>
      </c>
      <c r="I502" s="2">
        <v>4421</v>
      </c>
      <c r="J502" s="2">
        <v>3428</v>
      </c>
      <c r="K502" s="29">
        <f t="shared" si="35"/>
        <v>-993</v>
      </c>
      <c r="L502">
        <f t="shared" si="36"/>
        <v>-28.96732788798133</v>
      </c>
      <c r="M502" s="33">
        <f t="shared" si="39"/>
        <v>-2.7187453797756009E-4</v>
      </c>
      <c r="N502" s="32"/>
    </row>
    <row r="503" spans="1:14" x14ac:dyDescent="0.25">
      <c r="A503" s="2">
        <v>501</v>
      </c>
      <c r="B503" s="2">
        <f t="shared" si="37"/>
        <v>29</v>
      </c>
      <c r="C503" s="2">
        <f t="shared" si="38"/>
        <v>7</v>
      </c>
      <c r="D503" s="31">
        <v>43301</v>
      </c>
      <c r="E503" s="2" t="s">
        <v>7</v>
      </c>
      <c r="F503" s="4">
        <v>106</v>
      </c>
      <c r="G503" s="2" t="s">
        <v>4</v>
      </c>
      <c r="H503" s="2">
        <v>18</v>
      </c>
      <c r="I503" s="2">
        <v>4639</v>
      </c>
      <c r="J503" s="2">
        <v>6426</v>
      </c>
      <c r="K503" s="29">
        <f t="shared" si="35"/>
        <v>1787</v>
      </c>
      <c r="L503">
        <f t="shared" si="36"/>
        <v>27.808901338313103</v>
      </c>
      <c r="M503" s="33">
        <f t="shared" si="39"/>
        <v>4.8926465192940575E-4</v>
      </c>
      <c r="N503" s="32"/>
    </row>
    <row r="504" spans="1:14" x14ac:dyDescent="0.25">
      <c r="A504" s="2">
        <v>502</v>
      </c>
      <c r="B504" s="2">
        <f t="shared" si="37"/>
        <v>29</v>
      </c>
      <c r="C504" s="2">
        <f t="shared" si="38"/>
        <v>7</v>
      </c>
      <c r="D504" s="31">
        <v>43302</v>
      </c>
      <c r="E504" s="2" t="s">
        <v>3</v>
      </c>
      <c r="F504" s="4">
        <v>108</v>
      </c>
      <c r="G504" s="2" t="s">
        <v>18</v>
      </c>
      <c r="H504" s="2">
        <v>50</v>
      </c>
      <c r="I504" s="2">
        <v>2496</v>
      </c>
      <c r="J504" s="2">
        <v>4574</v>
      </c>
      <c r="K504" s="29">
        <f t="shared" si="35"/>
        <v>2078</v>
      </c>
      <c r="L504">
        <f t="shared" si="36"/>
        <v>45.430695233930912</v>
      </c>
      <c r="M504" s="33">
        <f t="shared" si="39"/>
        <v>5.6893785490168161E-4</v>
      </c>
      <c r="N504" s="32"/>
    </row>
    <row r="505" spans="1:14" x14ac:dyDescent="0.25">
      <c r="A505" s="2">
        <v>503</v>
      </c>
      <c r="B505" s="2">
        <f t="shared" si="37"/>
        <v>30</v>
      </c>
      <c r="C505" s="2">
        <f t="shared" si="38"/>
        <v>7</v>
      </c>
      <c r="D505" s="31">
        <v>43303</v>
      </c>
      <c r="E505" s="2" t="s">
        <v>5</v>
      </c>
      <c r="F505" s="4">
        <v>103</v>
      </c>
      <c r="G505" s="2" t="s">
        <v>8</v>
      </c>
      <c r="H505" s="2">
        <v>47</v>
      </c>
      <c r="I505" s="2">
        <v>1863</v>
      </c>
      <c r="J505" s="2">
        <v>1391</v>
      </c>
      <c r="K505" s="29">
        <f t="shared" si="35"/>
        <v>-472</v>
      </c>
      <c r="L505">
        <f t="shared" si="36"/>
        <v>-33.932422717469443</v>
      </c>
      <c r="M505" s="33">
        <f t="shared" si="39"/>
        <v>-1.2922938763888051E-4</v>
      </c>
      <c r="N505" s="32"/>
    </row>
    <row r="506" spans="1:14" x14ac:dyDescent="0.25">
      <c r="A506" s="2">
        <v>504</v>
      </c>
      <c r="B506" s="2">
        <f t="shared" si="37"/>
        <v>30</v>
      </c>
      <c r="C506" s="2">
        <f t="shared" si="38"/>
        <v>7</v>
      </c>
      <c r="D506" s="31">
        <v>43304</v>
      </c>
      <c r="E506" s="2" t="s">
        <v>3</v>
      </c>
      <c r="F506" s="4">
        <v>109</v>
      </c>
      <c r="G506" s="2" t="s">
        <v>8</v>
      </c>
      <c r="H506" s="2">
        <v>41</v>
      </c>
      <c r="I506" s="2">
        <v>3110</v>
      </c>
      <c r="J506" s="2">
        <v>3900</v>
      </c>
      <c r="K506" s="29">
        <f t="shared" si="35"/>
        <v>790</v>
      </c>
      <c r="L506">
        <f t="shared" si="36"/>
        <v>20.256410256410255</v>
      </c>
      <c r="M506" s="33">
        <f t="shared" si="39"/>
        <v>2.1629494964982122E-4</v>
      </c>
      <c r="N506" s="32"/>
    </row>
    <row r="507" spans="1:14" x14ac:dyDescent="0.25">
      <c r="A507" s="2">
        <v>505</v>
      </c>
      <c r="B507" s="2">
        <f t="shared" si="37"/>
        <v>30</v>
      </c>
      <c r="C507" s="2">
        <f t="shared" si="38"/>
        <v>7</v>
      </c>
      <c r="D507" s="31">
        <v>43305</v>
      </c>
      <c r="E507" s="2" t="s">
        <v>6</v>
      </c>
      <c r="F507" s="4">
        <v>109</v>
      </c>
      <c r="G507" s="2" t="s">
        <v>19</v>
      </c>
      <c r="H507" s="2">
        <v>42</v>
      </c>
      <c r="I507" s="2">
        <v>1295</v>
      </c>
      <c r="J507" s="2">
        <v>2446</v>
      </c>
      <c r="K507" s="29">
        <f t="shared" si="35"/>
        <v>1151</v>
      </c>
      <c r="L507">
        <f t="shared" si="36"/>
        <v>47.056418642681933</v>
      </c>
      <c r="M507" s="33">
        <f t="shared" si="39"/>
        <v>3.1513352790752433E-4</v>
      </c>
      <c r="N507" s="32"/>
    </row>
    <row r="508" spans="1:14" x14ac:dyDescent="0.25">
      <c r="A508" s="2">
        <v>506</v>
      </c>
      <c r="B508" s="2">
        <f t="shared" si="37"/>
        <v>30</v>
      </c>
      <c r="C508" s="2">
        <f t="shared" si="38"/>
        <v>7</v>
      </c>
      <c r="D508" s="31">
        <v>43306</v>
      </c>
      <c r="E508" s="2" t="s">
        <v>5</v>
      </c>
      <c r="F508" s="4">
        <v>102</v>
      </c>
      <c r="G508" s="2" t="s">
        <v>18</v>
      </c>
      <c r="H508" s="2">
        <v>28</v>
      </c>
      <c r="I508" s="2">
        <v>1633</v>
      </c>
      <c r="J508" s="2">
        <v>8376</v>
      </c>
      <c r="K508" s="29">
        <f t="shared" si="35"/>
        <v>6743</v>
      </c>
      <c r="L508">
        <f t="shared" si="36"/>
        <v>80.50382043935052</v>
      </c>
      <c r="M508" s="33">
        <f t="shared" si="39"/>
        <v>1.8461732221376512E-3</v>
      </c>
      <c r="N508" s="32"/>
    </row>
    <row r="509" spans="1:14" x14ac:dyDescent="0.25">
      <c r="A509" s="2">
        <v>507</v>
      </c>
      <c r="B509" s="2">
        <f t="shared" si="37"/>
        <v>30</v>
      </c>
      <c r="C509" s="2">
        <f t="shared" si="38"/>
        <v>7</v>
      </c>
      <c r="D509" s="31">
        <v>43307</v>
      </c>
      <c r="E509" s="2" t="s">
        <v>7</v>
      </c>
      <c r="F509" s="4">
        <v>106</v>
      </c>
      <c r="G509" s="2" t="s">
        <v>19</v>
      </c>
      <c r="H509" s="2">
        <v>34</v>
      </c>
      <c r="I509" s="2">
        <v>3416</v>
      </c>
      <c r="J509" s="2">
        <v>4939</v>
      </c>
      <c r="K509" s="29">
        <f t="shared" si="35"/>
        <v>1523</v>
      </c>
      <c r="L509">
        <f t="shared" si="36"/>
        <v>30.836201660255114</v>
      </c>
      <c r="M509" s="33">
        <f t="shared" si="39"/>
        <v>4.1698380799579457E-4</v>
      </c>
      <c r="N509" s="32"/>
    </row>
    <row r="510" spans="1:14" x14ac:dyDescent="0.25">
      <c r="A510" s="2">
        <v>508</v>
      </c>
      <c r="B510" s="2">
        <f t="shared" si="37"/>
        <v>30</v>
      </c>
      <c r="C510" s="2">
        <f t="shared" si="38"/>
        <v>7</v>
      </c>
      <c r="D510" s="31">
        <v>43308</v>
      </c>
      <c r="E510" s="2" t="s">
        <v>5</v>
      </c>
      <c r="F510" s="4">
        <v>108</v>
      </c>
      <c r="G510" s="2" t="s">
        <v>8</v>
      </c>
      <c r="H510" s="2">
        <v>21</v>
      </c>
      <c r="I510" s="2">
        <v>4705</v>
      </c>
      <c r="J510" s="2">
        <v>5204</v>
      </c>
      <c r="K510" s="29">
        <f t="shared" si="35"/>
        <v>499</v>
      </c>
      <c r="L510">
        <f t="shared" si="36"/>
        <v>9.5887778631821678</v>
      </c>
      <c r="M510" s="33">
        <f t="shared" si="39"/>
        <v>1.3662174667754531E-4</v>
      </c>
      <c r="N510" s="32"/>
    </row>
    <row r="511" spans="1:14" x14ac:dyDescent="0.25">
      <c r="A511" s="2">
        <v>509</v>
      </c>
      <c r="B511" s="2">
        <f t="shared" si="37"/>
        <v>30</v>
      </c>
      <c r="C511" s="2">
        <f t="shared" si="38"/>
        <v>7</v>
      </c>
      <c r="D511" s="31">
        <v>43309</v>
      </c>
      <c r="E511" s="2" t="s">
        <v>6</v>
      </c>
      <c r="F511" s="4">
        <v>107</v>
      </c>
      <c r="G511" s="2" t="s">
        <v>19</v>
      </c>
      <c r="H511" s="2">
        <v>2</v>
      </c>
      <c r="I511" s="2">
        <v>1356</v>
      </c>
      <c r="J511" s="2">
        <v>8453</v>
      </c>
      <c r="K511" s="29">
        <f t="shared" si="35"/>
        <v>7097</v>
      </c>
      <c r="L511">
        <f t="shared" si="36"/>
        <v>83.958357979415581</v>
      </c>
      <c r="M511" s="33">
        <f t="shared" si="39"/>
        <v>1.9430952628668116E-3</v>
      </c>
      <c r="N511" s="32"/>
    </row>
    <row r="512" spans="1:14" x14ac:dyDescent="0.25">
      <c r="A512" s="2">
        <v>510</v>
      </c>
      <c r="B512" s="2">
        <f t="shared" si="37"/>
        <v>31</v>
      </c>
      <c r="C512" s="2">
        <f t="shared" si="38"/>
        <v>7</v>
      </c>
      <c r="D512" s="31">
        <v>43310</v>
      </c>
      <c r="E512" s="2" t="s">
        <v>6</v>
      </c>
      <c r="F512" s="4">
        <v>110</v>
      </c>
      <c r="G512" s="2" t="s">
        <v>18</v>
      </c>
      <c r="H512" s="2">
        <v>2</v>
      </c>
      <c r="I512" s="2">
        <v>2103</v>
      </c>
      <c r="J512" s="2">
        <v>8161</v>
      </c>
      <c r="K512" s="29">
        <f t="shared" si="35"/>
        <v>6058</v>
      </c>
      <c r="L512">
        <f t="shared" si="36"/>
        <v>74.231099130008587</v>
      </c>
      <c r="M512" s="33">
        <f t="shared" si="39"/>
        <v>1.6586263354159707E-3</v>
      </c>
      <c r="N512" s="32"/>
    </row>
    <row r="513" spans="1:14" x14ac:dyDescent="0.25">
      <c r="A513" s="2">
        <v>511</v>
      </c>
      <c r="B513" s="2">
        <f t="shared" si="37"/>
        <v>31</v>
      </c>
      <c r="C513" s="2">
        <f t="shared" si="38"/>
        <v>7</v>
      </c>
      <c r="D513" s="31">
        <v>43311</v>
      </c>
      <c r="E513" s="2" t="s">
        <v>6</v>
      </c>
      <c r="F513" s="4">
        <v>105</v>
      </c>
      <c r="G513" s="2" t="s">
        <v>18</v>
      </c>
      <c r="H513" s="2">
        <v>20</v>
      </c>
      <c r="I513" s="2">
        <v>2012</v>
      </c>
      <c r="J513" s="2">
        <v>3966</v>
      </c>
      <c r="K513" s="29">
        <f t="shared" si="35"/>
        <v>1954</v>
      </c>
      <c r="L513">
        <f t="shared" si="36"/>
        <v>49.268784669692387</v>
      </c>
      <c r="M513" s="33">
        <f t="shared" si="39"/>
        <v>5.3498776153892492E-4</v>
      </c>
      <c r="N513" s="32"/>
    </row>
    <row r="514" spans="1:14" x14ac:dyDescent="0.25">
      <c r="A514" s="2">
        <v>512</v>
      </c>
      <c r="B514" s="2">
        <f t="shared" si="37"/>
        <v>31</v>
      </c>
      <c r="C514" s="2">
        <f t="shared" si="38"/>
        <v>7</v>
      </c>
      <c r="D514" s="31">
        <v>43312</v>
      </c>
      <c r="E514" s="2" t="s">
        <v>3</v>
      </c>
      <c r="F514" s="4">
        <v>106</v>
      </c>
      <c r="G514" s="2" t="s">
        <v>18</v>
      </c>
      <c r="H514" s="2">
        <v>43</v>
      </c>
      <c r="I514" s="2">
        <v>3485</v>
      </c>
      <c r="J514" s="2">
        <v>3496</v>
      </c>
      <c r="K514" s="29">
        <f t="shared" si="35"/>
        <v>11</v>
      </c>
      <c r="L514">
        <f t="shared" si="36"/>
        <v>0.31464530892448511</v>
      </c>
      <c r="M514" s="33">
        <f t="shared" si="39"/>
        <v>3.0117018305671309E-6</v>
      </c>
      <c r="N514" s="32"/>
    </row>
    <row r="515" spans="1:14" x14ac:dyDescent="0.25">
      <c r="A515" s="2">
        <v>513</v>
      </c>
      <c r="B515" s="2">
        <f t="shared" si="37"/>
        <v>31</v>
      </c>
      <c r="C515" s="2">
        <f t="shared" si="38"/>
        <v>8</v>
      </c>
      <c r="D515" s="31">
        <v>43313</v>
      </c>
      <c r="E515" s="2" t="s">
        <v>3</v>
      </c>
      <c r="F515" s="4">
        <v>106</v>
      </c>
      <c r="G515" s="2" t="s">
        <v>20</v>
      </c>
      <c r="H515" s="2">
        <v>8</v>
      </c>
      <c r="I515" s="2">
        <v>3400</v>
      </c>
      <c r="J515" s="2">
        <v>1043</v>
      </c>
      <c r="K515" s="29">
        <f t="shared" ref="K515:K578" si="40">J515-I515</f>
        <v>-2357</v>
      </c>
      <c r="L515">
        <f t="shared" ref="L515:L578" si="41">K515/J515*100</f>
        <v>-225.98274209012465</v>
      </c>
      <c r="M515" s="33">
        <f t="shared" si="39"/>
        <v>-6.453255649678843E-4</v>
      </c>
      <c r="N515" s="32"/>
    </row>
    <row r="516" spans="1:14" x14ac:dyDescent="0.25">
      <c r="A516" s="2">
        <v>514</v>
      </c>
      <c r="B516" s="2">
        <f t="shared" ref="B516:B579" si="42">WEEKNUM(D516)</f>
        <v>31</v>
      </c>
      <c r="C516" s="2">
        <f t="shared" ref="C516:C579" si="43">MONTH(D516)</f>
        <v>8</v>
      </c>
      <c r="D516" s="31">
        <v>43314</v>
      </c>
      <c r="E516" s="2" t="s">
        <v>6</v>
      </c>
      <c r="F516" s="4">
        <v>105</v>
      </c>
      <c r="G516" s="2" t="s">
        <v>8</v>
      </c>
      <c r="H516" s="2">
        <v>43</v>
      </c>
      <c r="I516" s="2">
        <v>1209</v>
      </c>
      <c r="J516" s="2">
        <v>2955</v>
      </c>
      <c r="K516" s="29">
        <f t="shared" si="40"/>
        <v>1746</v>
      </c>
      <c r="L516">
        <f t="shared" si="41"/>
        <v>59.086294416243653</v>
      </c>
      <c r="M516" s="33">
        <f t="shared" ref="M516:M579" si="44">K516/($K$2003)</f>
        <v>4.780392178336555E-4</v>
      </c>
      <c r="N516" s="32"/>
    </row>
    <row r="517" spans="1:14" x14ac:dyDescent="0.25">
      <c r="A517" s="2">
        <v>515</v>
      </c>
      <c r="B517" s="2">
        <f t="shared" si="42"/>
        <v>31</v>
      </c>
      <c r="C517" s="2">
        <f t="shared" si="43"/>
        <v>8</v>
      </c>
      <c r="D517" s="31">
        <v>43315</v>
      </c>
      <c r="E517" s="2" t="s">
        <v>7</v>
      </c>
      <c r="F517" s="4">
        <v>101</v>
      </c>
      <c r="G517" s="2" t="s">
        <v>8</v>
      </c>
      <c r="H517" s="2">
        <v>35</v>
      </c>
      <c r="I517" s="2">
        <v>4356</v>
      </c>
      <c r="J517" s="2">
        <v>6781</v>
      </c>
      <c r="K517" s="29">
        <f t="shared" si="40"/>
        <v>2425</v>
      </c>
      <c r="L517">
        <f t="shared" si="41"/>
        <v>35.761687066804306</v>
      </c>
      <c r="M517" s="33">
        <f t="shared" si="44"/>
        <v>6.6394335810229929E-4</v>
      </c>
      <c r="N517" s="32"/>
    </row>
    <row r="518" spans="1:14" x14ac:dyDescent="0.25">
      <c r="A518" s="2">
        <v>516</v>
      </c>
      <c r="B518" s="2">
        <f t="shared" si="42"/>
        <v>31</v>
      </c>
      <c r="C518" s="2">
        <f t="shared" si="43"/>
        <v>8</v>
      </c>
      <c r="D518" s="31">
        <v>43316</v>
      </c>
      <c r="E518" s="2" t="s">
        <v>3</v>
      </c>
      <c r="F518" s="4">
        <v>104</v>
      </c>
      <c r="G518" s="2" t="s">
        <v>18</v>
      </c>
      <c r="H518" s="2">
        <v>28</v>
      </c>
      <c r="I518" s="2">
        <v>1886</v>
      </c>
      <c r="J518" s="2">
        <v>8244</v>
      </c>
      <c r="K518" s="29">
        <f t="shared" si="40"/>
        <v>6358</v>
      </c>
      <c r="L518">
        <f t="shared" si="41"/>
        <v>77.122755943716641</v>
      </c>
      <c r="M518" s="33">
        <f t="shared" si="44"/>
        <v>1.7407636580678016E-3</v>
      </c>
      <c r="N518" s="32"/>
    </row>
    <row r="519" spans="1:14" x14ac:dyDescent="0.25">
      <c r="A519" s="2">
        <v>517</v>
      </c>
      <c r="B519" s="2">
        <f t="shared" si="42"/>
        <v>32</v>
      </c>
      <c r="C519" s="2">
        <f t="shared" si="43"/>
        <v>8</v>
      </c>
      <c r="D519" s="31">
        <v>43317</v>
      </c>
      <c r="E519" s="2" t="s">
        <v>5</v>
      </c>
      <c r="F519" s="4">
        <v>101</v>
      </c>
      <c r="G519" s="2" t="s">
        <v>19</v>
      </c>
      <c r="H519" s="2">
        <v>5</v>
      </c>
      <c r="I519" s="2">
        <v>3767</v>
      </c>
      <c r="J519" s="2">
        <v>7533</v>
      </c>
      <c r="K519" s="29">
        <f t="shared" si="40"/>
        <v>3766</v>
      </c>
      <c r="L519">
        <f t="shared" si="41"/>
        <v>49.993362538165407</v>
      </c>
      <c r="M519" s="33">
        <f t="shared" si="44"/>
        <v>1.0310971903559831E-3</v>
      </c>
      <c r="N519" s="32"/>
    </row>
    <row r="520" spans="1:14" x14ac:dyDescent="0.25">
      <c r="A520" s="2">
        <v>518</v>
      </c>
      <c r="B520" s="2">
        <f t="shared" si="42"/>
        <v>32</v>
      </c>
      <c r="C520" s="2">
        <f t="shared" si="43"/>
        <v>8</v>
      </c>
      <c r="D520" s="31">
        <v>43318</v>
      </c>
      <c r="E520" s="2" t="s">
        <v>3</v>
      </c>
      <c r="F520" s="4">
        <v>106</v>
      </c>
      <c r="G520" s="2" t="s">
        <v>4</v>
      </c>
      <c r="H520" s="2">
        <v>29</v>
      </c>
      <c r="I520" s="2">
        <v>4157</v>
      </c>
      <c r="J520" s="2">
        <v>7932</v>
      </c>
      <c r="K520" s="29">
        <f t="shared" si="40"/>
        <v>3775</v>
      </c>
      <c r="L520">
        <f t="shared" si="41"/>
        <v>47.592032274331821</v>
      </c>
      <c r="M520" s="33">
        <f t="shared" si="44"/>
        <v>1.0335613100355382E-3</v>
      </c>
      <c r="N520" s="32"/>
    </row>
    <row r="521" spans="1:14" x14ac:dyDescent="0.25">
      <c r="A521" s="2">
        <v>519</v>
      </c>
      <c r="B521" s="2">
        <f t="shared" si="42"/>
        <v>32</v>
      </c>
      <c r="C521" s="2">
        <f t="shared" si="43"/>
        <v>8</v>
      </c>
      <c r="D521" s="31">
        <v>43319</v>
      </c>
      <c r="E521" s="2" t="s">
        <v>5</v>
      </c>
      <c r="F521" s="4">
        <v>103</v>
      </c>
      <c r="G521" s="2" t="s">
        <v>4</v>
      </c>
      <c r="H521" s="2">
        <v>5</v>
      </c>
      <c r="I521" s="2">
        <v>1438</v>
      </c>
      <c r="J521" s="2">
        <v>4284</v>
      </c>
      <c r="K521" s="29">
        <f t="shared" si="40"/>
        <v>2846</v>
      </c>
      <c r="L521">
        <f t="shared" si="41"/>
        <v>66.433239962651726</v>
      </c>
      <c r="M521" s="33">
        <f t="shared" si="44"/>
        <v>7.7920940089036854E-4</v>
      </c>
      <c r="N521" s="32"/>
    </row>
    <row r="522" spans="1:14" x14ac:dyDescent="0.25">
      <c r="A522" s="2">
        <v>520</v>
      </c>
      <c r="B522" s="2">
        <f t="shared" si="42"/>
        <v>32</v>
      </c>
      <c r="C522" s="2">
        <f t="shared" si="43"/>
        <v>8</v>
      </c>
      <c r="D522" s="31">
        <v>43320</v>
      </c>
      <c r="E522" s="2" t="s">
        <v>5</v>
      </c>
      <c r="F522" s="4">
        <v>106</v>
      </c>
      <c r="G522" s="2" t="s">
        <v>19</v>
      </c>
      <c r="H522" s="2">
        <v>14</v>
      </c>
      <c r="I522" s="2">
        <v>3401</v>
      </c>
      <c r="J522" s="2">
        <v>6553</v>
      </c>
      <c r="K522" s="29">
        <f t="shared" si="40"/>
        <v>3152</v>
      </c>
      <c r="L522">
        <f t="shared" si="41"/>
        <v>48.100106821303221</v>
      </c>
      <c r="M522" s="33">
        <f t="shared" si="44"/>
        <v>8.6298946999523608E-4</v>
      </c>
      <c r="N522" s="32"/>
    </row>
    <row r="523" spans="1:14" x14ac:dyDescent="0.25">
      <c r="A523" s="2">
        <v>521</v>
      </c>
      <c r="B523" s="2">
        <f t="shared" si="42"/>
        <v>32</v>
      </c>
      <c r="C523" s="2">
        <f t="shared" si="43"/>
        <v>8</v>
      </c>
      <c r="D523" s="31">
        <v>43321</v>
      </c>
      <c r="E523" s="2" t="s">
        <v>7</v>
      </c>
      <c r="F523" s="4">
        <v>108</v>
      </c>
      <c r="G523" s="2" t="s">
        <v>4</v>
      </c>
      <c r="H523" s="2">
        <v>49</v>
      </c>
      <c r="I523" s="2">
        <v>1142</v>
      </c>
      <c r="J523" s="2">
        <v>4693</v>
      </c>
      <c r="K523" s="29">
        <f t="shared" si="40"/>
        <v>3551</v>
      </c>
      <c r="L523">
        <f t="shared" si="41"/>
        <v>75.665885361176223</v>
      </c>
      <c r="M523" s="33">
        <f t="shared" si="44"/>
        <v>9.72232109122171E-4</v>
      </c>
      <c r="N523" s="32"/>
    </row>
    <row r="524" spans="1:14" x14ac:dyDescent="0.25">
      <c r="A524" s="2">
        <v>522</v>
      </c>
      <c r="B524" s="2">
        <f t="shared" si="42"/>
        <v>32</v>
      </c>
      <c r="C524" s="2">
        <f t="shared" si="43"/>
        <v>8</v>
      </c>
      <c r="D524" s="31">
        <v>43322</v>
      </c>
      <c r="E524" s="2" t="s">
        <v>3</v>
      </c>
      <c r="F524" s="4">
        <v>102</v>
      </c>
      <c r="G524" s="2" t="s">
        <v>18</v>
      </c>
      <c r="H524" s="2">
        <v>48</v>
      </c>
      <c r="I524" s="2">
        <v>3251</v>
      </c>
      <c r="J524" s="2">
        <v>5483</v>
      </c>
      <c r="K524" s="29">
        <f t="shared" si="40"/>
        <v>2232</v>
      </c>
      <c r="L524">
        <f t="shared" si="41"/>
        <v>40.707641801933249</v>
      </c>
      <c r="M524" s="33">
        <f t="shared" si="44"/>
        <v>6.1110168052962144E-4</v>
      </c>
      <c r="N524" s="32"/>
    </row>
    <row r="525" spans="1:14" x14ac:dyDescent="0.25">
      <c r="A525" s="2">
        <v>523</v>
      </c>
      <c r="B525" s="2">
        <f t="shared" si="42"/>
        <v>32</v>
      </c>
      <c r="C525" s="2">
        <f t="shared" si="43"/>
        <v>8</v>
      </c>
      <c r="D525" s="31">
        <v>43323</v>
      </c>
      <c r="E525" s="2" t="s">
        <v>6</v>
      </c>
      <c r="F525" s="4">
        <v>110</v>
      </c>
      <c r="G525" s="2" t="s">
        <v>20</v>
      </c>
      <c r="H525" s="2">
        <v>32</v>
      </c>
      <c r="I525" s="2">
        <v>2378</v>
      </c>
      <c r="J525" s="2">
        <v>2603</v>
      </c>
      <c r="K525" s="29">
        <f t="shared" si="40"/>
        <v>225</v>
      </c>
      <c r="L525">
        <f t="shared" si="41"/>
        <v>8.6438724548597765</v>
      </c>
      <c r="M525" s="33">
        <f t="shared" si="44"/>
        <v>6.1602991988873136E-5</v>
      </c>
      <c r="N525" s="32"/>
    </row>
    <row r="526" spans="1:14" x14ac:dyDescent="0.25">
      <c r="A526" s="2">
        <v>524</v>
      </c>
      <c r="B526" s="2">
        <f t="shared" si="42"/>
        <v>33</v>
      </c>
      <c r="C526" s="2">
        <f t="shared" si="43"/>
        <v>8</v>
      </c>
      <c r="D526" s="31">
        <v>43324</v>
      </c>
      <c r="E526" s="2" t="s">
        <v>5</v>
      </c>
      <c r="F526" s="4">
        <v>110</v>
      </c>
      <c r="G526" s="2" t="s">
        <v>18</v>
      </c>
      <c r="H526" s="2">
        <v>40</v>
      </c>
      <c r="I526" s="2">
        <v>2526</v>
      </c>
      <c r="J526" s="2">
        <v>6287</v>
      </c>
      <c r="K526" s="29">
        <f t="shared" si="40"/>
        <v>3761</v>
      </c>
      <c r="L526">
        <f t="shared" si="41"/>
        <v>59.821854620645773</v>
      </c>
      <c r="M526" s="33">
        <f t="shared" si="44"/>
        <v>1.0297282349784526E-3</v>
      </c>
      <c r="N526" s="32"/>
    </row>
    <row r="527" spans="1:14" x14ac:dyDescent="0.25">
      <c r="A527" s="2">
        <v>525</v>
      </c>
      <c r="B527" s="2">
        <f t="shared" si="42"/>
        <v>33</v>
      </c>
      <c r="C527" s="2">
        <f t="shared" si="43"/>
        <v>8</v>
      </c>
      <c r="D527" s="31">
        <v>43325</v>
      </c>
      <c r="E527" s="2" t="s">
        <v>6</v>
      </c>
      <c r="F527" s="4">
        <v>102</v>
      </c>
      <c r="G527" s="2" t="s">
        <v>20</v>
      </c>
      <c r="H527" s="2">
        <v>11</v>
      </c>
      <c r="I527" s="2">
        <v>4467</v>
      </c>
      <c r="J527" s="2">
        <v>1763</v>
      </c>
      <c r="K527" s="29">
        <f t="shared" si="40"/>
        <v>-2704</v>
      </c>
      <c r="L527">
        <f t="shared" si="41"/>
        <v>-153.37492909812821</v>
      </c>
      <c r="M527" s="33">
        <f t="shared" si="44"/>
        <v>-7.4033106816850198E-4</v>
      </c>
      <c r="N527" s="32"/>
    </row>
    <row r="528" spans="1:14" x14ac:dyDescent="0.25">
      <c r="A528" s="2">
        <v>526</v>
      </c>
      <c r="B528" s="2">
        <f t="shared" si="42"/>
        <v>33</v>
      </c>
      <c r="C528" s="2">
        <f t="shared" si="43"/>
        <v>8</v>
      </c>
      <c r="D528" s="31">
        <v>43326</v>
      </c>
      <c r="E528" s="2" t="s">
        <v>6</v>
      </c>
      <c r="F528" s="4">
        <v>106</v>
      </c>
      <c r="G528" s="2" t="s">
        <v>4</v>
      </c>
      <c r="H528" s="2">
        <v>4</v>
      </c>
      <c r="I528" s="2">
        <v>4383</v>
      </c>
      <c r="J528" s="2">
        <v>2782</v>
      </c>
      <c r="K528" s="29">
        <f t="shared" si="40"/>
        <v>-1601</v>
      </c>
      <c r="L528">
        <f t="shared" si="41"/>
        <v>-57.548526240115031</v>
      </c>
      <c r="M528" s="33">
        <f t="shared" si="44"/>
        <v>-4.383395118852706E-4</v>
      </c>
      <c r="N528" s="32"/>
    </row>
    <row r="529" spans="1:14" x14ac:dyDescent="0.25">
      <c r="A529" s="2">
        <v>527</v>
      </c>
      <c r="B529" s="2">
        <f t="shared" si="42"/>
        <v>33</v>
      </c>
      <c r="C529" s="2">
        <f t="shared" si="43"/>
        <v>8</v>
      </c>
      <c r="D529" s="31">
        <v>43327</v>
      </c>
      <c r="E529" s="2" t="s">
        <v>7</v>
      </c>
      <c r="F529" s="4">
        <v>105</v>
      </c>
      <c r="G529" s="2" t="s">
        <v>19</v>
      </c>
      <c r="H529" s="2">
        <v>18</v>
      </c>
      <c r="I529" s="2">
        <v>3156</v>
      </c>
      <c r="J529" s="2">
        <v>1924</v>
      </c>
      <c r="K529" s="29">
        <f t="shared" si="40"/>
        <v>-1232</v>
      </c>
      <c r="L529">
        <f t="shared" si="41"/>
        <v>-64.033264033264032</v>
      </c>
      <c r="M529" s="33">
        <f t="shared" si="44"/>
        <v>-3.3731060502351865E-4</v>
      </c>
      <c r="N529" s="32"/>
    </row>
    <row r="530" spans="1:14" x14ac:dyDescent="0.25">
      <c r="A530" s="2">
        <v>528</v>
      </c>
      <c r="B530" s="2">
        <f t="shared" si="42"/>
        <v>33</v>
      </c>
      <c r="C530" s="2">
        <f t="shared" si="43"/>
        <v>8</v>
      </c>
      <c r="D530" s="31">
        <v>43328</v>
      </c>
      <c r="E530" s="2" t="s">
        <v>6</v>
      </c>
      <c r="F530" s="4">
        <v>103</v>
      </c>
      <c r="G530" s="2" t="s">
        <v>8</v>
      </c>
      <c r="H530" s="2">
        <v>40</v>
      </c>
      <c r="I530" s="2">
        <v>2254</v>
      </c>
      <c r="J530" s="2">
        <v>5566</v>
      </c>
      <c r="K530" s="29">
        <f t="shared" si="40"/>
        <v>3312</v>
      </c>
      <c r="L530">
        <f t="shared" si="41"/>
        <v>59.504132231404959</v>
      </c>
      <c r="M530" s="33">
        <f t="shared" si="44"/>
        <v>9.0679604207621249E-4</v>
      </c>
      <c r="N530" s="32"/>
    </row>
    <row r="531" spans="1:14" x14ac:dyDescent="0.25">
      <c r="A531" s="2">
        <v>529</v>
      </c>
      <c r="B531" s="2">
        <f t="shared" si="42"/>
        <v>33</v>
      </c>
      <c r="C531" s="2">
        <f t="shared" si="43"/>
        <v>8</v>
      </c>
      <c r="D531" s="31">
        <v>43329</v>
      </c>
      <c r="E531" s="2" t="s">
        <v>3</v>
      </c>
      <c r="F531" s="4">
        <v>104</v>
      </c>
      <c r="G531" s="2" t="s">
        <v>18</v>
      </c>
      <c r="H531" s="2">
        <v>26</v>
      </c>
      <c r="I531" s="2">
        <v>3128</v>
      </c>
      <c r="J531" s="2">
        <v>3604</v>
      </c>
      <c r="K531" s="29">
        <f t="shared" si="40"/>
        <v>476</v>
      </c>
      <c r="L531">
        <f t="shared" si="41"/>
        <v>13.20754716981132</v>
      </c>
      <c r="M531" s="33">
        <f t="shared" si="44"/>
        <v>1.3032455194090492E-4</v>
      </c>
      <c r="N531" s="32"/>
    </row>
    <row r="532" spans="1:14" x14ac:dyDescent="0.25">
      <c r="A532" s="2">
        <v>530</v>
      </c>
      <c r="B532" s="2">
        <f t="shared" si="42"/>
        <v>33</v>
      </c>
      <c r="C532" s="2">
        <f t="shared" si="43"/>
        <v>8</v>
      </c>
      <c r="D532" s="31">
        <v>43330</v>
      </c>
      <c r="E532" s="2" t="s">
        <v>7</v>
      </c>
      <c r="F532" s="4">
        <v>104</v>
      </c>
      <c r="G532" s="2" t="s">
        <v>4</v>
      </c>
      <c r="H532" s="2">
        <v>20</v>
      </c>
      <c r="I532" s="2">
        <v>2876</v>
      </c>
      <c r="J532" s="2">
        <v>4572</v>
      </c>
      <c r="K532" s="29">
        <f t="shared" si="40"/>
        <v>1696</v>
      </c>
      <c r="L532">
        <f t="shared" si="41"/>
        <v>37.095363079615048</v>
      </c>
      <c r="M532" s="33">
        <f t="shared" si="44"/>
        <v>4.6434966405835038E-4</v>
      </c>
      <c r="N532" s="32"/>
    </row>
    <row r="533" spans="1:14" x14ac:dyDescent="0.25">
      <c r="A533" s="2">
        <v>531</v>
      </c>
      <c r="B533" s="2">
        <f t="shared" si="42"/>
        <v>34</v>
      </c>
      <c r="C533" s="2">
        <f t="shared" si="43"/>
        <v>8</v>
      </c>
      <c r="D533" s="31">
        <v>43331</v>
      </c>
      <c r="E533" s="2" t="s">
        <v>3</v>
      </c>
      <c r="F533" s="4">
        <v>101</v>
      </c>
      <c r="G533" s="2" t="s">
        <v>4</v>
      </c>
      <c r="H533" s="2">
        <v>31</v>
      </c>
      <c r="I533" s="2">
        <v>2126</v>
      </c>
      <c r="J533" s="2">
        <v>2048</v>
      </c>
      <c r="K533" s="29">
        <f t="shared" si="40"/>
        <v>-78</v>
      </c>
      <c r="L533">
        <f t="shared" si="41"/>
        <v>-3.80859375</v>
      </c>
      <c r="M533" s="33">
        <f t="shared" si="44"/>
        <v>-2.1355703889476018E-5</v>
      </c>
      <c r="N533" s="32"/>
    </row>
    <row r="534" spans="1:14" x14ac:dyDescent="0.25">
      <c r="A534" s="2">
        <v>532</v>
      </c>
      <c r="B534" s="2">
        <f t="shared" si="42"/>
        <v>34</v>
      </c>
      <c r="C534" s="2">
        <f t="shared" si="43"/>
        <v>8</v>
      </c>
      <c r="D534" s="31">
        <v>43332</v>
      </c>
      <c r="E534" s="2" t="s">
        <v>7</v>
      </c>
      <c r="F534" s="4">
        <v>102</v>
      </c>
      <c r="G534" s="2" t="s">
        <v>8</v>
      </c>
      <c r="H534" s="2">
        <v>45</v>
      </c>
      <c r="I534" s="2">
        <v>4525</v>
      </c>
      <c r="J534" s="2">
        <v>5113</v>
      </c>
      <c r="K534" s="29">
        <f t="shared" si="40"/>
        <v>588</v>
      </c>
      <c r="L534">
        <f t="shared" si="41"/>
        <v>11.500097789947192</v>
      </c>
      <c r="M534" s="33">
        <f t="shared" si="44"/>
        <v>1.6098915239758844E-4</v>
      </c>
      <c r="N534" s="32"/>
    </row>
    <row r="535" spans="1:14" x14ac:dyDescent="0.25">
      <c r="A535" s="2">
        <v>533</v>
      </c>
      <c r="B535" s="2">
        <f t="shared" si="42"/>
        <v>34</v>
      </c>
      <c r="C535" s="2">
        <f t="shared" si="43"/>
        <v>8</v>
      </c>
      <c r="D535" s="31">
        <v>43333</v>
      </c>
      <c r="E535" s="2" t="s">
        <v>5</v>
      </c>
      <c r="F535" s="4">
        <v>108</v>
      </c>
      <c r="G535" s="2" t="s">
        <v>19</v>
      </c>
      <c r="H535" s="2">
        <v>38</v>
      </c>
      <c r="I535" s="2">
        <v>2073</v>
      </c>
      <c r="J535" s="2">
        <v>6014</v>
      </c>
      <c r="K535" s="29">
        <f t="shared" si="40"/>
        <v>3941</v>
      </c>
      <c r="L535">
        <f t="shared" si="41"/>
        <v>65.530428999002339</v>
      </c>
      <c r="M535" s="33">
        <f t="shared" si="44"/>
        <v>1.079010628569551E-3</v>
      </c>
      <c r="N535" s="32"/>
    </row>
    <row r="536" spans="1:14" x14ac:dyDescent="0.25">
      <c r="A536" s="2">
        <v>534</v>
      </c>
      <c r="B536" s="2">
        <f t="shared" si="42"/>
        <v>34</v>
      </c>
      <c r="C536" s="2">
        <f t="shared" si="43"/>
        <v>8</v>
      </c>
      <c r="D536" s="31">
        <v>43334</v>
      </c>
      <c r="E536" s="2" t="s">
        <v>3</v>
      </c>
      <c r="F536" s="4">
        <v>105</v>
      </c>
      <c r="G536" s="2" t="s">
        <v>20</v>
      </c>
      <c r="H536" s="2">
        <v>30</v>
      </c>
      <c r="I536" s="2">
        <v>3095</v>
      </c>
      <c r="J536" s="2">
        <v>3787</v>
      </c>
      <c r="K536" s="29">
        <f t="shared" si="40"/>
        <v>692</v>
      </c>
      <c r="L536">
        <f t="shared" si="41"/>
        <v>18.273039345128069</v>
      </c>
      <c r="M536" s="33">
        <f t="shared" si="44"/>
        <v>1.8946342425022315E-4</v>
      </c>
      <c r="N536" s="32"/>
    </row>
    <row r="537" spans="1:14" x14ac:dyDescent="0.25">
      <c r="A537" s="2">
        <v>535</v>
      </c>
      <c r="B537" s="2">
        <f t="shared" si="42"/>
        <v>34</v>
      </c>
      <c r="C537" s="2">
        <f t="shared" si="43"/>
        <v>8</v>
      </c>
      <c r="D537" s="31">
        <v>43335</v>
      </c>
      <c r="E537" s="2" t="s">
        <v>6</v>
      </c>
      <c r="F537" s="4">
        <v>102</v>
      </c>
      <c r="G537" s="2" t="s">
        <v>19</v>
      </c>
      <c r="H537" s="2">
        <v>21</v>
      </c>
      <c r="I537" s="2">
        <v>2991</v>
      </c>
      <c r="J537" s="2">
        <v>8943</v>
      </c>
      <c r="K537" s="29">
        <f t="shared" si="40"/>
        <v>5952</v>
      </c>
      <c r="L537">
        <f t="shared" si="41"/>
        <v>66.554847366655494</v>
      </c>
      <c r="M537" s="33">
        <f t="shared" si="44"/>
        <v>1.6296044814123238E-3</v>
      </c>
      <c r="N537" s="32"/>
    </row>
    <row r="538" spans="1:14" x14ac:dyDescent="0.25">
      <c r="A538" s="2">
        <v>536</v>
      </c>
      <c r="B538" s="2">
        <f t="shared" si="42"/>
        <v>34</v>
      </c>
      <c r="C538" s="2">
        <f t="shared" si="43"/>
        <v>8</v>
      </c>
      <c r="D538" s="31">
        <v>43336</v>
      </c>
      <c r="E538" s="2" t="s">
        <v>5</v>
      </c>
      <c r="F538" s="4">
        <v>104</v>
      </c>
      <c r="G538" s="2" t="s">
        <v>19</v>
      </c>
      <c r="H538" s="2">
        <v>14</v>
      </c>
      <c r="I538" s="2">
        <v>2344</v>
      </c>
      <c r="J538" s="2">
        <v>6341</v>
      </c>
      <c r="K538" s="29">
        <f t="shared" si="40"/>
        <v>3997</v>
      </c>
      <c r="L538">
        <f t="shared" si="41"/>
        <v>63.034221731588083</v>
      </c>
      <c r="M538" s="33">
        <f t="shared" si="44"/>
        <v>1.0943429287978929E-3</v>
      </c>
      <c r="N538" s="32"/>
    </row>
    <row r="539" spans="1:14" x14ac:dyDescent="0.25">
      <c r="A539" s="2">
        <v>537</v>
      </c>
      <c r="B539" s="2">
        <f t="shared" si="42"/>
        <v>34</v>
      </c>
      <c r="C539" s="2">
        <f t="shared" si="43"/>
        <v>8</v>
      </c>
      <c r="D539" s="31">
        <v>43337</v>
      </c>
      <c r="E539" s="2" t="s">
        <v>3</v>
      </c>
      <c r="F539" s="4">
        <v>109</v>
      </c>
      <c r="G539" s="2" t="s">
        <v>19</v>
      </c>
      <c r="H539" s="2">
        <v>22</v>
      </c>
      <c r="I539" s="2">
        <v>2222</v>
      </c>
      <c r="J539" s="2">
        <v>7960</v>
      </c>
      <c r="K539" s="29">
        <f t="shared" si="40"/>
        <v>5738</v>
      </c>
      <c r="L539">
        <f t="shared" si="41"/>
        <v>72.085427135678387</v>
      </c>
      <c r="M539" s="33">
        <f t="shared" si="44"/>
        <v>1.5710131912540178E-3</v>
      </c>
      <c r="N539" s="32"/>
    </row>
    <row r="540" spans="1:14" x14ac:dyDescent="0.25">
      <c r="A540" s="2">
        <v>538</v>
      </c>
      <c r="B540" s="2">
        <f t="shared" si="42"/>
        <v>35</v>
      </c>
      <c r="C540" s="2">
        <f t="shared" si="43"/>
        <v>8</v>
      </c>
      <c r="D540" s="31">
        <v>43338</v>
      </c>
      <c r="E540" s="2" t="s">
        <v>3</v>
      </c>
      <c r="F540" s="4">
        <v>108</v>
      </c>
      <c r="G540" s="2" t="s">
        <v>19</v>
      </c>
      <c r="H540" s="2">
        <v>26</v>
      </c>
      <c r="I540" s="2">
        <v>3751</v>
      </c>
      <c r="J540" s="2">
        <v>1560</v>
      </c>
      <c r="K540" s="29">
        <f t="shared" si="40"/>
        <v>-2191</v>
      </c>
      <c r="L540">
        <f t="shared" si="41"/>
        <v>-140.44871794871793</v>
      </c>
      <c r="M540" s="33">
        <f t="shared" si="44"/>
        <v>-5.9987624643387119E-4</v>
      </c>
      <c r="N540" s="32"/>
    </row>
    <row r="541" spans="1:14" x14ac:dyDescent="0.25">
      <c r="A541" s="2">
        <v>539</v>
      </c>
      <c r="B541" s="2">
        <f t="shared" si="42"/>
        <v>35</v>
      </c>
      <c r="C541" s="2">
        <f t="shared" si="43"/>
        <v>8</v>
      </c>
      <c r="D541" s="31">
        <v>43339</v>
      </c>
      <c r="E541" s="2" t="s">
        <v>6</v>
      </c>
      <c r="F541" s="4">
        <v>102</v>
      </c>
      <c r="G541" s="2" t="s">
        <v>20</v>
      </c>
      <c r="H541" s="2">
        <v>31</v>
      </c>
      <c r="I541" s="2">
        <v>1292</v>
      </c>
      <c r="J541" s="2">
        <v>6129</v>
      </c>
      <c r="K541" s="29">
        <f t="shared" si="40"/>
        <v>4837</v>
      </c>
      <c r="L541">
        <f t="shared" si="41"/>
        <v>78.919889052047637</v>
      </c>
      <c r="M541" s="33">
        <f t="shared" si="44"/>
        <v>1.3243274322230192E-3</v>
      </c>
      <c r="N541" s="32"/>
    </row>
    <row r="542" spans="1:14" x14ac:dyDescent="0.25">
      <c r="A542" s="2">
        <v>540</v>
      </c>
      <c r="B542" s="2">
        <f t="shared" si="42"/>
        <v>35</v>
      </c>
      <c r="C542" s="2">
        <f t="shared" si="43"/>
        <v>8</v>
      </c>
      <c r="D542" s="31">
        <v>43340</v>
      </c>
      <c r="E542" s="2" t="s">
        <v>3</v>
      </c>
      <c r="F542" s="4">
        <v>109</v>
      </c>
      <c r="G542" s="2" t="s">
        <v>4</v>
      </c>
      <c r="H542" s="2">
        <v>17</v>
      </c>
      <c r="I542" s="2">
        <v>4687</v>
      </c>
      <c r="J542" s="2">
        <v>6988</v>
      </c>
      <c r="K542" s="29">
        <f t="shared" si="40"/>
        <v>2301</v>
      </c>
      <c r="L542">
        <f t="shared" si="41"/>
        <v>32.927876359473387</v>
      </c>
      <c r="M542" s="33">
        <f t="shared" si="44"/>
        <v>6.299932647395426E-4</v>
      </c>
      <c r="N542" s="32"/>
    </row>
    <row r="543" spans="1:14" x14ac:dyDescent="0.25">
      <c r="A543" s="2">
        <v>541</v>
      </c>
      <c r="B543" s="2">
        <f t="shared" si="42"/>
        <v>35</v>
      </c>
      <c r="C543" s="2">
        <f t="shared" si="43"/>
        <v>8</v>
      </c>
      <c r="D543" s="31">
        <v>43341</v>
      </c>
      <c r="E543" s="2" t="s">
        <v>6</v>
      </c>
      <c r="F543" s="4">
        <v>106</v>
      </c>
      <c r="G543" s="2" t="s">
        <v>8</v>
      </c>
      <c r="H543" s="2">
        <v>17</v>
      </c>
      <c r="I543" s="2">
        <v>4968</v>
      </c>
      <c r="J543" s="2">
        <v>5300</v>
      </c>
      <c r="K543" s="29">
        <f t="shared" si="40"/>
        <v>332</v>
      </c>
      <c r="L543">
        <f t="shared" si="41"/>
        <v>6.2641509433962268</v>
      </c>
      <c r="M543" s="33">
        <f t="shared" si="44"/>
        <v>9.0898637068026136E-5</v>
      </c>
      <c r="N543" s="32"/>
    </row>
    <row r="544" spans="1:14" x14ac:dyDescent="0.25">
      <c r="A544" s="2">
        <v>542</v>
      </c>
      <c r="B544" s="2">
        <f t="shared" si="42"/>
        <v>35</v>
      </c>
      <c r="C544" s="2">
        <f t="shared" si="43"/>
        <v>8</v>
      </c>
      <c r="D544" s="31">
        <v>43342</v>
      </c>
      <c r="E544" s="2" t="s">
        <v>7</v>
      </c>
      <c r="F544" s="4">
        <v>110</v>
      </c>
      <c r="G544" s="2" t="s">
        <v>19</v>
      </c>
      <c r="H544" s="2">
        <v>28</v>
      </c>
      <c r="I544" s="2">
        <v>3927</v>
      </c>
      <c r="J544" s="2">
        <v>3568</v>
      </c>
      <c r="K544" s="29">
        <f t="shared" si="40"/>
        <v>-359</v>
      </c>
      <c r="L544">
        <f t="shared" si="41"/>
        <v>-10.061659192825111</v>
      </c>
      <c r="M544" s="33">
        <f t="shared" si="44"/>
        <v>-9.8290996106690902E-5</v>
      </c>
      <c r="N544" s="32"/>
    </row>
    <row r="545" spans="1:14" x14ac:dyDescent="0.25">
      <c r="A545" s="2">
        <v>543</v>
      </c>
      <c r="B545" s="2">
        <f t="shared" si="42"/>
        <v>35</v>
      </c>
      <c r="C545" s="2">
        <f t="shared" si="43"/>
        <v>8</v>
      </c>
      <c r="D545" s="31">
        <v>43343</v>
      </c>
      <c r="E545" s="2" t="s">
        <v>6</v>
      </c>
      <c r="F545" s="4">
        <v>108</v>
      </c>
      <c r="G545" s="2" t="s">
        <v>20</v>
      </c>
      <c r="H545" s="2">
        <v>19</v>
      </c>
      <c r="I545" s="2">
        <v>4775</v>
      </c>
      <c r="J545" s="2">
        <v>3092</v>
      </c>
      <c r="K545" s="29">
        <f t="shared" si="40"/>
        <v>-1683</v>
      </c>
      <c r="L545">
        <f t="shared" si="41"/>
        <v>-54.430789133247096</v>
      </c>
      <c r="M545" s="33">
        <f t="shared" si="44"/>
        <v>-4.6079038007677104E-4</v>
      </c>
      <c r="N545" s="32"/>
    </row>
    <row r="546" spans="1:14" x14ac:dyDescent="0.25">
      <c r="A546" s="2">
        <v>544</v>
      </c>
      <c r="B546" s="2">
        <f t="shared" si="42"/>
        <v>35</v>
      </c>
      <c r="C546" s="2">
        <f t="shared" si="43"/>
        <v>9</v>
      </c>
      <c r="D546" s="31">
        <v>43344</v>
      </c>
      <c r="E546" s="2" t="s">
        <v>6</v>
      </c>
      <c r="F546" s="4">
        <v>106</v>
      </c>
      <c r="G546" s="2" t="s">
        <v>8</v>
      </c>
      <c r="H546" s="2">
        <v>16</v>
      </c>
      <c r="I546" s="2">
        <v>4413</v>
      </c>
      <c r="J546" s="2">
        <v>4804</v>
      </c>
      <c r="K546" s="29">
        <f t="shared" si="40"/>
        <v>391</v>
      </c>
      <c r="L546">
        <f t="shared" si="41"/>
        <v>8.1390507910074934</v>
      </c>
      <c r="M546" s="33">
        <f t="shared" si="44"/>
        <v>1.0705231052288619E-4</v>
      </c>
      <c r="N546" s="32"/>
    </row>
    <row r="547" spans="1:14" x14ac:dyDescent="0.25">
      <c r="A547" s="2">
        <v>545</v>
      </c>
      <c r="B547" s="2">
        <f t="shared" si="42"/>
        <v>36</v>
      </c>
      <c r="C547" s="2">
        <f t="shared" si="43"/>
        <v>9</v>
      </c>
      <c r="D547" s="31">
        <v>43345</v>
      </c>
      <c r="E547" s="2" t="s">
        <v>3</v>
      </c>
      <c r="F547" s="4">
        <v>107</v>
      </c>
      <c r="G547" s="2" t="s">
        <v>20</v>
      </c>
      <c r="H547" s="2">
        <v>33</v>
      </c>
      <c r="I547" s="2">
        <v>2238</v>
      </c>
      <c r="J547" s="2">
        <v>3119</v>
      </c>
      <c r="K547" s="29">
        <f t="shared" si="40"/>
        <v>881</v>
      </c>
      <c r="L547">
        <f t="shared" si="41"/>
        <v>28.24623276691247</v>
      </c>
      <c r="M547" s="33">
        <f t="shared" si="44"/>
        <v>2.4120993752087657E-4</v>
      </c>
      <c r="N547" s="32"/>
    </row>
    <row r="548" spans="1:14" x14ac:dyDescent="0.25">
      <c r="A548" s="2">
        <v>546</v>
      </c>
      <c r="B548" s="2">
        <f t="shared" si="42"/>
        <v>36</v>
      </c>
      <c r="C548" s="2">
        <f t="shared" si="43"/>
        <v>9</v>
      </c>
      <c r="D548" s="31">
        <v>43346</v>
      </c>
      <c r="E548" s="2" t="s">
        <v>7</v>
      </c>
      <c r="F548" s="4">
        <v>107</v>
      </c>
      <c r="G548" s="2" t="s">
        <v>20</v>
      </c>
      <c r="H548" s="2">
        <v>19</v>
      </c>
      <c r="I548" s="2">
        <v>1728</v>
      </c>
      <c r="J548" s="2">
        <v>8762</v>
      </c>
      <c r="K548" s="29">
        <f t="shared" si="40"/>
        <v>7034</v>
      </c>
      <c r="L548">
        <f t="shared" si="41"/>
        <v>80.278475233964855</v>
      </c>
      <c r="M548" s="33">
        <f t="shared" si="44"/>
        <v>1.925846425109927E-3</v>
      </c>
      <c r="N548" s="32"/>
    </row>
    <row r="549" spans="1:14" x14ac:dyDescent="0.25">
      <c r="A549" s="2">
        <v>547</v>
      </c>
      <c r="B549" s="2">
        <f t="shared" si="42"/>
        <v>36</v>
      </c>
      <c r="C549" s="2">
        <f t="shared" si="43"/>
        <v>9</v>
      </c>
      <c r="D549" s="31">
        <v>43347</v>
      </c>
      <c r="E549" s="2" t="s">
        <v>3</v>
      </c>
      <c r="F549" s="4">
        <v>105</v>
      </c>
      <c r="G549" s="2" t="s">
        <v>19</v>
      </c>
      <c r="H549" s="2">
        <v>28</v>
      </c>
      <c r="I549" s="2">
        <v>3206</v>
      </c>
      <c r="J549" s="2">
        <v>6891</v>
      </c>
      <c r="K549" s="29">
        <f t="shared" si="40"/>
        <v>3685</v>
      </c>
      <c r="L549">
        <f t="shared" si="41"/>
        <v>53.475547815991874</v>
      </c>
      <c r="M549" s="33">
        <f t="shared" si="44"/>
        <v>1.0089201132399887E-3</v>
      </c>
      <c r="N549" s="32"/>
    </row>
    <row r="550" spans="1:14" x14ac:dyDescent="0.25">
      <c r="A550" s="2">
        <v>548</v>
      </c>
      <c r="B550" s="2">
        <f t="shared" si="42"/>
        <v>36</v>
      </c>
      <c r="C550" s="2">
        <f t="shared" si="43"/>
        <v>9</v>
      </c>
      <c r="D550" s="31">
        <v>43348</v>
      </c>
      <c r="E550" s="2" t="s">
        <v>3</v>
      </c>
      <c r="F550" s="4">
        <v>110</v>
      </c>
      <c r="G550" s="2" t="s">
        <v>20</v>
      </c>
      <c r="H550" s="2">
        <v>42</v>
      </c>
      <c r="I550" s="2">
        <v>1703</v>
      </c>
      <c r="J550" s="2">
        <v>4590</v>
      </c>
      <c r="K550" s="29">
        <f t="shared" si="40"/>
        <v>2887</v>
      </c>
      <c r="L550">
        <f t="shared" si="41"/>
        <v>62.897603485838779</v>
      </c>
      <c r="M550" s="33">
        <f t="shared" si="44"/>
        <v>7.9043483498611878E-4</v>
      </c>
      <c r="N550" s="32"/>
    </row>
    <row r="551" spans="1:14" x14ac:dyDescent="0.25">
      <c r="A551" s="2">
        <v>549</v>
      </c>
      <c r="B551" s="2">
        <f t="shared" si="42"/>
        <v>36</v>
      </c>
      <c r="C551" s="2">
        <f t="shared" si="43"/>
        <v>9</v>
      </c>
      <c r="D551" s="31">
        <v>43349</v>
      </c>
      <c r="E551" s="2" t="s">
        <v>6</v>
      </c>
      <c r="F551" s="4">
        <v>106</v>
      </c>
      <c r="G551" s="2" t="s">
        <v>20</v>
      </c>
      <c r="H551" s="2">
        <v>35</v>
      </c>
      <c r="I551" s="2">
        <v>3948</v>
      </c>
      <c r="J551" s="2">
        <v>2947</v>
      </c>
      <c r="K551" s="29">
        <f t="shared" si="40"/>
        <v>-1001</v>
      </c>
      <c r="L551">
        <f t="shared" si="41"/>
        <v>-33.966745843230406</v>
      </c>
      <c r="M551" s="33">
        <f t="shared" si="44"/>
        <v>-2.740648665816089E-4</v>
      </c>
      <c r="N551" s="32"/>
    </row>
    <row r="552" spans="1:14" x14ac:dyDescent="0.25">
      <c r="A552" s="2">
        <v>550</v>
      </c>
      <c r="B552" s="2">
        <f t="shared" si="42"/>
        <v>36</v>
      </c>
      <c r="C552" s="2">
        <f t="shared" si="43"/>
        <v>9</v>
      </c>
      <c r="D552" s="31">
        <v>43350</v>
      </c>
      <c r="E552" s="2" t="s">
        <v>5</v>
      </c>
      <c r="F552" s="4">
        <v>101</v>
      </c>
      <c r="G552" s="2" t="s">
        <v>19</v>
      </c>
      <c r="H552" s="2">
        <v>7</v>
      </c>
      <c r="I552" s="2">
        <v>2781</v>
      </c>
      <c r="J552" s="2">
        <v>4330</v>
      </c>
      <c r="K552" s="29">
        <f t="shared" si="40"/>
        <v>1549</v>
      </c>
      <c r="L552">
        <f t="shared" si="41"/>
        <v>35.773672055427255</v>
      </c>
      <c r="M552" s="33">
        <f t="shared" si="44"/>
        <v>4.2410237595895325E-4</v>
      </c>
      <c r="N552" s="32"/>
    </row>
    <row r="553" spans="1:14" x14ac:dyDescent="0.25">
      <c r="A553" s="2">
        <v>551</v>
      </c>
      <c r="B553" s="2">
        <f t="shared" si="42"/>
        <v>36</v>
      </c>
      <c r="C553" s="2">
        <f t="shared" si="43"/>
        <v>9</v>
      </c>
      <c r="D553" s="31">
        <v>43351</v>
      </c>
      <c r="E553" s="2" t="s">
        <v>3</v>
      </c>
      <c r="F553" s="4">
        <v>106</v>
      </c>
      <c r="G553" s="2" t="s">
        <v>8</v>
      </c>
      <c r="H553" s="2">
        <v>10</v>
      </c>
      <c r="I553" s="2">
        <v>1205</v>
      </c>
      <c r="J553" s="2">
        <v>5086</v>
      </c>
      <c r="K553" s="29">
        <f t="shared" si="40"/>
        <v>3881</v>
      </c>
      <c r="L553">
        <f t="shared" si="41"/>
        <v>76.307510813999215</v>
      </c>
      <c r="M553" s="33">
        <f t="shared" si="44"/>
        <v>1.062583164039185E-3</v>
      </c>
      <c r="N553" s="32"/>
    </row>
    <row r="554" spans="1:14" x14ac:dyDescent="0.25">
      <c r="A554" s="2">
        <v>552</v>
      </c>
      <c r="B554" s="2">
        <f t="shared" si="42"/>
        <v>37</v>
      </c>
      <c r="C554" s="2">
        <f t="shared" si="43"/>
        <v>9</v>
      </c>
      <c r="D554" s="31">
        <v>43352</v>
      </c>
      <c r="E554" s="2" t="s">
        <v>6</v>
      </c>
      <c r="F554" s="4">
        <v>108</v>
      </c>
      <c r="G554" s="2" t="s">
        <v>20</v>
      </c>
      <c r="H554" s="2">
        <v>44</v>
      </c>
      <c r="I554" s="2">
        <v>1471</v>
      </c>
      <c r="J554" s="2">
        <v>8179</v>
      </c>
      <c r="K554" s="29">
        <f t="shared" si="40"/>
        <v>6708</v>
      </c>
      <c r="L554">
        <f t="shared" si="41"/>
        <v>82.014916248930192</v>
      </c>
      <c r="M554" s="33">
        <f t="shared" si="44"/>
        <v>1.8365905344949376E-3</v>
      </c>
      <c r="N554" s="32"/>
    </row>
    <row r="555" spans="1:14" x14ac:dyDescent="0.25">
      <c r="A555" s="2">
        <v>553</v>
      </c>
      <c r="B555" s="2">
        <f t="shared" si="42"/>
        <v>37</v>
      </c>
      <c r="C555" s="2">
        <f t="shared" si="43"/>
        <v>9</v>
      </c>
      <c r="D555" s="31">
        <v>43353</v>
      </c>
      <c r="E555" s="2" t="s">
        <v>6</v>
      </c>
      <c r="F555" s="4">
        <v>101</v>
      </c>
      <c r="G555" s="2" t="s">
        <v>19</v>
      </c>
      <c r="H555" s="2">
        <v>11</v>
      </c>
      <c r="I555" s="2">
        <v>1953</v>
      </c>
      <c r="J555" s="2">
        <v>1421</v>
      </c>
      <c r="K555" s="29">
        <f t="shared" si="40"/>
        <v>-532</v>
      </c>
      <c r="L555">
        <f t="shared" si="41"/>
        <v>-37.438423645320199</v>
      </c>
      <c r="M555" s="33">
        <f t="shared" si="44"/>
        <v>-1.4565685216924668E-4</v>
      </c>
      <c r="N555" s="32"/>
    </row>
    <row r="556" spans="1:14" x14ac:dyDescent="0.25">
      <c r="A556" s="2">
        <v>554</v>
      </c>
      <c r="B556" s="2">
        <f t="shared" si="42"/>
        <v>37</v>
      </c>
      <c r="C556" s="2">
        <f t="shared" si="43"/>
        <v>9</v>
      </c>
      <c r="D556" s="31">
        <v>43354</v>
      </c>
      <c r="E556" s="2" t="s">
        <v>6</v>
      </c>
      <c r="F556" s="4">
        <v>102</v>
      </c>
      <c r="G556" s="2" t="s">
        <v>8</v>
      </c>
      <c r="H556" s="2">
        <v>50</v>
      </c>
      <c r="I556" s="2">
        <v>3364</v>
      </c>
      <c r="J556" s="2">
        <v>2057</v>
      </c>
      <c r="K556" s="29">
        <f t="shared" si="40"/>
        <v>-1307</v>
      </c>
      <c r="L556">
        <f t="shared" si="41"/>
        <v>-63.539134662129314</v>
      </c>
      <c r="M556" s="33">
        <f t="shared" si="44"/>
        <v>-3.5784493568647634E-4</v>
      </c>
      <c r="N556" s="32"/>
    </row>
    <row r="557" spans="1:14" x14ac:dyDescent="0.25">
      <c r="A557" s="2">
        <v>555</v>
      </c>
      <c r="B557" s="2">
        <f t="shared" si="42"/>
        <v>37</v>
      </c>
      <c r="C557" s="2">
        <f t="shared" si="43"/>
        <v>9</v>
      </c>
      <c r="D557" s="31">
        <v>43355</v>
      </c>
      <c r="E557" s="2" t="s">
        <v>5</v>
      </c>
      <c r="F557" s="4">
        <v>104</v>
      </c>
      <c r="G557" s="2" t="s">
        <v>4</v>
      </c>
      <c r="H557" s="2">
        <v>34</v>
      </c>
      <c r="I557" s="2">
        <v>4323</v>
      </c>
      <c r="J557" s="2">
        <v>1967</v>
      </c>
      <c r="K557" s="29">
        <f t="shared" si="40"/>
        <v>-2356</v>
      </c>
      <c r="L557">
        <f t="shared" si="41"/>
        <v>-119.77630910015252</v>
      </c>
      <c r="M557" s="33">
        <f t="shared" si="44"/>
        <v>-6.4505177389237824E-4</v>
      </c>
      <c r="N557" s="32"/>
    </row>
    <row r="558" spans="1:14" x14ac:dyDescent="0.25">
      <c r="A558" s="2">
        <v>556</v>
      </c>
      <c r="B558" s="2">
        <f t="shared" si="42"/>
        <v>37</v>
      </c>
      <c r="C558" s="2">
        <f t="shared" si="43"/>
        <v>9</v>
      </c>
      <c r="D558" s="31">
        <v>43356</v>
      </c>
      <c r="E558" s="2" t="s">
        <v>7</v>
      </c>
      <c r="F558" s="4">
        <v>107</v>
      </c>
      <c r="G558" s="2" t="s">
        <v>20</v>
      </c>
      <c r="H558" s="2">
        <v>28</v>
      </c>
      <c r="I558" s="2">
        <v>1749</v>
      </c>
      <c r="J558" s="2">
        <v>6529</v>
      </c>
      <c r="K558" s="29">
        <f t="shared" si="40"/>
        <v>4780</v>
      </c>
      <c r="L558">
        <f t="shared" si="41"/>
        <v>73.211824169091742</v>
      </c>
      <c r="M558" s="33">
        <f t="shared" si="44"/>
        <v>1.3087213409191715E-3</v>
      </c>
      <c r="N558" s="32"/>
    </row>
    <row r="559" spans="1:14" x14ac:dyDescent="0.25">
      <c r="A559" s="2">
        <v>557</v>
      </c>
      <c r="B559" s="2">
        <f t="shared" si="42"/>
        <v>37</v>
      </c>
      <c r="C559" s="2">
        <f t="shared" si="43"/>
        <v>9</v>
      </c>
      <c r="D559" s="31">
        <v>43357</v>
      </c>
      <c r="E559" s="2" t="s">
        <v>6</v>
      </c>
      <c r="F559" s="4">
        <v>109</v>
      </c>
      <c r="G559" s="2" t="s">
        <v>18</v>
      </c>
      <c r="H559" s="2">
        <v>34</v>
      </c>
      <c r="I559" s="2">
        <v>2682</v>
      </c>
      <c r="J559" s="2">
        <v>6152</v>
      </c>
      <c r="K559" s="29">
        <f t="shared" si="40"/>
        <v>3470</v>
      </c>
      <c r="L559">
        <f t="shared" si="41"/>
        <v>56.404421326397923</v>
      </c>
      <c r="M559" s="33">
        <f t="shared" si="44"/>
        <v>9.5005503200617668E-4</v>
      </c>
      <c r="N559" s="32"/>
    </row>
    <row r="560" spans="1:14" x14ac:dyDescent="0.25">
      <c r="A560" s="2">
        <v>558</v>
      </c>
      <c r="B560" s="2">
        <f t="shared" si="42"/>
        <v>37</v>
      </c>
      <c r="C560" s="2">
        <f t="shared" si="43"/>
        <v>9</v>
      </c>
      <c r="D560" s="31">
        <v>43358</v>
      </c>
      <c r="E560" s="2" t="s">
        <v>5</v>
      </c>
      <c r="F560" s="4">
        <v>109</v>
      </c>
      <c r="G560" s="2" t="s">
        <v>19</v>
      </c>
      <c r="H560" s="2">
        <v>16</v>
      </c>
      <c r="I560" s="2">
        <v>1674</v>
      </c>
      <c r="J560" s="2">
        <v>4596</v>
      </c>
      <c r="K560" s="29">
        <f t="shared" si="40"/>
        <v>2922</v>
      </c>
      <c r="L560">
        <f t="shared" si="41"/>
        <v>63.577023498694516</v>
      </c>
      <c r="M560" s="33">
        <f t="shared" si="44"/>
        <v>8.0001752262883244E-4</v>
      </c>
      <c r="N560" s="32"/>
    </row>
    <row r="561" spans="1:14" x14ac:dyDescent="0.25">
      <c r="A561" s="2">
        <v>559</v>
      </c>
      <c r="B561" s="2">
        <f t="shared" si="42"/>
        <v>38</v>
      </c>
      <c r="C561" s="2">
        <f t="shared" si="43"/>
        <v>9</v>
      </c>
      <c r="D561" s="31">
        <v>43359</v>
      </c>
      <c r="E561" s="2" t="s">
        <v>7</v>
      </c>
      <c r="F561" s="4">
        <v>106</v>
      </c>
      <c r="G561" s="2" t="s">
        <v>20</v>
      </c>
      <c r="H561" s="2">
        <v>42</v>
      </c>
      <c r="I561" s="2">
        <v>1378</v>
      </c>
      <c r="J561" s="2">
        <v>1600</v>
      </c>
      <c r="K561" s="29">
        <f t="shared" si="40"/>
        <v>222</v>
      </c>
      <c r="L561">
        <f t="shared" si="41"/>
        <v>13.875000000000002</v>
      </c>
      <c r="M561" s="33">
        <f t="shared" si="44"/>
        <v>6.0781618762354823E-5</v>
      </c>
      <c r="N561" s="32"/>
    </row>
    <row r="562" spans="1:14" x14ac:dyDescent="0.25">
      <c r="A562" s="2">
        <v>560</v>
      </c>
      <c r="B562" s="2">
        <f t="shared" si="42"/>
        <v>38</v>
      </c>
      <c r="C562" s="2">
        <f t="shared" si="43"/>
        <v>9</v>
      </c>
      <c r="D562" s="31">
        <v>43360</v>
      </c>
      <c r="E562" s="2" t="s">
        <v>5</v>
      </c>
      <c r="F562" s="4">
        <v>110</v>
      </c>
      <c r="G562" s="2" t="s">
        <v>8</v>
      </c>
      <c r="H562" s="2">
        <v>18</v>
      </c>
      <c r="I562" s="2">
        <v>2169</v>
      </c>
      <c r="J562" s="2">
        <v>4886</v>
      </c>
      <c r="K562" s="29">
        <f t="shared" si="40"/>
        <v>2717</v>
      </c>
      <c r="L562">
        <f t="shared" si="41"/>
        <v>55.607859189521079</v>
      </c>
      <c r="M562" s="33">
        <f t="shared" si="44"/>
        <v>7.4389035215008132E-4</v>
      </c>
      <c r="N562" s="32"/>
    </row>
    <row r="563" spans="1:14" x14ac:dyDescent="0.25">
      <c r="A563" s="2">
        <v>561</v>
      </c>
      <c r="B563" s="2">
        <f t="shared" si="42"/>
        <v>38</v>
      </c>
      <c r="C563" s="2">
        <f t="shared" si="43"/>
        <v>9</v>
      </c>
      <c r="D563" s="31">
        <v>43361</v>
      </c>
      <c r="E563" s="2" t="s">
        <v>6</v>
      </c>
      <c r="F563" s="4">
        <v>105</v>
      </c>
      <c r="G563" s="2" t="s">
        <v>4</v>
      </c>
      <c r="H563" s="2">
        <v>35</v>
      </c>
      <c r="I563" s="2">
        <v>2070</v>
      </c>
      <c r="J563" s="2">
        <v>8073</v>
      </c>
      <c r="K563" s="29">
        <f t="shared" si="40"/>
        <v>6003</v>
      </c>
      <c r="L563">
        <f t="shared" si="41"/>
        <v>74.358974358974365</v>
      </c>
      <c r="M563" s="33">
        <f t="shared" si="44"/>
        <v>1.643567826263135E-3</v>
      </c>
      <c r="N563" s="32"/>
    </row>
    <row r="564" spans="1:14" x14ac:dyDescent="0.25">
      <c r="A564" s="2">
        <v>562</v>
      </c>
      <c r="B564" s="2">
        <f t="shared" si="42"/>
        <v>38</v>
      </c>
      <c r="C564" s="2">
        <f t="shared" si="43"/>
        <v>9</v>
      </c>
      <c r="D564" s="31">
        <v>43362</v>
      </c>
      <c r="E564" s="2" t="s">
        <v>5</v>
      </c>
      <c r="F564" s="4">
        <v>106</v>
      </c>
      <c r="G564" s="2" t="s">
        <v>18</v>
      </c>
      <c r="H564" s="2">
        <v>50</v>
      </c>
      <c r="I564" s="2">
        <v>4092</v>
      </c>
      <c r="J564" s="2">
        <v>4316</v>
      </c>
      <c r="K564" s="29">
        <f t="shared" si="40"/>
        <v>224</v>
      </c>
      <c r="L564">
        <f t="shared" si="41"/>
        <v>5.1899907321594068</v>
      </c>
      <c r="M564" s="33">
        <f t="shared" si="44"/>
        <v>6.1329200913367034E-5</v>
      </c>
      <c r="N564" s="32"/>
    </row>
    <row r="565" spans="1:14" x14ac:dyDescent="0.25">
      <c r="A565" s="2">
        <v>563</v>
      </c>
      <c r="B565" s="2">
        <f t="shared" si="42"/>
        <v>38</v>
      </c>
      <c r="C565" s="2">
        <f t="shared" si="43"/>
        <v>9</v>
      </c>
      <c r="D565" s="31">
        <v>43363</v>
      </c>
      <c r="E565" s="2" t="s">
        <v>6</v>
      </c>
      <c r="F565" s="4">
        <v>104</v>
      </c>
      <c r="G565" s="2" t="s">
        <v>19</v>
      </c>
      <c r="H565" s="2">
        <v>5</v>
      </c>
      <c r="I565" s="2">
        <v>3013</v>
      </c>
      <c r="J565" s="2">
        <v>7905</v>
      </c>
      <c r="K565" s="29">
        <f t="shared" si="40"/>
        <v>4892</v>
      </c>
      <c r="L565">
        <f t="shared" si="41"/>
        <v>61.884882985452251</v>
      </c>
      <c r="M565" s="33">
        <f t="shared" si="44"/>
        <v>1.3393859413758549E-3</v>
      </c>
      <c r="N565" s="32"/>
    </row>
    <row r="566" spans="1:14" x14ac:dyDescent="0.25">
      <c r="A566" s="2">
        <v>564</v>
      </c>
      <c r="B566" s="2">
        <f t="shared" si="42"/>
        <v>38</v>
      </c>
      <c r="C566" s="2">
        <f t="shared" si="43"/>
        <v>9</v>
      </c>
      <c r="D566" s="31">
        <v>43364</v>
      </c>
      <c r="E566" s="2" t="s">
        <v>6</v>
      </c>
      <c r="F566" s="4">
        <v>106</v>
      </c>
      <c r="G566" s="2" t="s">
        <v>20</v>
      </c>
      <c r="H566" s="2">
        <v>24</v>
      </c>
      <c r="I566" s="2">
        <v>4748</v>
      </c>
      <c r="J566" s="2">
        <v>2879</v>
      </c>
      <c r="K566" s="29">
        <f t="shared" si="40"/>
        <v>-1869</v>
      </c>
      <c r="L566">
        <f t="shared" si="41"/>
        <v>-64.918374435567898</v>
      </c>
      <c r="M566" s="33">
        <f t="shared" si="44"/>
        <v>-5.1171552012090613E-4</v>
      </c>
      <c r="N566" s="32"/>
    </row>
    <row r="567" spans="1:14" x14ac:dyDescent="0.25">
      <c r="A567" s="2">
        <v>565</v>
      </c>
      <c r="B567" s="2">
        <f t="shared" si="42"/>
        <v>38</v>
      </c>
      <c r="C567" s="2">
        <f t="shared" si="43"/>
        <v>9</v>
      </c>
      <c r="D567" s="31">
        <v>43365</v>
      </c>
      <c r="E567" s="2" t="s">
        <v>3</v>
      </c>
      <c r="F567" s="4">
        <v>104</v>
      </c>
      <c r="G567" s="2" t="s">
        <v>19</v>
      </c>
      <c r="H567" s="2">
        <v>39</v>
      </c>
      <c r="I567" s="2">
        <v>2363</v>
      </c>
      <c r="J567" s="2">
        <v>7126</v>
      </c>
      <c r="K567" s="29">
        <f t="shared" si="40"/>
        <v>4763</v>
      </c>
      <c r="L567">
        <f t="shared" si="41"/>
        <v>66.83974179062588</v>
      </c>
      <c r="M567" s="33">
        <f t="shared" si="44"/>
        <v>1.3040668926355677E-3</v>
      </c>
      <c r="N567" s="32"/>
    </row>
    <row r="568" spans="1:14" x14ac:dyDescent="0.25">
      <c r="A568" s="2">
        <v>566</v>
      </c>
      <c r="B568" s="2">
        <f t="shared" si="42"/>
        <v>39</v>
      </c>
      <c r="C568" s="2">
        <f t="shared" si="43"/>
        <v>9</v>
      </c>
      <c r="D568" s="31">
        <v>43366</v>
      </c>
      <c r="E568" s="2" t="s">
        <v>3</v>
      </c>
      <c r="F568" s="4">
        <v>107</v>
      </c>
      <c r="G568" s="2" t="s">
        <v>18</v>
      </c>
      <c r="H568" s="2">
        <v>33</v>
      </c>
      <c r="I568" s="2">
        <v>3186</v>
      </c>
      <c r="J568" s="2">
        <v>7222</v>
      </c>
      <c r="K568" s="29">
        <f t="shared" si="40"/>
        <v>4036</v>
      </c>
      <c r="L568">
        <f t="shared" si="41"/>
        <v>55.884796455275541</v>
      </c>
      <c r="M568" s="33">
        <f t="shared" si="44"/>
        <v>1.1050207807426309E-3</v>
      </c>
      <c r="N568" s="32"/>
    </row>
    <row r="569" spans="1:14" x14ac:dyDescent="0.25">
      <c r="A569" s="2">
        <v>567</v>
      </c>
      <c r="B569" s="2">
        <f t="shared" si="42"/>
        <v>39</v>
      </c>
      <c r="C569" s="2">
        <f t="shared" si="43"/>
        <v>9</v>
      </c>
      <c r="D569" s="31">
        <v>43367</v>
      </c>
      <c r="E569" s="2" t="s">
        <v>3</v>
      </c>
      <c r="F569" s="4">
        <v>101</v>
      </c>
      <c r="G569" s="2" t="s">
        <v>19</v>
      </c>
      <c r="H569" s="2">
        <v>42</v>
      </c>
      <c r="I569" s="2">
        <v>3999</v>
      </c>
      <c r="J569" s="2">
        <v>1214</v>
      </c>
      <c r="K569" s="29">
        <f t="shared" si="40"/>
        <v>-2785</v>
      </c>
      <c r="L569">
        <f t="shared" si="41"/>
        <v>-229.40691927512358</v>
      </c>
      <c r="M569" s="33">
        <f t="shared" si="44"/>
        <v>-7.6250814528449631E-4</v>
      </c>
      <c r="N569" s="32"/>
    </row>
    <row r="570" spans="1:14" x14ac:dyDescent="0.25">
      <c r="A570" s="2">
        <v>568</v>
      </c>
      <c r="B570" s="2">
        <f t="shared" si="42"/>
        <v>39</v>
      </c>
      <c r="C570" s="2">
        <f t="shared" si="43"/>
        <v>9</v>
      </c>
      <c r="D570" s="31">
        <v>43368</v>
      </c>
      <c r="E570" s="2" t="s">
        <v>3</v>
      </c>
      <c r="F570" s="4">
        <v>103</v>
      </c>
      <c r="G570" s="2" t="s">
        <v>8</v>
      </c>
      <c r="H570" s="2">
        <v>10</v>
      </c>
      <c r="I570" s="2">
        <v>3242</v>
      </c>
      <c r="J570" s="2">
        <v>6542</v>
      </c>
      <c r="K570" s="29">
        <f t="shared" si="40"/>
        <v>3300</v>
      </c>
      <c r="L570">
        <f t="shared" si="41"/>
        <v>50.443289513910116</v>
      </c>
      <c r="M570" s="33">
        <f t="shared" si="44"/>
        <v>9.0351054917013921E-4</v>
      </c>
      <c r="N570" s="32"/>
    </row>
    <row r="571" spans="1:14" x14ac:dyDescent="0.25">
      <c r="A571" s="2">
        <v>569</v>
      </c>
      <c r="B571" s="2">
        <f t="shared" si="42"/>
        <v>39</v>
      </c>
      <c r="C571" s="2">
        <f t="shared" si="43"/>
        <v>9</v>
      </c>
      <c r="D571" s="31">
        <v>43369</v>
      </c>
      <c r="E571" s="2" t="s">
        <v>3</v>
      </c>
      <c r="F571" s="4">
        <v>101</v>
      </c>
      <c r="G571" s="2" t="s">
        <v>4</v>
      </c>
      <c r="H571" s="2">
        <v>25</v>
      </c>
      <c r="I571" s="2">
        <v>4625</v>
      </c>
      <c r="J571" s="2">
        <v>6685</v>
      </c>
      <c r="K571" s="29">
        <f t="shared" si="40"/>
        <v>2060</v>
      </c>
      <c r="L571">
        <f t="shared" si="41"/>
        <v>30.815258040388933</v>
      </c>
      <c r="M571" s="33">
        <f t="shared" si="44"/>
        <v>5.6400961554257175E-4</v>
      </c>
      <c r="N571" s="32"/>
    </row>
    <row r="572" spans="1:14" x14ac:dyDescent="0.25">
      <c r="A572" s="2">
        <v>570</v>
      </c>
      <c r="B572" s="2">
        <f t="shared" si="42"/>
        <v>39</v>
      </c>
      <c r="C572" s="2">
        <f t="shared" si="43"/>
        <v>9</v>
      </c>
      <c r="D572" s="31">
        <v>43370</v>
      </c>
      <c r="E572" s="2" t="s">
        <v>7</v>
      </c>
      <c r="F572" s="4">
        <v>109</v>
      </c>
      <c r="G572" s="2" t="s">
        <v>18</v>
      </c>
      <c r="H572" s="2">
        <v>1</v>
      </c>
      <c r="I572" s="2">
        <v>4588</v>
      </c>
      <c r="J572" s="2">
        <v>4925</v>
      </c>
      <c r="K572" s="29">
        <f t="shared" si="40"/>
        <v>337</v>
      </c>
      <c r="L572">
        <f t="shared" si="41"/>
        <v>6.84263959390863</v>
      </c>
      <c r="M572" s="33">
        <f t="shared" si="44"/>
        <v>9.2267592445556646E-5</v>
      </c>
      <c r="N572" s="32"/>
    </row>
    <row r="573" spans="1:14" x14ac:dyDescent="0.25">
      <c r="A573" s="2">
        <v>571</v>
      </c>
      <c r="B573" s="2">
        <f t="shared" si="42"/>
        <v>39</v>
      </c>
      <c r="C573" s="2">
        <f t="shared" si="43"/>
        <v>9</v>
      </c>
      <c r="D573" s="31">
        <v>43371</v>
      </c>
      <c r="E573" s="2" t="s">
        <v>6</v>
      </c>
      <c r="F573" s="4">
        <v>107</v>
      </c>
      <c r="G573" s="2" t="s">
        <v>19</v>
      </c>
      <c r="H573" s="2">
        <v>27</v>
      </c>
      <c r="I573" s="2">
        <v>3471</v>
      </c>
      <c r="J573" s="2">
        <v>7394</v>
      </c>
      <c r="K573" s="29">
        <f t="shared" si="40"/>
        <v>3923</v>
      </c>
      <c r="L573">
        <f t="shared" si="41"/>
        <v>53.056532323505543</v>
      </c>
      <c r="M573" s="33">
        <f t="shared" si="44"/>
        <v>1.0740823892104413E-3</v>
      </c>
      <c r="N573" s="32"/>
    </row>
    <row r="574" spans="1:14" x14ac:dyDescent="0.25">
      <c r="A574" s="2">
        <v>572</v>
      </c>
      <c r="B574" s="2">
        <f t="shared" si="42"/>
        <v>39</v>
      </c>
      <c r="C574" s="2">
        <f t="shared" si="43"/>
        <v>9</v>
      </c>
      <c r="D574" s="31">
        <v>43372</v>
      </c>
      <c r="E574" s="2" t="s">
        <v>6</v>
      </c>
      <c r="F574" s="4">
        <v>101</v>
      </c>
      <c r="G574" s="2" t="s">
        <v>19</v>
      </c>
      <c r="H574" s="2">
        <v>16</v>
      </c>
      <c r="I574" s="2">
        <v>4365</v>
      </c>
      <c r="J574" s="2">
        <v>3556</v>
      </c>
      <c r="K574" s="29">
        <f t="shared" si="40"/>
        <v>-809</v>
      </c>
      <c r="L574">
        <f t="shared" si="41"/>
        <v>-22.750281214848144</v>
      </c>
      <c r="M574" s="33">
        <f t="shared" si="44"/>
        <v>-2.2149698008443717E-4</v>
      </c>
      <c r="N574" s="32"/>
    </row>
    <row r="575" spans="1:14" x14ac:dyDescent="0.25">
      <c r="A575" s="2">
        <v>573</v>
      </c>
      <c r="B575" s="2">
        <f t="shared" si="42"/>
        <v>40</v>
      </c>
      <c r="C575" s="2">
        <f t="shared" si="43"/>
        <v>9</v>
      </c>
      <c r="D575" s="31">
        <v>43373</v>
      </c>
      <c r="E575" s="2" t="s">
        <v>7</v>
      </c>
      <c r="F575" s="4">
        <v>103</v>
      </c>
      <c r="G575" s="2" t="s">
        <v>20</v>
      </c>
      <c r="H575" s="2">
        <v>36</v>
      </c>
      <c r="I575" s="2">
        <v>3465</v>
      </c>
      <c r="J575" s="2">
        <v>5243</v>
      </c>
      <c r="K575" s="29">
        <f t="shared" si="40"/>
        <v>1778</v>
      </c>
      <c r="L575">
        <f t="shared" si="41"/>
        <v>33.911882510013349</v>
      </c>
      <c r="M575" s="33">
        <f t="shared" si="44"/>
        <v>4.8680053224985076E-4</v>
      </c>
      <c r="N575" s="32"/>
    </row>
    <row r="576" spans="1:14" x14ac:dyDescent="0.25">
      <c r="A576" s="2">
        <v>574</v>
      </c>
      <c r="B576" s="2">
        <f t="shared" si="42"/>
        <v>40</v>
      </c>
      <c r="C576" s="2">
        <f t="shared" si="43"/>
        <v>10</v>
      </c>
      <c r="D576" s="31">
        <v>43374</v>
      </c>
      <c r="E576" s="2" t="s">
        <v>3</v>
      </c>
      <c r="F576" s="4">
        <v>103</v>
      </c>
      <c r="G576" s="2" t="s">
        <v>4</v>
      </c>
      <c r="H576" s="2">
        <v>22</v>
      </c>
      <c r="I576" s="2">
        <v>4900</v>
      </c>
      <c r="J576" s="2">
        <v>8049</v>
      </c>
      <c r="K576" s="29">
        <f t="shared" si="40"/>
        <v>3149</v>
      </c>
      <c r="L576">
        <f t="shared" si="41"/>
        <v>39.122872406510126</v>
      </c>
      <c r="M576" s="33">
        <f t="shared" si="44"/>
        <v>8.6216809676871768E-4</v>
      </c>
      <c r="N576" s="32"/>
    </row>
    <row r="577" spans="1:14" x14ac:dyDescent="0.25">
      <c r="A577" s="2">
        <v>575</v>
      </c>
      <c r="B577" s="2">
        <f t="shared" si="42"/>
        <v>40</v>
      </c>
      <c r="C577" s="2">
        <f t="shared" si="43"/>
        <v>10</v>
      </c>
      <c r="D577" s="31">
        <v>43375</v>
      </c>
      <c r="E577" s="2" t="s">
        <v>7</v>
      </c>
      <c r="F577" s="4">
        <v>102</v>
      </c>
      <c r="G577" s="2" t="s">
        <v>4</v>
      </c>
      <c r="H577" s="2">
        <v>41</v>
      </c>
      <c r="I577" s="2">
        <v>4809</v>
      </c>
      <c r="J577" s="2">
        <v>3215</v>
      </c>
      <c r="K577" s="29">
        <f t="shared" si="40"/>
        <v>-1594</v>
      </c>
      <c r="L577">
        <f t="shared" si="41"/>
        <v>-49.580093312597199</v>
      </c>
      <c r="M577" s="33">
        <f t="shared" si="44"/>
        <v>-4.3642297435672785E-4</v>
      </c>
      <c r="N577" s="32"/>
    </row>
    <row r="578" spans="1:14" x14ac:dyDescent="0.25">
      <c r="A578" s="2">
        <v>576</v>
      </c>
      <c r="B578" s="2">
        <f t="shared" si="42"/>
        <v>40</v>
      </c>
      <c r="C578" s="2">
        <f t="shared" si="43"/>
        <v>10</v>
      </c>
      <c r="D578" s="31">
        <v>43376</v>
      </c>
      <c r="E578" s="2" t="s">
        <v>6</v>
      </c>
      <c r="F578" s="4">
        <v>102</v>
      </c>
      <c r="G578" s="2" t="s">
        <v>8</v>
      </c>
      <c r="H578" s="2">
        <v>11</v>
      </c>
      <c r="I578" s="2">
        <v>4197</v>
      </c>
      <c r="J578" s="2">
        <v>1640</v>
      </c>
      <c r="K578" s="29">
        <f t="shared" si="40"/>
        <v>-2557</v>
      </c>
      <c r="L578">
        <f t="shared" si="41"/>
        <v>-155.91463414634146</v>
      </c>
      <c r="M578" s="33">
        <f t="shared" si="44"/>
        <v>-7.000837800691049E-4</v>
      </c>
      <c r="N578" s="32"/>
    </row>
    <row r="579" spans="1:14" x14ac:dyDescent="0.25">
      <c r="A579" s="2">
        <v>577</v>
      </c>
      <c r="B579" s="2">
        <f t="shared" si="42"/>
        <v>40</v>
      </c>
      <c r="C579" s="2">
        <f t="shared" si="43"/>
        <v>10</v>
      </c>
      <c r="D579" s="31">
        <v>43377</v>
      </c>
      <c r="E579" s="2" t="s">
        <v>6</v>
      </c>
      <c r="F579" s="4">
        <v>105</v>
      </c>
      <c r="G579" s="2" t="s">
        <v>18</v>
      </c>
      <c r="H579" s="2">
        <v>19</v>
      </c>
      <c r="I579" s="2">
        <v>2219</v>
      </c>
      <c r="J579" s="2">
        <v>5312</v>
      </c>
      <c r="K579" s="29">
        <f t="shared" ref="K579:K642" si="45">J579-I579</f>
        <v>3093</v>
      </c>
      <c r="L579">
        <f t="shared" ref="L579:L642" si="46">K579/J579*100</f>
        <v>58.226656626506021</v>
      </c>
      <c r="M579" s="33">
        <f t="shared" si="44"/>
        <v>8.4683579654037597E-4</v>
      </c>
      <c r="N579" s="32"/>
    </row>
    <row r="580" spans="1:14" x14ac:dyDescent="0.25">
      <c r="A580" s="2">
        <v>578</v>
      </c>
      <c r="B580" s="2">
        <f t="shared" ref="B580:B643" si="47">WEEKNUM(D580)</f>
        <v>40</v>
      </c>
      <c r="C580" s="2">
        <f t="shared" ref="C580:C643" si="48">MONTH(D580)</f>
        <v>10</v>
      </c>
      <c r="D580" s="31">
        <v>43378</v>
      </c>
      <c r="E580" s="2" t="s">
        <v>6</v>
      </c>
      <c r="F580" s="4">
        <v>109</v>
      </c>
      <c r="G580" s="2" t="s">
        <v>4</v>
      </c>
      <c r="H580" s="2">
        <v>36</v>
      </c>
      <c r="I580" s="2">
        <v>3680</v>
      </c>
      <c r="J580" s="2">
        <v>1850</v>
      </c>
      <c r="K580" s="29">
        <f t="shared" si="45"/>
        <v>-1830</v>
      </c>
      <c r="L580">
        <f t="shared" si="46"/>
        <v>-98.918918918918919</v>
      </c>
      <c r="M580" s="33">
        <f t="shared" ref="M580:M643" si="49">K580/($K$2003)</f>
        <v>-5.0103766817616812E-4</v>
      </c>
      <c r="N580" s="32"/>
    </row>
    <row r="581" spans="1:14" x14ac:dyDescent="0.25">
      <c r="A581" s="2">
        <v>579</v>
      </c>
      <c r="B581" s="2">
        <f t="shared" si="47"/>
        <v>40</v>
      </c>
      <c r="C581" s="2">
        <f t="shared" si="48"/>
        <v>10</v>
      </c>
      <c r="D581" s="31">
        <v>43379</v>
      </c>
      <c r="E581" s="2" t="s">
        <v>7</v>
      </c>
      <c r="F581" s="4">
        <v>105</v>
      </c>
      <c r="G581" s="2" t="s">
        <v>4</v>
      </c>
      <c r="H581" s="2">
        <v>26</v>
      </c>
      <c r="I581" s="2">
        <v>3552</v>
      </c>
      <c r="J581" s="2">
        <v>2471</v>
      </c>
      <c r="K581" s="29">
        <f t="shared" si="45"/>
        <v>-1081</v>
      </c>
      <c r="L581">
        <f t="shared" si="46"/>
        <v>-43.74747065965196</v>
      </c>
      <c r="M581" s="33">
        <f t="shared" si="49"/>
        <v>-2.9596815262209711E-4</v>
      </c>
      <c r="N581" s="32"/>
    </row>
    <row r="582" spans="1:14" x14ac:dyDescent="0.25">
      <c r="A582" s="2">
        <v>580</v>
      </c>
      <c r="B582" s="2">
        <f t="shared" si="47"/>
        <v>41</v>
      </c>
      <c r="C582" s="2">
        <f t="shared" si="48"/>
        <v>10</v>
      </c>
      <c r="D582" s="31">
        <v>43380</v>
      </c>
      <c r="E582" s="2" t="s">
        <v>3</v>
      </c>
      <c r="F582" s="4">
        <v>108</v>
      </c>
      <c r="G582" s="2" t="s">
        <v>8</v>
      </c>
      <c r="H582" s="2">
        <v>31</v>
      </c>
      <c r="I582" s="2">
        <v>2293</v>
      </c>
      <c r="J582" s="2">
        <v>4315</v>
      </c>
      <c r="K582" s="29">
        <f t="shared" si="45"/>
        <v>2022</v>
      </c>
      <c r="L582">
        <f t="shared" si="46"/>
        <v>46.859791425260717</v>
      </c>
      <c r="M582" s="33">
        <f t="shared" si="49"/>
        <v>5.536055546733399E-4</v>
      </c>
      <c r="N582" s="32"/>
    </row>
    <row r="583" spans="1:14" x14ac:dyDescent="0.25">
      <c r="A583" s="2">
        <v>581</v>
      </c>
      <c r="B583" s="2">
        <f t="shared" si="47"/>
        <v>41</v>
      </c>
      <c r="C583" s="2">
        <f t="shared" si="48"/>
        <v>10</v>
      </c>
      <c r="D583" s="31">
        <v>43381</v>
      </c>
      <c r="E583" s="2" t="s">
        <v>3</v>
      </c>
      <c r="F583" s="4">
        <v>105</v>
      </c>
      <c r="G583" s="2" t="s">
        <v>8</v>
      </c>
      <c r="H583" s="2">
        <v>15</v>
      </c>
      <c r="I583" s="2">
        <v>4676</v>
      </c>
      <c r="J583" s="2">
        <v>5500</v>
      </c>
      <c r="K583" s="29">
        <f t="shared" si="45"/>
        <v>824</v>
      </c>
      <c r="L583">
        <f t="shared" si="46"/>
        <v>14.981818181818182</v>
      </c>
      <c r="M583" s="33">
        <f t="shared" si="49"/>
        <v>2.2560384621702872E-4</v>
      </c>
      <c r="N583" s="32"/>
    </row>
    <row r="584" spans="1:14" x14ac:dyDescent="0.25">
      <c r="A584" s="2">
        <v>582</v>
      </c>
      <c r="B584" s="2">
        <f t="shared" si="47"/>
        <v>41</v>
      </c>
      <c r="C584" s="2">
        <f t="shared" si="48"/>
        <v>10</v>
      </c>
      <c r="D584" s="31">
        <v>43382</v>
      </c>
      <c r="E584" s="2" t="s">
        <v>7</v>
      </c>
      <c r="F584" s="4">
        <v>108</v>
      </c>
      <c r="G584" s="2" t="s">
        <v>8</v>
      </c>
      <c r="H584" s="2">
        <v>49</v>
      </c>
      <c r="I584" s="2">
        <v>3923</v>
      </c>
      <c r="J584" s="2">
        <v>5085</v>
      </c>
      <c r="K584" s="29">
        <f t="shared" si="45"/>
        <v>1162</v>
      </c>
      <c r="L584">
        <f t="shared" si="46"/>
        <v>22.851524090462146</v>
      </c>
      <c r="M584" s="33">
        <f t="shared" si="49"/>
        <v>3.1814522973809144E-4</v>
      </c>
      <c r="N584" s="32"/>
    </row>
    <row r="585" spans="1:14" x14ac:dyDescent="0.25">
      <c r="A585" s="2">
        <v>583</v>
      </c>
      <c r="B585" s="2">
        <f t="shared" si="47"/>
        <v>41</v>
      </c>
      <c r="C585" s="2">
        <f t="shared" si="48"/>
        <v>10</v>
      </c>
      <c r="D585" s="31">
        <v>43383</v>
      </c>
      <c r="E585" s="2" t="s">
        <v>5</v>
      </c>
      <c r="F585" s="4">
        <v>105</v>
      </c>
      <c r="G585" s="2" t="s">
        <v>19</v>
      </c>
      <c r="H585" s="2">
        <v>28</v>
      </c>
      <c r="I585" s="2">
        <v>4750</v>
      </c>
      <c r="J585" s="2">
        <v>3270</v>
      </c>
      <c r="K585" s="29">
        <f t="shared" si="45"/>
        <v>-1480</v>
      </c>
      <c r="L585">
        <f t="shared" si="46"/>
        <v>-45.259938837920487</v>
      </c>
      <c r="M585" s="33">
        <f t="shared" si="49"/>
        <v>-4.0521079174903215E-4</v>
      </c>
      <c r="N585" s="32"/>
    </row>
    <row r="586" spans="1:14" x14ac:dyDescent="0.25">
      <c r="A586" s="2">
        <v>584</v>
      </c>
      <c r="B586" s="2">
        <f t="shared" si="47"/>
        <v>41</v>
      </c>
      <c r="C586" s="2">
        <f t="shared" si="48"/>
        <v>10</v>
      </c>
      <c r="D586" s="31">
        <v>43384</v>
      </c>
      <c r="E586" s="2" t="s">
        <v>7</v>
      </c>
      <c r="F586" s="4">
        <v>109</v>
      </c>
      <c r="G586" s="2" t="s">
        <v>20</v>
      </c>
      <c r="H586" s="2">
        <v>3</v>
      </c>
      <c r="I586" s="2">
        <v>1488</v>
      </c>
      <c r="J586" s="2">
        <v>6797</v>
      </c>
      <c r="K586" s="29">
        <f t="shared" si="45"/>
        <v>5309</v>
      </c>
      <c r="L586">
        <f t="shared" si="46"/>
        <v>78.107988818596439</v>
      </c>
      <c r="M586" s="33">
        <f t="shared" si="49"/>
        <v>1.4535568198618999E-3</v>
      </c>
      <c r="N586" s="32"/>
    </row>
    <row r="587" spans="1:14" x14ac:dyDescent="0.25">
      <c r="A587" s="2">
        <v>585</v>
      </c>
      <c r="B587" s="2">
        <f t="shared" si="47"/>
        <v>41</v>
      </c>
      <c r="C587" s="2">
        <f t="shared" si="48"/>
        <v>10</v>
      </c>
      <c r="D587" s="31">
        <v>43385</v>
      </c>
      <c r="E587" s="2" t="s">
        <v>7</v>
      </c>
      <c r="F587" s="4">
        <v>102</v>
      </c>
      <c r="G587" s="2" t="s">
        <v>4</v>
      </c>
      <c r="H587" s="2">
        <v>24</v>
      </c>
      <c r="I587" s="2">
        <v>1330</v>
      </c>
      <c r="J587" s="2">
        <v>6809</v>
      </c>
      <c r="K587" s="29">
        <f t="shared" si="45"/>
        <v>5479</v>
      </c>
      <c r="L587">
        <f t="shared" si="46"/>
        <v>80.467028932295491</v>
      </c>
      <c r="M587" s="33">
        <f t="shared" si="49"/>
        <v>1.5001013026979372E-3</v>
      </c>
      <c r="N587" s="32"/>
    </row>
    <row r="588" spans="1:14" x14ac:dyDescent="0.25">
      <c r="A588" s="2">
        <v>586</v>
      </c>
      <c r="B588" s="2">
        <f t="shared" si="47"/>
        <v>41</v>
      </c>
      <c r="C588" s="2">
        <f t="shared" si="48"/>
        <v>10</v>
      </c>
      <c r="D588" s="31">
        <v>43386</v>
      </c>
      <c r="E588" s="2" t="s">
        <v>5</v>
      </c>
      <c r="F588" s="4">
        <v>101</v>
      </c>
      <c r="G588" s="2" t="s">
        <v>8</v>
      </c>
      <c r="H588" s="2">
        <v>19</v>
      </c>
      <c r="I588" s="2">
        <v>4662</v>
      </c>
      <c r="J588" s="2">
        <v>1079</v>
      </c>
      <c r="K588" s="29">
        <f t="shared" si="45"/>
        <v>-3583</v>
      </c>
      <c r="L588">
        <f t="shared" si="46"/>
        <v>-332.06672845227058</v>
      </c>
      <c r="M588" s="33">
        <f t="shared" si="49"/>
        <v>-9.8099342353836637E-4</v>
      </c>
      <c r="N588" s="32"/>
    </row>
    <row r="589" spans="1:14" x14ac:dyDescent="0.25">
      <c r="A589" s="2">
        <v>587</v>
      </c>
      <c r="B589" s="2">
        <f t="shared" si="47"/>
        <v>42</v>
      </c>
      <c r="C589" s="2">
        <f t="shared" si="48"/>
        <v>10</v>
      </c>
      <c r="D589" s="31">
        <v>43387</v>
      </c>
      <c r="E589" s="2" t="s">
        <v>6</v>
      </c>
      <c r="F589" s="4">
        <v>103</v>
      </c>
      <c r="G589" s="2" t="s">
        <v>20</v>
      </c>
      <c r="H589" s="2">
        <v>37</v>
      </c>
      <c r="I589" s="2">
        <v>2319</v>
      </c>
      <c r="J589" s="2">
        <v>4837</v>
      </c>
      <c r="K589" s="29">
        <f t="shared" si="45"/>
        <v>2518</v>
      </c>
      <c r="L589">
        <f t="shared" si="46"/>
        <v>52.05706016125697</v>
      </c>
      <c r="M589" s="33">
        <f t="shared" si="49"/>
        <v>6.8940592812436689E-4</v>
      </c>
      <c r="N589" s="32"/>
    </row>
    <row r="590" spans="1:14" x14ac:dyDescent="0.25">
      <c r="A590" s="2">
        <v>588</v>
      </c>
      <c r="B590" s="2">
        <f t="shared" si="47"/>
        <v>42</v>
      </c>
      <c r="C590" s="2">
        <f t="shared" si="48"/>
        <v>10</v>
      </c>
      <c r="D590" s="31">
        <v>43388</v>
      </c>
      <c r="E590" s="2" t="s">
        <v>7</v>
      </c>
      <c r="F590" s="4">
        <v>101</v>
      </c>
      <c r="G590" s="2" t="s">
        <v>19</v>
      </c>
      <c r="H590" s="2">
        <v>24</v>
      </c>
      <c r="I590" s="2">
        <v>2007</v>
      </c>
      <c r="J590" s="2">
        <v>5632</v>
      </c>
      <c r="K590" s="29">
        <f t="shared" si="45"/>
        <v>3625</v>
      </c>
      <c r="L590">
        <f t="shared" si="46"/>
        <v>64.364346590909093</v>
      </c>
      <c r="M590" s="33">
        <f t="shared" si="49"/>
        <v>9.9249264870962268E-4</v>
      </c>
      <c r="N590" s="32"/>
    </row>
    <row r="591" spans="1:14" x14ac:dyDescent="0.25">
      <c r="A591" s="2">
        <v>589</v>
      </c>
      <c r="B591" s="2">
        <f t="shared" si="47"/>
        <v>42</v>
      </c>
      <c r="C591" s="2">
        <f t="shared" si="48"/>
        <v>10</v>
      </c>
      <c r="D591" s="31">
        <v>43389</v>
      </c>
      <c r="E591" s="2" t="s">
        <v>3</v>
      </c>
      <c r="F591" s="4">
        <v>109</v>
      </c>
      <c r="G591" s="2" t="s">
        <v>18</v>
      </c>
      <c r="H591" s="2">
        <v>29</v>
      </c>
      <c r="I591" s="2">
        <v>2319</v>
      </c>
      <c r="J591" s="2">
        <v>3578</v>
      </c>
      <c r="K591" s="29">
        <f t="shared" si="45"/>
        <v>1259</v>
      </c>
      <c r="L591">
        <f t="shared" si="46"/>
        <v>35.187255449972049</v>
      </c>
      <c r="M591" s="33">
        <f t="shared" si="49"/>
        <v>3.4470296406218344E-4</v>
      </c>
      <c r="N591" s="32"/>
    </row>
    <row r="592" spans="1:14" x14ac:dyDescent="0.25">
      <c r="A592" s="2">
        <v>590</v>
      </c>
      <c r="B592" s="2">
        <f t="shared" si="47"/>
        <v>42</v>
      </c>
      <c r="C592" s="2">
        <f t="shared" si="48"/>
        <v>10</v>
      </c>
      <c r="D592" s="31">
        <v>43390</v>
      </c>
      <c r="E592" s="2" t="s">
        <v>7</v>
      </c>
      <c r="F592" s="4">
        <v>101</v>
      </c>
      <c r="G592" s="2" t="s">
        <v>18</v>
      </c>
      <c r="H592" s="2">
        <v>34</v>
      </c>
      <c r="I592" s="2">
        <v>4378</v>
      </c>
      <c r="J592" s="2">
        <v>4398</v>
      </c>
      <c r="K592" s="29">
        <f t="shared" si="45"/>
        <v>20</v>
      </c>
      <c r="L592">
        <f t="shared" si="46"/>
        <v>0.45475216007276037</v>
      </c>
      <c r="M592" s="33">
        <f t="shared" si="49"/>
        <v>5.4758215101220562E-6</v>
      </c>
      <c r="N592" s="32"/>
    </row>
    <row r="593" spans="1:14" x14ac:dyDescent="0.25">
      <c r="A593" s="2">
        <v>591</v>
      </c>
      <c r="B593" s="2">
        <f t="shared" si="47"/>
        <v>42</v>
      </c>
      <c r="C593" s="2">
        <f t="shared" si="48"/>
        <v>10</v>
      </c>
      <c r="D593" s="31">
        <v>43391</v>
      </c>
      <c r="E593" s="2" t="s">
        <v>7</v>
      </c>
      <c r="F593" s="4">
        <v>102</v>
      </c>
      <c r="G593" s="2" t="s">
        <v>20</v>
      </c>
      <c r="H593" s="2">
        <v>32</v>
      </c>
      <c r="I593" s="2">
        <v>4255</v>
      </c>
      <c r="J593" s="2">
        <v>3727</v>
      </c>
      <c r="K593" s="29">
        <f t="shared" si="45"/>
        <v>-528</v>
      </c>
      <c r="L593">
        <f t="shared" si="46"/>
        <v>-14.166890260262946</v>
      </c>
      <c r="M593" s="33">
        <f t="shared" si="49"/>
        <v>-1.4456168786722228E-4</v>
      </c>
      <c r="N593" s="32"/>
    </row>
    <row r="594" spans="1:14" x14ac:dyDescent="0.25">
      <c r="A594" s="2">
        <v>592</v>
      </c>
      <c r="B594" s="2">
        <f t="shared" si="47"/>
        <v>42</v>
      </c>
      <c r="C594" s="2">
        <f t="shared" si="48"/>
        <v>10</v>
      </c>
      <c r="D594" s="31">
        <v>43392</v>
      </c>
      <c r="E594" s="2" t="s">
        <v>3</v>
      </c>
      <c r="F594" s="4">
        <v>105</v>
      </c>
      <c r="G594" s="2" t="s">
        <v>19</v>
      </c>
      <c r="H594" s="2">
        <v>33</v>
      </c>
      <c r="I594" s="2">
        <v>3120</v>
      </c>
      <c r="J594" s="2">
        <v>7894</v>
      </c>
      <c r="K594" s="29">
        <f t="shared" si="45"/>
        <v>4774</v>
      </c>
      <c r="L594">
        <f t="shared" si="46"/>
        <v>60.47631112237142</v>
      </c>
      <c r="M594" s="33">
        <f t="shared" si="49"/>
        <v>1.3070785944661349E-3</v>
      </c>
      <c r="N594" s="32"/>
    </row>
    <row r="595" spans="1:14" x14ac:dyDescent="0.25">
      <c r="A595" s="2">
        <v>593</v>
      </c>
      <c r="B595" s="2">
        <f t="shared" si="47"/>
        <v>42</v>
      </c>
      <c r="C595" s="2">
        <f t="shared" si="48"/>
        <v>10</v>
      </c>
      <c r="D595" s="31">
        <v>43393</v>
      </c>
      <c r="E595" s="2" t="s">
        <v>3</v>
      </c>
      <c r="F595" s="4">
        <v>103</v>
      </c>
      <c r="G595" s="2" t="s">
        <v>18</v>
      </c>
      <c r="H595" s="2">
        <v>20</v>
      </c>
      <c r="I595" s="2">
        <v>1391</v>
      </c>
      <c r="J595" s="2">
        <v>8223</v>
      </c>
      <c r="K595" s="29">
        <f t="shared" si="45"/>
        <v>6832</v>
      </c>
      <c r="L595">
        <f t="shared" si="46"/>
        <v>83.084032591511615</v>
      </c>
      <c r="M595" s="33">
        <f t="shared" si="49"/>
        <v>1.8705406278576944E-3</v>
      </c>
      <c r="N595" s="32"/>
    </row>
    <row r="596" spans="1:14" x14ac:dyDescent="0.25">
      <c r="A596" s="2">
        <v>594</v>
      </c>
      <c r="B596" s="2">
        <f t="shared" si="47"/>
        <v>43</v>
      </c>
      <c r="C596" s="2">
        <f t="shared" si="48"/>
        <v>10</v>
      </c>
      <c r="D596" s="31">
        <v>43394</v>
      </c>
      <c r="E596" s="2" t="s">
        <v>6</v>
      </c>
      <c r="F596" s="4">
        <v>107</v>
      </c>
      <c r="G596" s="2" t="s">
        <v>8</v>
      </c>
      <c r="H596" s="2">
        <v>31</v>
      </c>
      <c r="I596" s="2">
        <v>3808</v>
      </c>
      <c r="J596" s="2">
        <v>1728</v>
      </c>
      <c r="K596" s="29">
        <f t="shared" si="45"/>
        <v>-2080</v>
      </c>
      <c r="L596">
        <f t="shared" si="46"/>
        <v>-120.37037037037037</v>
      </c>
      <c r="M596" s="33">
        <f t="shared" si="49"/>
        <v>-5.6948543705269384E-4</v>
      </c>
      <c r="N596" s="32"/>
    </row>
    <row r="597" spans="1:14" x14ac:dyDescent="0.25">
      <c r="A597" s="2">
        <v>595</v>
      </c>
      <c r="B597" s="2">
        <f t="shared" si="47"/>
        <v>43</v>
      </c>
      <c r="C597" s="2">
        <f t="shared" si="48"/>
        <v>10</v>
      </c>
      <c r="D597" s="31">
        <v>43395</v>
      </c>
      <c r="E597" s="2" t="s">
        <v>7</v>
      </c>
      <c r="F597" s="4">
        <v>104</v>
      </c>
      <c r="G597" s="2" t="s">
        <v>19</v>
      </c>
      <c r="H597" s="2">
        <v>10</v>
      </c>
      <c r="I597" s="2">
        <v>3845</v>
      </c>
      <c r="J597" s="2">
        <v>1089</v>
      </c>
      <c r="K597" s="29">
        <f t="shared" si="45"/>
        <v>-2756</v>
      </c>
      <c r="L597">
        <f t="shared" si="46"/>
        <v>-253.07621671258036</v>
      </c>
      <c r="M597" s="33">
        <f t="shared" si="49"/>
        <v>-7.5456820409481934E-4</v>
      </c>
      <c r="N597" s="32"/>
    </row>
    <row r="598" spans="1:14" x14ac:dyDescent="0.25">
      <c r="A598" s="2">
        <v>596</v>
      </c>
      <c r="B598" s="2">
        <f t="shared" si="47"/>
        <v>43</v>
      </c>
      <c r="C598" s="2">
        <f t="shared" si="48"/>
        <v>10</v>
      </c>
      <c r="D598" s="31">
        <v>43396</v>
      </c>
      <c r="E598" s="2" t="s">
        <v>7</v>
      </c>
      <c r="F598" s="4">
        <v>104</v>
      </c>
      <c r="G598" s="2" t="s">
        <v>4</v>
      </c>
      <c r="H598" s="2">
        <v>29</v>
      </c>
      <c r="I598" s="2">
        <v>4779</v>
      </c>
      <c r="J598" s="2">
        <v>7161</v>
      </c>
      <c r="K598" s="29">
        <f t="shared" si="45"/>
        <v>2382</v>
      </c>
      <c r="L598">
        <f t="shared" si="46"/>
        <v>33.263510682865522</v>
      </c>
      <c r="M598" s="33">
        <f t="shared" si="49"/>
        <v>6.5217034185553692E-4</v>
      </c>
      <c r="N598" s="32"/>
    </row>
    <row r="599" spans="1:14" x14ac:dyDescent="0.25">
      <c r="A599" s="2">
        <v>597</v>
      </c>
      <c r="B599" s="2">
        <f t="shared" si="47"/>
        <v>43</v>
      </c>
      <c r="C599" s="2">
        <f t="shared" si="48"/>
        <v>10</v>
      </c>
      <c r="D599" s="31">
        <v>43397</v>
      </c>
      <c r="E599" s="2" t="s">
        <v>7</v>
      </c>
      <c r="F599" s="4">
        <v>106</v>
      </c>
      <c r="G599" s="2" t="s">
        <v>18</v>
      </c>
      <c r="H599" s="2">
        <v>34</v>
      </c>
      <c r="I599" s="2">
        <v>4988</v>
      </c>
      <c r="J599" s="2">
        <v>4940</v>
      </c>
      <c r="K599" s="29">
        <f t="shared" si="45"/>
        <v>-48</v>
      </c>
      <c r="L599">
        <f t="shared" si="46"/>
        <v>-0.97165991902834015</v>
      </c>
      <c r="M599" s="33">
        <f t="shared" si="49"/>
        <v>-1.3141971624292935E-5</v>
      </c>
      <c r="N599" s="32"/>
    </row>
    <row r="600" spans="1:14" x14ac:dyDescent="0.25">
      <c r="A600" s="2">
        <v>598</v>
      </c>
      <c r="B600" s="2">
        <f t="shared" si="47"/>
        <v>43</v>
      </c>
      <c r="C600" s="2">
        <f t="shared" si="48"/>
        <v>10</v>
      </c>
      <c r="D600" s="31">
        <v>43398</v>
      </c>
      <c r="E600" s="2" t="s">
        <v>6</v>
      </c>
      <c r="F600" s="4">
        <v>104</v>
      </c>
      <c r="G600" s="2" t="s">
        <v>4</v>
      </c>
      <c r="H600" s="2">
        <v>5</v>
      </c>
      <c r="I600" s="2">
        <v>3638</v>
      </c>
      <c r="J600" s="2">
        <v>3206</v>
      </c>
      <c r="K600" s="29">
        <f t="shared" si="45"/>
        <v>-432</v>
      </c>
      <c r="L600">
        <f t="shared" si="46"/>
        <v>-13.474734872114785</v>
      </c>
      <c r="M600" s="33">
        <f t="shared" si="49"/>
        <v>-1.1827774461863641E-4</v>
      </c>
      <c r="N600" s="32"/>
    </row>
    <row r="601" spans="1:14" x14ac:dyDescent="0.25">
      <c r="A601" s="2">
        <v>599</v>
      </c>
      <c r="B601" s="2">
        <f t="shared" si="47"/>
        <v>43</v>
      </c>
      <c r="C601" s="2">
        <f t="shared" si="48"/>
        <v>10</v>
      </c>
      <c r="D601" s="31">
        <v>43399</v>
      </c>
      <c r="E601" s="2" t="s">
        <v>3</v>
      </c>
      <c r="F601" s="4">
        <v>101</v>
      </c>
      <c r="G601" s="2" t="s">
        <v>18</v>
      </c>
      <c r="H601" s="2">
        <v>8</v>
      </c>
      <c r="I601" s="2">
        <v>4418</v>
      </c>
      <c r="J601" s="2">
        <v>7257</v>
      </c>
      <c r="K601" s="29">
        <f t="shared" si="45"/>
        <v>2839</v>
      </c>
      <c r="L601">
        <f t="shared" si="46"/>
        <v>39.120848835607006</v>
      </c>
      <c r="M601" s="33">
        <f t="shared" si="49"/>
        <v>7.7729286336182589E-4</v>
      </c>
      <c r="N601" s="32"/>
    </row>
    <row r="602" spans="1:14" x14ac:dyDescent="0.25">
      <c r="A602" s="2">
        <v>600</v>
      </c>
      <c r="B602" s="2">
        <f t="shared" si="47"/>
        <v>43</v>
      </c>
      <c r="C602" s="2">
        <f t="shared" si="48"/>
        <v>10</v>
      </c>
      <c r="D602" s="31">
        <v>43400</v>
      </c>
      <c r="E602" s="2" t="s">
        <v>5</v>
      </c>
      <c r="F602" s="4">
        <v>103</v>
      </c>
      <c r="G602" s="2" t="s">
        <v>20</v>
      </c>
      <c r="H602" s="2">
        <v>14</v>
      </c>
      <c r="I602" s="2">
        <v>2246</v>
      </c>
      <c r="J602" s="2">
        <v>1032</v>
      </c>
      <c r="K602" s="29">
        <f t="shared" si="45"/>
        <v>-1214</v>
      </c>
      <c r="L602">
        <f t="shared" si="46"/>
        <v>-117.63565891472869</v>
      </c>
      <c r="M602" s="33">
        <f t="shared" si="49"/>
        <v>-3.3238236566440879E-4</v>
      </c>
      <c r="N602" s="32"/>
    </row>
    <row r="603" spans="1:14" x14ac:dyDescent="0.25">
      <c r="A603" s="2">
        <v>601</v>
      </c>
      <c r="B603" s="2">
        <f t="shared" si="47"/>
        <v>44</v>
      </c>
      <c r="C603" s="2">
        <f t="shared" si="48"/>
        <v>10</v>
      </c>
      <c r="D603" s="31">
        <v>43401</v>
      </c>
      <c r="E603" s="2" t="s">
        <v>7</v>
      </c>
      <c r="F603" s="4">
        <v>107</v>
      </c>
      <c r="G603" s="2" t="s">
        <v>4</v>
      </c>
      <c r="H603" s="2">
        <v>5</v>
      </c>
      <c r="I603" s="2">
        <v>4411</v>
      </c>
      <c r="J603" s="2">
        <v>8812</v>
      </c>
      <c r="K603" s="29">
        <f t="shared" si="45"/>
        <v>4401</v>
      </c>
      <c r="L603">
        <f t="shared" si="46"/>
        <v>49.943259192010892</v>
      </c>
      <c r="M603" s="33">
        <f t="shared" si="49"/>
        <v>1.2049545233023585E-3</v>
      </c>
      <c r="N603" s="32"/>
    </row>
    <row r="604" spans="1:14" x14ac:dyDescent="0.25">
      <c r="A604" s="2">
        <v>602</v>
      </c>
      <c r="B604" s="2">
        <f t="shared" si="47"/>
        <v>44</v>
      </c>
      <c r="C604" s="2">
        <f t="shared" si="48"/>
        <v>10</v>
      </c>
      <c r="D604" s="31">
        <v>43402</v>
      </c>
      <c r="E604" s="2" t="s">
        <v>5</v>
      </c>
      <c r="F604" s="4">
        <v>108</v>
      </c>
      <c r="G604" s="2" t="s">
        <v>18</v>
      </c>
      <c r="H604" s="2">
        <v>6</v>
      </c>
      <c r="I604" s="2">
        <v>4041</v>
      </c>
      <c r="J604" s="2">
        <v>8483</v>
      </c>
      <c r="K604" s="29">
        <f t="shared" si="45"/>
        <v>4442</v>
      </c>
      <c r="L604">
        <f t="shared" si="46"/>
        <v>52.363550630673103</v>
      </c>
      <c r="M604" s="33">
        <f t="shared" si="49"/>
        <v>1.2161799573981087E-3</v>
      </c>
      <c r="N604" s="32"/>
    </row>
    <row r="605" spans="1:14" x14ac:dyDescent="0.25">
      <c r="A605" s="2">
        <v>603</v>
      </c>
      <c r="B605" s="2">
        <f t="shared" si="47"/>
        <v>44</v>
      </c>
      <c r="C605" s="2">
        <f t="shared" si="48"/>
        <v>10</v>
      </c>
      <c r="D605" s="31">
        <v>43403</v>
      </c>
      <c r="E605" s="2" t="s">
        <v>6</v>
      </c>
      <c r="F605" s="4">
        <v>101</v>
      </c>
      <c r="G605" s="2" t="s">
        <v>8</v>
      </c>
      <c r="H605" s="2">
        <v>10</v>
      </c>
      <c r="I605" s="2">
        <v>1101</v>
      </c>
      <c r="J605" s="2">
        <v>1564</v>
      </c>
      <c r="K605" s="29">
        <f t="shared" si="45"/>
        <v>463</v>
      </c>
      <c r="L605">
        <f t="shared" si="46"/>
        <v>29.603580562659847</v>
      </c>
      <c r="M605" s="33">
        <f t="shared" si="49"/>
        <v>1.2676526795932561E-4</v>
      </c>
      <c r="N605" s="32"/>
    </row>
    <row r="606" spans="1:14" x14ac:dyDescent="0.25">
      <c r="A606" s="2">
        <v>604</v>
      </c>
      <c r="B606" s="2">
        <f t="shared" si="47"/>
        <v>44</v>
      </c>
      <c r="C606" s="2">
        <f t="shared" si="48"/>
        <v>10</v>
      </c>
      <c r="D606" s="31">
        <v>43404</v>
      </c>
      <c r="E606" s="2" t="s">
        <v>3</v>
      </c>
      <c r="F606" s="4">
        <v>104</v>
      </c>
      <c r="G606" s="2" t="s">
        <v>20</v>
      </c>
      <c r="H606" s="2">
        <v>3</v>
      </c>
      <c r="I606" s="2">
        <v>2975</v>
      </c>
      <c r="J606" s="2">
        <v>6913</v>
      </c>
      <c r="K606" s="29">
        <f t="shared" si="45"/>
        <v>3938</v>
      </c>
      <c r="L606">
        <f t="shared" si="46"/>
        <v>56.965138145522928</v>
      </c>
      <c r="M606" s="33">
        <f t="shared" si="49"/>
        <v>1.0781892553430328E-3</v>
      </c>
      <c r="N606" s="32"/>
    </row>
    <row r="607" spans="1:14" x14ac:dyDescent="0.25">
      <c r="A607" s="2">
        <v>605</v>
      </c>
      <c r="B607" s="2">
        <f t="shared" si="47"/>
        <v>44</v>
      </c>
      <c r="C607" s="2">
        <f t="shared" si="48"/>
        <v>11</v>
      </c>
      <c r="D607" s="31">
        <v>43405</v>
      </c>
      <c r="E607" s="2" t="s">
        <v>7</v>
      </c>
      <c r="F607" s="4">
        <v>107</v>
      </c>
      <c r="G607" s="2" t="s">
        <v>19</v>
      </c>
      <c r="H607" s="2">
        <v>46</v>
      </c>
      <c r="I607" s="2">
        <v>3476</v>
      </c>
      <c r="J607" s="2">
        <v>898</v>
      </c>
      <c r="K607" s="29">
        <f t="shared" si="45"/>
        <v>-2578</v>
      </c>
      <c r="L607">
        <f t="shared" si="46"/>
        <v>-287.08240534521161</v>
      </c>
      <c r="M607" s="33">
        <f t="shared" si="49"/>
        <v>-7.0583339265473306E-4</v>
      </c>
      <c r="N607" s="32"/>
    </row>
    <row r="608" spans="1:14" x14ac:dyDescent="0.25">
      <c r="A608" s="2">
        <v>606</v>
      </c>
      <c r="B608" s="2">
        <f t="shared" si="47"/>
        <v>44</v>
      </c>
      <c r="C608" s="2">
        <f t="shared" si="48"/>
        <v>11</v>
      </c>
      <c r="D608" s="31">
        <v>43406</v>
      </c>
      <c r="E608" s="2" t="s">
        <v>3</v>
      </c>
      <c r="F608" s="4">
        <v>107</v>
      </c>
      <c r="G608" s="2" t="s">
        <v>8</v>
      </c>
      <c r="H608" s="2">
        <v>18</v>
      </c>
      <c r="I608" s="2">
        <v>1166</v>
      </c>
      <c r="J608" s="2">
        <v>1913</v>
      </c>
      <c r="K608" s="29">
        <f t="shared" si="45"/>
        <v>747</v>
      </c>
      <c r="L608">
        <f t="shared" si="46"/>
        <v>39.048614741244123</v>
      </c>
      <c r="M608" s="33">
        <f t="shared" si="49"/>
        <v>2.045219334030588E-4</v>
      </c>
      <c r="N608" s="32"/>
    </row>
    <row r="609" spans="1:14" x14ac:dyDescent="0.25">
      <c r="A609" s="2">
        <v>607</v>
      </c>
      <c r="B609" s="2">
        <f t="shared" si="47"/>
        <v>44</v>
      </c>
      <c r="C609" s="2">
        <f t="shared" si="48"/>
        <v>11</v>
      </c>
      <c r="D609" s="31">
        <v>43407</v>
      </c>
      <c r="E609" s="2" t="s">
        <v>5</v>
      </c>
      <c r="F609" s="4">
        <v>105</v>
      </c>
      <c r="G609" s="2" t="s">
        <v>20</v>
      </c>
      <c r="H609" s="2">
        <v>42</v>
      </c>
      <c r="I609" s="2">
        <v>1137</v>
      </c>
      <c r="J609" s="2">
        <v>2757</v>
      </c>
      <c r="K609" s="29">
        <f t="shared" si="45"/>
        <v>1620</v>
      </c>
      <c r="L609">
        <f t="shared" si="46"/>
        <v>58.759521218715996</v>
      </c>
      <c r="M609" s="33">
        <f t="shared" si="49"/>
        <v>4.4354154231988652E-4</v>
      </c>
      <c r="N609" s="32"/>
    </row>
    <row r="610" spans="1:14" x14ac:dyDescent="0.25">
      <c r="A610" s="2">
        <v>608</v>
      </c>
      <c r="B610" s="2">
        <f t="shared" si="47"/>
        <v>45</v>
      </c>
      <c r="C610" s="2">
        <f t="shared" si="48"/>
        <v>11</v>
      </c>
      <c r="D610" s="31">
        <v>43408</v>
      </c>
      <c r="E610" s="2" t="s">
        <v>7</v>
      </c>
      <c r="F610" s="4">
        <v>103</v>
      </c>
      <c r="G610" s="2" t="s">
        <v>8</v>
      </c>
      <c r="H610" s="2">
        <v>13</v>
      </c>
      <c r="I610" s="2">
        <v>3674</v>
      </c>
      <c r="J610" s="2">
        <v>5210</v>
      </c>
      <c r="K610" s="29">
        <f t="shared" si="45"/>
        <v>1536</v>
      </c>
      <c r="L610">
        <f t="shared" si="46"/>
        <v>29.481765834932823</v>
      </c>
      <c r="M610" s="33">
        <f t="shared" si="49"/>
        <v>4.2054309197737391E-4</v>
      </c>
      <c r="N610" s="32"/>
    </row>
    <row r="611" spans="1:14" x14ac:dyDescent="0.25">
      <c r="A611" s="2">
        <v>609</v>
      </c>
      <c r="B611" s="2">
        <f t="shared" si="47"/>
        <v>45</v>
      </c>
      <c r="C611" s="2">
        <f t="shared" si="48"/>
        <v>11</v>
      </c>
      <c r="D611" s="31">
        <v>43409</v>
      </c>
      <c r="E611" s="2" t="s">
        <v>5</v>
      </c>
      <c r="F611" s="4">
        <v>109</v>
      </c>
      <c r="G611" s="2" t="s">
        <v>8</v>
      </c>
      <c r="H611" s="2">
        <v>33</v>
      </c>
      <c r="I611" s="2">
        <v>1896</v>
      </c>
      <c r="J611" s="2">
        <v>8443</v>
      </c>
      <c r="K611" s="29">
        <f t="shared" si="45"/>
        <v>6547</v>
      </c>
      <c r="L611">
        <f t="shared" si="46"/>
        <v>77.543527182281181</v>
      </c>
      <c r="M611" s="33">
        <f t="shared" si="49"/>
        <v>1.7925101713384551E-3</v>
      </c>
      <c r="N611" s="32"/>
    </row>
    <row r="612" spans="1:14" x14ac:dyDescent="0.25">
      <c r="A612" s="2">
        <v>610</v>
      </c>
      <c r="B612" s="2">
        <f t="shared" si="47"/>
        <v>45</v>
      </c>
      <c r="C612" s="2">
        <f t="shared" si="48"/>
        <v>11</v>
      </c>
      <c r="D612" s="31">
        <v>43410</v>
      </c>
      <c r="E612" s="2" t="s">
        <v>6</v>
      </c>
      <c r="F612" s="4">
        <v>106</v>
      </c>
      <c r="G612" s="2" t="s">
        <v>19</v>
      </c>
      <c r="H612" s="2">
        <v>33</v>
      </c>
      <c r="I612" s="2">
        <v>2649</v>
      </c>
      <c r="J612" s="2">
        <v>1449</v>
      </c>
      <c r="K612" s="29">
        <f t="shared" si="45"/>
        <v>-1200</v>
      </c>
      <c r="L612">
        <f t="shared" si="46"/>
        <v>-82.815734989648035</v>
      </c>
      <c r="M612" s="33">
        <f t="shared" si="49"/>
        <v>-3.2854929060732339E-4</v>
      </c>
      <c r="N612" s="32"/>
    </row>
    <row r="613" spans="1:14" x14ac:dyDescent="0.25">
      <c r="A613" s="2">
        <v>611</v>
      </c>
      <c r="B613" s="2">
        <f t="shared" si="47"/>
        <v>45</v>
      </c>
      <c r="C613" s="2">
        <f t="shared" si="48"/>
        <v>11</v>
      </c>
      <c r="D613" s="31">
        <v>43411</v>
      </c>
      <c r="E613" s="2" t="s">
        <v>3</v>
      </c>
      <c r="F613" s="4">
        <v>103</v>
      </c>
      <c r="G613" s="2" t="s">
        <v>20</v>
      </c>
      <c r="H613" s="2">
        <v>4</v>
      </c>
      <c r="I613" s="2">
        <v>3289</v>
      </c>
      <c r="J613" s="2">
        <v>893</v>
      </c>
      <c r="K613" s="29">
        <f t="shared" si="45"/>
        <v>-2396</v>
      </c>
      <c r="L613">
        <f t="shared" si="46"/>
        <v>-268.30907054871221</v>
      </c>
      <c r="M613" s="33">
        <f t="shared" si="49"/>
        <v>-6.5600341691262232E-4</v>
      </c>
      <c r="N613" s="32"/>
    </row>
    <row r="614" spans="1:14" x14ac:dyDescent="0.25">
      <c r="A614" s="2">
        <v>612</v>
      </c>
      <c r="B614" s="2">
        <f t="shared" si="47"/>
        <v>45</v>
      </c>
      <c r="C614" s="2">
        <f t="shared" si="48"/>
        <v>11</v>
      </c>
      <c r="D614" s="31">
        <v>43412</v>
      </c>
      <c r="E614" s="2" t="s">
        <v>3</v>
      </c>
      <c r="F614" s="4">
        <v>106</v>
      </c>
      <c r="G614" s="2" t="s">
        <v>19</v>
      </c>
      <c r="H614" s="2">
        <v>12</v>
      </c>
      <c r="I614" s="2">
        <v>4125</v>
      </c>
      <c r="J614" s="2">
        <v>7026</v>
      </c>
      <c r="K614" s="29">
        <f t="shared" si="45"/>
        <v>2901</v>
      </c>
      <c r="L614">
        <f t="shared" si="46"/>
        <v>41.289496157130657</v>
      </c>
      <c r="M614" s="33">
        <f t="shared" si="49"/>
        <v>7.9426791004320418E-4</v>
      </c>
      <c r="N614" s="32"/>
    </row>
    <row r="615" spans="1:14" x14ac:dyDescent="0.25">
      <c r="A615" s="2">
        <v>613</v>
      </c>
      <c r="B615" s="2">
        <f t="shared" si="47"/>
        <v>45</v>
      </c>
      <c r="C615" s="2">
        <f t="shared" si="48"/>
        <v>11</v>
      </c>
      <c r="D615" s="31">
        <v>43413</v>
      </c>
      <c r="E615" s="2" t="s">
        <v>6</v>
      </c>
      <c r="F615" s="4">
        <v>108</v>
      </c>
      <c r="G615" s="2" t="s">
        <v>8</v>
      </c>
      <c r="H615" s="2">
        <v>46</v>
      </c>
      <c r="I615" s="2">
        <v>1794</v>
      </c>
      <c r="J615" s="2">
        <v>6563</v>
      </c>
      <c r="K615" s="29">
        <f t="shared" si="45"/>
        <v>4769</v>
      </c>
      <c r="L615">
        <f t="shared" si="46"/>
        <v>72.664939814109403</v>
      </c>
      <c r="M615" s="33">
        <f t="shared" si="49"/>
        <v>1.3057096390886043E-3</v>
      </c>
      <c r="N615" s="32"/>
    </row>
    <row r="616" spans="1:14" x14ac:dyDescent="0.25">
      <c r="A616" s="2">
        <v>614</v>
      </c>
      <c r="B616" s="2">
        <f t="shared" si="47"/>
        <v>45</v>
      </c>
      <c r="C616" s="2">
        <f t="shared" si="48"/>
        <v>11</v>
      </c>
      <c r="D616" s="31">
        <v>43414</v>
      </c>
      <c r="E616" s="2" t="s">
        <v>6</v>
      </c>
      <c r="F616" s="4">
        <v>109</v>
      </c>
      <c r="G616" s="2" t="s">
        <v>8</v>
      </c>
      <c r="H616" s="2">
        <v>46</v>
      </c>
      <c r="I616" s="2">
        <v>2546</v>
      </c>
      <c r="J616" s="2">
        <v>5799</v>
      </c>
      <c r="K616" s="29">
        <f t="shared" si="45"/>
        <v>3253</v>
      </c>
      <c r="L616">
        <f t="shared" si="46"/>
        <v>56.095878599758578</v>
      </c>
      <c r="M616" s="33">
        <f t="shared" si="49"/>
        <v>8.9064236862135238E-4</v>
      </c>
      <c r="N616" s="32"/>
    </row>
    <row r="617" spans="1:14" x14ac:dyDescent="0.25">
      <c r="A617" s="2">
        <v>615</v>
      </c>
      <c r="B617" s="2">
        <f t="shared" si="47"/>
        <v>46</v>
      </c>
      <c r="C617" s="2">
        <f t="shared" si="48"/>
        <v>11</v>
      </c>
      <c r="D617" s="31">
        <v>43415</v>
      </c>
      <c r="E617" s="2" t="s">
        <v>3</v>
      </c>
      <c r="F617" s="4">
        <v>110</v>
      </c>
      <c r="G617" s="2" t="s">
        <v>4</v>
      </c>
      <c r="H617" s="2">
        <v>1</v>
      </c>
      <c r="I617" s="2">
        <v>3301</v>
      </c>
      <c r="J617" s="2">
        <v>8046</v>
      </c>
      <c r="K617" s="29">
        <f t="shared" si="45"/>
        <v>4745</v>
      </c>
      <c r="L617">
        <f t="shared" si="46"/>
        <v>58.97340293313448</v>
      </c>
      <c r="M617" s="33">
        <f t="shared" si="49"/>
        <v>1.2991386532764577E-3</v>
      </c>
      <c r="N617" s="32"/>
    </row>
    <row r="618" spans="1:14" x14ac:dyDescent="0.25">
      <c r="A618" s="2">
        <v>616</v>
      </c>
      <c r="B618" s="2">
        <f t="shared" si="47"/>
        <v>46</v>
      </c>
      <c r="C618" s="2">
        <f t="shared" si="48"/>
        <v>11</v>
      </c>
      <c r="D618" s="31">
        <v>43416</v>
      </c>
      <c r="E618" s="2" t="s">
        <v>7</v>
      </c>
      <c r="F618" s="4">
        <v>108</v>
      </c>
      <c r="G618" s="2" t="s">
        <v>8</v>
      </c>
      <c r="H618" s="2">
        <v>5</v>
      </c>
      <c r="I618" s="2">
        <v>2022</v>
      </c>
      <c r="J618" s="2">
        <v>3601</v>
      </c>
      <c r="K618" s="29">
        <f t="shared" si="45"/>
        <v>1579</v>
      </c>
      <c r="L618">
        <f t="shared" si="46"/>
        <v>43.84893085254096</v>
      </c>
      <c r="M618" s="33">
        <f t="shared" si="49"/>
        <v>4.3231610822413633E-4</v>
      </c>
      <c r="N618" s="32"/>
    </row>
    <row r="619" spans="1:14" x14ac:dyDescent="0.25">
      <c r="A619" s="2">
        <v>617</v>
      </c>
      <c r="B619" s="2">
        <f t="shared" si="47"/>
        <v>46</v>
      </c>
      <c r="C619" s="2">
        <f t="shared" si="48"/>
        <v>11</v>
      </c>
      <c r="D619" s="31">
        <v>43417</v>
      </c>
      <c r="E619" s="2" t="s">
        <v>3</v>
      </c>
      <c r="F619" s="4">
        <v>104</v>
      </c>
      <c r="G619" s="2" t="s">
        <v>18</v>
      </c>
      <c r="H619" s="2">
        <v>12</v>
      </c>
      <c r="I619" s="2">
        <v>3279</v>
      </c>
      <c r="J619" s="2">
        <v>1627</v>
      </c>
      <c r="K619" s="29">
        <f t="shared" si="45"/>
        <v>-1652</v>
      </c>
      <c r="L619">
        <f t="shared" si="46"/>
        <v>-101.53657037492316</v>
      </c>
      <c r="M619" s="33">
        <f t="shared" si="49"/>
        <v>-4.5230285673608184E-4</v>
      </c>
      <c r="N619" s="32"/>
    </row>
    <row r="620" spans="1:14" x14ac:dyDescent="0.25">
      <c r="A620" s="2">
        <v>618</v>
      </c>
      <c r="B620" s="2">
        <f t="shared" si="47"/>
        <v>46</v>
      </c>
      <c r="C620" s="2">
        <f t="shared" si="48"/>
        <v>11</v>
      </c>
      <c r="D620" s="31">
        <v>43418</v>
      </c>
      <c r="E620" s="2" t="s">
        <v>6</v>
      </c>
      <c r="F620" s="4">
        <v>103</v>
      </c>
      <c r="G620" s="2" t="s">
        <v>20</v>
      </c>
      <c r="H620" s="2">
        <v>43</v>
      </c>
      <c r="I620" s="2">
        <v>4150</v>
      </c>
      <c r="J620" s="2">
        <v>6723</v>
      </c>
      <c r="K620" s="29">
        <f t="shared" si="45"/>
        <v>2573</v>
      </c>
      <c r="L620">
        <f t="shared" si="46"/>
        <v>38.271604938271601</v>
      </c>
      <c r="M620" s="33">
        <f t="shared" si="49"/>
        <v>7.0446443727720253E-4</v>
      </c>
      <c r="N620" s="32"/>
    </row>
    <row r="621" spans="1:14" x14ac:dyDescent="0.25">
      <c r="A621" s="2">
        <v>619</v>
      </c>
      <c r="B621" s="2">
        <f t="shared" si="47"/>
        <v>46</v>
      </c>
      <c r="C621" s="2">
        <f t="shared" si="48"/>
        <v>11</v>
      </c>
      <c r="D621" s="31">
        <v>43419</v>
      </c>
      <c r="E621" s="2" t="s">
        <v>7</v>
      </c>
      <c r="F621" s="4">
        <v>106</v>
      </c>
      <c r="G621" s="2" t="s">
        <v>19</v>
      </c>
      <c r="H621" s="2">
        <v>24</v>
      </c>
      <c r="I621" s="2">
        <v>4103</v>
      </c>
      <c r="J621" s="2">
        <v>6830</v>
      </c>
      <c r="K621" s="29">
        <f t="shared" si="45"/>
        <v>2727</v>
      </c>
      <c r="L621">
        <f t="shared" si="46"/>
        <v>39.926793557833093</v>
      </c>
      <c r="M621" s="33">
        <f t="shared" si="49"/>
        <v>7.4662826290514237E-4</v>
      </c>
      <c r="N621" s="32"/>
    </row>
    <row r="622" spans="1:14" x14ac:dyDescent="0.25">
      <c r="A622" s="2">
        <v>620</v>
      </c>
      <c r="B622" s="2">
        <f t="shared" si="47"/>
        <v>46</v>
      </c>
      <c r="C622" s="2">
        <f t="shared" si="48"/>
        <v>11</v>
      </c>
      <c r="D622" s="31">
        <v>43420</v>
      </c>
      <c r="E622" s="2" t="s">
        <v>6</v>
      </c>
      <c r="F622" s="4">
        <v>104</v>
      </c>
      <c r="G622" s="2" t="s">
        <v>19</v>
      </c>
      <c r="H622" s="2">
        <v>17</v>
      </c>
      <c r="I622" s="2">
        <v>1366</v>
      </c>
      <c r="J622" s="2">
        <v>5812</v>
      </c>
      <c r="K622" s="29">
        <f t="shared" si="45"/>
        <v>4446</v>
      </c>
      <c r="L622">
        <f t="shared" si="46"/>
        <v>76.496902959394347</v>
      </c>
      <c r="M622" s="33">
        <f t="shared" si="49"/>
        <v>1.2172751217001331E-3</v>
      </c>
      <c r="N622" s="32"/>
    </row>
    <row r="623" spans="1:14" x14ac:dyDescent="0.25">
      <c r="A623" s="2">
        <v>621</v>
      </c>
      <c r="B623" s="2">
        <f t="shared" si="47"/>
        <v>46</v>
      </c>
      <c r="C623" s="2">
        <f t="shared" si="48"/>
        <v>11</v>
      </c>
      <c r="D623" s="31">
        <v>43421</v>
      </c>
      <c r="E623" s="2" t="s">
        <v>3</v>
      </c>
      <c r="F623" s="4">
        <v>109</v>
      </c>
      <c r="G623" s="2" t="s">
        <v>19</v>
      </c>
      <c r="H623" s="2">
        <v>18</v>
      </c>
      <c r="I623" s="2">
        <v>2114</v>
      </c>
      <c r="J623" s="2">
        <v>3560</v>
      </c>
      <c r="K623" s="29">
        <f t="shared" si="45"/>
        <v>1446</v>
      </c>
      <c r="L623">
        <f t="shared" si="46"/>
        <v>40.617977528089888</v>
      </c>
      <c r="M623" s="33">
        <f t="shared" si="49"/>
        <v>3.9590189518182465E-4</v>
      </c>
      <c r="N623" s="32"/>
    </row>
    <row r="624" spans="1:14" x14ac:dyDescent="0.25">
      <c r="A624" s="2">
        <v>622</v>
      </c>
      <c r="B624" s="2">
        <f t="shared" si="47"/>
        <v>47</v>
      </c>
      <c r="C624" s="2">
        <f t="shared" si="48"/>
        <v>11</v>
      </c>
      <c r="D624" s="31">
        <v>43422</v>
      </c>
      <c r="E624" s="2" t="s">
        <v>6</v>
      </c>
      <c r="F624" s="4">
        <v>102</v>
      </c>
      <c r="G624" s="2" t="s">
        <v>20</v>
      </c>
      <c r="H624" s="2">
        <v>32</v>
      </c>
      <c r="I624" s="2">
        <v>1776</v>
      </c>
      <c r="J624" s="2">
        <v>5040</v>
      </c>
      <c r="K624" s="29">
        <f t="shared" si="45"/>
        <v>3264</v>
      </c>
      <c r="L624">
        <f t="shared" si="46"/>
        <v>64.761904761904759</v>
      </c>
      <c r="M624" s="33">
        <f t="shared" si="49"/>
        <v>8.936540704519196E-4</v>
      </c>
      <c r="N624" s="32"/>
    </row>
    <row r="625" spans="1:14" x14ac:dyDescent="0.25">
      <c r="A625" s="2">
        <v>623</v>
      </c>
      <c r="B625" s="2">
        <f t="shared" si="47"/>
        <v>47</v>
      </c>
      <c r="C625" s="2">
        <f t="shared" si="48"/>
        <v>11</v>
      </c>
      <c r="D625" s="31">
        <v>43423</v>
      </c>
      <c r="E625" s="2" t="s">
        <v>5</v>
      </c>
      <c r="F625" s="4">
        <v>104</v>
      </c>
      <c r="G625" s="2" t="s">
        <v>18</v>
      </c>
      <c r="H625" s="2">
        <v>13</v>
      </c>
      <c r="I625" s="2">
        <v>4900</v>
      </c>
      <c r="J625" s="2">
        <v>4918</v>
      </c>
      <c r="K625" s="29">
        <f t="shared" si="45"/>
        <v>18</v>
      </c>
      <c r="L625">
        <f t="shared" si="46"/>
        <v>0.36600244001626675</v>
      </c>
      <c r="M625" s="33">
        <f t="shared" si="49"/>
        <v>4.9282393591098507E-6</v>
      </c>
      <c r="N625" s="32"/>
    </row>
    <row r="626" spans="1:14" x14ac:dyDescent="0.25">
      <c r="A626" s="2">
        <v>624</v>
      </c>
      <c r="B626" s="2">
        <f t="shared" si="47"/>
        <v>47</v>
      </c>
      <c r="C626" s="2">
        <f t="shared" si="48"/>
        <v>11</v>
      </c>
      <c r="D626" s="31">
        <v>43424</v>
      </c>
      <c r="E626" s="2" t="s">
        <v>6</v>
      </c>
      <c r="F626" s="4">
        <v>102</v>
      </c>
      <c r="G626" s="2" t="s">
        <v>20</v>
      </c>
      <c r="H626" s="2">
        <v>25</v>
      </c>
      <c r="I626" s="2">
        <v>1558</v>
      </c>
      <c r="J626" s="2">
        <v>7762</v>
      </c>
      <c r="K626" s="29">
        <f t="shared" si="45"/>
        <v>6204</v>
      </c>
      <c r="L626">
        <f t="shared" si="46"/>
        <v>79.927853645967545</v>
      </c>
      <c r="M626" s="33">
        <f t="shared" si="49"/>
        <v>1.6985998324398617E-3</v>
      </c>
      <c r="N626" s="32"/>
    </row>
    <row r="627" spans="1:14" x14ac:dyDescent="0.25">
      <c r="A627" s="2">
        <v>625</v>
      </c>
      <c r="B627" s="2">
        <f t="shared" si="47"/>
        <v>47</v>
      </c>
      <c r="C627" s="2">
        <f t="shared" si="48"/>
        <v>11</v>
      </c>
      <c r="D627" s="31">
        <v>43425</v>
      </c>
      <c r="E627" s="2" t="s">
        <v>5</v>
      </c>
      <c r="F627" s="4">
        <v>110</v>
      </c>
      <c r="G627" s="2" t="s">
        <v>8</v>
      </c>
      <c r="H627" s="2">
        <v>31</v>
      </c>
      <c r="I627" s="2">
        <v>4252</v>
      </c>
      <c r="J627" s="2">
        <v>5179</v>
      </c>
      <c r="K627" s="29">
        <f t="shared" si="45"/>
        <v>927</v>
      </c>
      <c r="L627">
        <f t="shared" si="46"/>
        <v>17.899208341378646</v>
      </c>
      <c r="M627" s="33">
        <f t="shared" si="49"/>
        <v>2.5380432699415728E-4</v>
      </c>
      <c r="N627" s="32"/>
    </row>
    <row r="628" spans="1:14" x14ac:dyDescent="0.25">
      <c r="A628" s="2">
        <v>626</v>
      </c>
      <c r="B628" s="2">
        <f t="shared" si="47"/>
        <v>47</v>
      </c>
      <c r="C628" s="2">
        <f t="shared" si="48"/>
        <v>11</v>
      </c>
      <c r="D628" s="31">
        <v>43426</v>
      </c>
      <c r="E628" s="2" t="s">
        <v>6</v>
      </c>
      <c r="F628" s="4">
        <v>101</v>
      </c>
      <c r="G628" s="2" t="s">
        <v>20</v>
      </c>
      <c r="H628" s="2">
        <v>5</v>
      </c>
      <c r="I628" s="2">
        <v>1381</v>
      </c>
      <c r="J628" s="2">
        <v>5127</v>
      </c>
      <c r="K628" s="29">
        <f t="shared" si="45"/>
        <v>3746</v>
      </c>
      <c r="L628">
        <f t="shared" si="46"/>
        <v>73.06417007996879</v>
      </c>
      <c r="M628" s="33">
        <f t="shared" si="49"/>
        <v>1.0256213688458612E-3</v>
      </c>
      <c r="N628" s="32"/>
    </row>
    <row r="629" spans="1:14" x14ac:dyDescent="0.25">
      <c r="A629" s="2">
        <v>627</v>
      </c>
      <c r="B629" s="2">
        <f t="shared" si="47"/>
        <v>47</v>
      </c>
      <c r="C629" s="2">
        <f t="shared" si="48"/>
        <v>11</v>
      </c>
      <c r="D629" s="31">
        <v>43427</v>
      </c>
      <c r="E629" s="2" t="s">
        <v>5</v>
      </c>
      <c r="F629" s="4">
        <v>101</v>
      </c>
      <c r="G629" s="2" t="s">
        <v>4</v>
      </c>
      <c r="H629" s="2">
        <v>45</v>
      </c>
      <c r="I629" s="2">
        <v>4882</v>
      </c>
      <c r="J629" s="2">
        <v>6207</v>
      </c>
      <c r="K629" s="29">
        <f t="shared" si="45"/>
        <v>1325</v>
      </c>
      <c r="L629">
        <f t="shared" si="46"/>
        <v>21.346866441114869</v>
      </c>
      <c r="M629" s="33">
        <f t="shared" si="49"/>
        <v>3.627731750455862E-4</v>
      </c>
      <c r="N629" s="32"/>
    </row>
    <row r="630" spans="1:14" x14ac:dyDescent="0.25">
      <c r="A630" s="2">
        <v>628</v>
      </c>
      <c r="B630" s="2">
        <f t="shared" si="47"/>
        <v>47</v>
      </c>
      <c r="C630" s="2">
        <f t="shared" si="48"/>
        <v>11</v>
      </c>
      <c r="D630" s="31">
        <v>43428</v>
      </c>
      <c r="E630" s="2" t="s">
        <v>5</v>
      </c>
      <c r="F630" s="4">
        <v>101</v>
      </c>
      <c r="G630" s="2" t="s">
        <v>18</v>
      </c>
      <c r="H630" s="2">
        <v>16</v>
      </c>
      <c r="I630" s="2">
        <v>2162</v>
      </c>
      <c r="J630" s="2">
        <v>3173</v>
      </c>
      <c r="K630" s="29">
        <f t="shared" si="45"/>
        <v>1011</v>
      </c>
      <c r="L630">
        <f t="shared" si="46"/>
        <v>31.862590608257168</v>
      </c>
      <c r="M630" s="33">
        <f t="shared" si="49"/>
        <v>2.7680277733666995E-4</v>
      </c>
      <c r="N630" s="32"/>
    </row>
    <row r="631" spans="1:14" x14ac:dyDescent="0.25">
      <c r="A631" s="2">
        <v>629</v>
      </c>
      <c r="B631" s="2">
        <f t="shared" si="47"/>
        <v>48</v>
      </c>
      <c r="C631" s="2">
        <f t="shared" si="48"/>
        <v>11</v>
      </c>
      <c r="D631" s="31">
        <v>43429</v>
      </c>
      <c r="E631" s="2" t="s">
        <v>5</v>
      </c>
      <c r="F631" s="4">
        <v>110</v>
      </c>
      <c r="G631" s="2" t="s">
        <v>18</v>
      </c>
      <c r="H631" s="2">
        <v>12</v>
      </c>
      <c r="I631" s="2">
        <v>3263</v>
      </c>
      <c r="J631" s="2">
        <v>3082</v>
      </c>
      <c r="K631" s="29">
        <f t="shared" si="45"/>
        <v>-181</v>
      </c>
      <c r="L631">
        <f t="shared" si="46"/>
        <v>-5.8728098637248536</v>
      </c>
      <c r="M631" s="33">
        <f t="shared" si="49"/>
        <v>-4.955618466660461E-5</v>
      </c>
      <c r="N631" s="32"/>
    </row>
    <row r="632" spans="1:14" x14ac:dyDescent="0.25">
      <c r="A632" s="2">
        <v>630</v>
      </c>
      <c r="B632" s="2">
        <f t="shared" si="47"/>
        <v>48</v>
      </c>
      <c r="C632" s="2">
        <f t="shared" si="48"/>
        <v>11</v>
      </c>
      <c r="D632" s="31">
        <v>43430</v>
      </c>
      <c r="E632" s="2" t="s">
        <v>6</v>
      </c>
      <c r="F632" s="4">
        <v>105</v>
      </c>
      <c r="G632" s="2" t="s">
        <v>20</v>
      </c>
      <c r="H632" s="2">
        <v>17</v>
      </c>
      <c r="I632" s="2">
        <v>2588</v>
      </c>
      <c r="J632" s="2">
        <v>6929</v>
      </c>
      <c r="K632" s="29">
        <f t="shared" si="45"/>
        <v>4341</v>
      </c>
      <c r="L632">
        <f t="shared" si="46"/>
        <v>62.6497330062058</v>
      </c>
      <c r="M632" s="33">
        <f t="shared" si="49"/>
        <v>1.1885270587719923E-3</v>
      </c>
      <c r="N632" s="32"/>
    </row>
    <row r="633" spans="1:14" x14ac:dyDescent="0.25">
      <c r="A633" s="2">
        <v>631</v>
      </c>
      <c r="B633" s="2">
        <f t="shared" si="47"/>
        <v>48</v>
      </c>
      <c r="C633" s="2">
        <f t="shared" si="48"/>
        <v>11</v>
      </c>
      <c r="D633" s="31">
        <v>43431</v>
      </c>
      <c r="E633" s="2" t="s">
        <v>6</v>
      </c>
      <c r="F633" s="4">
        <v>105</v>
      </c>
      <c r="G633" s="2" t="s">
        <v>20</v>
      </c>
      <c r="H633" s="2">
        <v>27</v>
      </c>
      <c r="I633" s="2">
        <v>1459</v>
      </c>
      <c r="J633" s="2">
        <v>5433</v>
      </c>
      <c r="K633" s="29">
        <f t="shared" si="45"/>
        <v>3974</v>
      </c>
      <c r="L633">
        <f t="shared" si="46"/>
        <v>73.145591754095335</v>
      </c>
      <c r="M633" s="33">
        <f t="shared" si="49"/>
        <v>1.0880457340612525E-3</v>
      </c>
      <c r="N633" s="32"/>
    </row>
    <row r="634" spans="1:14" x14ac:dyDescent="0.25">
      <c r="A634" s="2">
        <v>632</v>
      </c>
      <c r="B634" s="2">
        <f t="shared" si="47"/>
        <v>48</v>
      </c>
      <c r="C634" s="2">
        <f t="shared" si="48"/>
        <v>11</v>
      </c>
      <c r="D634" s="31">
        <v>43432</v>
      </c>
      <c r="E634" s="2" t="s">
        <v>3</v>
      </c>
      <c r="F634" s="4">
        <v>108</v>
      </c>
      <c r="G634" s="2" t="s">
        <v>8</v>
      </c>
      <c r="H634" s="2">
        <v>7</v>
      </c>
      <c r="I634" s="2">
        <v>3580</v>
      </c>
      <c r="J634" s="2">
        <v>4510</v>
      </c>
      <c r="K634" s="29">
        <f t="shared" si="45"/>
        <v>930</v>
      </c>
      <c r="L634">
        <f t="shared" si="46"/>
        <v>20.620842572062084</v>
      </c>
      <c r="M634" s="33">
        <f t="shared" si="49"/>
        <v>2.5462570022067563E-4</v>
      </c>
      <c r="N634" s="32"/>
    </row>
    <row r="635" spans="1:14" x14ac:dyDescent="0.25">
      <c r="A635" s="2">
        <v>633</v>
      </c>
      <c r="B635" s="2">
        <f t="shared" si="47"/>
        <v>48</v>
      </c>
      <c r="C635" s="2">
        <f t="shared" si="48"/>
        <v>11</v>
      </c>
      <c r="D635" s="31">
        <v>43433</v>
      </c>
      <c r="E635" s="2" t="s">
        <v>7</v>
      </c>
      <c r="F635" s="4">
        <v>101</v>
      </c>
      <c r="G635" s="2" t="s">
        <v>20</v>
      </c>
      <c r="H635" s="2">
        <v>8</v>
      </c>
      <c r="I635" s="2">
        <v>1446</v>
      </c>
      <c r="J635" s="2">
        <v>1504</v>
      </c>
      <c r="K635" s="29">
        <f t="shared" si="45"/>
        <v>58</v>
      </c>
      <c r="L635">
        <f t="shared" si="46"/>
        <v>3.8563829787234041</v>
      </c>
      <c r="M635" s="33">
        <f t="shared" si="49"/>
        <v>1.5879882379353962E-5</v>
      </c>
      <c r="N635" s="32"/>
    </row>
    <row r="636" spans="1:14" x14ac:dyDescent="0.25">
      <c r="A636" s="2">
        <v>634</v>
      </c>
      <c r="B636" s="2">
        <f t="shared" si="47"/>
        <v>48</v>
      </c>
      <c r="C636" s="2">
        <f t="shared" si="48"/>
        <v>11</v>
      </c>
      <c r="D636" s="31">
        <v>43434</v>
      </c>
      <c r="E636" s="2" t="s">
        <v>5</v>
      </c>
      <c r="F636" s="4">
        <v>109</v>
      </c>
      <c r="G636" s="2" t="s">
        <v>8</v>
      </c>
      <c r="H636" s="2">
        <v>50</v>
      </c>
      <c r="I636" s="2">
        <v>3106</v>
      </c>
      <c r="J636" s="2">
        <v>3139</v>
      </c>
      <c r="K636" s="29">
        <f t="shared" si="45"/>
        <v>33</v>
      </c>
      <c r="L636">
        <f t="shared" si="46"/>
        <v>1.0512902198152279</v>
      </c>
      <c r="M636" s="33">
        <f t="shared" si="49"/>
        <v>9.0351054917013922E-6</v>
      </c>
      <c r="N636" s="32"/>
    </row>
    <row r="637" spans="1:14" x14ac:dyDescent="0.25">
      <c r="A637" s="2">
        <v>635</v>
      </c>
      <c r="B637" s="2">
        <f t="shared" si="47"/>
        <v>48</v>
      </c>
      <c r="C637" s="2">
        <f t="shared" si="48"/>
        <v>12</v>
      </c>
      <c r="D637" s="31">
        <v>43435</v>
      </c>
      <c r="E637" s="2" t="s">
        <v>5</v>
      </c>
      <c r="F637" s="4">
        <v>101</v>
      </c>
      <c r="G637" s="2" t="s">
        <v>20</v>
      </c>
      <c r="H637" s="2">
        <v>7</v>
      </c>
      <c r="I637" s="2">
        <v>4253</v>
      </c>
      <c r="J637" s="2">
        <v>7714</v>
      </c>
      <c r="K637" s="29">
        <f t="shared" si="45"/>
        <v>3461</v>
      </c>
      <c r="L637">
        <f t="shared" si="46"/>
        <v>44.866476536168001</v>
      </c>
      <c r="M637" s="33">
        <f t="shared" si="49"/>
        <v>9.475909123266218E-4</v>
      </c>
      <c r="N637" s="32"/>
    </row>
    <row r="638" spans="1:14" x14ac:dyDescent="0.25">
      <c r="A638" s="2">
        <v>636</v>
      </c>
      <c r="B638" s="2">
        <f t="shared" si="47"/>
        <v>49</v>
      </c>
      <c r="C638" s="2">
        <f t="shared" si="48"/>
        <v>12</v>
      </c>
      <c r="D638" s="31">
        <v>43436</v>
      </c>
      <c r="E638" s="2" t="s">
        <v>5</v>
      </c>
      <c r="F638" s="4">
        <v>108</v>
      </c>
      <c r="G638" s="2" t="s">
        <v>4</v>
      </c>
      <c r="H638" s="2">
        <v>39</v>
      </c>
      <c r="I638" s="2">
        <v>2496</v>
      </c>
      <c r="J638" s="2">
        <v>3422</v>
      </c>
      <c r="K638" s="29">
        <f t="shared" si="45"/>
        <v>926</v>
      </c>
      <c r="L638">
        <f t="shared" si="46"/>
        <v>27.060198714202222</v>
      </c>
      <c r="M638" s="33">
        <f t="shared" si="49"/>
        <v>2.5353053591865122E-4</v>
      </c>
      <c r="N638" s="32"/>
    </row>
    <row r="639" spans="1:14" x14ac:dyDescent="0.25">
      <c r="A639" s="2">
        <v>637</v>
      </c>
      <c r="B639" s="2">
        <f t="shared" si="47"/>
        <v>49</v>
      </c>
      <c r="C639" s="2">
        <f t="shared" si="48"/>
        <v>12</v>
      </c>
      <c r="D639" s="31">
        <v>43437</v>
      </c>
      <c r="E639" s="2" t="s">
        <v>6</v>
      </c>
      <c r="F639" s="4">
        <v>101</v>
      </c>
      <c r="G639" s="2" t="s">
        <v>20</v>
      </c>
      <c r="H639" s="2">
        <v>5</v>
      </c>
      <c r="I639" s="2">
        <v>4288</v>
      </c>
      <c r="J639" s="2">
        <v>6373</v>
      </c>
      <c r="K639" s="29">
        <f t="shared" si="45"/>
        <v>2085</v>
      </c>
      <c r="L639">
        <f t="shared" si="46"/>
        <v>32.716146241958263</v>
      </c>
      <c r="M639" s="33">
        <f t="shared" si="49"/>
        <v>5.7085439243022436E-4</v>
      </c>
      <c r="N639" s="32"/>
    </row>
    <row r="640" spans="1:14" x14ac:dyDescent="0.25">
      <c r="A640" s="2">
        <v>638</v>
      </c>
      <c r="B640" s="2">
        <f t="shared" si="47"/>
        <v>49</v>
      </c>
      <c r="C640" s="2">
        <f t="shared" si="48"/>
        <v>12</v>
      </c>
      <c r="D640" s="31">
        <v>43438</v>
      </c>
      <c r="E640" s="2" t="s">
        <v>3</v>
      </c>
      <c r="F640" s="4">
        <v>104</v>
      </c>
      <c r="G640" s="2" t="s">
        <v>18</v>
      </c>
      <c r="H640" s="2">
        <v>35</v>
      </c>
      <c r="I640" s="2">
        <v>1380</v>
      </c>
      <c r="J640" s="2">
        <v>4731</v>
      </c>
      <c r="K640" s="29">
        <f t="shared" si="45"/>
        <v>3351</v>
      </c>
      <c r="L640">
        <f t="shared" si="46"/>
        <v>70.830691185795814</v>
      </c>
      <c r="M640" s="33">
        <f t="shared" si="49"/>
        <v>9.1747389402095051E-4</v>
      </c>
      <c r="N640" s="32"/>
    </row>
    <row r="641" spans="1:14" x14ac:dyDescent="0.25">
      <c r="A641" s="2">
        <v>639</v>
      </c>
      <c r="B641" s="2">
        <f t="shared" si="47"/>
        <v>49</v>
      </c>
      <c r="C641" s="2">
        <f t="shared" si="48"/>
        <v>12</v>
      </c>
      <c r="D641" s="31">
        <v>43439</v>
      </c>
      <c r="E641" s="2" t="s">
        <v>3</v>
      </c>
      <c r="F641" s="4">
        <v>106</v>
      </c>
      <c r="G641" s="2" t="s">
        <v>4</v>
      </c>
      <c r="H641" s="2">
        <v>9</v>
      </c>
      <c r="I641" s="2">
        <v>3241</v>
      </c>
      <c r="J641" s="2">
        <v>1100</v>
      </c>
      <c r="K641" s="29">
        <f t="shared" si="45"/>
        <v>-2141</v>
      </c>
      <c r="L641">
        <f t="shared" si="46"/>
        <v>-194.63636363636363</v>
      </c>
      <c r="M641" s="33">
        <f t="shared" si="49"/>
        <v>-5.8618669265856607E-4</v>
      </c>
      <c r="N641" s="32"/>
    </row>
    <row r="642" spans="1:14" x14ac:dyDescent="0.25">
      <c r="A642" s="2">
        <v>640</v>
      </c>
      <c r="B642" s="2">
        <f t="shared" si="47"/>
        <v>49</v>
      </c>
      <c r="C642" s="2">
        <f t="shared" si="48"/>
        <v>12</v>
      </c>
      <c r="D642" s="31">
        <v>43440</v>
      </c>
      <c r="E642" s="2" t="s">
        <v>7</v>
      </c>
      <c r="F642" s="4">
        <v>104</v>
      </c>
      <c r="G642" s="2" t="s">
        <v>19</v>
      </c>
      <c r="H642" s="2">
        <v>29</v>
      </c>
      <c r="I642" s="2">
        <v>2689</v>
      </c>
      <c r="J642" s="2">
        <v>1841</v>
      </c>
      <c r="K642" s="29">
        <f t="shared" si="45"/>
        <v>-848</v>
      </c>
      <c r="L642">
        <f t="shared" si="46"/>
        <v>-46.061922868006519</v>
      </c>
      <c r="M642" s="33">
        <f t="shared" si="49"/>
        <v>-2.3217483202917519E-4</v>
      </c>
      <c r="N642" s="32"/>
    </row>
    <row r="643" spans="1:14" x14ac:dyDescent="0.25">
      <c r="A643" s="2">
        <v>641</v>
      </c>
      <c r="B643" s="2">
        <f t="shared" si="47"/>
        <v>49</v>
      </c>
      <c r="C643" s="2">
        <f t="shared" si="48"/>
        <v>12</v>
      </c>
      <c r="D643" s="31">
        <v>43441</v>
      </c>
      <c r="E643" s="2" t="s">
        <v>7</v>
      </c>
      <c r="F643" s="4">
        <v>110</v>
      </c>
      <c r="G643" s="2" t="s">
        <v>4</v>
      </c>
      <c r="H643" s="2">
        <v>36</v>
      </c>
      <c r="I643" s="2">
        <v>2886</v>
      </c>
      <c r="J643" s="2">
        <v>3352</v>
      </c>
      <c r="K643" s="29">
        <f t="shared" ref="K643:K706" si="50">J643-I643</f>
        <v>466</v>
      </c>
      <c r="L643">
        <f t="shared" ref="L643:L706" si="51">K643/J643*100</f>
        <v>13.902147971360382</v>
      </c>
      <c r="M643" s="33">
        <f t="shared" si="49"/>
        <v>1.275866411858439E-4</v>
      </c>
      <c r="N643" s="32"/>
    </row>
    <row r="644" spans="1:14" x14ac:dyDescent="0.25">
      <c r="A644" s="2">
        <v>642</v>
      </c>
      <c r="B644" s="2">
        <f t="shared" ref="B644:B707" si="52">WEEKNUM(D644)</f>
        <v>49</v>
      </c>
      <c r="C644" s="2">
        <f t="shared" ref="C644:C707" si="53">MONTH(D644)</f>
        <v>12</v>
      </c>
      <c r="D644" s="31">
        <v>43442</v>
      </c>
      <c r="E644" s="2" t="s">
        <v>6</v>
      </c>
      <c r="F644" s="4">
        <v>103</v>
      </c>
      <c r="G644" s="2" t="s">
        <v>18</v>
      </c>
      <c r="H644" s="2">
        <v>18</v>
      </c>
      <c r="I644" s="2">
        <v>3265</v>
      </c>
      <c r="J644" s="2">
        <v>3492</v>
      </c>
      <c r="K644" s="29">
        <f t="shared" si="50"/>
        <v>227</v>
      </c>
      <c r="L644">
        <f t="shared" si="51"/>
        <v>6.5005727376861406</v>
      </c>
      <c r="M644" s="33">
        <f t="shared" ref="M644:M707" si="54">K644/($K$2003)</f>
        <v>6.215057413988534E-5</v>
      </c>
      <c r="N644" s="32"/>
    </row>
    <row r="645" spans="1:14" x14ac:dyDescent="0.25">
      <c r="A645" s="2">
        <v>643</v>
      </c>
      <c r="B645" s="2">
        <f t="shared" si="52"/>
        <v>50</v>
      </c>
      <c r="C645" s="2">
        <f t="shared" si="53"/>
        <v>12</v>
      </c>
      <c r="D645" s="31">
        <v>43443</v>
      </c>
      <c r="E645" s="2" t="s">
        <v>5</v>
      </c>
      <c r="F645" s="4">
        <v>107</v>
      </c>
      <c r="G645" s="2" t="s">
        <v>18</v>
      </c>
      <c r="H645" s="2">
        <v>23</v>
      </c>
      <c r="I645" s="2">
        <v>4592</v>
      </c>
      <c r="J645" s="2">
        <v>4510</v>
      </c>
      <c r="K645" s="29">
        <f t="shared" si="50"/>
        <v>-82</v>
      </c>
      <c r="L645">
        <f t="shared" si="51"/>
        <v>-1.8181818181818181</v>
      </c>
      <c r="M645" s="33">
        <f t="shared" si="54"/>
        <v>-2.2450868191500429E-5</v>
      </c>
      <c r="N645" s="32"/>
    </row>
    <row r="646" spans="1:14" x14ac:dyDescent="0.25">
      <c r="A646" s="2">
        <v>644</v>
      </c>
      <c r="B646" s="2">
        <f t="shared" si="52"/>
        <v>50</v>
      </c>
      <c r="C646" s="2">
        <f t="shared" si="53"/>
        <v>12</v>
      </c>
      <c r="D646" s="31">
        <v>43444</v>
      </c>
      <c r="E646" s="2" t="s">
        <v>5</v>
      </c>
      <c r="F646" s="4">
        <v>101</v>
      </c>
      <c r="G646" s="2" t="s">
        <v>18</v>
      </c>
      <c r="H646" s="2">
        <v>38</v>
      </c>
      <c r="I646" s="2">
        <v>1709</v>
      </c>
      <c r="J646" s="2">
        <v>7776</v>
      </c>
      <c r="K646" s="29">
        <f t="shared" si="50"/>
        <v>6067</v>
      </c>
      <c r="L646">
        <f t="shared" si="51"/>
        <v>78.022119341563794</v>
      </c>
      <c r="M646" s="33">
        <f t="shared" si="54"/>
        <v>1.6610904550955258E-3</v>
      </c>
      <c r="N646" s="32"/>
    </row>
    <row r="647" spans="1:14" x14ac:dyDescent="0.25">
      <c r="A647" s="2">
        <v>645</v>
      </c>
      <c r="B647" s="2">
        <f t="shared" si="52"/>
        <v>50</v>
      </c>
      <c r="C647" s="2">
        <f t="shared" si="53"/>
        <v>12</v>
      </c>
      <c r="D647" s="31">
        <v>43445</v>
      </c>
      <c r="E647" s="2" t="s">
        <v>3</v>
      </c>
      <c r="F647" s="4">
        <v>101</v>
      </c>
      <c r="G647" s="2" t="s">
        <v>8</v>
      </c>
      <c r="H647" s="2">
        <v>1</v>
      </c>
      <c r="I647" s="2">
        <v>2068</v>
      </c>
      <c r="J647" s="2">
        <v>4500</v>
      </c>
      <c r="K647" s="29">
        <f t="shared" si="50"/>
        <v>2432</v>
      </c>
      <c r="L647">
        <f t="shared" si="51"/>
        <v>54.044444444444437</v>
      </c>
      <c r="M647" s="33">
        <f t="shared" si="54"/>
        <v>6.6585989563084204E-4</v>
      </c>
      <c r="N647" s="32"/>
    </row>
    <row r="648" spans="1:14" x14ac:dyDescent="0.25">
      <c r="A648" s="2">
        <v>646</v>
      </c>
      <c r="B648" s="2">
        <f t="shared" si="52"/>
        <v>50</v>
      </c>
      <c r="C648" s="2">
        <f t="shared" si="53"/>
        <v>12</v>
      </c>
      <c r="D648" s="31">
        <v>43446</v>
      </c>
      <c r="E648" s="2" t="s">
        <v>6</v>
      </c>
      <c r="F648" s="4">
        <v>101</v>
      </c>
      <c r="G648" s="2" t="s">
        <v>19</v>
      </c>
      <c r="H648" s="2">
        <v>10</v>
      </c>
      <c r="I648" s="2">
        <v>4300</v>
      </c>
      <c r="J648" s="2">
        <v>3100</v>
      </c>
      <c r="K648" s="29">
        <f t="shared" si="50"/>
        <v>-1200</v>
      </c>
      <c r="L648">
        <f t="shared" si="51"/>
        <v>-38.70967741935484</v>
      </c>
      <c r="M648" s="33">
        <f t="shared" si="54"/>
        <v>-3.2854929060732339E-4</v>
      </c>
      <c r="N648" s="32"/>
    </row>
    <row r="649" spans="1:14" x14ac:dyDescent="0.25">
      <c r="A649" s="2">
        <v>647</v>
      </c>
      <c r="B649" s="2">
        <f t="shared" si="52"/>
        <v>50</v>
      </c>
      <c r="C649" s="2">
        <f t="shared" si="53"/>
        <v>12</v>
      </c>
      <c r="D649" s="31">
        <v>43447</v>
      </c>
      <c r="E649" s="2" t="s">
        <v>7</v>
      </c>
      <c r="F649" s="4">
        <v>109</v>
      </c>
      <c r="G649" s="2" t="s">
        <v>19</v>
      </c>
      <c r="H649" s="2">
        <v>4</v>
      </c>
      <c r="I649" s="2">
        <v>2792</v>
      </c>
      <c r="J649" s="2">
        <v>5575</v>
      </c>
      <c r="K649" s="29">
        <f t="shared" si="50"/>
        <v>2783</v>
      </c>
      <c r="L649">
        <f t="shared" si="51"/>
        <v>49.91928251121076</v>
      </c>
      <c r="M649" s="33">
        <f t="shared" si="54"/>
        <v>7.6196056313348407E-4</v>
      </c>
      <c r="N649" s="32"/>
    </row>
    <row r="650" spans="1:14" x14ac:dyDescent="0.25">
      <c r="A650" s="2">
        <v>648</v>
      </c>
      <c r="B650" s="2">
        <f t="shared" si="52"/>
        <v>50</v>
      </c>
      <c r="C650" s="2">
        <f t="shared" si="53"/>
        <v>12</v>
      </c>
      <c r="D650" s="31">
        <v>43448</v>
      </c>
      <c r="E650" s="2" t="s">
        <v>6</v>
      </c>
      <c r="F650" s="4">
        <v>107</v>
      </c>
      <c r="G650" s="2" t="s">
        <v>19</v>
      </c>
      <c r="H650" s="2">
        <v>28</v>
      </c>
      <c r="I650" s="2">
        <v>4507</v>
      </c>
      <c r="J650" s="2">
        <v>2993</v>
      </c>
      <c r="K650" s="29">
        <f t="shared" si="50"/>
        <v>-1514</v>
      </c>
      <c r="L650">
        <f t="shared" si="51"/>
        <v>-50.584697627798192</v>
      </c>
      <c r="M650" s="33">
        <f t="shared" si="54"/>
        <v>-4.1451968831623964E-4</v>
      </c>
      <c r="N650" s="32"/>
    </row>
    <row r="651" spans="1:14" x14ac:dyDescent="0.25">
      <c r="A651" s="2">
        <v>649</v>
      </c>
      <c r="B651" s="2">
        <f t="shared" si="52"/>
        <v>50</v>
      </c>
      <c r="C651" s="2">
        <f t="shared" si="53"/>
        <v>12</v>
      </c>
      <c r="D651" s="31">
        <v>43449</v>
      </c>
      <c r="E651" s="2" t="s">
        <v>7</v>
      </c>
      <c r="F651" s="4">
        <v>103</v>
      </c>
      <c r="G651" s="2" t="s">
        <v>18</v>
      </c>
      <c r="H651" s="2">
        <v>44</v>
      </c>
      <c r="I651" s="2">
        <v>2698</v>
      </c>
      <c r="J651" s="2">
        <v>1154</v>
      </c>
      <c r="K651" s="29">
        <f t="shared" si="50"/>
        <v>-1544</v>
      </c>
      <c r="L651">
        <f t="shared" si="51"/>
        <v>-133.79549393414212</v>
      </c>
      <c r="M651" s="33">
        <f t="shared" si="54"/>
        <v>-4.2273342058142272E-4</v>
      </c>
      <c r="N651" s="32"/>
    </row>
    <row r="652" spans="1:14" x14ac:dyDescent="0.25">
      <c r="A652" s="2">
        <v>650</v>
      </c>
      <c r="B652" s="2">
        <f t="shared" si="52"/>
        <v>51</v>
      </c>
      <c r="C652" s="2">
        <f t="shared" si="53"/>
        <v>12</v>
      </c>
      <c r="D652" s="31">
        <v>43450</v>
      </c>
      <c r="E652" s="2" t="s">
        <v>3</v>
      </c>
      <c r="F652" s="4">
        <v>108</v>
      </c>
      <c r="G652" s="2" t="s">
        <v>8</v>
      </c>
      <c r="H652" s="2">
        <v>7</v>
      </c>
      <c r="I652" s="2">
        <v>4056</v>
      </c>
      <c r="J652" s="2">
        <v>5144</v>
      </c>
      <c r="K652" s="29">
        <f t="shared" si="50"/>
        <v>1088</v>
      </c>
      <c r="L652">
        <f t="shared" si="51"/>
        <v>21.150855365474339</v>
      </c>
      <c r="M652" s="33">
        <f t="shared" si="54"/>
        <v>2.9788469015063987E-4</v>
      </c>
      <c r="N652" s="32"/>
    </row>
    <row r="653" spans="1:14" x14ac:dyDescent="0.25">
      <c r="A653" s="2">
        <v>651</v>
      </c>
      <c r="B653" s="2">
        <f t="shared" si="52"/>
        <v>51</v>
      </c>
      <c r="C653" s="2">
        <f t="shared" si="53"/>
        <v>12</v>
      </c>
      <c r="D653" s="31">
        <v>43451</v>
      </c>
      <c r="E653" s="2" t="s">
        <v>3</v>
      </c>
      <c r="F653" s="4">
        <v>110</v>
      </c>
      <c r="G653" s="2" t="s">
        <v>18</v>
      </c>
      <c r="H653" s="2">
        <v>5</v>
      </c>
      <c r="I653" s="2">
        <v>3674</v>
      </c>
      <c r="J653" s="2">
        <v>1597</v>
      </c>
      <c r="K653" s="29">
        <f t="shared" si="50"/>
        <v>-2077</v>
      </c>
      <c r="L653">
        <f t="shared" si="51"/>
        <v>-130.05635566687539</v>
      </c>
      <c r="M653" s="33">
        <f t="shared" si="54"/>
        <v>-5.6866406382617555E-4</v>
      </c>
      <c r="N653" s="32"/>
    </row>
    <row r="654" spans="1:14" x14ac:dyDescent="0.25">
      <c r="A654" s="2">
        <v>652</v>
      </c>
      <c r="B654" s="2">
        <f t="shared" si="52"/>
        <v>51</v>
      </c>
      <c r="C654" s="2">
        <f t="shared" si="53"/>
        <v>12</v>
      </c>
      <c r="D654" s="31">
        <v>43452</v>
      </c>
      <c r="E654" s="2" t="s">
        <v>5</v>
      </c>
      <c r="F654" s="4">
        <v>101</v>
      </c>
      <c r="G654" s="2" t="s">
        <v>4</v>
      </c>
      <c r="H654" s="2">
        <v>35</v>
      </c>
      <c r="I654" s="2">
        <v>3222</v>
      </c>
      <c r="J654" s="2">
        <v>8196</v>
      </c>
      <c r="K654" s="29">
        <f t="shared" si="50"/>
        <v>4974</v>
      </c>
      <c r="L654">
        <f t="shared" si="51"/>
        <v>60.688140556368964</v>
      </c>
      <c r="M654" s="33">
        <f t="shared" si="54"/>
        <v>1.3618368095673554E-3</v>
      </c>
      <c r="N654" s="32"/>
    </row>
    <row r="655" spans="1:14" x14ac:dyDescent="0.25">
      <c r="A655" s="2">
        <v>653</v>
      </c>
      <c r="B655" s="2">
        <f t="shared" si="52"/>
        <v>51</v>
      </c>
      <c r="C655" s="2">
        <f t="shared" si="53"/>
        <v>12</v>
      </c>
      <c r="D655" s="31">
        <v>43453</v>
      </c>
      <c r="E655" s="2" t="s">
        <v>3</v>
      </c>
      <c r="F655" s="4">
        <v>101</v>
      </c>
      <c r="G655" s="2" t="s">
        <v>8</v>
      </c>
      <c r="H655" s="2">
        <v>18</v>
      </c>
      <c r="I655" s="2">
        <v>3685</v>
      </c>
      <c r="J655" s="2">
        <v>2718</v>
      </c>
      <c r="K655" s="29">
        <f t="shared" si="50"/>
        <v>-967</v>
      </c>
      <c r="L655">
        <f t="shared" si="51"/>
        <v>-35.577630610743192</v>
      </c>
      <c r="M655" s="33">
        <f t="shared" si="54"/>
        <v>-2.6475597001440141E-4</v>
      </c>
      <c r="N655" s="32"/>
    </row>
    <row r="656" spans="1:14" x14ac:dyDescent="0.25">
      <c r="A656" s="2">
        <v>654</v>
      </c>
      <c r="B656" s="2">
        <f t="shared" si="52"/>
        <v>51</v>
      </c>
      <c r="C656" s="2">
        <f t="shared" si="53"/>
        <v>12</v>
      </c>
      <c r="D656" s="31">
        <v>43454</v>
      </c>
      <c r="E656" s="2" t="s">
        <v>6</v>
      </c>
      <c r="F656" s="4">
        <v>110</v>
      </c>
      <c r="G656" s="2" t="s">
        <v>18</v>
      </c>
      <c r="H656" s="2">
        <v>26</v>
      </c>
      <c r="I656" s="2">
        <v>4351</v>
      </c>
      <c r="J656" s="2">
        <v>3876</v>
      </c>
      <c r="K656" s="29">
        <f t="shared" si="50"/>
        <v>-475</v>
      </c>
      <c r="L656">
        <f t="shared" si="51"/>
        <v>-12.254901960784313</v>
      </c>
      <c r="M656" s="33">
        <f t="shared" si="54"/>
        <v>-1.3005076086539883E-4</v>
      </c>
      <c r="N656" s="32"/>
    </row>
    <row r="657" spans="1:14" x14ac:dyDescent="0.25">
      <c r="A657" s="2">
        <v>655</v>
      </c>
      <c r="B657" s="2">
        <f t="shared" si="52"/>
        <v>51</v>
      </c>
      <c r="C657" s="2">
        <f t="shared" si="53"/>
        <v>12</v>
      </c>
      <c r="D657" s="31">
        <v>43455</v>
      </c>
      <c r="E657" s="2" t="s">
        <v>5</v>
      </c>
      <c r="F657" s="4">
        <v>104</v>
      </c>
      <c r="G657" s="2" t="s">
        <v>18</v>
      </c>
      <c r="H657" s="2">
        <v>29</v>
      </c>
      <c r="I657" s="2">
        <v>1224</v>
      </c>
      <c r="J657" s="2">
        <v>3636</v>
      </c>
      <c r="K657" s="29">
        <f t="shared" si="50"/>
        <v>2412</v>
      </c>
      <c r="L657">
        <f t="shared" si="51"/>
        <v>66.336633663366342</v>
      </c>
      <c r="M657" s="33">
        <f t="shared" si="54"/>
        <v>6.6038407412071995E-4</v>
      </c>
      <c r="N657" s="32"/>
    </row>
    <row r="658" spans="1:14" x14ac:dyDescent="0.25">
      <c r="A658" s="2">
        <v>656</v>
      </c>
      <c r="B658" s="2">
        <f t="shared" si="52"/>
        <v>51</v>
      </c>
      <c r="C658" s="2">
        <f t="shared" si="53"/>
        <v>12</v>
      </c>
      <c r="D658" s="31">
        <v>43456</v>
      </c>
      <c r="E658" s="2" t="s">
        <v>3</v>
      </c>
      <c r="F658" s="4">
        <v>107</v>
      </c>
      <c r="G658" s="2" t="s">
        <v>19</v>
      </c>
      <c r="H658" s="2">
        <v>29</v>
      </c>
      <c r="I658" s="2">
        <v>2909</v>
      </c>
      <c r="J658" s="2">
        <v>7505</v>
      </c>
      <c r="K658" s="29">
        <f t="shared" si="50"/>
        <v>4596</v>
      </c>
      <c r="L658">
        <f t="shared" si="51"/>
        <v>61.239173884077282</v>
      </c>
      <c r="M658" s="33">
        <f t="shared" si="54"/>
        <v>1.2583437830260484E-3</v>
      </c>
      <c r="N658" s="32"/>
    </row>
    <row r="659" spans="1:14" x14ac:dyDescent="0.25">
      <c r="A659" s="2">
        <v>657</v>
      </c>
      <c r="B659" s="2">
        <f t="shared" si="52"/>
        <v>52</v>
      </c>
      <c r="C659" s="2">
        <f t="shared" si="53"/>
        <v>12</v>
      </c>
      <c r="D659" s="31">
        <v>43457</v>
      </c>
      <c r="E659" s="2" t="s">
        <v>7</v>
      </c>
      <c r="F659" s="4">
        <v>102</v>
      </c>
      <c r="G659" s="2" t="s">
        <v>18</v>
      </c>
      <c r="H659" s="2">
        <v>3</v>
      </c>
      <c r="I659" s="2">
        <v>2897</v>
      </c>
      <c r="J659" s="2">
        <v>6856</v>
      </c>
      <c r="K659" s="29">
        <f t="shared" si="50"/>
        <v>3959</v>
      </c>
      <c r="L659">
        <f t="shared" si="51"/>
        <v>57.745040840140028</v>
      </c>
      <c r="M659" s="33">
        <f t="shared" si="54"/>
        <v>1.083938867928661E-3</v>
      </c>
      <c r="N659" s="32"/>
    </row>
    <row r="660" spans="1:14" x14ac:dyDescent="0.25">
      <c r="A660" s="2">
        <v>658</v>
      </c>
      <c r="B660" s="2">
        <f t="shared" si="52"/>
        <v>52</v>
      </c>
      <c r="C660" s="2">
        <f t="shared" si="53"/>
        <v>12</v>
      </c>
      <c r="D660" s="31">
        <v>43458</v>
      </c>
      <c r="E660" s="2" t="s">
        <v>3</v>
      </c>
      <c r="F660" s="4">
        <v>101</v>
      </c>
      <c r="G660" s="2" t="s">
        <v>8</v>
      </c>
      <c r="H660" s="2">
        <v>47</v>
      </c>
      <c r="I660" s="2">
        <v>2855</v>
      </c>
      <c r="J660" s="2">
        <v>7496</v>
      </c>
      <c r="K660" s="29">
        <f t="shared" si="50"/>
        <v>4641</v>
      </c>
      <c r="L660">
        <f t="shared" si="51"/>
        <v>61.913020277481323</v>
      </c>
      <c r="M660" s="33">
        <f t="shared" si="54"/>
        <v>1.2706643814238232E-3</v>
      </c>
      <c r="N660" s="32"/>
    </row>
    <row r="661" spans="1:14" x14ac:dyDescent="0.25">
      <c r="A661" s="2">
        <v>659</v>
      </c>
      <c r="B661" s="2">
        <f t="shared" si="52"/>
        <v>52</v>
      </c>
      <c r="C661" s="2">
        <f t="shared" si="53"/>
        <v>12</v>
      </c>
      <c r="D661" s="31">
        <v>43459</v>
      </c>
      <c r="E661" s="2" t="s">
        <v>3</v>
      </c>
      <c r="F661" s="4">
        <v>102</v>
      </c>
      <c r="G661" s="2" t="s">
        <v>20</v>
      </c>
      <c r="H661" s="2">
        <v>1</v>
      </c>
      <c r="I661" s="2">
        <v>4001</v>
      </c>
      <c r="J661" s="2">
        <v>7791</v>
      </c>
      <c r="K661" s="29">
        <f t="shared" si="50"/>
        <v>3790</v>
      </c>
      <c r="L661">
        <f t="shared" si="51"/>
        <v>48.645873443717107</v>
      </c>
      <c r="M661" s="33">
        <f t="shared" si="54"/>
        <v>1.0376681761681296E-3</v>
      </c>
      <c r="N661" s="32"/>
    </row>
    <row r="662" spans="1:14" x14ac:dyDescent="0.25">
      <c r="A662" s="2">
        <v>660</v>
      </c>
      <c r="B662" s="2">
        <f t="shared" si="52"/>
        <v>52</v>
      </c>
      <c r="C662" s="2">
        <f t="shared" si="53"/>
        <v>12</v>
      </c>
      <c r="D662" s="31">
        <v>43460</v>
      </c>
      <c r="E662" s="2" t="s">
        <v>6</v>
      </c>
      <c r="F662" s="4">
        <v>105</v>
      </c>
      <c r="G662" s="2" t="s">
        <v>20</v>
      </c>
      <c r="H662" s="2">
        <v>34</v>
      </c>
      <c r="I662" s="2">
        <v>1208</v>
      </c>
      <c r="J662" s="2">
        <v>7775</v>
      </c>
      <c r="K662" s="29">
        <f t="shared" si="50"/>
        <v>6567</v>
      </c>
      <c r="L662">
        <f t="shared" si="51"/>
        <v>84.463022508038591</v>
      </c>
      <c r="M662" s="33">
        <f t="shared" si="54"/>
        <v>1.7979859928485772E-3</v>
      </c>
      <c r="N662" s="32"/>
    </row>
    <row r="663" spans="1:14" x14ac:dyDescent="0.25">
      <c r="A663" s="2">
        <v>661</v>
      </c>
      <c r="B663" s="2">
        <f t="shared" si="52"/>
        <v>52</v>
      </c>
      <c r="C663" s="2">
        <f t="shared" si="53"/>
        <v>12</v>
      </c>
      <c r="D663" s="31">
        <v>43461</v>
      </c>
      <c r="E663" s="2" t="s">
        <v>5</v>
      </c>
      <c r="F663" s="4">
        <v>106</v>
      </c>
      <c r="G663" s="2" t="s">
        <v>18</v>
      </c>
      <c r="H663" s="2">
        <v>17</v>
      </c>
      <c r="I663" s="2">
        <v>4672</v>
      </c>
      <c r="J663" s="2">
        <v>5272</v>
      </c>
      <c r="K663" s="29">
        <f t="shared" si="50"/>
        <v>600</v>
      </c>
      <c r="L663">
        <f t="shared" si="51"/>
        <v>11.380880121396055</v>
      </c>
      <c r="M663" s="33">
        <f t="shared" si="54"/>
        <v>1.642746453036617E-4</v>
      </c>
      <c r="N663" s="32"/>
    </row>
    <row r="664" spans="1:14" x14ac:dyDescent="0.25">
      <c r="A664" s="2">
        <v>662</v>
      </c>
      <c r="B664" s="2">
        <f t="shared" si="52"/>
        <v>52</v>
      </c>
      <c r="C664" s="2">
        <f t="shared" si="53"/>
        <v>12</v>
      </c>
      <c r="D664" s="31">
        <v>43462</v>
      </c>
      <c r="E664" s="2" t="s">
        <v>3</v>
      </c>
      <c r="F664" s="4">
        <v>102</v>
      </c>
      <c r="G664" s="2" t="s">
        <v>18</v>
      </c>
      <c r="H664" s="2">
        <v>6</v>
      </c>
      <c r="I664" s="2">
        <v>1553</v>
      </c>
      <c r="J664" s="2">
        <v>6561</v>
      </c>
      <c r="K664" s="29">
        <f t="shared" si="50"/>
        <v>5008</v>
      </c>
      <c r="L664">
        <f t="shared" si="51"/>
        <v>76.329827770156982</v>
      </c>
      <c r="M664" s="33">
        <f t="shared" si="54"/>
        <v>1.3711457061345628E-3</v>
      </c>
      <c r="N664" s="32"/>
    </row>
    <row r="665" spans="1:14" x14ac:dyDescent="0.25">
      <c r="A665" s="2">
        <v>663</v>
      </c>
      <c r="B665" s="2">
        <f t="shared" si="52"/>
        <v>52</v>
      </c>
      <c r="C665" s="2">
        <f t="shared" si="53"/>
        <v>12</v>
      </c>
      <c r="D665" s="31">
        <v>43463</v>
      </c>
      <c r="E665" s="2" t="s">
        <v>7</v>
      </c>
      <c r="F665" s="4">
        <v>105</v>
      </c>
      <c r="G665" s="2" t="s">
        <v>8</v>
      </c>
      <c r="H665" s="2">
        <v>8</v>
      </c>
      <c r="I665" s="2">
        <v>3801</v>
      </c>
      <c r="J665" s="2">
        <v>8051</v>
      </c>
      <c r="K665" s="29">
        <f t="shared" si="50"/>
        <v>4250</v>
      </c>
      <c r="L665">
        <f t="shared" si="51"/>
        <v>52.788473481555087</v>
      </c>
      <c r="M665" s="33">
        <f t="shared" si="54"/>
        <v>1.1636120709009369E-3</v>
      </c>
      <c r="N665" s="32"/>
    </row>
    <row r="666" spans="1:14" x14ac:dyDescent="0.25">
      <c r="A666" s="2">
        <v>664</v>
      </c>
      <c r="B666" s="2">
        <f t="shared" si="52"/>
        <v>53</v>
      </c>
      <c r="C666" s="2">
        <f t="shared" si="53"/>
        <v>12</v>
      </c>
      <c r="D666" s="31">
        <v>43464</v>
      </c>
      <c r="E666" s="2" t="s">
        <v>7</v>
      </c>
      <c r="F666" s="4">
        <v>103</v>
      </c>
      <c r="G666" s="2" t="s">
        <v>18</v>
      </c>
      <c r="H666" s="2">
        <v>5</v>
      </c>
      <c r="I666" s="2">
        <v>3487</v>
      </c>
      <c r="J666" s="2">
        <v>2225</v>
      </c>
      <c r="K666" s="29">
        <f t="shared" si="50"/>
        <v>-1262</v>
      </c>
      <c r="L666">
        <f t="shared" si="51"/>
        <v>-56.719101123595507</v>
      </c>
      <c r="M666" s="33">
        <f t="shared" si="54"/>
        <v>-3.4552433728870174E-4</v>
      </c>
      <c r="N666" s="32"/>
    </row>
    <row r="667" spans="1:14" x14ac:dyDescent="0.25">
      <c r="A667" s="2">
        <v>665</v>
      </c>
      <c r="B667" s="2">
        <f t="shared" si="52"/>
        <v>53</v>
      </c>
      <c r="C667" s="2">
        <f t="shared" si="53"/>
        <v>12</v>
      </c>
      <c r="D667" s="31">
        <v>43465</v>
      </c>
      <c r="E667" s="2" t="s">
        <v>6</v>
      </c>
      <c r="F667" s="4">
        <v>110</v>
      </c>
      <c r="G667" s="2" t="s">
        <v>18</v>
      </c>
      <c r="H667" s="2">
        <v>10</v>
      </c>
      <c r="I667" s="2">
        <v>4888</v>
      </c>
      <c r="J667" s="2">
        <v>6162</v>
      </c>
      <c r="K667" s="29">
        <f t="shared" si="50"/>
        <v>1274</v>
      </c>
      <c r="L667">
        <f t="shared" si="51"/>
        <v>20.675105485232066</v>
      </c>
      <c r="M667" s="33">
        <f t="shared" si="54"/>
        <v>3.4880983019477496E-4</v>
      </c>
      <c r="N667" s="32"/>
    </row>
    <row r="668" spans="1:14" x14ac:dyDescent="0.25">
      <c r="A668" s="2">
        <v>666</v>
      </c>
      <c r="B668" s="2">
        <f t="shared" si="52"/>
        <v>1</v>
      </c>
      <c r="C668" s="2">
        <f t="shared" si="53"/>
        <v>1</v>
      </c>
      <c r="D668" s="31">
        <v>43466</v>
      </c>
      <c r="E668" s="2" t="s">
        <v>5</v>
      </c>
      <c r="F668" s="4">
        <v>109</v>
      </c>
      <c r="G668" s="2" t="s">
        <v>8</v>
      </c>
      <c r="H668" s="2">
        <v>17</v>
      </c>
      <c r="I668" s="2">
        <v>3087</v>
      </c>
      <c r="J668" s="2">
        <v>6084</v>
      </c>
      <c r="K668" s="29">
        <f t="shared" si="50"/>
        <v>2997</v>
      </c>
      <c r="L668">
        <f t="shared" si="51"/>
        <v>49.260355029585803</v>
      </c>
      <c r="M668" s="33">
        <f t="shared" si="54"/>
        <v>8.2055185329179008E-4</v>
      </c>
      <c r="N668" s="32"/>
    </row>
    <row r="669" spans="1:14" x14ac:dyDescent="0.25">
      <c r="A669" s="2">
        <v>667</v>
      </c>
      <c r="B669" s="2">
        <f t="shared" si="52"/>
        <v>1</v>
      </c>
      <c r="C669" s="2">
        <f t="shared" si="53"/>
        <v>1</v>
      </c>
      <c r="D669" s="31">
        <v>43467</v>
      </c>
      <c r="E669" s="2" t="s">
        <v>3</v>
      </c>
      <c r="F669" s="4">
        <v>103</v>
      </c>
      <c r="G669" s="2" t="s">
        <v>20</v>
      </c>
      <c r="H669" s="2">
        <v>15</v>
      </c>
      <c r="I669" s="2">
        <v>2308</v>
      </c>
      <c r="J669" s="2">
        <v>1899</v>
      </c>
      <c r="K669" s="29">
        <f t="shared" si="50"/>
        <v>-409</v>
      </c>
      <c r="L669">
        <f t="shared" si="51"/>
        <v>-21.5376513954713</v>
      </c>
      <c r="M669" s="33">
        <f t="shared" si="54"/>
        <v>-1.1198054988199605E-4</v>
      </c>
      <c r="N669" s="32"/>
    </row>
    <row r="670" spans="1:14" x14ac:dyDescent="0.25">
      <c r="A670" s="2">
        <v>668</v>
      </c>
      <c r="B670" s="2">
        <f t="shared" si="52"/>
        <v>1</v>
      </c>
      <c r="C670" s="2">
        <f t="shared" si="53"/>
        <v>1</v>
      </c>
      <c r="D670" s="31">
        <v>43468</v>
      </c>
      <c r="E670" s="2" t="s">
        <v>3</v>
      </c>
      <c r="F670" s="4">
        <v>109</v>
      </c>
      <c r="G670" s="2" t="s">
        <v>18</v>
      </c>
      <c r="H670" s="2">
        <v>30</v>
      </c>
      <c r="I670" s="2">
        <v>1492</v>
      </c>
      <c r="J670" s="2">
        <v>3493</v>
      </c>
      <c r="K670" s="29">
        <f t="shared" si="50"/>
        <v>2001</v>
      </c>
      <c r="L670">
        <f t="shared" si="51"/>
        <v>57.286000572573712</v>
      </c>
      <c r="M670" s="33">
        <f t="shared" si="54"/>
        <v>5.4785594208771175E-4</v>
      </c>
      <c r="N670" s="32"/>
    </row>
    <row r="671" spans="1:14" x14ac:dyDescent="0.25">
      <c r="A671" s="2">
        <v>669</v>
      </c>
      <c r="B671" s="2">
        <f t="shared" si="52"/>
        <v>1</v>
      </c>
      <c r="C671" s="2">
        <f t="shared" si="53"/>
        <v>1</v>
      </c>
      <c r="D671" s="31">
        <v>43469</v>
      </c>
      <c r="E671" s="2" t="s">
        <v>7</v>
      </c>
      <c r="F671" s="4">
        <v>110</v>
      </c>
      <c r="G671" s="2" t="s">
        <v>20</v>
      </c>
      <c r="H671" s="2">
        <v>38</v>
      </c>
      <c r="I671" s="2">
        <v>2929</v>
      </c>
      <c r="J671" s="2">
        <v>4617</v>
      </c>
      <c r="K671" s="29">
        <f t="shared" si="50"/>
        <v>1688</v>
      </c>
      <c r="L671">
        <f t="shared" si="51"/>
        <v>36.560537145332468</v>
      </c>
      <c r="M671" s="33">
        <f t="shared" si="54"/>
        <v>4.6215933545430151E-4</v>
      </c>
      <c r="N671" s="32"/>
    </row>
    <row r="672" spans="1:14" x14ac:dyDescent="0.25">
      <c r="A672" s="2">
        <v>670</v>
      </c>
      <c r="B672" s="2">
        <f t="shared" si="52"/>
        <v>1</v>
      </c>
      <c r="C672" s="2">
        <f t="shared" si="53"/>
        <v>1</v>
      </c>
      <c r="D672" s="31">
        <v>43470</v>
      </c>
      <c r="E672" s="2" t="s">
        <v>6</v>
      </c>
      <c r="F672" s="4">
        <v>102</v>
      </c>
      <c r="G672" s="2" t="s">
        <v>4</v>
      </c>
      <c r="H672" s="2">
        <v>10</v>
      </c>
      <c r="I672" s="2">
        <v>4565</v>
      </c>
      <c r="J672" s="2">
        <v>6954</v>
      </c>
      <c r="K672" s="29">
        <f t="shared" si="50"/>
        <v>2389</v>
      </c>
      <c r="L672">
        <f t="shared" si="51"/>
        <v>34.354328444060975</v>
      </c>
      <c r="M672" s="33">
        <f t="shared" si="54"/>
        <v>6.5408687938407956E-4</v>
      </c>
      <c r="N672" s="32"/>
    </row>
    <row r="673" spans="1:14" x14ac:dyDescent="0.25">
      <c r="A673" s="2">
        <v>671</v>
      </c>
      <c r="B673" s="2">
        <f t="shared" si="52"/>
        <v>2</v>
      </c>
      <c r="C673" s="2">
        <f t="shared" si="53"/>
        <v>1</v>
      </c>
      <c r="D673" s="31">
        <v>43471</v>
      </c>
      <c r="E673" s="2" t="s">
        <v>6</v>
      </c>
      <c r="F673" s="4">
        <v>102</v>
      </c>
      <c r="G673" s="2" t="s">
        <v>18</v>
      </c>
      <c r="H673" s="2">
        <v>23</v>
      </c>
      <c r="I673" s="2">
        <v>3538</v>
      </c>
      <c r="J673" s="2">
        <v>900</v>
      </c>
      <c r="K673" s="29">
        <f t="shared" si="50"/>
        <v>-2638</v>
      </c>
      <c r="L673">
        <f t="shared" si="51"/>
        <v>-293.11111111111109</v>
      </c>
      <c r="M673" s="33">
        <f t="shared" si="54"/>
        <v>-7.2226085718509923E-4</v>
      </c>
      <c r="N673" s="32"/>
    </row>
    <row r="674" spans="1:14" x14ac:dyDescent="0.25">
      <c r="A674" s="2">
        <v>672</v>
      </c>
      <c r="B674" s="2">
        <f t="shared" si="52"/>
        <v>2</v>
      </c>
      <c r="C674" s="2">
        <f t="shared" si="53"/>
        <v>1</v>
      </c>
      <c r="D674" s="31">
        <v>43472</v>
      </c>
      <c r="E674" s="2" t="s">
        <v>6</v>
      </c>
      <c r="F674" s="4">
        <v>109</v>
      </c>
      <c r="G674" s="2" t="s">
        <v>8</v>
      </c>
      <c r="H674" s="2">
        <v>39</v>
      </c>
      <c r="I674" s="2">
        <v>1186</v>
      </c>
      <c r="J674" s="2">
        <v>8395</v>
      </c>
      <c r="K674" s="29">
        <f t="shared" si="50"/>
        <v>7209</v>
      </c>
      <c r="L674">
        <f t="shared" si="51"/>
        <v>85.872543180464561</v>
      </c>
      <c r="M674" s="33">
        <f t="shared" si="54"/>
        <v>1.973759863323495E-3</v>
      </c>
      <c r="N674" s="32"/>
    </row>
    <row r="675" spans="1:14" x14ac:dyDescent="0.25">
      <c r="A675" s="2">
        <v>673</v>
      </c>
      <c r="B675" s="2">
        <f t="shared" si="52"/>
        <v>2</v>
      </c>
      <c r="C675" s="2">
        <f t="shared" si="53"/>
        <v>1</v>
      </c>
      <c r="D675" s="31">
        <v>43473</v>
      </c>
      <c r="E675" s="2" t="s">
        <v>6</v>
      </c>
      <c r="F675" s="4">
        <v>110</v>
      </c>
      <c r="G675" s="2" t="s">
        <v>18</v>
      </c>
      <c r="H675" s="2">
        <v>30</v>
      </c>
      <c r="I675" s="2">
        <v>1965</v>
      </c>
      <c r="J675" s="2">
        <v>3314</v>
      </c>
      <c r="K675" s="29">
        <f t="shared" si="50"/>
        <v>1349</v>
      </c>
      <c r="L675">
        <f t="shared" si="51"/>
        <v>40.706095353047679</v>
      </c>
      <c r="M675" s="33">
        <f t="shared" si="54"/>
        <v>3.693441608577327E-4</v>
      </c>
      <c r="N675" s="32"/>
    </row>
    <row r="676" spans="1:14" x14ac:dyDescent="0.25">
      <c r="A676" s="2">
        <v>674</v>
      </c>
      <c r="B676" s="2">
        <f t="shared" si="52"/>
        <v>2</v>
      </c>
      <c r="C676" s="2">
        <f t="shared" si="53"/>
        <v>1</v>
      </c>
      <c r="D676" s="31">
        <v>43474</v>
      </c>
      <c r="E676" s="2" t="s">
        <v>7</v>
      </c>
      <c r="F676" s="4">
        <v>103</v>
      </c>
      <c r="G676" s="2" t="s">
        <v>20</v>
      </c>
      <c r="H676" s="2">
        <v>42</v>
      </c>
      <c r="I676" s="2">
        <v>1222</v>
      </c>
      <c r="J676" s="2">
        <v>2121</v>
      </c>
      <c r="K676" s="29">
        <f t="shared" si="50"/>
        <v>899</v>
      </c>
      <c r="L676">
        <f t="shared" si="51"/>
        <v>42.385667138142388</v>
      </c>
      <c r="M676" s="33">
        <f t="shared" si="54"/>
        <v>2.4613817687998643E-4</v>
      </c>
      <c r="N676" s="32"/>
    </row>
    <row r="677" spans="1:14" x14ac:dyDescent="0.25">
      <c r="A677" s="2">
        <v>675</v>
      </c>
      <c r="B677" s="2">
        <f t="shared" si="52"/>
        <v>2</v>
      </c>
      <c r="C677" s="2">
        <f t="shared" si="53"/>
        <v>1</v>
      </c>
      <c r="D677" s="31">
        <v>43475</v>
      </c>
      <c r="E677" s="2" t="s">
        <v>6</v>
      </c>
      <c r="F677" s="4">
        <v>102</v>
      </c>
      <c r="G677" s="2" t="s">
        <v>20</v>
      </c>
      <c r="H677" s="2">
        <v>31</v>
      </c>
      <c r="I677" s="2">
        <v>1577</v>
      </c>
      <c r="J677" s="2">
        <v>6230</v>
      </c>
      <c r="K677" s="29">
        <f t="shared" si="50"/>
        <v>4653</v>
      </c>
      <c r="L677">
        <f t="shared" si="51"/>
        <v>74.686998394863565</v>
      </c>
      <c r="M677" s="33">
        <f t="shared" si="54"/>
        <v>1.2739498743298964E-3</v>
      </c>
      <c r="N677" s="32"/>
    </row>
    <row r="678" spans="1:14" x14ac:dyDescent="0.25">
      <c r="A678" s="2">
        <v>676</v>
      </c>
      <c r="B678" s="2">
        <f t="shared" si="52"/>
        <v>2</v>
      </c>
      <c r="C678" s="2">
        <f t="shared" si="53"/>
        <v>1</v>
      </c>
      <c r="D678" s="31">
        <v>43476</v>
      </c>
      <c r="E678" s="2" t="s">
        <v>3</v>
      </c>
      <c r="F678" s="4">
        <v>107</v>
      </c>
      <c r="G678" s="2" t="s">
        <v>8</v>
      </c>
      <c r="H678" s="2">
        <v>9</v>
      </c>
      <c r="I678" s="2">
        <v>4656</v>
      </c>
      <c r="J678" s="2">
        <v>1344</v>
      </c>
      <c r="K678" s="29">
        <f t="shared" si="50"/>
        <v>-3312</v>
      </c>
      <c r="L678">
        <f t="shared" si="51"/>
        <v>-246.42857142857144</v>
      </c>
      <c r="M678" s="33">
        <f t="shared" si="54"/>
        <v>-9.0679604207621249E-4</v>
      </c>
      <c r="N678" s="32"/>
    </row>
    <row r="679" spans="1:14" x14ac:dyDescent="0.25">
      <c r="A679" s="2">
        <v>677</v>
      </c>
      <c r="B679" s="2">
        <f t="shared" si="52"/>
        <v>2</v>
      </c>
      <c r="C679" s="2">
        <f t="shared" si="53"/>
        <v>1</v>
      </c>
      <c r="D679" s="31">
        <v>43477</v>
      </c>
      <c r="E679" s="2" t="s">
        <v>7</v>
      </c>
      <c r="F679" s="4">
        <v>104</v>
      </c>
      <c r="G679" s="2" t="s">
        <v>8</v>
      </c>
      <c r="H679" s="2">
        <v>11</v>
      </c>
      <c r="I679" s="2">
        <v>4796</v>
      </c>
      <c r="J679" s="2">
        <v>8931</v>
      </c>
      <c r="K679" s="29">
        <f t="shared" si="50"/>
        <v>4135</v>
      </c>
      <c r="L679">
        <f t="shared" si="51"/>
        <v>46.299406561415296</v>
      </c>
      <c r="M679" s="33">
        <f t="shared" si="54"/>
        <v>1.1321260972177352E-3</v>
      </c>
      <c r="N679" s="32"/>
    </row>
    <row r="680" spans="1:14" x14ac:dyDescent="0.25">
      <c r="A680" s="2">
        <v>678</v>
      </c>
      <c r="B680" s="2">
        <f t="shared" si="52"/>
        <v>3</v>
      </c>
      <c r="C680" s="2">
        <f t="shared" si="53"/>
        <v>1</v>
      </c>
      <c r="D680" s="31">
        <v>43478</v>
      </c>
      <c r="E680" s="2" t="s">
        <v>7</v>
      </c>
      <c r="F680" s="4">
        <v>101</v>
      </c>
      <c r="G680" s="2" t="s">
        <v>18</v>
      </c>
      <c r="H680" s="2">
        <v>30</v>
      </c>
      <c r="I680" s="2">
        <v>2944</v>
      </c>
      <c r="J680" s="2">
        <v>1415</v>
      </c>
      <c r="K680" s="29">
        <f t="shared" si="50"/>
        <v>-1529</v>
      </c>
      <c r="L680">
        <f t="shared" si="51"/>
        <v>-108.0565371024735</v>
      </c>
      <c r="M680" s="33">
        <f t="shared" si="54"/>
        <v>-4.1862655444883121E-4</v>
      </c>
      <c r="N680" s="32"/>
    </row>
    <row r="681" spans="1:14" x14ac:dyDescent="0.25">
      <c r="A681" s="2">
        <v>679</v>
      </c>
      <c r="B681" s="2">
        <f t="shared" si="52"/>
        <v>3</v>
      </c>
      <c r="C681" s="2">
        <f t="shared" si="53"/>
        <v>1</v>
      </c>
      <c r="D681" s="31">
        <v>43479</v>
      </c>
      <c r="E681" s="2" t="s">
        <v>5</v>
      </c>
      <c r="F681" s="4">
        <v>106</v>
      </c>
      <c r="G681" s="2" t="s">
        <v>19</v>
      </c>
      <c r="H681" s="2">
        <v>7</v>
      </c>
      <c r="I681" s="2">
        <v>1109</v>
      </c>
      <c r="J681" s="2">
        <v>2020</v>
      </c>
      <c r="K681" s="29">
        <f t="shared" si="50"/>
        <v>911</v>
      </c>
      <c r="L681">
        <f t="shared" si="51"/>
        <v>45.099009900990097</v>
      </c>
      <c r="M681" s="33">
        <f t="shared" si="54"/>
        <v>2.4942366978605965E-4</v>
      </c>
      <c r="N681" s="32"/>
    </row>
    <row r="682" spans="1:14" x14ac:dyDescent="0.25">
      <c r="A682" s="2">
        <v>680</v>
      </c>
      <c r="B682" s="2">
        <f t="shared" si="52"/>
        <v>3</v>
      </c>
      <c r="C682" s="2">
        <f t="shared" si="53"/>
        <v>1</v>
      </c>
      <c r="D682" s="31">
        <v>43480</v>
      </c>
      <c r="E682" s="2" t="s">
        <v>5</v>
      </c>
      <c r="F682" s="4">
        <v>105</v>
      </c>
      <c r="G682" s="2" t="s">
        <v>18</v>
      </c>
      <c r="H682" s="2">
        <v>42</v>
      </c>
      <c r="I682" s="2">
        <v>4674</v>
      </c>
      <c r="J682" s="2">
        <v>3387</v>
      </c>
      <c r="K682" s="29">
        <f t="shared" si="50"/>
        <v>-1287</v>
      </c>
      <c r="L682">
        <f t="shared" si="51"/>
        <v>-37.998228520814884</v>
      </c>
      <c r="M682" s="33">
        <f t="shared" si="54"/>
        <v>-3.523691141763543E-4</v>
      </c>
      <c r="N682" s="32"/>
    </row>
    <row r="683" spans="1:14" x14ac:dyDescent="0.25">
      <c r="A683" s="2">
        <v>681</v>
      </c>
      <c r="B683" s="2">
        <f t="shared" si="52"/>
        <v>3</v>
      </c>
      <c r="C683" s="2">
        <f t="shared" si="53"/>
        <v>1</v>
      </c>
      <c r="D683" s="31">
        <v>43481</v>
      </c>
      <c r="E683" s="2" t="s">
        <v>7</v>
      </c>
      <c r="F683" s="4">
        <v>110</v>
      </c>
      <c r="G683" s="2" t="s">
        <v>20</v>
      </c>
      <c r="H683" s="2">
        <v>31</v>
      </c>
      <c r="I683" s="2">
        <v>1467</v>
      </c>
      <c r="J683" s="2">
        <v>5163</v>
      </c>
      <c r="K683" s="29">
        <f t="shared" si="50"/>
        <v>3696</v>
      </c>
      <c r="L683">
        <f t="shared" si="51"/>
        <v>71.586287042417197</v>
      </c>
      <c r="M683" s="33">
        <f t="shared" si="54"/>
        <v>1.011931815070556E-3</v>
      </c>
      <c r="N683" s="32"/>
    </row>
    <row r="684" spans="1:14" x14ac:dyDescent="0.25">
      <c r="A684" s="2">
        <v>682</v>
      </c>
      <c r="B684" s="2">
        <f t="shared" si="52"/>
        <v>3</v>
      </c>
      <c r="C684" s="2">
        <f t="shared" si="53"/>
        <v>1</v>
      </c>
      <c r="D684" s="31">
        <v>43482</v>
      </c>
      <c r="E684" s="2" t="s">
        <v>7</v>
      </c>
      <c r="F684" s="4">
        <v>109</v>
      </c>
      <c r="G684" s="2" t="s">
        <v>20</v>
      </c>
      <c r="H684" s="2">
        <v>27</v>
      </c>
      <c r="I684" s="2">
        <v>3641</v>
      </c>
      <c r="J684" s="2">
        <v>6058</v>
      </c>
      <c r="K684" s="29">
        <f t="shared" si="50"/>
        <v>2417</v>
      </c>
      <c r="L684">
        <f t="shared" si="51"/>
        <v>39.897655992076594</v>
      </c>
      <c r="M684" s="33">
        <f t="shared" si="54"/>
        <v>6.6175302949825047E-4</v>
      </c>
      <c r="N684" s="32"/>
    </row>
    <row r="685" spans="1:14" x14ac:dyDescent="0.25">
      <c r="A685" s="2">
        <v>683</v>
      </c>
      <c r="B685" s="2">
        <f t="shared" si="52"/>
        <v>3</v>
      </c>
      <c r="C685" s="2">
        <f t="shared" si="53"/>
        <v>1</v>
      </c>
      <c r="D685" s="31">
        <v>43483</v>
      </c>
      <c r="E685" s="2" t="s">
        <v>5</v>
      </c>
      <c r="F685" s="4">
        <v>109</v>
      </c>
      <c r="G685" s="2" t="s">
        <v>8</v>
      </c>
      <c r="H685" s="2">
        <v>29</v>
      </c>
      <c r="I685" s="2">
        <v>3900</v>
      </c>
      <c r="J685" s="2">
        <v>3943</v>
      </c>
      <c r="K685" s="29">
        <f t="shared" si="50"/>
        <v>43</v>
      </c>
      <c r="L685">
        <f t="shared" si="51"/>
        <v>1.0905401978189198</v>
      </c>
      <c r="M685" s="33">
        <f t="shared" si="54"/>
        <v>1.177301624676242E-5</v>
      </c>
      <c r="N685" s="32"/>
    </row>
    <row r="686" spans="1:14" x14ac:dyDescent="0.25">
      <c r="A686" s="2">
        <v>684</v>
      </c>
      <c r="B686" s="2">
        <f t="shared" si="52"/>
        <v>3</v>
      </c>
      <c r="C686" s="2">
        <f t="shared" si="53"/>
        <v>1</v>
      </c>
      <c r="D686" s="31">
        <v>43484</v>
      </c>
      <c r="E686" s="2" t="s">
        <v>5</v>
      </c>
      <c r="F686" s="4">
        <v>109</v>
      </c>
      <c r="G686" s="2" t="s">
        <v>19</v>
      </c>
      <c r="H686" s="2">
        <v>45</v>
      </c>
      <c r="I686" s="2">
        <v>4853</v>
      </c>
      <c r="J686" s="2">
        <v>7345</v>
      </c>
      <c r="K686" s="29">
        <f t="shared" si="50"/>
        <v>2492</v>
      </c>
      <c r="L686">
        <f t="shared" si="51"/>
        <v>33.927842069434988</v>
      </c>
      <c r="M686" s="33">
        <f t="shared" si="54"/>
        <v>6.8228736016120821E-4</v>
      </c>
      <c r="N686" s="32"/>
    </row>
    <row r="687" spans="1:14" x14ac:dyDescent="0.25">
      <c r="A687" s="2">
        <v>685</v>
      </c>
      <c r="B687" s="2">
        <f t="shared" si="52"/>
        <v>4</v>
      </c>
      <c r="C687" s="2">
        <f t="shared" si="53"/>
        <v>1</v>
      </c>
      <c r="D687" s="31">
        <v>43485</v>
      </c>
      <c r="E687" s="2" t="s">
        <v>7</v>
      </c>
      <c r="F687" s="4">
        <v>104</v>
      </c>
      <c r="G687" s="2" t="s">
        <v>19</v>
      </c>
      <c r="H687" s="2">
        <v>24</v>
      </c>
      <c r="I687" s="2">
        <v>1454</v>
      </c>
      <c r="J687" s="2">
        <v>4204</v>
      </c>
      <c r="K687" s="29">
        <f t="shared" si="50"/>
        <v>2750</v>
      </c>
      <c r="L687">
        <f t="shared" si="51"/>
        <v>65.413891531874398</v>
      </c>
      <c r="M687" s="33">
        <f t="shared" si="54"/>
        <v>7.5292545764178275E-4</v>
      </c>
      <c r="N687" s="32"/>
    </row>
    <row r="688" spans="1:14" x14ac:dyDescent="0.25">
      <c r="A688" s="2">
        <v>686</v>
      </c>
      <c r="B688" s="2">
        <f t="shared" si="52"/>
        <v>4</v>
      </c>
      <c r="C688" s="2">
        <f t="shared" si="53"/>
        <v>1</v>
      </c>
      <c r="D688" s="31">
        <v>43486</v>
      </c>
      <c r="E688" s="2" t="s">
        <v>6</v>
      </c>
      <c r="F688" s="4">
        <v>106</v>
      </c>
      <c r="G688" s="2" t="s">
        <v>4</v>
      </c>
      <c r="H688" s="2">
        <v>8</v>
      </c>
      <c r="I688" s="2">
        <v>2387</v>
      </c>
      <c r="J688" s="2">
        <v>5462</v>
      </c>
      <c r="K688" s="29">
        <f t="shared" si="50"/>
        <v>3075</v>
      </c>
      <c r="L688">
        <f t="shared" si="51"/>
        <v>56.298059318930797</v>
      </c>
      <c r="M688" s="33">
        <f t="shared" si="54"/>
        <v>8.4190755718126611E-4</v>
      </c>
      <c r="N688" s="32"/>
    </row>
    <row r="689" spans="1:14" x14ac:dyDescent="0.25">
      <c r="A689" s="2">
        <v>687</v>
      </c>
      <c r="B689" s="2">
        <f t="shared" si="52"/>
        <v>4</v>
      </c>
      <c r="C689" s="2">
        <f t="shared" si="53"/>
        <v>1</v>
      </c>
      <c r="D689" s="31">
        <v>43487</v>
      </c>
      <c r="E689" s="2" t="s">
        <v>5</v>
      </c>
      <c r="F689" s="4">
        <v>104</v>
      </c>
      <c r="G689" s="2" t="s">
        <v>18</v>
      </c>
      <c r="H689" s="2">
        <v>48</v>
      </c>
      <c r="I689" s="2">
        <v>4107</v>
      </c>
      <c r="J689" s="2">
        <v>8157</v>
      </c>
      <c r="K689" s="29">
        <f t="shared" si="50"/>
        <v>4050</v>
      </c>
      <c r="L689">
        <f t="shared" si="51"/>
        <v>49.650606840750278</v>
      </c>
      <c r="M689" s="33">
        <f t="shared" si="54"/>
        <v>1.1088538557997164E-3</v>
      </c>
      <c r="N689" s="32"/>
    </row>
    <row r="690" spans="1:14" x14ac:dyDescent="0.25">
      <c r="A690" s="2">
        <v>688</v>
      </c>
      <c r="B690" s="2">
        <f t="shared" si="52"/>
        <v>4</v>
      </c>
      <c r="C690" s="2">
        <f t="shared" si="53"/>
        <v>1</v>
      </c>
      <c r="D690" s="31">
        <v>43488</v>
      </c>
      <c r="E690" s="2" t="s">
        <v>7</v>
      </c>
      <c r="F690" s="4">
        <v>103</v>
      </c>
      <c r="G690" s="2" t="s">
        <v>20</v>
      </c>
      <c r="H690" s="2">
        <v>11</v>
      </c>
      <c r="I690" s="2">
        <v>1814</v>
      </c>
      <c r="J690" s="2">
        <v>3727</v>
      </c>
      <c r="K690" s="29">
        <f t="shared" si="50"/>
        <v>1913</v>
      </c>
      <c r="L690">
        <f t="shared" si="51"/>
        <v>51.328145961899651</v>
      </c>
      <c r="M690" s="33">
        <f t="shared" si="54"/>
        <v>5.2376232744317467E-4</v>
      </c>
      <c r="N690" s="32"/>
    </row>
    <row r="691" spans="1:14" x14ac:dyDescent="0.25">
      <c r="A691" s="2">
        <v>689</v>
      </c>
      <c r="B691" s="2">
        <f t="shared" si="52"/>
        <v>4</v>
      </c>
      <c r="C691" s="2">
        <f t="shared" si="53"/>
        <v>1</v>
      </c>
      <c r="D691" s="31">
        <v>43489</v>
      </c>
      <c r="E691" s="2" t="s">
        <v>5</v>
      </c>
      <c r="F691" s="4">
        <v>103</v>
      </c>
      <c r="G691" s="2" t="s">
        <v>8</v>
      </c>
      <c r="H691" s="2">
        <v>32</v>
      </c>
      <c r="I691" s="2">
        <v>1620</v>
      </c>
      <c r="J691" s="2">
        <v>4357</v>
      </c>
      <c r="K691" s="29">
        <f t="shared" si="50"/>
        <v>2737</v>
      </c>
      <c r="L691">
        <f t="shared" si="51"/>
        <v>62.818453064034884</v>
      </c>
      <c r="M691" s="33">
        <f t="shared" si="54"/>
        <v>7.4936617366020341E-4</v>
      </c>
      <c r="N691" s="32"/>
    </row>
    <row r="692" spans="1:14" x14ac:dyDescent="0.25">
      <c r="A692" s="2">
        <v>690</v>
      </c>
      <c r="B692" s="2">
        <f t="shared" si="52"/>
        <v>4</v>
      </c>
      <c r="C692" s="2">
        <f t="shared" si="53"/>
        <v>1</v>
      </c>
      <c r="D692" s="31">
        <v>43490</v>
      </c>
      <c r="E692" s="2" t="s">
        <v>5</v>
      </c>
      <c r="F692" s="4">
        <v>106</v>
      </c>
      <c r="G692" s="2" t="s">
        <v>20</v>
      </c>
      <c r="H692" s="2">
        <v>44</v>
      </c>
      <c r="I692" s="2">
        <v>3268</v>
      </c>
      <c r="J692" s="2">
        <v>3391</v>
      </c>
      <c r="K692" s="29">
        <f t="shared" si="50"/>
        <v>123</v>
      </c>
      <c r="L692">
        <f t="shared" si="51"/>
        <v>3.6272485992332646</v>
      </c>
      <c r="M692" s="33">
        <f t="shared" si="54"/>
        <v>3.3676302287250645E-5</v>
      </c>
      <c r="N692" s="32"/>
    </row>
    <row r="693" spans="1:14" x14ac:dyDescent="0.25">
      <c r="A693" s="2">
        <v>691</v>
      </c>
      <c r="B693" s="2">
        <f t="shared" si="52"/>
        <v>4</v>
      </c>
      <c r="C693" s="2">
        <f t="shared" si="53"/>
        <v>1</v>
      </c>
      <c r="D693" s="31">
        <v>43491</v>
      </c>
      <c r="E693" s="2" t="s">
        <v>3</v>
      </c>
      <c r="F693" s="4">
        <v>110</v>
      </c>
      <c r="G693" s="2" t="s">
        <v>4</v>
      </c>
      <c r="H693" s="2">
        <v>22</v>
      </c>
      <c r="I693" s="2">
        <v>1525</v>
      </c>
      <c r="J693" s="2">
        <v>8121</v>
      </c>
      <c r="K693" s="29">
        <f t="shared" si="50"/>
        <v>6596</v>
      </c>
      <c r="L693">
        <f t="shared" si="51"/>
        <v>81.221524442802604</v>
      </c>
      <c r="M693" s="33">
        <f t="shared" si="54"/>
        <v>1.8059259340382542E-3</v>
      </c>
      <c r="N693" s="32"/>
    </row>
    <row r="694" spans="1:14" x14ac:dyDescent="0.25">
      <c r="A694" s="2">
        <v>692</v>
      </c>
      <c r="B694" s="2">
        <f t="shared" si="52"/>
        <v>5</v>
      </c>
      <c r="C694" s="2">
        <f t="shared" si="53"/>
        <v>1</v>
      </c>
      <c r="D694" s="31">
        <v>43492</v>
      </c>
      <c r="E694" s="2" t="s">
        <v>6</v>
      </c>
      <c r="F694" s="4">
        <v>102</v>
      </c>
      <c r="G694" s="2" t="s">
        <v>8</v>
      </c>
      <c r="H694" s="2">
        <v>1</v>
      </c>
      <c r="I694" s="2">
        <v>4884</v>
      </c>
      <c r="J694" s="2">
        <v>4088</v>
      </c>
      <c r="K694" s="29">
        <f t="shared" si="50"/>
        <v>-796</v>
      </c>
      <c r="L694">
        <f t="shared" si="51"/>
        <v>-19.471624266144811</v>
      </c>
      <c r="M694" s="33">
        <f t="shared" si="54"/>
        <v>-2.1793769610285783E-4</v>
      </c>
      <c r="N694" s="32"/>
    </row>
    <row r="695" spans="1:14" x14ac:dyDescent="0.25">
      <c r="A695" s="2">
        <v>693</v>
      </c>
      <c r="B695" s="2">
        <f t="shared" si="52"/>
        <v>5</v>
      </c>
      <c r="C695" s="2">
        <f t="shared" si="53"/>
        <v>1</v>
      </c>
      <c r="D695" s="31">
        <v>43493</v>
      </c>
      <c r="E695" s="2" t="s">
        <v>3</v>
      </c>
      <c r="F695" s="4">
        <v>104</v>
      </c>
      <c r="G695" s="2" t="s">
        <v>8</v>
      </c>
      <c r="H695" s="2">
        <v>20</v>
      </c>
      <c r="I695" s="2">
        <v>2537</v>
      </c>
      <c r="J695" s="2">
        <v>6807</v>
      </c>
      <c r="K695" s="29">
        <f t="shared" si="50"/>
        <v>4270</v>
      </c>
      <c r="L695">
        <f t="shared" si="51"/>
        <v>62.729543117379173</v>
      </c>
      <c r="M695" s="33">
        <f t="shared" si="54"/>
        <v>1.169087892411059E-3</v>
      </c>
      <c r="N695" s="32"/>
    </row>
    <row r="696" spans="1:14" x14ac:dyDescent="0.25">
      <c r="A696" s="2">
        <v>694</v>
      </c>
      <c r="B696" s="2">
        <f t="shared" si="52"/>
        <v>5</v>
      </c>
      <c r="C696" s="2">
        <f t="shared" si="53"/>
        <v>1</v>
      </c>
      <c r="D696" s="31">
        <v>43494</v>
      </c>
      <c r="E696" s="2" t="s">
        <v>6</v>
      </c>
      <c r="F696" s="4">
        <v>103</v>
      </c>
      <c r="G696" s="2" t="s">
        <v>4</v>
      </c>
      <c r="H696" s="2">
        <v>14</v>
      </c>
      <c r="I696" s="2">
        <v>1414</v>
      </c>
      <c r="J696" s="2">
        <v>3594</v>
      </c>
      <c r="K696" s="29">
        <f t="shared" si="50"/>
        <v>2180</v>
      </c>
      <c r="L696">
        <f t="shared" si="51"/>
        <v>60.656649972175849</v>
      </c>
      <c r="M696" s="33">
        <f t="shared" si="54"/>
        <v>5.9686454460330409E-4</v>
      </c>
      <c r="N696" s="32"/>
    </row>
    <row r="697" spans="1:14" x14ac:dyDescent="0.25">
      <c r="A697" s="2">
        <v>695</v>
      </c>
      <c r="B697" s="2">
        <f t="shared" si="52"/>
        <v>5</v>
      </c>
      <c r="C697" s="2">
        <f t="shared" si="53"/>
        <v>1</v>
      </c>
      <c r="D697" s="31">
        <v>43495</v>
      </c>
      <c r="E697" s="2" t="s">
        <v>6</v>
      </c>
      <c r="F697" s="4">
        <v>107</v>
      </c>
      <c r="G697" s="2" t="s">
        <v>19</v>
      </c>
      <c r="H697" s="2">
        <v>43</v>
      </c>
      <c r="I697" s="2">
        <v>1574</v>
      </c>
      <c r="J697" s="2">
        <v>1013</v>
      </c>
      <c r="K697" s="29">
        <f t="shared" si="50"/>
        <v>-561</v>
      </c>
      <c r="L697">
        <f t="shared" si="51"/>
        <v>-55.38005923000987</v>
      </c>
      <c r="M697" s="33">
        <f t="shared" si="54"/>
        <v>-1.5359679335892368E-4</v>
      </c>
      <c r="N697" s="32"/>
    </row>
    <row r="698" spans="1:14" x14ac:dyDescent="0.25">
      <c r="A698" s="2">
        <v>696</v>
      </c>
      <c r="B698" s="2">
        <f t="shared" si="52"/>
        <v>5</v>
      </c>
      <c r="C698" s="2">
        <f t="shared" si="53"/>
        <v>1</v>
      </c>
      <c r="D698" s="31">
        <v>43496</v>
      </c>
      <c r="E698" s="2" t="s">
        <v>6</v>
      </c>
      <c r="F698" s="4">
        <v>104</v>
      </c>
      <c r="G698" s="2" t="s">
        <v>20</v>
      </c>
      <c r="H698" s="2">
        <v>26</v>
      </c>
      <c r="I698" s="2">
        <v>3434</v>
      </c>
      <c r="J698" s="2">
        <v>5342</v>
      </c>
      <c r="K698" s="29">
        <f t="shared" si="50"/>
        <v>1908</v>
      </c>
      <c r="L698">
        <f t="shared" si="51"/>
        <v>35.71695994009734</v>
      </c>
      <c r="M698" s="33">
        <f t="shared" si="54"/>
        <v>5.2239337206564415E-4</v>
      </c>
      <c r="N698" s="32"/>
    </row>
    <row r="699" spans="1:14" x14ac:dyDescent="0.25">
      <c r="A699" s="2">
        <v>697</v>
      </c>
      <c r="B699" s="2">
        <f t="shared" si="52"/>
        <v>5</v>
      </c>
      <c r="C699" s="2">
        <f t="shared" si="53"/>
        <v>2</v>
      </c>
      <c r="D699" s="31">
        <v>43497</v>
      </c>
      <c r="E699" s="2" t="s">
        <v>7</v>
      </c>
      <c r="F699" s="4">
        <v>108</v>
      </c>
      <c r="G699" s="2" t="s">
        <v>19</v>
      </c>
      <c r="H699" s="2">
        <v>8</v>
      </c>
      <c r="I699" s="2">
        <v>2628</v>
      </c>
      <c r="J699" s="2">
        <v>2417</v>
      </c>
      <c r="K699" s="29">
        <f t="shared" si="50"/>
        <v>-211</v>
      </c>
      <c r="L699">
        <f t="shared" si="51"/>
        <v>-8.7298303682250715</v>
      </c>
      <c r="M699" s="33">
        <f t="shared" si="54"/>
        <v>-5.7769916931787688E-5</v>
      </c>
      <c r="N699" s="32"/>
    </row>
    <row r="700" spans="1:14" x14ac:dyDescent="0.25">
      <c r="A700" s="2">
        <v>698</v>
      </c>
      <c r="B700" s="2">
        <f t="shared" si="52"/>
        <v>5</v>
      </c>
      <c r="C700" s="2">
        <f t="shared" si="53"/>
        <v>2</v>
      </c>
      <c r="D700" s="31">
        <v>43498</v>
      </c>
      <c r="E700" s="2" t="s">
        <v>5</v>
      </c>
      <c r="F700" s="4">
        <v>101</v>
      </c>
      <c r="G700" s="2" t="s">
        <v>4</v>
      </c>
      <c r="H700" s="2">
        <v>21</v>
      </c>
      <c r="I700" s="2">
        <v>3013</v>
      </c>
      <c r="J700" s="2">
        <v>5078</v>
      </c>
      <c r="K700" s="29">
        <f t="shared" si="50"/>
        <v>2065</v>
      </c>
      <c r="L700">
        <f t="shared" si="51"/>
        <v>40.665616384403307</v>
      </c>
      <c r="M700" s="33">
        <f t="shared" si="54"/>
        <v>5.6537857092010227E-4</v>
      </c>
      <c r="N700" s="32"/>
    </row>
    <row r="701" spans="1:14" x14ac:dyDescent="0.25">
      <c r="A701" s="2">
        <v>699</v>
      </c>
      <c r="B701" s="2">
        <f t="shared" si="52"/>
        <v>6</v>
      </c>
      <c r="C701" s="2">
        <f t="shared" si="53"/>
        <v>2</v>
      </c>
      <c r="D701" s="31">
        <v>43499</v>
      </c>
      <c r="E701" s="2" t="s">
        <v>7</v>
      </c>
      <c r="F701" s="4">
        <v>107</v>
      </c>
      <c r="G701" s="2" t="s">
        <v>20</v>
      </c>
      <c r="H701" s="2">
        <v>8</v>
      </c>
      <c r="I701" s="2">
        <v>4521</v>
      </c>
      <c r="J701" s="2">
        <v>3587</v>
      </c>
      <c r="K701" s="29">
        <f t="shared" si="50"/>
        <v>-934</v>
      </c>
      <c r="L701">
        <f t="shared" si="51"/>
        <v>-26.038472260942292</v>
      </c>
      <c r="M701" s="33">
        <f t="shared" si="54"/>
        <v>-2.5572086452270004E-4</v>
      </c>
      <c r="N701" s="32"/>
    </row>
    <row r="702" spans="1:14" x14ac:dyDescent="0.25">
      <c r="A702" s="2">
        <v>700</v>
      </c>
      <c r="B702" s="2">
        <f t="shared" si="52"/>
        <v>6</v>
      </c>
      <c r="C702" s="2">
        <f t="shared" si="53"/>
        <v>2</v>
      </c>
      <c r="D702" s="31">
        <v>43500</v>
      </c>
      <c r="E702" s="2" t="s">
        <v>7</v>
      </c>
      <c r="F702" s="4">
        <v>105</v>
      </c>
      <c r="G702" s="2" t="s">
        <v>20</v>
      </c>
      <c r="H702" s="2">
        <v>35</v>
      </c>
      <c r="I702" s="2">
        <v>3561</v>
      </c>
      <c r="J702" s="2">
        <v>8156</v>
      </c>
      <c r="K702" s="29">
        <f t="shared" si="50"/>
        <v>4595</v>
      </c>
      <c r="L702">
        <f t="shared" si="51"/>
        <v>56.338891613536049</v>
      </c>
      <c r="M702" s="33">
        <f t="shared" si="54"/>
        <v>1.2580699919505424E-3</v>
      </c>
      <c r="N702" s="32"/>
    </row>
    <row r="703" spans="1:14" x14ac:dyDescent="0.25">
      <c r="A703" s="2">
        <v>701</v>
      </c>
      <c r="B703" s="2">
        <f t="shared" si="52"/>
        <v>6</v>
      </c>
      <c r="C703" s="2">
        <f t="shared" si="53"/>
        <v>2</v>
      </c>
      <c r="D703" s="31">
        <v>43501</v>
      </c>
      <c r="E703" s="2" t="s">
        <v>6</v>
      </c>
      <c r="F703" s="4">
        <v>103</v>
      </c>
      <c r="G703" s="2" t="s">
        <v>8</v>
      </c>
      <c r="H703" s="2">
        <v>14</v>
      </c>
      <c r="I703" s="2">
        <v>1475</v>
      </c>
      <c r="J703" s="2">
        <v>2102</v>
      </c>
      <c r="K703" s="29">
        <f t="shared" si="50"/>
        <v>627</v>
      </c>
      <c r="L703">
        <f t="shared" si="51"/>
        <v>29.828734538534729</v>
      </c>
      <c r="M703" s="33">
        <f t="shared" si="54"/>
        <v>1.7166700434232646E-4</v>
      </c>
      <c r="N703" s="32"/>
    </row>
    <row r="704" spans="1:14" x14ac:dyDescent="0.25">
      <c r="A704" s="2">
        <v>702</v>
      </c>
      <c r="B704" s="2">
        <f t="shared" si="52"/>
        <v>6</v>
      </c>
      <c r="C704" s="2">
        <f t="shared" si="53"/>
        <v>2</v>
      </c>
      <c r="D704" s="31">
        <v>43502</v>
      </c>
      <c r="E704" s="2" t="s">
        <v>3</v>
      </c>
      <c r="F704" s="4">
        <v>108</v>
      </c>
      <c r="G704" s="2" t="s">
        <v>18</v>
      </c>
      <c r="H704" s="2">
        <v>21</v>
      </c>
      <c r="I704" s="2">
        <v>1314</v>
      </c>
      <c r="J704" s="2">
        <v>3978</v>
      </c>
      <c r="K704" s="29">
        <f t="shared" si="50"/>
        <v>2664</v>
      </c>
      <c r="L704">
        <f t="shared" si="51"/>
        <v>66.968325791855193</v>
      </c>
      <c r="M704" s="33">
        <f t="shared" si="54"/>
        <v>7.293794251482579E-4</v>
      </c>
      <c r="N704" s="32"/>
    </row>
    <row r="705" spans="1:14" x14ac:dyDescent="0.25">
      <c r="A705" s="2">
        <v>703</v>
      </c>
      <c r="B705" s="2">
        <f t="shared" si="52"/>
        <v>6</v>
      </c>
      <c r="C705" s="2">
        <f t="shared" si="53"/>
        <v>2</v>
      </c>
      <c r="D705" s="31">
        <v>43503</v>
      </c>
      <c r="E705" s="2" t="s">
        <v>7</v>
      </c>
      <c r="F705" s="4">
        <v>110</v>
      </c>
      <c r="G705" s="2" t="s">
        <v>8</v>
      </c>
      <c r="H705" s="2">
        <v>2</v>
      </c>
      <c r="I705" s="2">
        <v>1270</v>
      </c>
      <c r="J705" s="2">
        <v>3248</v>
      </c>
      <c r="K705" s="29">
        <f t="shared" si="50"/>
        <v>1978</v>
      </c>
      <c r="L705">
        <f t="shared" si="51"/>
        <v>60.899014778325125</v>
      </c>
      <c r="M705" s="33">
        <f t="shared" si="54"/>
        <v>5.4155874735107136E-4</v>
      </c>
      <c r="N705" s="32"/>
    </row>
    <row r="706" spans="1:14" x14ac:dyDescent="0.25">
      <c r="A706" s="2">
        <v>704</v>
      </c>
      <c r="B706" s="2">
        <f t="shared" si="52"/>
        <v>6</v>
      </c>
      <c r="C706" s="2">
        <f t="shared" si="53"/>
        <v>2</v>
      </c>
      <c r="D706" s="31">
        <v>43504</v>
      </c>
      <c r="E706" s="2" t="s">
        <v>5</v>
      </c>
      <c r="F706" s="4">
        <v>102</v>
      </c>
      <c r="G706" s="2" t="s">
        <v>4</v>
      </c>
      <c r="H706" s="2">
        <v>2</v>
      </c>
      <c r="I706" s="2">
        <v>4213</v>
      </c>
      <c r="J706" s="2">
        <v>3911</v>
      </c>
      <c r="K706" s="29">
        <f t="shared" si="50"/>
        <v>-302</v>
      </c>
      <c r="L706">
        <f t="shared" si="51"/>
        <v>-7.7218102787010992</v>
      </c>
      <c r="M706" s="33">
        <f t="shared" si="54"/>
        <v>-8.2684904802843051E-5</v>
      </c>
      <c r="N706" s="32"/>
    </row>
    <row r="707" spans="1:14" x14ac:dyDescent="0.25">
      <c r="A707" s="2">
        <v>705</v>
      </c>
      <c r="B707" s="2">
        <f t="shared" si="52"/>
        <v>6</v>
      </c>
      <c r="C707" s="2">
        <f t="shared" si="53"/>
        <v>2</v>
      </c>
      <c r="D707" s="31">
        <v>43505</v>
      </c>
      <c r="E707" s="2" t="s">
        <v>5</v>
      </c>
      <c r="F707" s="4">
        <v>107</v>
      </c>
      <c r="G707" s="2" t="s">
        <v>19</v>
      </c>
      <c r="H707" s="2">
        <v>17</v>
      </c>
      <c r="I707" s="2">
        <v>3145</v>
      </c>
      <c r="J707" s="2">
        <v>5005</v>
      </c>
      <c r="K707" s="29">
        <f t="shared" ref="K707:K770" si="55">J707-I707</f>
        <v>1860</v>
      </c>
      <c r="L707">
        <f t="shared" ref="L707:L770" si="56">K707/J707*100</f>
        <v>37.162837162837164</v>
      </c>
      <c r="M707" s="33">
        <f t="shared" si="54"/>
        <v>5.0925140044135125E-4</v>
      </c>
      <c r="N707" s="32"/>
    </row>
    <row r="708" spans="1:14" x14ac:dyDescent="0.25">
      <c r="A708" s="2">
        <v>706</v>
      </c>
      <c r="B708" s="2">
        <f t="shared" ref="B708:B771" si="57">WEEKNUM(D708)</f>
        <v>7</v>
      </c>
      <c r="C708" s="2">
        <f t="shared" ref="C708:C771" si="58">MONTH(D708)</f>
        <v>2</v>
      </c>
      <c r="D708" s="31">
        <v>43506</v>
      </c>
      <c r="E708" s="2" t="s">
        <v>6</v>
      </c>
      <c r="F708" s="4">
        <v>102</v>
      </c>
      <c r="G708" s="2" t="s">
        <v>20</v>
      </c>
      <c r="H708" s="2">
        <v>4</v>
      </c>
      <c r="I708" s="2">
        <v>2116</v>
      </c>
      <c r="J708" s="2">
        <v>1341</v>
      </c>
      <c r="K708" s="29">
        <f t="shared" si="55"/>
        <v>-775</v>
      </c>
      <c r="L708">
        <f t="shared" si="56"/>
        <v>-57.79269202087994</v>
      </c>
      <c r="M708" s="33">
        <f t="shared" ref="M708:M771" si="59">K708/($K$2003)</f>
        <v>-2.1218808351722968E-4</v>
      </c>
      <c r="N708" s="32"/>
    </row>
    <row r="709" spans="1:14" x14ac:dyDescent="0.25">
      <c r="A709" s="2">
        <v>707</v>
      </c>
      <c r="B709" s="2">
        <f t="shared" si="57"/>
        <v>7</v>
      </c>
      <c r="C709" s="2">
        <f t="shared" si="58"/>
        <v>2</v>
      </c>
      <c r="D709" s="31">
        <v>43507</v>
      </c>
      <c r="E709" s="2" t="s">
        <v>5</v>
      </c>
      <c r="F709" s="4">
        <v>108</v>
      </c>
      <c r="G709" s="2" t="s">
        <v>18</v>
      </c>
      <c r="H709" s="2">
        <v>9</v>
      </c>
      <c r="I709" s="2">
        <v>4886</v>
      </c>
      <c r="J709" s="2">
        <v>816</v>
      </c>
      <c r="K709" s="29">
        <f t="shared" si="55"/>
        <v>-4070</v>
      </c>
      <c r="L709">
        <f t="shared" si="56"/>
        <v>-498.77450980392155</v>
      </c>
      <c r="M709" s="33">
        <f t="shared" si="59"/>
        <v>-1.1143296773098385E-3</v>
      </c>
      <c r="N709" s="32"/>
    </row>
    <row r="710" spans="1:14" x14ac:dyDescent="0.25">
      <c r="A710" s="2">
        <v>708</v>
      </c>
      <c r="B710" s="2">
        <f t="shared" si="57"/>
        <v>7</v>
      </c>
      <c r="C710" s="2">
        <f t="shared" si="58"/>
        <v>2</v>
      </c>
      <c r="D710" s="31">
        <v>43508</v>
      </c>
      <c r="E710" s="2" t="s">
        <v>3</v>
      </c>
      <c r="F710" s="4">
        <v>106</v>
      </c>
      <c r="G710" s="2" t="s">
        <v>4</v>
      </c>
      <c r="H710" s="2">
        <v>45</v>
      </c>
      <c r="I710" s="2">
        <v>3595</v>
      </c>
      <c r="J710" s="2">
        <v>6700</v>
      </c>
      <c r="K710" s="29">
        <f t="shared" si="55"/>
        <v>3105</v>
      </c>
      <c r="L710">
        <f t="shared" si="56"/>
        <v>46.343283582089548</v>
      </c>
      <c r="M710" s="33">
        <f t="shared" si="59"/>
        <v>8.5012128944644925E-4</v>
      </c>
      <c r="N710" s="32"/>
    </row>
    <row r="711" spans="1:14" x14ac:dyDescent="0.25">
      <c r="A711" s="2">
        <v>709</v>
      </c>
      <c r="B711" s="2">
        <f t="shared" si="57"/>
        <v>7</v>
      </c>
      <c r="C711" s="2">
        <f t="shared" si="58"/>
        <v>2</v>
      </c>
      <c r="D711" s="31">
        <v>43509</v>
      </c>
      <c r="E711" s="2" t="s">
        <v>6</v>
      </c>
      <c r="F711" s="4">
        <v>109</v>
      </c>
      <c r="G711" s="2" t="s">
        <v>19</v>
      </c>
      <c r="H711" s="2">
        <v>20</v>
      </c>
      <c r="I711" s="2">
        <v>1811</v>
      </c>
      <c r="J711" s="2">
        <v>8909</v>
      </c>
      <c r="K711" s="29">
        <f t="shared" si="55"/>
        <v>7098</v>
      </c>
      <c r="L711">
        <f t="shared" si="56"/>
        <v>79.672241553485236</v>
      </c>
      <c r="M711" s="33">
        <f t="shared" si="59"/>
        <v>1.9433690539423178E-3</v>
      </c>
      <c r="N711" s="32"/>
    </row>
    <row r="712" spans="1:14" x14ac:dyDescent="0.25">
      <c r="A712" s="2">
        <v>710</v>
      </c>
      <c r="B712" s="2">
        <f t="shared" si="57"/>
        <v>7</v>
      </c>
      <c r="C712" s="2">
        <f t="shared" si="58"/>
        <v>2</v>
      </c>
      <c r="D712" s="31">
        <v>43510</v>
      </c>
      <c r="E712" s="2" t="s">
        <v>7</v>
      </c>
      <c r="F712" s="4">
        <v>107</v>
      </c>
      <c r="G712" s="2" t="s">
        <v>18</v>
      </c>
      <c r="H712" s="2">
        <v>20</v>
      </c>
      <c r="I712" s="2">
        <v>3685</v>
      </c>
      <c r="J712" s="2">
        <v>3059</v>
      </c>
      <c r="K712" s="29">
        <f t="shared" si="55"/>
        <v>-626</v>
      </c>
      <c r="L712">
        <f t="shared" si="56"/>
        <v>-20.464203988231446</v>
      </c>
      <c r="M712" s="33">
        <f t="shared" si="59"/>
        <v>-1.7139321326682035E-4</v>
      </c>
      <c r="N712" s="32"/>
    </row>
    <row r="713" spans="1:14" x14ac:dyDescent="0.25">
      <c r="A713" s="2">
        <v>711</v>
      </c>
      <c r="B713" s="2">
        <f t="shared" si="57"/>
        <v>7</v>
      </c>
      <c r="C713" s="2">
        <f t="shared" si="58"/>
        <v>2</v>
      </c>
      <c r="D713" s="31">
        <v>43511</v>
      </c>
      <c r="E713" s="2" t="s">
        <v>5</v>
      </c>
      <c r="F713" s="4">
        <v>109</v>
      </c>
      <c r="G713" s="2" t="s">
        <v>20</v>
      </c>
      <c r="H713" s="2">
        <v>13</v>
      </c>
      <c r="I713" s="2">
        <v>3962</v>
      </c>
      <c r="J713" s="2">
        <v>2890</v>
      </c>
      <c r="K713" s="29">
        <f t="shared" si="55"/>
        <v>-1072</v>
      </c>
      <c r="L713">
        <f t="shared" si="56"/>
        <v>-37.093425605536332</v>
      </c>
      <c r="M713" s="33">
        <f t="shared" si="59"/>
        <v>-2.9350403294254218E-4</v>
      </c>
      <c r="N713" s="32"/>
    </row>
    <row r="714" spans="1:14" x14ac:dyDescent="0.25">
      <c r="A714" s="2">
        <v>712</v>
      </c>
      <c r="B714" s="2">
        <f t="shared" si="57"/>
        <v>7</v>
      </c>
      <c r="C714" s="2">
        <f t="shared" si="58"/>
        <v>2</v>
      </c>
      <c r="D714" s="31">
        <v>43512</v>
      </c>
      <c r="E714" s="2" t="s">
        <v>6</v>
      </c>
      <c r="F714" s="4">
        <v>105</v>
      </c>
      <c r="G714" s="2" t="s">
        <v>18</v>
      </c>
      <c r="H714" s="2">
        <v>27</v>
      </c>
      <c r="I714" s="2">
        <v>4617</v>
      </c>
      <c r="J714" s="2">
        <v>5378</v>
      </c>
      <c r="K714" s="29">
        <f t="shared" si="55"/>
        <v>761</v>
      </c>
      <c r="L714">
        <f t="shared" si="56"/>
        <v>14.150241725548533</v>
      </c>
      <c r="M714" s="33">
        <f t="shared" si="59"/>
        <v>2.0835500846014423E-4</v>
      </c>
      <c r="N714" s="32"/>
    </row>
    <row r="715" spans="1:14" x14ac:dyDescent="0.25">
      <c r="A715" s="2">
        <v>713</v>
      </c>
      <c r="B715" s="2">
        <f t="shared" si="57"/>
        <v>8</v>
      </c>
      <c r="C715" s="2">
        <f t="shared" si="58"/>
        <v>2</v>
      </c>
      <c r="D715" s="31">
        <v>43513</v>
      </c>
      <c r="E715" s="2" t="s">
        <v>3</v>
      </c>
      <c r="F715" s="4">
        <v>102</v>
      </c>
      <c r="G715" s="2" t="s">
        <v>18</v>
      </c>
      <c r="H715" s="2">
        <v>30</v>
      </c>
      <c r="I715" s="2">
        <v>1029</v>
      </c>
      <c r="J715" s="2">
        <v>2546</v>
      </c>
      <c r="K715" s="29">
        <f t="shared" si="55"/>
        <v>1517</v>
      </c>
      <c r="L715">
        <f t="shared" si="56"/>
        <v>59.583660644147685</v>
      </c>
      <c r="M715" s="33">
        <f t="shared" si="59"/>
        <v>4.1534106154275793E-4</v>
      </c>
      <c r="N715" s="32"/>
    </row>
    <row r="716" spans="1:14" x14ac:dyDescent="0.25">
      <c r="A716" s="2">
        <v>714</v>
      </c>
      <c r="B716" s="2">
        <f t="shared" si="57"/>
        <v>8</v>
      </c>
      <c r="C716" s="2">
        <f t="shared" si="58"/>
        <v>2</v>
      </c>
      <c r="D716" s="31">
        <v>43514</v>
      </c>
      <c r="E716" s="2" t="s">
        <v>7</v>
      </c>
      <c r="F716" s="4">
        <v>108</v>
      </c>
      <c r="G716" s="2" t="s">
        <v>4</v>
      </c>
      <c r="H716" s="2">
        <v>9</v>
      </c>
      <c r="I716" s="2">
        <v>3784</v>
      </c>
      <c r="J716" s="2">
        <v>6135</v>
      </c>
      <c r="K716" s="29">
        <f t="shared" si="55"/>
        <v>2351</v>
      </c>
      <c r="L716">
        <f t="shared" si="56"/>
        <v>38.321108394458022</v>
      </c>
      <c r="M716" s="33">
        <f t="shared" si="59"/>
        <v>6.4368281851484772E-4</v>
      </c>
      <c r="N716" s="32"/>
    </row>
    <row r="717" spans="1:14" x14ac:dyDescent="0.25">
      <c r="A717" s="2">
        <v>715</v>
      </c>
      <c r="B717" s="2">
        <f t="shared" si="57"/>
        <v>8</v>
      </c>
      <c r="C717" s="2">
        <f t="shared" si="58"/>
        <v>2</v>
      </c>
      <c r="D717" s="31">
        <v>43515</v>
      </c>
      <c r="E717" s="2" t="s">
        <v>3</v>
      </c>
      <c r="F717" s="4">
        <v>109</v>
      </c>
      <c r="G717" s="2" t="s">
        <v>19</v>
      </c>
      <c r="H717" s="2">
        <v>4</v>
      </c>
      <c r="I717" s="2">
        <v>1829</v>
      </c>
      <c r="J717" s="2">
        <v>4438</v>
      </c>
      <c r="K717" s="29">
        <f t="shared" si="55"/>
        <v>2609</v>
      </c>
      <c r="L717">
        <f t="shared" si="56"/>
        <v>58.787742226228033</v>
      </c>
      <c r="M717" s="33">
        <f t="shared" si="59"/>
        <v>7.1432091599542226E-4</v>
      </c>
      <c r="N717" s="32"/>
    </row>
    <row r="718" spans="1:14" x14ac:dyDescent="0.25">
      <c r="A718" s="2">
        <v>716</v>
      </c>
      <c r="B718" s="2">
        <f t="shared" si="57"/>
        <v>8</v>
      </c>
      <c r="C718" s="2">
        <f t="shared" si="58"/>
        <v>2</v>
      </c>
      <c r="D718" s="31">
        <v>43516</v>
      </c>
      <c r="E718" s="2" t="s">
        <v>5</v>
      </c>
      <c r="F718" s="4">
        <v>110</v>
      </c>
      <c r="G718" s="2" t="s">
        <v>19</v>
      </c>
      <c r="H718" s="2">
        <v>14</v>
      </c>
      <c r="I718" s="2">
        <v>2244</v>
      </c>
      <c r="J718" s="2">
        <v>3998</v>
      </c>
      <c r="K718" s="29">
        <f t="shared" si="55"/>
        <v>1754</v>
      </c>
      <c r="L718">
        <f t="shared" si="56"/>
        <v>43.871935967983994</v>
      </c>
      <c r="M718" s="33">
        <f t="shared" si="59"/>
        <v>4.8022954643770432E-4</v>
      </c>
      <c r="N718" s="32"/>
    </row>
    <row r="719" spans="1:14" x14ac:dyDescent="0.25">
      <c r="A719" s="2">
        <v>717</v>
      </c>
      <c r="B719" s="2">
        <f t="shared" si="57"/>
        <v>8</v>
      </c>
      <c r="C719" s="2">
        <f t="shared" si="58"/>
        <v>2</v>
      </c>
      <c r="D719" s="31">
        <v>43517</v>
      </c>
      <c r="E719" s="2" t="s">
        <v>6</v>
      </c>
      <c r="F719" s="4">
        <v>101</v>
      </c>
      <c r="G719" s="2" t="s">
        <v>18</v>
      </c>
      <c r="H719" s="2">
        <v>48</v>
      </c>
      <c r="I719" s="2">
        <v>2965</v>
      </c>
      <c r="J719" s="2">
        <v>1986</v>
      </c>
      <c r="K719" s="29">
        <f t="shared" si="55"/>
        <v>-979</v>
      </c>
      <c r="L719">
        <f t="shared" si="56"/>
        <v>-49.295065458207453</v>
      </c>
      <c r="M719" s="33">
        <f t="shared" si="59"/>
        <v>-2.6804146292047464E-4</v>
      </c>
      <c r="N719" s="32"/>
    </row>
    <row r="720" spans="1:14" x14ac:dyDescent="0.25">
      <c r="A720" s="2">
        <v>718</v>
      </c>
      <c r="B720" s="2">
        <f t="shared" si="57"/>
        <v>8</v>
      </c>
      <c r="C720" s="2">
        <f t="shared" si="58"/>
        <v>2</v>
      </c>
      <c r="D720" s="31">
        <v>43518</v>
      </c>
      <c r="E720" s="2" t="s">
        <v>7</v>
      </c>
      <c r="F720" s="4">
        <v>101</v>
      </c>
      <c r="G720" s="2" t="s">
        <v>19</v>
      </c>
      <c r="H720" s="2">
        <v>28</v>
      </c>
      <c r="I720" s="2">
        <v>2945</v>
      </c>
      <c r="J720" s="2">
        <v>2340</v>
      </c>
      <c r="K720" s="29">
        <f t="shared" si="55"/>
        <v>-605</v>
      </c>
      <c r="L720">
        <f t="shared" si="56"/>
        <v>-25.854700854700859</v>
      </c>
      <c r="M720" s="33">
        <f t="shared" si="59"/>
        <v>-1.6564360068119219E-4</v>
      </c>
      <c r="N720" s="32"/>
    </row>
    <row r="721" spans="1:14" x14ac:dyDescent="0.25">
      <c r="A721" s="2">
        <v>719</v>
      </c>
      <c r="B721" s="2">
        <f t="shared" si="57"/>
        <v>8</v>
      </c>
      <c r="C721" s="2">
        <f t="shared" si="58"/>
        <v>2</v>
      </c>
      <c r="D721" s="31">
        <v>43519</v>
      </c>
      <c r="E721" s="2" t="s">
        <v>5</v>
      </c>
      <c r="F721" s="4">
        <v>107</v>
      </c>
      <c r="G721" s="2" t="s">
        <v>4</v>
      </c>
      <c r="H721" s="2">
        <v>15</v>
      </c>
      <c r="I721" s="2">
        <v>3893</v>
      </c>
      <c r="J721" s="2">
        <v>8126</v>
      </c>
      <c r="K721" s="29">
        <f t="shared" si="55"/>
        <v>4233</v>
      </c>
      <c r="L721">
        <f t="shared" si="56"/>
        <v>52.09205020920502</v>
      </c>
      <c r="M721" s="33">
        <f t="shared" si="59"/>
        <v>1.1589576226173331E-3</v>
      </c>
      <c r="N721" s="32"/>
    </row>
    <row r="722" spans="1:14" x14ac:dyDescent="0.25">
      <c r="A722" s="2">
        <v>720</v>
      </c>
      <c r="B722" s="2">
        <f t="shared" si="57"/>
        <v>9</v>
      </c>
      <c r="C722" s="2">
        <f t="shared" si="58"/>
        <v>2</v>
      </c>
      <c r="D722" s="31">
        <v>43520</v>
      </c>
      <c r="E722" s="2" t="s">
        <v>7</v>
      </c>
      <c r="F722" s="4">
        <v>101</v>
      </c>
      <c r="G722" s="2" t="s">
        <v>18</v>
      </c>
      <c r="H722" s="2">
        <v>7</v>
      </c>
      <c r="I722" s="2">
        <v>1213</v>
      </c>
      <c r="J722" s="2">
        <v>6485</v>
      </c>
      <c r="K722" s="29">
        <f t="shared" si="55"/>
        <v>5272</v>
      </c>
      <c r="L722">
        <f t="shared" si="56"/>
        <v>81.295296838858917</v>
      </c>
      <c r="M722" s="33">
        <f t="shared" si="59"/>
        <v>1.443426550068174E-3</v>
      </c>
      <c r="N722" s="32"/>
    </row>
    <row r="723" spans="1:14" x14ac:dyDescent="0.25">
      <c r="A723" s="2">
        <v>721</v>
      </c>
      <c r="B723" s="2">
        <f t="shared" si="57"/>
        <v>9</v>
      </c>
      <c r="C723" s="2">
        <f t="shared" si="58"/>
        <v>2</v>
      </c>
      <c r="D723" s="31">
        <v>43521</v>
      </c>
      <c r="E723" s="2" t="s">
        <v>3</v>
      </c>
      <c r="F723" s="4">
        <v>103</v>
      </c>
      <c r="G723" s="2" t="s">
        <v>8</v>
      </c>
      <c r="H723" s="2">
        <v>47</v>
      </c>
      <c r="I723" s="2">
        <v>2863</v>
      </c>
      <c r="J723" s="2">
        <v>1368</v>
      </c>
      <c r="K723" s="29">
        <f t="shared" si="55"/>
        <v>-1495</v>
      </c>
      <c r="L723">
        <f t="shared" si="56"/>
        <v>-109.28362573099415</v>
      </c>
      <c r="M723" s="33">
        <f t="shared" si="59"/>
        <v>-4.0931765788162371E-4</v>
      </c>
      <c r="N723" s="32"/>
    </row>
    <row r="724" spans="1:14" x14ac:dyDescent="0.25">
      <c r="A724" s="2">
        <v>722</v>
      </c>
      <c r="B724" s="2">
        <f t="shared" si="57"/>
        <v>9</v>
      </c>
      <c r="C724" s="2">
        <f t="shared" si="58"/>
        <v>2</v>
      </c>
      <c r="D724" s="31">
        <v>43522</v>
      </c>
      <c r="E724" s="2" t="s">
        <v>3</v>
      </c>
      <c r="F724" s="4">
        <v>108</v>
      </c>
      <c r="G724" s="2" t="s">
        <v>8</v>
      </c>
      <c r="H724" s="2">
        <v>21</v>
      </c>
      <c r="I724" s="2">
        <v>4535</v>
      </c>
      <c r="J724" s="2">
        <v>7250</v>
      </c>
      <c r="K724" s="29">
        <f t="shared" si="55"/>
        <v>2715</v>
      </c>
      <c r="L724">
        <f t="shared" si="56"/>
        <v>37.448275862068961</v>
      </c>
      <c r="M724" s="33">
        <f t="shared" si="59"/>
        <v>7.4334276999906909E-4</v>
      </c>
      <c r="N724" s="32"/>
    </row>
    <row r="725" spans="1:14" x14ac:dyDescent="0.25">
      <c r="A725" s="2">
        <v>723</v>
      </c>
      <c r="B725" s="2">
        <f t="shared" si="57"/>
        <v>9</v>
      </c>
      <c r="C725" s="2">
        <f t="shared" si="58"/>
        <v>2</v>
      </c>
      <c r="D725" s="31">
        <v>43523</v>
      </c>
      <c r="E725" s="2" t="s">
        <v>3</v>
      </c>
      <c r="F725" s="4">
        <v>104</v>
      </c>
      <c r="G725" s="2" t="s">
        <v>4</v>
      </c>
      <c r="H725" s="2">
        <v>30</v>
      </c>
      <c r="I725" s="2">
        <v>3828</v>
      </c>
      <c r="J725" s="2">
        <v>2859</v>
      </c>
      <c r="K725" s="29">
        <f t="shared" si="55"/>
        <v>-969</v>
      </c>
      <c r="L725">
        <f t="shared" si="56"/>
        <v>-33.892969569779638</v>
      </c>
      <c r="M725" s="33">
        <f t="shared" si="59"/>
        <v>-2.6530355216541364E-4</v>
      </c>
      <c r="N725" s="32"/>
    </row>
    <row r="726" spans="1:14" x14ac:dyDescent="0.25">
      <c r="A726" s="2">
        <v>724</v>
      </c>
      <c r="B726" s="2">
        <f t="shared" si="57"/>
        <v>9</v>
      </c>
      <c r="C726" s="2">
        <f t="shared" si="58"/>
        <v>2</v>
      </c>
      <c r="D726" s="31">
        <v>43524</v>
      </c>
      <c r="E726" s="2" t="s">
        <v>5</v>
      </c>
      <c r="F726" s="4">
        <v>101</v>
      </c>
      <c r="G726" s="2" t="s">
        <v>8</v>
      </c>
      <c r="H726" s="2">
        <v>35</v>
      </c>
      <c r="I726" s="2">
        <v>2541</v>
      </c>
      <c r="J726" s="2">
        <v>2778</v>
      </c>
      <c r="K726" s="29">
        <f t="shared" si="55"/>
        <v>237</v>
      </c>
      <c r="L726">
        <f t="shared" si="56"/>
        <v>8.5313174946004331</v>
      </c>
      <c r="M726" s="33">
        <f t="shared" si="59"/>
        <v>6.4888484894946359E-5</v>
      </c>
      <c r="N726" s="32"/>
    </row>
    <row r="727" spans="1:14" x14ac:dyDescent="0.25">
      <c r="A727" s="2">
        <v>725</v>
      </c>
      <c r="B727" s="2">
        <f t="shared" si="57"/>
        <v>9</v>
      </c>
      <c r="C727" s="2">
        <f t="shared" si="58"/>
        <v>3</v>
      </c>
      <c r="D727" s="31">
        <v>43525</v>
      </c>
      <c r="E727" s="2" t="s">
        <v>5</v>
      </c>
      <c r="F727" s="4">
        <v>103</v>
      </c>
      <c r="G727" s="2" t="s">
        <v>20</v>
      </c>
      <c r="H727" s="2">
        <v>26</v>
      </c>
      <c r="I727" s="2">
        <v>2038</v>
      </c>
      <c r="J727" s="2">
        <v>5224</v>
      </c>
      <c r="K727" s="29">
        <f t="shared" si="55"/>
        <v>3186</v>
      </c>
      <c r="L727">
        <f t="shared" si="56"/>
        <v>60.987748851454825</v>
      </c>
      <c r="M727" s="33">
        <f t="shared" si="59"/>
        <v>8.7229836656244357E-4</v>
      </c>
      <c r="N727" s="32"/>
    </row>
    <row r="728" spans="1:14" x14ac:dyDescent="0.25">
      <c r="A728" s="2">
        <v>726</v>
      </c>
      <c r="B728" s="2">
        <f t="shared" si="57"/>
        <v>9</v>
      </c>
      <c r="C728" s="2">
        <f t="shared" si="58"/>
        <v>3</v>
      </c>
      <c r="D728" s="31">
        <v>43526</v>
      </c>
      <c r="E728" s="2" t="s">
        <v>6</v>
      </c>
      <c r="F728" s="4">
        <v>109</v>
      </c>
      <c r="G728" s="2" t="s">
        <v>4</v>
      </c>
      <c r="H728" s="2">
        <v>22</v>
      </c>
      <c r="I728" s="2">
        <v>3169</v>
      </c>
      <c r="J728" s="2">
        <v>5210</v>
      </c>
      <c r="K728" s="29">
        <f t="shared" si="55"/>
        <v>2041</v>
      </c>
      <c r="L728">
        <f t="shared" si="56"/>
        <v>39.174664107485604</v>
      </c>
      <c r="M728" s="33">
        <f t="shared" si="59"/>
        <v>5.5880758510795582E-4</v>
      </c>
      <c r="N728" s="32"/>
    </row>
    <row r="729" spans="1:14" x14ac:dyDescent="0.25">
      <c r="A729" s="2">
        <v>727</v>
      </c>
      <c r="B729" s="2">
        <f t="shared" si="57"/>
        <v>10</v>
      </c>
      <c r="C729" s="2">
        <f t="shared" si="58"/>
        <v>3</v>
      </c>
      <c r="D729" s="31">
        <v>43527</v>
      </c>
      <c r="E729" s="2" t="s">
        <v>3</v>
      </c>
      <c r="F729" s="4">
        <v>104</v>
      </c>
      <c r="G729" s="2" t="s">
        <v>4</v>
      </c>
      <c r="H729" s="2">
        <v>5</v>
      </c>
      <c r="I729" s="2">
        <v>2594</v>
      </c>
      <c r="J729" s="2">
        <v>6902</v>
      </c>
      <c r="K729" s="29">
        <f t="shared" si="55"/>
        <v>4308</v>
      </c>
      <c r="L729">
        <f t="shared" si="56"/>
        <v>62.416690814256739</v>
      </c>
      <c r="M729" s="33">
        <f t="shared" si="59"/>
        <v>1.1794919532802908E-3</v>
      </c>
      <c r="N729" s="32"/>
    </row>
    <row r="730" spans="1:14" x14ac:dyDescent="0.25">
      <c r="A730" s="2">
        <v>728</v>
      </c>
      <c r="B730" s="2">
        <f t="shared" si="57"/>
        <v>10</v>
      </c>
      <c r="C730" s="2">
        <f t="shared" si="58"/>
        <v>3</v>
      </c>
      <c r="D730" s="31">
        <v>43528</v>
      </c>
      <c r="E730" s="2" t="s">
        <v>6</v>
      </c>
      <c r="F730" s="4">
        <v>109</v>
      </c>
      <c r="G730" s="2" t="s">
        <v>19</v>
      </c>
      <c r="H730" s="2">
        <v>17</v>
      </c>
      <c r="I730" s="2">
        <v>2268</v>
      </c>
      <c r="J730" s="2">
        <v>5323</v>
      </c>
      <c r="K730" s="29">
        <f t="shared" si="55"/>
        <v>3055</v>
      </c>
      <c r="L730">
        <f t="shared" si="56"/>
        <v>57.392447867743755</v>
      </c>
      <c r="M730" s="33">
        <f t="shared" si="59"/>
        <v>8.3643173567114401E-4</v>
      </c>
      <c r="N730" s="32"/>
    </row>
    <row r="731" spans="1:14" x14ac:dyDescent="0.25">
      <c r="A731" s="2">
        <v>729</v>
      </c>
      <c r="B731" s="2">
        <f t="shared" si="57"/>
        <v>10</v>
      </c>
      <c r="C731" s="2">
        <f t="shared" si="58"/>
        <v>3</v>
      </c>
      <c r="D731" s="31">
        <v>43529</v>
      </c>
      <c r="E731" s="2" t="s">
        <v>3</v>
      </c>
      <c r="F731" s="4">
        <v>108</v>
      </c>
      <c r="G731" s="2" t="s">
        <v>18</v>
      </c>
      <c r="H731" s="2">
        <v>30</v>
      </c>
      <c r="I731" s="2">
        <v>4002</v>
      </c>
      <c r="J731" s="2">
        <v>4026</v>
      </c>
      <c r="K731" s="29">
        <f t="shared" si="55"/>
        <v>24</v>
      </c>
      <c r="L731">
        <f t="shared" si="56"/>
        <v>0.5961251862891207</v>
      </c>
      <c r="M731" s="33">
        <f t="shared" si="59"/>
        <v>6.5709858121464673E-6</v>
      </c>
      <c r="N731" s="32"/>
    </row>
    <row r="732" spans="1:14" x14ac:dyDescent="0.25">
      <c r="A732" s="2">
        <v>730</v>
      </c>
      <c r="B732" s="2">
        <f t="shared" si="57"/>
        <v>10</v>
      </c>
      <c r="C732" s="2">
        <f t="shared" si="58"/>
        <v>3</v>
      </c>
      <c r="D732" s="31">
        <v>43530</v>
      </c>
      <c r="E732" s="2" t="s">
        <v>5</v>
      </c>
      <c r="F732" s="4">
        <v>107</v>
      </c>
      <c r="G732" s="2" t="s">
        <v>8</v>
      </c>
      <c r="H732" s="2">
        <v>41</v>
      </c>
      <c r="I732" s="2">
        <v>2736</v>
      </c>
      <c r="J732" s="2">
        <v>6182</v>
      </c>
      <c r="K732" s="29">
        <f t="shared" si="55"/>
        <v>3446</v>
      </c>
      <c r="L732">
        <f t="shared" si="56"/>
        <v>55.742478162406982</v>
      </c>
      <c r="M732" s="33">
        <f t="shared" si="59"/>
        <v>9.4348404619403023E-4</v>
      </c>
      <c r="N732" s="32"/>
    </row>
    <row r="733" spans="1:14" x14ac:dyDescent="0.25">
      <c r="A733" s="2">
        <v>731</v>
      </c>
      <c r="B733" s="2">
        <f t="shared" si="57"/>
        <v>10</v>
      </c>
      <c r="C733" s="2">
        <f t="shared" si="58"/>
        <v>3</v>
      </c>
      <c r="D733" s="31">
        <v>43531</v>
      </c>
      <c r="E733" s="2" t="s">
        <v>7</v>
      </c>
      <c r="F733" s="4">
        <v>104</v>
      </c>
      <c r="G733" s="2" t="s">
        <v>8</v>
      </c>
      <c r="H733" s="2">
        <v>36</v>
      </c>
      <c r="I733" s="2">
        <v>3188</v>
      </c>
      <c r="J733" s="2">
        <v>2495</v>
      </c>
      <c r="K733" s="29">
        <f t="shared" si="55"/>
        <v>-693</v>
      </c>
      <c r="L733">
        <f t="shared" si="56"/>
        <v>-27.77555110220441</v>
      </c>
      <c r="M733" s="33">
        <f t="shared" si="59"/>
        <v>-1.8973721532572924E-4</v>
      </c>
      <c r="N733" s="32"/>
    </row>
    <row r="734" spans="1:14" x14ac:dyDescent="0.25">
      <c r="A734" s="2">
        <v>732</v>
      </c>
      <c r="B734" s="2">
        <f t="shared" si="57"/>
        <v>10</v>
      </c>
      <c r="C734" s="2">
        <f t="shared" si="58"/>
        <v>3</v>
      </c>
      <c r="D734" s="31">
        <v>43532</v>
      </c>
      <c r="E734" s="2" t="s">
        <v>7</v>
      </c>
      <c r="F734" s="4">
        <v>101</v>
      </c>
      <c r="G734" s="2" t="s">
        <v>4</v>
      </c>
      <c r="H734" s="2">
        <v>38</v>
      </c>
      <c r="I734" s="2">
        <v>3662</v>
      </c>
      <c r="J734" s="2">
        <v>2616</v>
      </c>
      <c r="K734" s="29">
        <f t="shared" si="55"/>
        <v>-1046</v>
      </c>
      <c r="L734">
        <f t="shared" si="56"/>
        <v>-39.984709480122326</v>
      </c>
      <c r="M734" s="33">
        <f t="shared" si="59"/>
        <v>-2.8638546497938356E-4</v>
      </c>
      <c r="N734" s="32"/>
    </row>
    <row r="735" spans="1:14" x14ac:dyDescent="0.25">
      <c r="A735" s="2">
        <v>733</v>
      </c>
      <c r="B735" s="2">
        <f t="shared" si="57"/>
        <v>10</v>
      </c>
      <c r="C735" s="2">
        <f t="shared" si="58"/>
        <v>3</v>
      </c>
      <c r="D735" s="31">
        <v>43533</v>
      </c>
      <c r="E735" s="2" t="s">
        <v>6</v>
      </c>
      <c r="F735" s="4">
        <v>109</v>
      </c>
      <c r="G735" s="2" t="s">
        <v>8</v>
      </c>
      <c r="H735" s="2">
        <v>19</v>
      </c>
      <c r="I735" s="2">
        <v>3785</v>
      </c>
      <c r="J735" s="2">
        <v>7165</v>
      </c>
      <c r="K735" s="29">
        <f t="shared" si="55"/>
        <v>3380</v>
      </c>
      <c r="L735">
        <f t="shared" si="56"/>
        <v>47.173761339846479</v>
      </c>
      <c r="M735" s="33">
        <f t="shared" si="59"/>
        <v>9.2541383521062748E-4</v>
      </c>
      <c r="N735" s="32"/>
    </row>
    <row r="736" spans="1:14" x14ac:dyDescent="0.25">
      <c r="A736" s="2">
        <v>734</v>
      </c>
      <c r="B736" s="2">
        <f t="shared" si="57"/>
        <v>11</v>
      </c>
      <c r="C736" s="2">
        <f t="shared" si="58"/>
        <v>3</v>
      </c>
      <c r="D736" s="31">
        <v>43534</v>
      </c>
      <c r="E736" s="2" t="s">
        <v>6</v>
      </c>
      <c r="F736" s="4">
        <v>108</v>
      </c>
      <c r="G736" s="2" t="s">
        <v>4</v>
      </c>
      <c r="H736" s="2">
        <v>4</v>
      </c>
      <c r="I736" s="2">
        <v>2339</v>
      </c>
      <c r="J736" s="2">
        <v>6972</v>
      </c>
      <c r="K736" s="29">
        <f t="shared" si="55"/>
        <v>4633</v>
      </c>
      <c r="L736">
        <f t="shared" si="56"/>
        <v>66.451520367183008</v>
      </c>
      <c r="M736" s="33">
        <f t="shared" si="59"/>
        <v>1.2684740528197743E-3</v>
      </c>
      <c r="N736" s="32"/>
    </row>
    <row r="737" spans="1:14" x14ac:dyDescent="0.25">
      <c r="A737" s="2">
        <v>735</v>
      </c>
      <c r="B737" s="2">
        <f t="shared" si="57"/>
        <v>11</v>
      </c>
      <c r="C737" s="2">
        <f t="shared" si="58"/>
        <v>3</v>
      </c>
      <c r="D737" s="31">
        <v>43535</v>
      </c>
      <c r="E737" s="2" t="s">
        <v>7</v>
      </c>
      <c r="F737" s="4">
        <v>104</v>
      </c>
      <c r="G737" s="2" t="s">
        <v>20</v>
      </c>
      <c r="H737" s="2">
        <v>31</v>
      </c>
      <c r="I737" s="2">
        <v>4149</v>
      </c>
      <c r="J737" s="2">
        <v>7280</v>
      </c>
      <c r="K737" s="29">
        <f t="shared" si="55"/>
        <v>3131</v>
      </c>
      <c r="L737">
        <f t="shared" si="56"/>
        <v>43.008241758241759</v>
      </c>
      <c r="M737" s="33">
        <f t="shared" si="59"/>
        <v>8.5723985740960792E-4</v>
      </c>
      <c r="N737" s="32"/>
    </row>
    <row r="738" spans="1:14" x14ac:dyDescent="0.25">
      <c r="A738" s="2">
        <v>736</v>
      </c>
      <c r="B738" s="2">
        <f t="shared" si="57"/>
        <v>11</v>
      </c>
      <c r="C738" s="2">
        <f t="shared" si="58"/>
        <v>3</v>
      </c>
      <c r="D738" s="31">
        <v>43536</v>
      </c>
      <c r="E738" s="2" t="s">
        <v>3</v>
      </c>
      <c r="F738" s="4">
        <v>109</v>
      </c>
      <c r="G738" s="2" t="s">
        <v>8</v>
      </c>
      <c r="H738" s="2">
        <v>34</v>
      </c>
      <c r="I738" s="2">
        <v>2950</v>
      </c>
      <c r="J738" s="2">
        <v>1663</v>
      </c>
      <c r="K738" s="29">
        <f t="shared" si="55"/>
        <v>-1287</v>
      </c>
      <c r="L738">
        <f t="shared" si="56"/>
        <v>-77.390258568851479</v>
      </c>
      <c r="M738" s="33">
        <f t="shared" si="59"/>
        <v>-3.523691141763543E-4</v>
      </c>
      <c r="N738" s="32"/>
    </row>
    <row r="739" spans="1:14" x14ac:dyDescent="0.25">
      <c r="A739" s="2">
        <v>737</v>
      </c>
      <c r="B739" s="2">
        <f t="shared" si="57"/>
        <v>11</v>
      </c>
      <c r="C739" s="2">
        <f t="shared" si="58"/>
        <v>3</v>
      </c>
      <c r="D739" s="31">
        <v>43537</v>
      </c>
      <c r="E739" s="2" t="s">
        <v>5</v>
      </c>
      <c r="F739" s="4">
        <v>104</v>
      </c>
      <c r="G739" s="2" t="s">
        <v>19</v>
      </c>
      <c r="H739" s="2">
        <v>6</v>
      </c>
      <c r="I739" s="2">
        <v>1845</v>
      </c>
      <c r="J739" s="2">
        <v>1438</v>
      </c>
      <c r="K739" s="29">
        <f t="shared" si="55"/>
        <v>-407</v>
      </c>
      <c r="L739">
        <f t="shared" si="56"/>
        <v>-28.303198887343534</v>
      </c>
      <c r="M739" s="33">
        <f t="shared" si="59"/>
        <v>-1.1143296773098383E-4</v>
      </c>
      <c r="N739" s="32"/>
    </row>
    <row r="740" spans="1:14" x14ac:dyDescent="0.25">
      <c r="A740" s="2">
        <v>738</v>
      </c>
      <c r="B740" s="2">
        <f t="shared" si="57"/>
        <v>11</v>
      </c>
      <c r="C740" s="2">
        <f t="shared" si="58"/>
        <v>3</v>
      </c>
      <c r="D740" s="31">
        <v>43538</v>
      </c>
      <c r="E740" s="2" t="s">
        <v>5</v>
      </c>
      <c r="F740" s="4">
        <v>102</v>
      </c>
      <c r="G740" s="2" t="s">
        <v>20</v>
      </c>
      <c r="H740" s="2">
        <v>2</v>
      </c>
      <c r="I740" s="2">
        <v>1597</v>
      </c>
      <c r="J740" s="2">
        <v>5028</v>
      </c>
      <c r="K740" s="29">
        <f t="shared" si="55"/>
        <v>3431</v>
      </c>
      <c r="L740">
        <f t="shared" si="56"/>
        <v>68.237867939538589</v>
      </c>
      <c r="M740" s="33">
        <f t="shared" si="59"/>
        <v>9.3937718006143877E-4</v>
      </c>
      <c r="N740" s="32"/>
    </row>
    <row r="741" spans="1:14" x14ac:dyDescent="0.25">
      <c r="A741" s="2">
        <v>739</v>
      </c>
      <c r="B741" s="2">
        <f t="shared" si="57"/>
        <v>11</v>
      </c>
      <c r="C741" s="2">
        <f t="shared" si="58"/>
        <v>3</v>
      </c>
      <c r="D741" s="31">
        <v>43539</v>
      </c>
      <c r="E741" s="2" t="s">
        <v>3</v>
      </c>
      <c r="F741" s="4">
        <v>104</v>
      </c>
      <c r="G741" s="2" t="s">
        <v>19</v>
      </c>
      <c r="H741" s="2">
        <v>18</v>
      </c>
      <c r="I741" s="2">
        <v>4342</v>
      </c>
      <c r="J741" s="2">
        <v>5923</v>
      </c>
      <c r="K741" s="29">
        <f t="shared" si="55"/>
        <v>1581</v>
      </c>
      <c r="L741">
        <f t="shared" si="56"/>
        <v>26.692554448759076</v>
      </c>
      <c r="M741" s="33">
        <f t="shared" si="59"/>
        <v>4.3286369037514851E-4</v>
      </c>
      <c r="N741" s="32"/>
    </row>
    <row r="742" spans="1:14" x14ac:dyDescent="0.25">
      <c r="A742" s="2">
        <v>740</v>
      </c>
      <c r="B742" s="2">
        <f t="shared" si="57"/>
        <v>11</v>
      </c>
      <c r="C742" s="2">
        <f t="shared" si="58"/>
        <v>3</v>
      </c>
      <c r="D742" s="31">
        <v>43540</v>
      </c>
      <c r="E742" s="2" t="s">
        <v>3</v>
      </c>
      <c r="F742" s="4">
        <v>106</v>
      </c>
      <c r="G742" s="2" t="s">
        <v>19</v>
      </c>
      <c r="H742" s="2">
        <v>34</v>
      </c>
      <c r="I742" s="2">
        <v>3107</v>
      </c>
      <c r="J742" s="2">
        <v>6775</v>
      </c>
      <c r="K742" s="29">
        <f t="shared" si="55"/>
        <v>3668</v>
      </c>
      <c r="L742">
        <f t="shared" si="56"/>
        <v>54.140221402214017</v>
      </c>
      <c r="M742" s="33">
        <f t="shared" si="59"/>
        <v>1.0042656649563852E-3</v>
      </c>
      <c r="N742" s="32"/>
    </row>
    <row r="743" spans="1:14" x14ac:dyDescent="0.25">
      <c r="A743" s="2">
        <v>741</v>
      </c>
      <c r="B743" s="2">
        <f t="shared" si="57"/>
        <v>12</v>
      </c>
      <c r="C743" s="2">
        <f t="shared" si="58"/>
        <v>3</v>
      </c>
      <c r="D743" s="31">
        <v>43541</v>
      </c>
      <c r="E743" s="2" t="s">
        <v>3</v>
      </c>
      <c r="F743" s="4">
        <v>102</v>
      </c>
      <c r="G743" s="2" t="s">
        <v>19</v>
      </c>
      <c r="H743" s="2">
        <v>11</v>
      </c>
      <c r="I743" s="2">
        <v>2155</v>
      </c>
      <c r="J743" s="2">
        <v>4024</v>
      </c>
      <c r="K743" s="29">
        <f t="shared" si="55"/>
        <v>1869</v>
      </c>
      <c r="L743">
        <f t="shared" si="56"/>
        <v>46.44632206759443</v>
      </c>
      <c r="M743" s="33">
        <f t="shared" si="59"/>
        <v>5.1171552012090613E-4</v>
      </c>
      <c r="N743" s="32"/>
    </row>
    <row r="744" spans="1:14" x14ac:dyDescent="0.25">
      <c r="A744" s="2">
        <v>742</v>
      </c>
      <c r="B744" s="2">
        <f t="shared" si="57"/>
        <v>12</v>
      </c>
      <c r="C744" s="2">
        <f t="shared" si="58"/>
        <v>3</v>
      </c>
      <c r="D744" s="31">
        <v>43542</v>
      </c>
      <c r="E744" s="2" t="s">
        <v>6</v>
      </c>
      <c r="F744" s="4">
        <v>105</v>
      </c>
      <c r="G744" s="2" t="s">
        <v>8</v>
      </c>
      <c r="H744" s="2">
        <v>1</v>
      </c>
      <c r="I744" s="2">
        <v>3572</v>
      </c>
      <c r="J744" s="2">
        <v>3802</v>
      </c>
      <c r="K744" s="29">
        <f t="shared" si="55"/>
        <v>230</v>
      </c>
      <c r="L744">
        <f t="shared" si="56"/>
        <v>6.0494476591267752</v>
      </c>
      <c r="M744" s="33">
        <f t="shared" si="59"/>
        <v>6.2971947366403645E-5</v>
      </c>
      <c r="N744" s="32"/>
    </row>
    <row r="745" spans="1:14" x14ac:dyDescent="0.25">
      <c r="A745" s="2">
        <v>743</v>
      </c>
      <c r="B745" s="2">
        <f t="shared" si="57"/>
        <v>12</v>
      </c>
      <c r="C745" s="2">
        <f t="shared" si="58"/>
        <v>3</v>
      </c>
      <c r="D745" s="31">
        <v>43543</v>
      </c>
      <c r="E745" s="2" t="s">
        <v>6</v>
      </c>
      <c r="F745" s="4">
        <v>109</v>
      </c>
      <c r="G745" s="2" t="s">
        <v>18</v>
      </c>
      <c r="H745" s="2">
        <v>38</v>
      </c>
      <c r="I745" s="2">
        <v>4824</v>
      </c>
      <c r="J745" s="2">
        <v>6454</v>
      </c>
      <c r="K745" s="29">
        <f t="shared" si="55"/>
        <v>1630</v>
      </c>
      <c r="L745">
        <f t="shared" si="56"/>
        <v>25.255655407499226</v>
      </c>
      <c r="M745" s="33">
        <f t="shared" si="59"/>
        <v>4.4627945307494757E-4</v>
      </c>
      <c r="N745" s="32"/>
    </row>
    <row r="746" spans="1:14" x14ac:dyDescent="0.25">
      <c r="A746" s="2">
        <v>744</v>
      </c>
      <c r="B746" s="2">
        <f t="shared" si="57"/>
        <v>12</v>
      </c>
      <c r="C746" s="2">
        <f t="shared" si="58"/>
        <v>3</v>
      </c>
      <c r="D746" s="31">
        <v>43544</v>
      </c>
      <c r="E746" s="2" t="s">
        <v>6</v>
      </c>
      <c r="F746" s="4">
        <v>103</v>
      </c>
      <c r="G746" s="2" t="s">
        <v>8</v>
      </c>
      <c r="H746" s="2">
        <v>2</v>
      </c>
      <c r="I746" s="2">
        <v>4001</v>
      </c>
      <c r="J746" s="2">
        <v>6524</v>
      </c>
      <c r="K746" s="29">
        <f t="shared" si="55"/>
        <v>2523</v>
      </c>
      <c r="L746">
        <f t="shared" si="56"/>
        <v>38.672593500919682</v>
      </c>
      <c r="M746" s="33">
        <f t="shared" si="59"/>
        <v>6.9077488350189741E-4</v>
      </c>
      <c r="N746" s="32"/>
    </row>
    <row r="747" spans="1:14" x14ac:dyDescent="0.25">
      <c r="A747" s="2">
        <v>745</v>
      </c>
      <c r="B747" s="2">
        <f t="shared" si="57"/>
        <v>12</v>
      </c>
      <c r="C747" s="2">
        <f t="shared" si="58"/>
        <v>3</v>
      </c>
      <c r="D747" s="31">
        <v>43545</v>
      </c>
      <c r="E747" s="2" t="s">
        <v>3</v>
      </c>
      <c r="F747" s="4">
        <v>103</v>
      </c>
      <c r="G747" s="2" t="s">
        <v>20</v>
      </c>
      <c r="H747" s="2">
        <v>47</v>
      </c>
      <c r="I747" s="2">
        <v>3218</v>
      </c>
      <c r="J747" s="2">
        <v>6310</v>
      </c>
      <c r="K747" s="29">
        <f t="shared" si="55"/>
        <v>3092</v>
      </c>
      <c r="L747">
        <f t="shared" si="56"/>
        <v>49.001584786053883</v>
      </c>
      <c r="M747" s="33">
        <f t="shared" si="59"/>
        <v>8.4656200546486991E-4</v>
      </c>
      <c r="N747" s="32"/>
    </row>
    <row r="748" spans="1:14" x14ac:dyDescent="0.25">
      <c r="A748" s="2">
        <v>746</v>
      </c>
      <c r="B748" s="2">
        <f t="shared" si="57"/>
        <v>12</v>
      </c>
      <c r="C748" s="2">
        <f t="shared" si="58"/>
        <v>3</v>
      </c>
      <c r="D748" s="31">
        <v>43546</v>
      </c>
      <c r="E748" s="2" t="s">
        <v>7</v>
      </c>
      <c r="F748" s="4">
        <v>106</v>
      </c>
      <c r="G748" s="2" t="s">
        <v>19</v>
      </c>
      <c r="H748" s="2">
        <v>1</v>
      </c>
      <c r="I748" s="2">
        <v>3347</v>
      </c>
      <c r="J748" s="2">
        <v>1725</v>
      </c>
      <c r="K748" s="29">
        <f t="shared" si="55"/>
        <v>-1622</v>
      </c>
      <c r="L748">
        <f t="shared" si="56"/>
        <v>-94.028985507246375</v>
      </c>
      <c r="M748" s="33">
        <f t="shared" si="59"/>
        <v>-4.4408912447089875E-4</v>
      </c>
      <c r="N748" s="32"/>
    </row>
    <row r="749" spans="1:14" x14ac:dyDescent="0.25">
      <c r="A749" s="2">
        <v>747</v>
      </c>
      <c r="B749" s="2">
        <f t="shared" si="57"/>
        <v>12</v>
      </c>
      <c r="C749" s="2">
        <f t="shared" si="58"/>
        <v>3</v>
      </c>
      <c r="D749" s="31">
        <v>43547</v>
      </c>
      <c r="E749" s="2" t="s">
        <v>7</v>
      </c>
      <c r="F749" s="4">
        <v>110</v>
      </c>
      <c r="G749" s="2" t="s">
        <v>20</v>
      </c>
      <c r="H749" s="2">
        <v>49</v>
      </c>
      <c r="I749" s="2">
        <v>1248</v>
      </c>
      <c r="J749" s="2">
        <v>1946</v>
      </c>
      <c r="K749" s="29">
        <f t="shared" si="55"/>
        <v>698</v>
      </c>
      <c r="L749">
        <f t="shared" si="56"/>
        <v>35.868448098663926</v>
      </c>
      <c r="M749" s="33">
        <f t="shared" si="59"/>
        <v>1.9110617070325976E-4</v>
      </c>
      <c r="N749" s="32"/>
    </row>
    <row r="750" spans="1:14" x14ac:dyDescent="0.25">
      <c r="A750" s="2">
        <v>748</v>
      </c>
      <c r="B750" s="2">
        <f t="shared" si="57"/>
        <v>13</v>
      </c>
      <c r="C750" s="2">
        <f t="shared" si="58"/>
        <v>3</v>
      </c>
      <c r="D750" s="31">
        <v>43548</v>
      </c>
      <c r="E750" s="2" t="s">
        <v>6</v>
      </c>
      <c r="F750" s="4">
        <v>102</v>
      </c>
      <c r="G750" s="2" t="s">
        <v>8</v>
      </c>
      <c r="H750" s="2">
        <v>40</v>
      </c>
      <c r="I750" s="2">
        <v>3462</v>
      </c>
      <c r="J750" s="2">
        <v>2874</v>
      </c>
      <c r="K750" s="29">
        <f t="shared" si="55"/>
        <v>-588</v>
      </c>
      <c r="L750">
        <f t="shared" si="56"/>
        <v>-20.45929018789144</v>
      </c>
      <c r="M750" s="33">
        <f t="shared" si="59"/>
        <v>-1.6098915239758844E-4</v>
      </c>
      <c r="N750" s="32"/>
    </row>
    <row r="751" spans="1:14" x14ac:dyDescent="0.25">
      <c r="A751" s="2">
        <v>749</v>
      </c>
      <c r="B751" s="2">
        <f t="shared" si="57"/>
        <v>13</v>
      </c>
      <c r="C751" s="2">
        <f t="shared" si="58"/>
        <v>3</v>
      </c>
      <c r="D751" s="31">
        <v>43549</v>
      </c>
      <c r="E751" s="2" t="s">
        <v>7</v>
      </c>
      <c r="F751" s="4">
        <v>105</v>
      </c>
      <c r="G751" s="2" t="s">
        <v>20</v>
      </c>
      <c r="H751" s="2">
        <v>49</v>
      </c>
      <c r="I751" s="2">
        <v>2694</v>
      </c>
      <c r="J751" s="2">
        <v>6756</v>
      </c>
      <c r="K751" s="29">
        <f t="shared" si="55"/>
        <v>4062</v>
      </c>
      <c r="L751">
        <f t="shared" si="56"/>
        <v>60.12433392539964</v>
      </c>
      <c r="M751" s="33">
        <f t="shared" si="59"/>
        <v>1.1121393487057896E-3</v>
      </c>
      <c r="N751" s="32"/>
    </row>
    <row r="752" spans="1:14" x14ac:dyDescent="0.25">
      <c r="A752" s="2">
        <v>750</v>
      </c>
      <c r="B752" s="2">
        <f t="shared" si="57"/>
        <v>13</v>
      </c>
      <c r="C752" s="2">
        <f t="shared" si="58"/>
        <v>3</v>
      </c>
      <c r="D752" s="31">
        <v>43550</v>
      </c>
      <c r="E752" s="2" t="s">
        <v>3</v>
      </c>
      <c r="F752" s="4">
        <v>107</v>
      </c>
      <c r="G752" s="2" t="s">
        <v>19</v>
      </c>
      <c r="H752" s="2">
        <v>25</v>
      </c>
      <c r="I752" s="2">
        <v>2288</v>
      </c>
      <c r="J752" s="2">
        <v>8634</v>
      </c>
      <c r="K752" s="29">
        <f t="shared" si="55"/>
        <v>6346</v>
      </c>
      <c r="L752">
        <f t="shared" si="56"/>
        <v>73.500115821172102</v>
      </c>
      <c r="M752" s="33">
        <f t="shared" si="59"/>
        <v>1.7374781651617285E-3</v>
      </c>
      <c r="N752" s="32"/>
    </row>
    <row r="753" spans="1:14" x14ac:dyDescent="0.25">
      <c r="A753" s="2">
        <v>751</v>
      </c>
      <c r="B753" s="2">
        <f t="shared" si="57"/>
        <v>13</v>
      </c>
      <c r="C753" s="2">
        <f t="shared" si="58"/>
        <v>3</v>
      </c>
      <c r="D753" s="31">
        <v>43551</v>
      </c>
      <c r="E753" s="2" t="s">
        <v>7</v>
      </c>
      <c r="F753" s="4">
        <v>110</v>
      </c>
      <c r="G753" s="2" t="s">
        <v>19</v>
      </c>
      <c r="H753" s="2">
        <v>22</v>
      </c>
      <c r="I753" s="2">
        <v>1538</v>
      </c>
      <c r="J753" s="2">
        <v>8606</v>
      </c>
      <c r="K753" s="29">
        <f t="shared" si="55"/>
        <v>7068</v>
      </c>
      <c r="L753">
        <f t="shared" si="56"/>
        <v>82.128747385544969</v>
      </c>
      <c r="M753" s="33">
        <f t="shared" si="59"/>
        <v>1.9351553216771346E-3</v>
      </c>
      <c r="N753" s="32"/>
    </row>
    <row r="754" spans="1:14" x14ac:dyDescent="0.25">
      <c r="A754" s="2">
        <v>752</v>
      </c>
      <c r="B754" s="2">
        <f t="shared" si="57"/>
        <v>13</v>
      </c>
      <c r="C754" s="2">
        <f t="shared" si="58"/>
        <v>3</v>
      </c>
      <c r="D754" s="31">
        <v>43552</v>
      </c>
      <c r="E754" s="2" t="s">
        <v>6</v>
      </c>
      <c r="F754" s="4">
        <v>104</v>
      </c>
      <c r="G754" s="2" t="s">
        <v>19</v>
      </c>
      <c r="H754" s="2">
        <v>15</v>
      </c>
      <c r="I754" s="2">
        <v>1338</v>
      </c>
      <c r="J754" s="2">
        <v>3692</v>
      </c>
      <c r="K754" s="29">
        <f t="shared" si="55"/>
        <v>2354</v>
      </c>
      <c r="L754">
        <f t="shared" si="56"/>
        <v>63.759479956663057</v>
      </c>
      <c r="M754" s="33">
        <f t="shared" si="59"/>
        <v>6.4450419174136601E-4</v>
      </c>
      <c r="N754" s="32"/>
    </row>
    <row r="755" spans="1:14" x14ac:dyDescent="0.25">
      <c r="A755" s="2">
        <v>753</v>
      </c>
      <c r="B755" s="2">
        <f t="shared" si="57"/>
        <v>13</v>
      </c>
      <c r="C755" s="2">
        <f t="shared" si="58"/>
        <v>3</v>
      </c>
      <c r="D755" s="31">
        <v>43553</v>
      </c>
      <c r="E755" s="2" t="s">
        <v>3</v>
      </c>
      <c r="F755" s="4">
        <v>104</v>
      </c>
      <c r="G755" s="2" t="s">
        <v>18</v>
      </c>
      <c r="H755" s="2">
        <v>34</v>
      </c>
      <c r="I755" s="2">
        <v>4504</v>
      </c>
      <c r="J755" s="2">
        <v>7888</v>
      </c>
      <c r="K755" s="29">
        <f t="shared" si="55"/>
        <v>3384</v>
      </c>
      <c r="L755">
        <f t="shared" si="56"/>
        <v>42.900608519269781</v>
      </c>
      <c r="M755" s="33">
        <f t="shared" si="59"/>
        <v>9.2650899951265194E-4</v>
      </c>
      <c r="N755" s="32"/>
    </row>
    <row r="756" spans="1:14" x14ac:dyDescent="0.25">
      <c r="A756" s="2">
        <v>754</v>
      </c>
      <c r="B756" s="2">
        <f t="shared" si="57"/>
        <v>13</v>
      </c>
      <c r="C756" s="2">
        <f t="shared" si="58"/>
        <v>3</v>
      </c>
      <c r="D756" s="31">
        <v>43554</v>
      </c>
      <c r="E756" s="2" t="s">
        <v>6</v>
      </c>
      <c r="F756" s="4">
        <v>105</v>
      </c>
      <c r="G756" s="2" t="s">
        <v>18</v>
      </c>
      <c r="H756" s="2">
        <v>2</v>
      </c>
      <c r="I756" s="2">
        <v>1810</v>
      </c>
      <c r="J756" s="2">
        <v>5643</v>
      </c>
      <c r="K756" s="29">
        <f t="shared" si="55"/>
        <v>3833</v>
      </c>
      <c r="L756">
        <f t="shared" si="56"/>
        <v>67.924862661704765</v>
      </c>
      <c r="M756" s="33">
        <f t="shared" si="59"/>
        <v>1.0494411924148921E-3</v>
      </c>
      <c r="N756" s="32"/>
    </row>
    <row r="757" spans="1:14" x14ac:dyDescent="0.25">
      <c r="A757" s="2">
        <v>755</v>
      </c>
      <c r="B757" s="2">
        <f t="shared" si="57"/>
        <v>14</v>
      </c>
      <c r="C757" s="2">
        <f t="shared" si="58"/>
        <v>3</v>
      </c>
      <c r="D757" s="31">
        <v>43555</v>
      </c>
      <c r="E757" s="2" t="s">
        <v>7</v>
      </c>
      <c r="F757" s="4">
        <v>109</v>
      </c>
      <c r="G757" s="2" t="s">
        <v>19</v>
      </c>
      <c r="H757" s="2">
        <v>24</v>
      </c>
      <c r="I757" s="2">
        <v>3666</v>
      </c>
      <c r="J757" s="2">
        <v>7225</v>
      </c>
      <c r="K757" s="29">
        <f t="shared" si="55"/>
        <v>3559</v>
      </c>
      <c r="L757">
        <f t="shared" si="56"/>
        <v>49.259515570934255</v>
      </c>
      <c r="M757" s="33">
        <f t="shared" si="59"/>
        <v>9.7442243772621992E-4</v>
      </c>
      <c r="N757" s="32"/>
    </row>
    <row r="758" spans="1:14" x14ac:dyDescent="0.25">
      <c r="A758" s="2">
        <v>756</v>
      </c>
      <c r="B758" s="2">
        <f t="shared" si="57"/>
        <v>14</v>
      </c>
      <c r="C758" s="2">
        <f t="shared" si="58"/>
        <v>4</v>
      </c>
      <c r="D758" s="31">
        <v>43556</v>
      </c>
      <c r="E758" s="2" t="s">
        <v>6</v>
      </c>
      <c r="F758" s="4">
        <v>107</v>
      </c>
      <c r="G758" s="2" t="s">
        <v>18</v>
      </c>
      <c r="H758" s="2">
        <v>24</v>
      </c>
      <c r="I758" s="2">
        <v>3455</v>
      </c>
      <c r="J758" s="2">
        <v>3923</v>
      </c>
      <c r="K758" s="29">
        <f t="shared" si="55"/>
        <v>468</v>
      </c>
      <c r="L758">
        <f t="shared" si="56"/>
        <v>11.929645679327045</v>
      </c>
      <c r="M758" s="33">
        <f t="shared" si="59"/>
        <v>1.2813422333685611E-4</v>
      </c>
      <c r="N758" s="32"/>
    </row>
    <row r="759" spans="1:14" x14ac:dyDescent="0.25">
      <c r="A759" s="2">
        <v>757</v>
      </c>
      <c r="B759" s="2">
        <f t="shared" si="57"/>
        <v>14</v>
      </c>
      <c r="C759" s="2">
        <f t="shared" si="58"/>
        <v>4</v>
      </c>
      <c r="D759" s="31">
        <v>43557</v>
      </c>
      <c r="E759" s="2" t="s">
        <v>7</v>
      </c>
      <c r="F759" s="4">
        <v>101</v>
      </c>
      <c r="G759" s="2" t="s">
        <v>8</v>
      </c>
      <c r="H759" s="2">
        <v>38</v>
      </c>
      <c r="I759" s="2">
        <v>3914</v>
      </c>
      <c r="J759" s="2">
        <v>3926</v>
      </c>
      <c r="K759" s="29">
        <f t="shared" si="55"/>
        <v>12</v>
      </c>
      <c r="L759">
        <f t="shared" si="56"/>
        <v>0.30565461029037189</v>
      </c>
      <c r="M759" s="33">
        <f t="shared" si="59"/>
        <v>3.2854929060732336E-6</v>
      </c>
      <c r="N759" s="32"/>
    </row>
    <row r="760" spans="1:14" x14ac:dyDescent="0.25">
      <c r="A760" s="2">
        <v>758</v>
      </c>
      <c r="B760" s="2">
        <f t="shared" si="57"/>
        <v>14</v>
      </c>
      <c r="C760" s="2">
        <f t="shared" si="58"/>
        <v>4</v>
      </c>
      <c r="D760" s="31">
        <v>43558</v>
      </c>
      <c r="E760" s="2" t="s">
        <v>3</v>
      </c>
      <c r="F760" s="4">
        <v>109</v>
      </c>
      <c r="G760" s="2" t="s">
        <v>8</v>
      </c>
      <c r="H760" s="2">
        <v>28</v>
      </c>
      <c r="I760" s="2">
        <v>4708</v>
      </c>
      <c r="J760" s="2">
        <v>7352</v>
      </c>
      <c r="K760" s="29">
        <f t="shared" si="55"/>
        <v>2644</v>
      </c>
      <c r="L760">
        <f t="shared" si="56"/>
        <v>35.96300326441785</v>
      </c>
      <c r="M760" s="33">
        <f t="shared" si="59"/>
        <v>7.2390360363813581E-4</v>
      </c>
      <c r="N760" s="32"/>
    </row>
    <row r="761" spans="1:14" x14ac:dyDescent="0.25">
      <c r="A761" s="2">
        <v>759</v>
      </c>
      <c r="B761" s="2">
        <f t="shared" si="57"/>
        <v>14</v>
      </c>
      <c r="C761" s="2">
        <f t="shared" si="58"/>
        <v>4</v>
      </c>
      <c r="D761" s="31">
        <v>43559</v>
      </c>
      <c r="E761" s="2" t="s">
        <v>5</v>
      </c>
      <c r="F761" s="4">
        <v>110</v>
      </c>
      <c r="G761" s="2" t="s">
        <v>8</v>
      </c>
      <c r="H761" s="2">
        <v>34</v>
      </c>
      <c r="I761" s="2">
        <v>4127</v>
      </c>
      <c r="J761" s="2">
        <v>3140</v>
      </c>
      <c r="K761" s="29">
        <f t="shared" si="55"/>
        <v>-987</v>
      </c>
      <c r="L761">
        <f t="shared" si="56"/>
        <v>-31.433121019108277</v>
      </c>
      <c r="M761" s="33">
        <f t="shared" si="59"/>
        <v>-2.7023179152452345E-4</v>
      </c>
      <c r="N761" s="32"/>
    </row>
    <row r="762" spans="1:14" x14ac:dyDescent="0.25">
      <c r="A762" s="2">
        <v>760</v>
      </c>
      <c r="B762" s="2">
        <f t="shared" si="57"/>
        <v>14</v>
      </c>
      <c r="C762" s="2">
        <f t="shared" si="58"/>
        <v>4</v>
      </c>
      <c r="D762" s="31">
        <v>43560</v>
      </c>
      <c r="E762" s="2" t="s">
        <v>3</v>
      </c>
      <c r="F762" s="4">
        <v>107</v>
      </c>
      <c r="G762" s="2" t="s">
        <v>19</v>
      </c>
      <c r="H762" s="2">
        <v>9</v>
      </c>
      <c r="I762" s="2">
        <v>2804</v>
      </c>
      <c r="J762" s="2">
        <v>2958</v>
      </c>
      <c r="K762" s="29">
        <f t="shared" si="55"/>
        <v>154</v>
      </c>
      <c r="L762">
        <f t="shared" si="56"/>
        <v>5.2062204192021637</v>
      </c>
      <c r="M762" s="33">
        <f t="shared" si="59"/>
        <v>4.2163825627939831E-5</v>
      </c>
      <c r="N762" s="32"/>
    </row>
    <row r="763" spans="1:14" x14ac:dyDescent="0.25">
      <c r="A763" s="2">
        <v>761</v>
      </c>
      <c r="B763" s="2">
        <f t="shared" si="57"/>
        <v>14</v>
      </c>
      <c r="C763" s="2">
        <f t="shared" si="58"/>
        <v>4</v>
      </c>
      <c r="D763" s="31">
        <v>43561</v>
      </c>
      <c r="E763" s="2" t="s">
        <v>3</v>
      </c>
      <c r="F763" s="4">
        <v>104</v>
      </c>
      <c r="G763" s="2" t="s">
        <v>19</v>
      </c>
      <c r="H763" s="2">
        <v>3</v>
      </c>
      <c r="I763" s="2">
        <v>1391</v>
      </c>
      <c r="J763" s="2">
        <v>5810</v>
      </c>
      <c r="K763" s="29">
        <f t="shared" si="55"/>
        <v>4419</v>
      </c>
      <c r="L763">
        <f t="shared" si="56"/>
        <v>76.058519793459553</v>
      </c>
      <c r="M763" s="33">
        <f t="shared" si="59"/>
        <v>1.2098827626614683E-3</v>
      </c>
      <c r="N763" s="32"/>
    </row>
    <row r="764" spans="1:14" x14ac:dyDescent="0.25">
      <c r="A764" s="2">
        <v>762</v>
      </c>
      <c r="B764" s="2">
        <f t="shared" si="57"/>
        <v>15</v>
      </c>
      <c r="C764" s="2">
        <f t="shared" si="58"/>
        <v>4</v>
      </c>
      <c r="D764" s="31">
        <v>43562</v>
      </c>
      <c r="E764" s="2" t="s">
        <v>6</v>
      </c>
      <c r="F764" s="4">
        <v>109</v>
      </c>
      <c r="G764" s="2" t="s">
        <v>19</v>
      </c>
      <c r="H764" s="2">
        <v>26</v>
      </c>
      <c r="I764" s="2">
        <v>1034</v>
      </c>
      <c r="J764" s="2">
        <v>7554</v>
      </c>
      <c r="K764" s="29">
        <f t="shared" si="55"/>
        <v>6520</v>
      </c>
      <c r="L764">
        <f t="shared" si="56"/>
        <v>86.311887741593864</v>
      </c>
      <c r="M764" s="33">
        <f t="shared" si="59"/>
        <v>1.7851178122997903E-3</v>
      </c>
      <c r="N764" s="32"/>
    </row>
    <row r="765" spans="1:14" x14ac:dyDescent="0.25">
      <c r="A765" s="2">
        <v>763</v>
      </c>
      <c r="B765" s="2">
        <f t="shared" si="57"/>
        <v>15</v>
      </c>
      <c r="C765" s="2">
        <f t="shared" si="58"/>
        <v>4</v>
      </c>
      <c r="D765" s="31">
        <v>43563</v>
      </c>
      <c r="E765" s="2" t="s">
        <v>3</v>
      </c>
      <c r="F765" s="4">
        <v>105</v>
      </c>
      <c r="G765" s="2" t="s">
        <v>20</v>
      </c>
      <c r="H765" s="2">
        <v>26</v>
      </c>
      <c r="I765" s="2">
        <v>1532</v>
      </c>
      <c r="J765" s="2">
        <v>3911</v>
      </c>
      <c r="K765" s="29">
        <f t="shared" si="55"/>
        <v>2379</v>
      </c>
      <c r="L765">
        <f t="shared" si="56"/>
        <v>60.828432625926879</v>
      </c>
      <c r="M765" s="33">
        <f t="shared" si="59"/>
        <v>6.5134896862901852E-4</v>
      </c>
      <c r="N765" s="32"/>
    </row>
    <row r="766" spans="1:14" x14ac:dyDescent="0.25">
      <c r="A766" s="2">
        <v>764</v>
      </c>
      <c r="B766" s="2">
        <f t="shared" si="57"/>
        <v>15</v>
      </c>
      <c r="C766" s="2">
        <f t="shared" si="58"/>
        <v>4</v>
      </c>
      <c r="D766" s="31">
        <v>43564</v>
      </c>
      <c r="E766" s="2" t="s">
        <v>5</v>
      </c>
      <c r="F766" s="4">
        <v>109</v>
      </c>
      <c r="G766" s="2" t="s">
        <v>4</v>
      </c>
      <c r="H766" s="2">
        <v>1</v>
      </c>
      <c r="I766" s="2">
        <v>4076</v>
      </c>
      <c r="J766" s="2">
        <v>1646</v>
      </c>
      <c r="K766" s="29">
        <f t="shared" si="55"/>
        <v>-2430</v>
      </c>
      <c r="L766">
        <f t="shared" si="56"/>
        <v>-147.63061968408263</v>
      </c>
      <c r="M766" s="33">
        <f t="shared" si="59"/>
        <v>-6.6531231347982981E-4</v>
      </c>
      <c r="N766" s="32"/>
    </row>
    <row r="767" spans="1:14" x14ac:dyDescent="0.25">
      <c r="A767" s="2">
        <v>765</v>
      </c>
      <c r="B767" s="2">
        <f t="shared" si="57"/>
        <v>15</v>
      </c>
      <c r="C767" s="2">
        <f t="shared" si="58"/>
        <v>4</v>
      </c>
      <c r="D767" s="31">
        <v>43565</v>
      </c>
      <c r="E767" s="2" t="s">
        <v>7</v>
      </c>
      <c r="F767" s="4">
        <v>110</v>
      </c>
      <c r="G767" s="2" t="s">
        <v>19</v>
      </c>
      <c r="H767" s="2">
        <v>1</v>
      </c>
      <c r="I767" s="2">
        <v>3513</v>
      </c>
      <c r="J767" s="2">
        <v>7040</v>
      </c>
      <c r="K767" s="29">
        <f t="shared" si="55"/>
        <v>3527</v>
      </c>
      <c r="L767">
        <f t="shared" si="56"/>
        <v>50.099431818181813</v>
      </c>
      <c r="M767" s="33">
        <f t="shared" si="59"/>
        <v>9.6566112331002455E-4</v>
      </c>
      <c r="N767" s="32"/>
    </row>
    <row r="768" spans="1:14" x14ac:dyDescent="0.25">
      <c r="A768" s="2">
        <v>766</v>
      </c>
      <c r="B768" s="2">
        <f t="shared" si="57"/>
        <v>15</v>
      </c>
      <c r="C768" s="2">
        <f t="shared" si="58"/>
        <v>4</v>
      </c>
      <c r="D768" s="31">
        <v>43566</v>
      </c>
      <c r="E768" s="2" t="s">
        <v>6</v>
      </c>
      <c r="F768" s="4">
        <v>101</v>
      </c>
      <c r="G768" s="2" t="s">
        <v>19</v>
      </c>
      <c r="H768" s="2">
        <v>2</v>
      </c>
      <c r="I768" s="2">
        <v>2678</v>
      </c>
      <c r="J768" s="2">
        <v>4282</v>
      </c>
      <c r="K768" s="29">
        <f t="shared" si="55"/>
        <v>1604</v>
      </c>
      <c r="L768">
        <f t="shared" si="56"/>
        <v>37.459131247080805</v>
      </c>
      <c r="M768" s="33">
        <f t="shared" si="59"/>
        <v>4.3916088511178889E-4</v>
      </c>
      <c r="N768" s="32"/>
    </row>
    <row r="769" spans="1:14" x14ac:dyDescent="0.25">
      <c r="A769" s="2">
        <v>767</v>
      </c>
      <c r="B769" s="2">
        <f t="shared" si="57"/>
        <v>15</v>
      </c>
      <c r="C769" s="2">
        <f t="shared" si="58"/>
        <v>4</v>
      </c>
      <c r="D769" s="31">
        <v>43567</v>
      </c>
      <c r="E769" s="2" t="s">
        <v>3</v>
      </c>
      <c r="F769" s="4">
        <v>106</v>
      </c>
      <c r="G769" s="2" t="s">
        <v>8</v>
      </c>
      <c r="H769" s="2">
        <v>28</v>
      </c>
      <c r="I769" s="2">
        <v>3300</v>
      </c>
      <c r="J769" s="2">
        <v>6519</v>
      </c>
      <c r="K769" s="29">
        <f t="shared" si="55"/>
        <v>3219</v>
      </c>
      <c r="L769">
        <f t="shared" si="56"/>
        <v>49.378739070409573</v>
      </c>
      <c r="M769" s="33">
        <f t="shared" si="59"/>
        <v>8.8133347205414489E-4</v>
      </c>
      <c r="N769" s="32"/>
    </row>
    <row r="770" spans="1:14" x14ac:dyDescent="0.25">
      <c r="A770" s="2">
        <v>768</v>
      </c>
      <c r="B770" s="2">
        <f t="shared" si="57"/>
        <v>15</v>
      </c>
      <c r="C770" s="2">
        <f t="shared" si="58"/>
        <v>4</v>
      </c>
      <c r="D770" s="31">
        <v>43568</v>
      </c>
      <c r="E770" s="2" t="s">
        <v>3</v>
      </c>
      <c r="F770" s="4">
        <v>109</v>
      </c>
      <c r="G770" s="2" t="s">
        <v>20</v>
      </c>
      <c r="H770" s="2">
        <v>14</v>
      </c>
      <c r="I770" s="2">
        <v>4364</v>
      </c>
      <c r="J770" s="2">
        <v>4557</v>
      </c>
      <c r="K770" s="29">
        <f t="shared" si="55"/>
        <v>193</v>
      </c>
      <c r="L770">
        <f t="shared" si="56"/>
        <v>4.2352424840904099</v>
      </c>
      <c r="M770" s="33">
        <f t="shared" si="59"/>
        <v>5.284167757267784E-5</v>
      </c>
      <c r="N770" s="32"/>
    </row>
    <row r="771" spans="1:14" x14ac:dyDescent="0.25">
      <c r="A771" s="2">
        <v>769</v>
      </c>
      <c r="B771" s="2">
        <f t="shared" si="57"/>
        <v>16</v>
      </c>
      <c r="C771" s="2">
        <f t="shared" si="58"/>
        <v>4</v>
      </c>
      <c r="D771" s="31">
        <v>43569</v>
      </c>
      <c r="E771" s="2" t="s">
        <v>6</v>
      </c>
      <c r="F771" s="4">
        <v>102</v>
      </c>
      <c r="G771" s="2" t="s">
        <v>8</v>
      </c>
      <c r="H771" s="2">
        <v>39</v>
      </c>
      <c r="I771" s="2">
        <v>3988</v>
      </c>
      <c r="J771" s="2">
        <v>3549</v>
      </c>
      <c r="K771" s="29">
        <f t="shared" ref="K771:K834" si="60">J771-I771</f>
        <v>-439</v>
      </c>
      <c r="L771">
        <f t="shared" ref="L771:L834" si="61">K771/J771*100</f>
        <v>-12.36968160045083</v>
      </c>
      <c r="M771" s="33">
        <f t="shared" si="59"/>
        <v>-1.2019428214717914E-4</v>
      </c>
      <c r="N771" s="32"/>
    </row>
    <row r="772" spans="1:14" x14ac:dyDescent="0.25">
      <c r="A772" s="2">
        <v>770</v>
      </c>
      <c r="B772" s="2">
        <f t="shared" ref="B772:B835" si="62">WEEKNUM(D772)</f>
        <v>16</v>
      </c>
      <c r="C772" s="2">
        <f t="shared" ref="C772:C835" si="63">MONTH(D772)</f>
        <v>4</v>
      </c>
      <c r="D772" s="31">
        <v>43570</v>
      </c>
      <c r="E772" s="2" t="s">
        <v>3</v>
      </c>
      <c r="F772" s="4">
        <v>101</v>
      </c>
      <c r="G772" s="2" t="s">
        <v>20</v>
      </c>
      <c r="H772" s="2">
        <v>37</v>
      </c>
      <c r="I772" s="2">
        <v>3214</v>
      </c>
      <c r="J772" s="2">
        <v>4046</v>
      </c>
      <c r="K772" s="29">
        <f t="shared" si="60"/>
        <v>832</v>
      </c>
      <c r="L772">
        <f t="shared" si="61"/>
        <v>20.563519525457242</v>
      </c>
      <c r="M772" s="33">
        <f t="shared" ref="M772:M835" si="64">K772/($K$2003)</f>
        <v>2.2779417482107753E-4</v>
      </c>
      <c r="N772" s="32"/>
    </row>
    <row r="773" spans="1:14" x14ac:dyDescent="0.25">
      <c r="A773" s="2">
        <v>771</v>
      </c>
      <c r="B773" s="2">
        <f t="shared" si="62"/>
        <v>16</v>
      </c>
      <c r="C773" s="2">
        <f t="shared" si="63"/>
        <v>4</v>
      </c>
      <c r="D773" s="31">
        <v>43571</v>
      </c>
      <c r="E773" s="2" t="s">
        <v>6</v>
      </c>
      <c r="F773" s="4">
        <v>109</v>
      </c>
      <c r="G773" s="2" t="s">
        <v>18</v>
      </c>
      <c r="H773" s="2">
        <v>43</v>
      </c>
      <c r="I773" s="2">
        <v>2767</v>
      </c>
      <c r="J773" s="2">
        <v>6579</v>
      </c>
      <c r="K773" s="29">
        <f t="shared" si="60"/>
        <v>3812</v>
      </c>
      <c r="L773">
        <f t="shared" si="61"/>
        <v>57.941936464508281</v>
      </c>
      <c r="M773" s="33">
        <f t="shared" si="64"/>
        <v>1.0436915798292638E-3</v>
      </c>
      <c r="N773" s="32"/>
    </row>
    <row r="774" spans="1:14" x14ac:dyDescent="0.25">
      <c r="A774" s="2">
        <v>772</v>
      </c>
      <c r="B774" s="2">
        <f t="shared" si="62"/>
        <v>16</v>
      </c>
      <c r="C774" s="2">
        <f t="shared" si="63"/>
        <v>4</v>
      </c>
      <c r="D774" s="31">
        <v>43572</v>
      </c>
      <c r="E774" s="2" t="s">
        <v>7</v>
      </c>
      <c r="F774" s="4">
        <v>107</v>
      </c>
      <c r="G774" s="2" t="s">
        <v>19</v>
      </c>
      <c r="H774" s="2">
        <v>44</v>
      </c>
      <c r="I774" s="2">
        <v>1129</v>
      </c>
      <c r="J774" s="2">
        <v>6385</v>
      </c>
      <c r="K774" s="29">
        <f t="shared" si="60"/>
        <v>5256</v>
      </c>
      <c r="L774">
        <f t="shared" si="61"/>
        <v>82.317932654659359</v>
      </c>
      <c r="M774" s="33">
        <f t="shared" si="64"/>
        <v>1.4390458928600764E-3</v>
      </c>
      <c r="N774" s="32"/>
    </row>
    <row r="775" spans="1:14" x14ac:dyDescent="0.25">
      <c r="A775" s="2">
        <v>773</v>
      </c>
      <c r="B775" s="2">
        <f t="shared" si="62"/>
        <v>16</v>
      </c>
      <c r="C775" s="2">
        <f t="shared" si="63"/>
        <v>4</v>
      </c>
      <c r="D775" s="31">
        <v>43573</v>
      </c>
      <c r="E775" s="2" t="s">
        <v>5</v>
      </c>
      <c r="F775" s="4">
        <v>110</v>
      </c>
      <c r="G775" s="2" t="s">
        <v>19</v>
      </c>
      <c r="H775" s="2">
        <v>25</v>
      </c>
      <c r="I775" s="2">
        <v>4813</v>
      </c>
      <c r="J775" s="2">
        <v>7930</v>
      </c>
      <c r="K775" s="29">
        <f t="shared" si="60"/>
        <v>3117</v>
      </c>
      <c r="L775">
        <f t="shared" si="61"/>
        <v>39.306431273644385</v>
      </c>
      <c r="M775" s="33">
        <f t="shared" si="64"/>
        <v>8.5340678235252241E-4</v>
      </c>
      <c r="N775" s="32"/>
    </row>
    <row r="776" spans="1:14" x14ac:dyDescent="0.25">
      <c r="A776" s="2">
        <v>774</v>
      </c>
      <c r="B776" s="2">
        <f t="shared" si="62"/>
        <v>16</v>
      </c>
      <c r="C776" s="2">
        <f t="shared" si="63"/>
        <v>4</v>
      </c>
      <c r="D776" s="31">
        <v>43574</v>
      </c>
      <c r="E776" s="2" t="s">
        <v>7</v>
      </c>
      <c r="F776" s="4">
        <v>103</v>
      </c>
      <c r="G776" s="2" t="s">
        <v>19</v>
      </c>
      <c r="H776" s="2">
        <v>5</v>
      </c>
      <c r="I776" s="2">
        <v>3384</v>
      </c>
      <c r="J776" s="2">
        <v>2586</v>
      </c>
      <c r="K776" s="29">
        <f t="shared" si="60"/>
        <v>-798</v>
      </c>
      <c r="L776">
        <f t="shared" si="61"/>
        <v>-30.858468677494201</v>
      </c>
      <c r="M776" s="33">
        <f t="shared" si="64"/>
        <v>-2.1848527825387004E-4</v>
      </c>
      <c r="N776" s="32"/>
    </row>
    <row r="777" spans="1:14" x14ac:dyDescent="0.25">
      <c r="A777" s="2">
        <v>775</v>
      </c>
      <c r="B777" s="2">
        <f t="shared" si="62"/>
        <v>16</v>
      </c>
      <c r="C777" s="2">
        <f t="shared" si="63"/>
        <v>4</v>
      </c>
      <c r="D777" s="31">
        <v>43575</v>
      </c>
      <c r="E777" s="2" t="s">
        <v>5</v>
      </c>
      <c r="F777" s="4">
        <v>102</v>
      </c>
      <c r="G777" s="2" t="s">
        <v>18</v>
      </c>
      <c r="H777" s="2">
        <v>20</v>
      </c>
      <c r="I777" s="2">
        <v>2933</v>
      </c>
      <c r="J777" s="2">
        <v>7780</v>
      </c>
      <c r="K777" s="29">
        <f t="shared" si="60"/>
        <v>4847</v>
      </c>
      <c r="L777">
        <f t="shared" si="61"/>
        <v>62.300771208226223</v>
      </c>
      <c r="M777" s="33">
        <f t="shared" si="64"/>
        <v>1.3270653429780803E-3</v>
      </c>
      <c r="N777" s="32"/>
    </row>
    <row r="778" spans="1:14" x14ac:dyDescent="0.25">
      <c r="A778" s="2">
        <v>776</v>
      </c>
      <c r="B778" s="2">
        <f t="shared" si="62"/>
        <v>17</v>
      </c>
      <c r="C778" s="2">
        <f t="shared" si="63"/>
        <v>4</v>
      </c>
      <c r="D778" s="31">
        <v>43576</v>
      </c>
      <c r="E778" s="2" t="s">
        <v>7</v>
      </c>
      <c r="F778" s="4">
        <v>106</v>
      </c>
      <c r="G778" s="2" t="s">
        <v>19</v>
      </c>
      <c r="H778" s="2">
        <v>13</v>
      </c>
      <c r="I778" s="2">
        <v>3027</v>
      </c>
      <c r="J778" s="2">
        <v>7572</v>
      </c>
      <c r="K778" s="29">
        <f t="shared" si="60"/>
        <v>4545</v>
      </c>
      <c r="L778">
        <f t="shared" si="61"/>
        <v>60.023771790808247</v>
      </c>
      <c r="M778" s="33">
        <f t="shared" si="64"/>
        <v>1.2443804381752372E-3</v>
      </c>
      <c r="N778" s="32"/>
    </row>
    <row r="779" spans="1:14" x14ac:dyDescent="0.25">
      <c r="A779" s="2">
        <v>777</v>
      </c>
      <c r="B779" s="2">
        <f t="shared" si="62"/>
        <v>17</v>
      </c>
      <c r="C779" s="2">
        <f t="shared" si="63"/>
        <v>4</v>
      </c>
      <c r="D779" s="31">
        <v>43577</v>
      </c>
      <c r="E779" s="2" t="s">
        <v>7</v>
      </c>
      <c r="F779" s="4">
        <v>105</v>
      </c>
      <c r="G779" s="2" t="s">
        <v>20</v>
      </c>
      <c r="H779" s="2">
        <v>46</v>
      </c>
      <c r="I779" s="2">
        <v>1261</v>
      </c>
      <c r="J779" s="2">
        <v>4684</v>
      </c>
      <c r="K779" s="29">
        <f t="shared" si="60"/>
        <v>3423</v>
      </c>
      <c r="L779">
        <f t="shared" si="61"/>
        <v>73.078565328778822</v>
      </c>
      <c r="M779" s="33">
        <f t="shared" si="64"/>
        <v>9.3718685145738985E-4</v>
      </c>
      <c r="N779" s="32"/>
    </row>
    <row r="780" spans="1:14" x14ac:dyDescent="0.25">
      <c r="A780" s="2">
        <v>778</v>
      </c>
      <c r="B780" s="2">
        <f t="shared" si="62"/>
        <v>17</v>
      </c>
      <c r="C780" s="2">
        <f t="shared" si="63"/>
        <v>4</v>
      </c>
      <c r="D780" s="31">
        <v>43578</v>
      </c>
      <c r="E780" s="2" t="s">
        <v>7</v>
      </c>
      <c r="F780" s="4">
        <v>104</v>
      </c>
      <c r="G780" s="2" t="s">
        <v>8</v>
      </c>
      <c r="H780" s="2">
        <v>31</v>
      </c>
      <c r="I780" s="2">
        <v>3296</v>
      </c>
      <c r="J780" s="2">
        <v>3208</v>
      </c>
      <c r="K780" s="29">
        <f t="shared" si="60"/>
        <v>-88</v>
      </c>
      <c r="L780">
        <f t="shared" si="61"/>
        <v>-2.7431421446384037</v>
      </c>
      <c r="M780" s="33">
        <f t="shared" si="64"/>
        <v>-2.4093614644537047E-5</v>
      </c>
      <c r="N780" s="32"/>
    </row>
    <row r="781" spans="1:14" x14ac:dyDescent="0.25">
      <c r="A781" s="2">
        <v>779</v>
      </c>
      <c r="B781" s="2">
        <f t="shared" si="62"/>
        <v>17</v>
      </c>
      <c r="C781" s="2">
        <f t="shared" si="63"/>
        <v>4</v>
      </c>
      <c r="D781" s="31">
        <v>43579</v>
      </c>
      <c r="E781" s="2" t="s">
        <v>3</v>
      </c>
      <c r="F781" s="4">
        <v>107</v>
      </c>
      <c r="G781" s="2" t="s">
        <v>18</v>
      </c>
      <c r="H781" s="2">
        <v>45</v>
      </c>
      <c r="I781" s="2">
        <v>1838</v>
      </c>
      <c r="J781" s="2">
        <v>862</v>
      </c>
      <c r="K781" s="29">
        <f t="shared" si="60"/>
        <v>-976</v>
      </c>
      <c r="L781">
        <f t="shared" si="61"/>
        <v>-113.22505800464037</v>
      </c>
      <c r="M781" s="33">
        <f t="shared" si="64"/>
        <v>-2.6722008969395634E-4</v>
      </c>
      <c r="N781" s="32"/>
    </row>
    <row r="782" spans="1:14" x14ac:dyDescent="0.25">
      <c r="A782" s="2">
        <v>780</v>
      </c>
      <c r="B782" s="2">
        <f t="shared" si="62"/>
        <v>17</v>
      </c>
      <c r="C782" s="2">
        <f t="shared" si="63"/>
        <v>4</v>
      </c>
      <c r="D782" s="31">
        <v>43580</v>
      </c>
      <c r="E782" s="2" t="s">
        <v>7</v>
      </c>
      <c r="F782" s="4">
        <v>101</v>
      </c>
      <c r="G782" s="2" t="s">
        <v>19</v>
      </c>
      <c r="H782" s="2">
        <v>29</v>
      </c>
      <c r="I782" s="2">
        <v>3468</v>
      </c>
      <c r="J782" s="2">
        <v>7870</v>
      </c>
      <c r="K782" s="29">
        <f t="shared" si="60"/>
        <v>4402</v>
      </c>
      <c r="L782">
        <f t="shared" si="61"/>
        <v>55.933926302414228</v>
      </c>
      <c r="M782" s="33">
        <f t="shared" si="64"/>
        <v>1.2052283143778645E-3</v>
      </c>
      <c r="N782" s="32"/>
    </row>
    <row r="783" spans="1:14" x14ac:dyDescent="0.25">
      <c r="A783" s="2">
        <v>781</v>
      </c>
      <c r="B783" s="2">
        <f t="shared" si="62"/>
        <v>17</v>
      </c>
      <c r="C783" s="2">
        <f t="shared" si="63"/>
        <v>4</v>
      </c>
      <c r="D783" s="31">
        <v>43581</v>
      </c>
      <c r="E783" s="2" t="s">
        <v>5</v>
      </c>
      <c r="F783" s="4">
        <v>109</v>
      </c>
      <c r="G783" s="2" t="s">
        <v>8</v>
      </c>
      <c r="H783" s="2">
        <v>46</v>
      </c>
      <c r="I783" s="2">
        <v>2315</v>
      </c>
      <c r="J783" s="2">
        <v>3923</v>
      </c>
      <c r="K783" s="29">
        <f t="shared" si="60"/>
        <v>1608</v>
      </c>
      <c r="L783">
        <f t="shared" si="61"/>
        <v>40.98903900076472</v>
      </c>
      <c r="M783" s="33">
        <f t="shared" si="64"/>
        <v>4.402560494138133E-4</v>
      </c>
      <c r="N783" s="32"/>
    </row>
    <row r="784" spans="1:14" x14ac:dyDescent="0.25">
      <c r="A784" s="2">
        <v>782</v>
      </c>
      <c r="B784" s="2">
        <f t="shared" si="62"/>
        <v>17</v>
      </c>
      <c r="C784" s="2">
        <f t="shared" si="63"/>
        <v>4</v>
      </c>
      <c r="D784" s="31">
        <v>43582</v>
      </c>
      <c r="E784" s="2" t="s">
        <v>7</v>
      </c>
      <c r="F784" s="4">
        <v>101</v>
      </c>
      <c r="G784" s="2" t="s">
        <v>18</v>
      </c>
      <c r="H784" s="2">
        <v>18</v>
      </c>
      <c r="I784" s="2">
        <v>1440</v>
      </c>
      <c r="J784" s="2">
        <v>4259</v>
      </c>
      <c r="K784" s="29">
        <f t="shared" si="60"/>
        <v>2819</v>
      </c>
      <c r="L784">
        <f t="shared" si="61"/>
        <v>66.189246301948813</v>
      </c>
      <c r="M784" s="33">
        <f t="shared" si="64"/>
        <v>7.718170418517038E-4</v>
      </c>
      <c r="N784" s="32"/>
    </row>
    <row r="785" spans="1:14" x14ac:dyDescent="0.25">
      <c r="A785" s="2">
        <v>783</v>
      </c>
      <c r="B785" s="2">
        <f t="shared" si="62"/>
        <v>18</v>
      </c>
      <c r="C785" s="2">
        <f t="shared" si="63"/>
        <v>4</v>
      </c>
      <c r="D785" s="31">
        <v>43583</v>
      </c>
      <c r="E785" s="2" t="s">
        <v>6</v>
      </c>
      <c r="F785" s="4">
        <v>109</v>
      </c>
      <c r="G785" s="2" t="s">
        <v>4</v>
      </c>
      <c r="H785" s="2">
        <v>1</v>
      </c>
      <c r="I785" s="2">
        <v>1618</v>
      </c>
      <c r="J785" s="2">
        <v>7119</v>
      </c>
      <c r="K785" s="29">
        <f t="shared" si="60"/>
        <v>5501</v>
      </c>
      <c r="L785">
        <f t="shared" si="61"/>
        <v>77.272088776513556</v>
      </c>
      <c r="M785" s="33">
        <f t="shared" si="64"/>
        <v>1.5061247063590715E-3</v>
      </c>
      <c r="N785" s="32"/>
    </row>
    <row r="786" spans="1:14" x14ac:dyDescent="0.25">
      <c r="A786" s="2">
        <v>784</v>
      </c>
      <c r="B786" s="2">
        <f t="shared" si="62"/>
        <v>18</v>
      </c>
      <c r="C786" s="2">
        <f t="shared" si="63"/>
        <v>4</v>
      </c>
      <c r="D786" s="31">
        <v>43584</v>
      </c>
      <c r="E786" s="2" t="s">
        <v>6</v>
      </c>
      <c r="F786" s="4">
        <v>104</v>
      </c>
      <c r="G786" s="2" t="s">
        <v>8</v>
      </c>
      <c r="H786" s="2">
        <v>6</v>
      </c>
      <c r="I786" s="2">
        <v>4456</v>
      </c>
      <c r="J786" s="2">
        <v>4489</v>
      </c>
      <c r="K786" s="29">
        <f t="shared" si="60"/>
        <v>33</v>
      </c>
      <c r="L786">
        <f t="shared" si="61"/>
        <v>0.73513031855647137</v>
      </c>
      <c r="M786" s="33">
        <f t="shared" si="64"/>
        <v>9.0351054917013922E-6</v>
      </c>
      <c r="N786" s="32"/>
    </row>
    <row r="787" spans="1:14" x14ac:dyDescent="0.25">
      <c r="A787" s="2">
        <v>785</v>
      </c>
      <c r="B787" s="2">
        <f t="shared" si="62"/>
        <v>18</v>
      </c>
      <c r="C787" s="2">
        <f t="shared" si="63"/>
        <v>4</v>
      </c>
      <c r="D787" s="31">
        <v>43585</v>
      </c>
      <c r="E787" s="2" t="s">
        <v>5</v>
      </c>
      <c r="F787" s="4">
        <v>102</v>
      </c>
      <c r="G787" s="2" t="s">
        <v>8</v>
      </c>
      <c r="H787" s="2">
        <v>26</v>
      </c>
      <c r="I787" s="2">
        <v>2739</v>
      </c>
      <c r="J787" s="2">
        <v>3175</v>
      </c>
      <c r="K787" s="29">
        <f t="shared" si="60"/>
        <v>436</v>
      </c>
      <c r="L787">
        <f t="shared" si="61"/>
        <v>13.73228346456693</v>
      </c>
      <c r="M787" s="33">
        <f t="shared" si="64"/>
        <v>1.1937290892066082E-4</v>
      </c>
      <c r="N787" s="32"/>
    </row>
    <row r="788" spans="1:14" x14ac:dyDescent="0.25">
      <c r="A788" s="2">
        <v>786</v>
      </c>
      <c r="B788" s="2">
        <f t="shared" si="62"/>
        <v>18</v>
      </c>
      <c r="C788" s="2">
        <f t="shared" si="63"/>
        <v>5</v>
      </c>
      <c r="D788" s="31">
        <v>43586</v>
      </c>
      <c r="E788" s="2" t="s">
        <v>6</v>
      </c>
      <c r="F788" s="4">
        <v>101</v>
      </c>
      <c r="G788" s="2" t="s">
        <v>4</v>
      </c>
      <c r="H788" s="2">
        <v>18</v>
      </c>
      <c r="I788" s="2">
        <v>2917</v>
      </c>
      <c r="J788" s="2">
        <v>1119</v>
      </c>
      <c r="K788" s="29">
        <f t="shared" si="60"/>
        <v>-1798</v>
      </c>
      <c r="L788">
        <f t="shared" si="61"/>
        <v>-160.67917783735479</v>
      </c>
      <c r="M788" s="33">
        <f t="shared" si="64"/>
        <v>-4.9227635375997285E-4</v>
      </c>
      <c r="N788" s="32"/>
    </row>
    <row r="789" spans="1:14" x14ac:dyDescent="0.25">
      <c r="A789" s="2">
        <v>787</v>
      </c>
      <c r="B789" s="2">
        <f t="shared" si="62"/>
        <v>18</v>
      </c>
      <c r="C789" s="2">
        <f t="shared" si="63"/>
        <v>5</v>
      </c>
      <c r="D789" s="31">
        <v>43587</v>
      </c>
      <c r="E789" s="2" t="s">
        <v>6</v>
      </c>
      <c r="F789" s="4">
        <v>110</v>
      </c>
      <c r="G789" s="2" t="s">
        <v>19</v>
      </c>
      <c r="H789" s="2">
        <v>40</v>
      </c>
      <c r="I789" s="2">
        <v>1529</v>
      </c>
      <c r="J789" s="2">
        <v>5579</v>
      </c>
      <c r="K789" s="29">
        <f t="shared" si="60"/>
        <v>4050</v>
      </c>
      <c r="L789">
        <f t="shared" si="61"/>
        <v>72.593654776841731</v>
      </c>
      <c r="M789" s="33">
        <f t="shared" si="64"/>
        <v>1.1088538557997164E-3</v>
      </c>
      <c r="N789" s="32"/>
    </row>
    <row r="790" spans="1:14" x14ac:dyDescent="0.25">
      <c r="A790" s="2">
        <v>788</v>
      </c>
      <c r="B790" s="2">
        <f t="shared" si="62"/>
        <v>18</v>
      </c>
      <c r="C790" s="2">
        <f t="shared" si="63"/>
        <v>5</v>
      </c>
      <c r="D790" s="31">
        <v>43588</v>
      </c>
      <c r="E790" s="2" t="s">
        <v>6</v>
      </c>
      <c r="F790" s="4">
        <v>103</v>
      </c>
      <c r="G790" s="2" t="s">
        <v>18</v>
      </c>
      <c r="H790" s="2">
        <v>24</v>
      </c>
      <c r="I790" s="2">
        <v>3321</v>
      </c>
      <c r="J790" s="2">
        <v>6279</v>
      </c>
      <c r="K790" s="29">
        <f t="shared" si="60"/>
        <v>2958</v>
      </c>
      <c r="L790">
        <f t="shared" si="61"/>
        <v>47.109412326803628</v>
      </c>
      <c r="M790" s="33">
        <f t="shared" si="64"/>
        <v>8.0987400134705206E-4</v>
      </c>
      <c r="N790" s="32"/>
    </row>
    <row r="791" spans="1:14" x14ac:dyDescent="0.25">
      <c r="A791" s="2">
        <v>789</v>
      </c>
      <c r="B791" s="2">
        <f t="shared" si="62"/>
        <v>18</v>
      </c>
      <c r="C791" s="2">
        <f t="shared" si="63"/>
        <v>5</v>
      </c>
      <c r="D791" s="31">
        <v>43589</v>
      </c>
      <c r="E791" s="2" t="s">
        <v>7</v>
      </c>
      <c r="F791" s="4">
        <v>102</v>
      </c>
      <c r="G791" s="2" t="s">
        <v>4</v>
      </c>
      <c r="H791" s="2">
        <v>26</v>
      </c>
      <c r="I791" s="2">
        <v>4448</v>
      </c>
      <c r="J791" s="2">
        <v>1939</v>
      </c>
      <c r="K791" s="29">
        <f t="shared" si="60"/>
        <v>-2509</v>
      </c>
      <c r="L791">
        <f t="shared" si="61"/>
        <v>-129.3965961835998</v>
      </c>
      <c r="M791" s="33">
        <f t="shared" si="64"/>
        <v>-6.869418084448119E-4</v>
      </c>
      <c r="N791" s="32"/>
    </row>
    <row r="792" spans="1:14" x14ac:dyDescent="0.25">
      <c r="A792" s="2">
        <v>790</v>
      </c>
      <c r="B792" s="2">
        <f t="shared" si="62"/>
        <v>19</v>
      </c>
      <c r="C792" s="2">
        <f t="shared" si="63"/>
        <v>5</v>
      </c>
      <c r="D792" s="31">
        <v>43590</v>
      </c>
      <c r="E792" s="2" t="s">
        <v>3</v>
      </c>
      <c r="F792" s="4">
        <v>103</v>
      </c>
      <c r="G792" s="2" t="s">
        <v>19</v>
      </c>
      <c r="H792" s="2">
        <v>45</v>
      </c>
      <c r="I792" s="2">
        <v>1524</v>
      </c>
      <c r="J792" s="2">
        <v>8401</v>
      </c>
      <c r="K792" s="29">
        <f t="shared" si="60"/>
        <v>6877</v>
      </c>
      <c r="L792">
        <f t="shared" si="61"/>
        <v>81.859302463992378</v>
      </c>
      <c r="M792" s="33">
        <f t="shared" si="64"/>
        <v>1.882861226255469E-3</v>
      </c>
      <c r="N792" s="32"/>
    </row>
    <row r="793" spans="1:14" x14ac:dyDescent="0.25">
      <c r="A793" s="2">
        <v>791</v>
      </c>
      <c r="B793" s="2">
        <f t="shared" si="62"/>
        <v>19</v>
      </c>
      <c r="C793" s="2">
        <f t="shared" si="63"/>
        <v>5</v>
      </c>
      <c r="D793" s="31">
        <v>43591</v>
      </c>
      <c r="E793" s="2" t="s">
        <v>6</v>
      </c>
      <c r="F793" s="4">
        <v>101</v>
      </c>
      <c r="G793" s="2" t="s">
        <v>8</v>
      </c>
      <c r="H793" s="2">
        <v>15</v>
      </c>
      <c r="I793" s="2">
        <v>2709</v>
      </c>
      <c r="J793" s="2">
        <v>2449</v>
      </c>
      <c r="K793" s="29">
        <f t="shared" si="60"/>
        <v>-260</v>
      </c>
      <c r="L793">
        <f t="shared" si="61"/>
        <v>-10.616578195181708</v>
      </c>
      <c r="M793" s="33">
        <f t="shared" si="64"/>
        <v>-7.118567963158673E-5</v>
      </c>
      <c r="N793" s="32"/>
    </row>
    <row r="794" spans="1:14" x14ac:dyDescent="0.25">
      <c r="A794" s="2">
        <v>792</v>
      </c>
      <c r="B794" s="2">
        <f t="shared" si="62"/>
        <v>19</v>
      </c>
      <c r="C794" s="2">
        <f t="shared" si="63"/>
        <v>5</v>
      </c>
      <c r="D794" s="31">
        <v>43592</v>
      </c>
      <c r="E794" s="2" t="s">
        <v>6</v>
      </c>
      <c r="F794" s="4">
        <v>105</v>
      </c>
      <c r="G794" s="2" t="s">
        <v>19</v>
      </c>
      <c r="H794" s="2">
        <v>28</v>
      </c>
      <c r="I794" s="2">
        <v>4897</v>
      </c>
      <c r="J794" s="2">
        <v>6568</v>
      </c>
      <c r="K794" s="29">
        <f t="shared" si="60"/>
        <v>1671</v>
      </c>
      <c r="L794">
        <f t="shared" si="61"/>
        <v>25.441534713763701</v>
      </c>
      <c r="M794" s="33">
        <f t="shared" si="64"/>
        <v>4.5750488717069776E-4</v>
      </c>
      <c r="N794" s="32"/>
    </row>
    <row r="795" spans="1:14" x14ac:dyDescent="0.25">
      <c r="A795" s="2">
        <v>793</v>
      </c>
      <c r="B795" s="2">
        <f t="shared" si="62"/>
        <v>19</v>
      </c>
      <c r="C795" s="2">
        <f t="shared" si="63"/>
        <v>5</v>
      </c>
      <c r="D795" s="31">
        <v>43593</v>
      </c>
      <c r="E795" s="2" t="s">
        <v>3</v>
      </c>
      <c r="F795" s="4">
        <v>105</v>
      </c>
      <c r="G795" s="2" t="s">
        <v>18</v>
      </c>
      <c r="H795" s="2">
        <v>40</v>
      </c>
      <c r="I795" s="2">
        <v>2689</v>
      </c>
      <c r="J795" s="2">
        <v>1903</v>
      </c>
      <c r="K795" s="29">
        <f t="shared" si="60"/>
        <v>-786</v>
      </c>
      <c r="L795">
        <f t="shared" si="61"/>
        <v>-41.303205465055179</v>
      </c>
      <c r="M795" s="33">
        <f t="shared" si="64"/>
        <v>-2.1519978534779682E-4</v>
      </c>
      <c r="N795" s="32"/>
    </row>
    <row r="796" spans="1:14" x14ac:dyDescent="0.25">
      <c r="A796" s="2">
        <v>794</v>
      </c>
      <c r="B796" s="2">
        <f t="shared" si="62"/>
        <v>19</v>
      </c>
      <c r="C796" s="2">
        <f t="shared" si="63"/>
        <v>5</v>
      </c>
      <c r="D796" s="31">
        <v>43594</v>
      </c>
      <c r="E796" s="2" t="s">
        <v>7</v>
      </c>
      <c r="F796" s="4">
        <v>102</v>
      </c>
      <c r="G796" s="2" t="s">
        <v>8</v>
      </c>
      <c r="H796" s="2">
        <v>46</v>
      </c>
      <c r="I796" s="2">
        <v>2953</v>
      </c>
      <c r="J796" s="2">
        <v>8416</v>
      </c>
      <c r="K796" s="29">
        <f t="shared" si="60"/>
        <v>5463</v>
      </c>
      <c r="L796">
        <f t="shared" si="61"/>
        <v>64.912072243346003</v>
      </c>
      <c r="M796" s="33">
        <f t="shared" si="64"/>
        <v>1.4957206454898396E-3</v>
      </c>
      <c r="N796" s="32"/>
    </row>
    <row r="797" spans="1:14" x14ac:dyDescent="0.25">
      <c r="A797" s="2">
        <v>795</v>
      </c>
      <c r="B797" s="2">
        <f t="shared" si="62"/>
        <v>19</v>
      </c>
      <c r="C797" s="2">
        <f t="shared" si="63"/>
        <v>5</v>
      </c>
      <c r="D797" s="31">
        <v>43595</v>
      </c>
      <c r="E797" s="2" t="s">
        <v>7</v>
      </c>
      <c r="F797" s="4">
        <v>102</v>
      </c>
      <c r="G797" s="2" t="s">
        <v>8</v>
      </c>
      <c r="H797" s="2">
        <v>23</v>
      </c>
      <c r="I797" s="2">
        <v>1870</v>
      </c>
      <c r="J797" s="2">
        <v>4333</v>
      </c>
      <c r="K797" s="29">
        <f t="shared" si="60"/>
        <v>2463</v>
      </c>
      <c r="L797">
        <f t="shared" si="61"/>
        <v>56.842834064158779</v>
      </c>
      <c r="M797" s="33">
        <f t="shared" si="64"/>
        <v>6.7434741897153124E-4</v>
      </c>
      <c r="N797" s="32"/>
    </row>
    <row r="798" spans="1:14" x14ac:dyDescent="0.25">
      <c r="A798" s="2">
        <v>796</v>
      </c>
      <c r="B798" s="2">
        <f t="shared" si="62"/>
        <v>19</v>
      </c>
      <c r="C798" s="2">
        <f t="shared" si="63"/>
        <v>5</v>
      </c>
      <c r="D798" s="31">
        <v>43596</v>
      </c>
      <c r="E798" s="2" t="s">
        <v>5</v>
      </c>
      <c r="F798" s="4">
        <v>109</v>
      </c>
      <c r="G798" s="2" t="s">
        <v>8</v>
      </c>
      <c r="H798" s="2">
        <v>49</v>
      </c>
      <c r="I798" s="2">
        <v>2606</v>
      </c>
      <c r="J798" s="2">
        <v>8475</v>
      </c>
      <c r="K798" s="29">
        <f t="shared" si="60"/>
        <v>5869</v>
      </c>
      <c r="L798">
        <f t="shared" si="61"/>
        <v>69.250737463126839</v>
      </c>
      <c r="M798" s="33">
        <f t="shared" si="64"/>
        <v>1.6068798221453174E-3</v>
      </c>
      <c r="N798" s="32"/>
    </row>
    <row r="799" spans="1:14" x14ac:dyDescent="0.25">
      <c r="A799" s="2">
        <v>797</v>
      </c>
      <c r="B799" s="2">
        <f t="shared" si="62"/>
        <v>20</v>
      </c>
      <c r="C799" s="2">
        <f t="shared" si="63"/>
        <v>5</v>
      </c>
      <c r="D799" s="31">
        <v>43597</v>
      </c>
      <c r="E799" s="2" t="s">
        <v>3</v>
      </c>
      <c r="F799" s="4">
        <v>102</v>
      </c>
      <c r="G799" s="2" t="s">
        <v>4</v>
      </c>
      <c r="H799" s="2">
        <v>43</v>
      </c>
      <c r="I799" s="2">
        <v>1260</v>
      </c>
      <c r="J799" s="2">
        <v>4491</v>
      </c>
      <c r="K799" s="29">
        <f t="shared" si="60"/>
        <v>3231</v>
      </c>
      <c r="L799">
        <f t="shared" si="61"/>
        <v>71.943887775551104</v>
      </c>
      <c r="M799" s="33">
        <f t="shared" si="64"/>
        <v>8.8461896496021817E-4</v>
      </c>
      <c r="N799" s="32"/>
    </row>
    <row r="800" spans="1:14" x14ac:dyDescent="0.25">
      <c r="A800" s="2">
        <v>798</v>
      </c>
      <c r="B800" s="2">
        <f t="shared" si="62"/>
        <v>20</v>
      </c>
      <c r="C800" s="2">
        <f t="shared" si="63"/>
        <v>5</v>
      </c>
      <c r="D800" s="31">
        <v>43598</v>
      </c>
      <c r="E800" s="2" t="s">
        <v>5</v>
      </c>
      <c r="F800" s="4">
        <v>108</v>
      </c>
      <c r="G800" s="2" t="s">
        <v>19</v>
      </c>
      <c r="H800" s="2">
        <v>37</v>
      </c>
      <c r="I800" s="2">
        <v>3848</v>
      </c>
      <c r="J800" s="2">
        <v>6115</v>
      </c>
      <c r="K800" s="29">
        <f t="shared" si="60"/>
        <v>2267</v>
      </c>
      <c r="L800">
        <f t="shared" si="61"/>
        <v>37.072771872444811</v>
      </c>
      <c r="M800" s="33">
        <f t="shared" si="64"/>
        <v>6.206843681723351E-4</v>
      </c>
      <c r="N800" s="32"/>
    </row>
    <row r="801" spans="1:14" x14ac:dyDescent="0.25">
      <c r="A801" s="2">
        <v>799</v>
      </c>
      <c r="B801" s="2">
        <f t="shared" si="62"/>
        <v>20</v>
      </c>
      <c r="C801" s="2">
        <f t="shared" si="63"/>
        <v>5</v>
      </c>
      <c r="D801" s="31">
        <v>43599</v>
      </c>
      <c r="E801" s="2" t="s">
        <v>7</v>
      </c>
      <c r="F801" s="4">
        <v>102</v>
      </c>
      <c r="G801" s="2" t="s">
        <v>19</v>
      </c>
      <c r="H801" s="2">
        <v>44</v>
      </c>
      <c r="I801" s="2">
        <v>1705</v>
      </c>
      <c r="J801" s="2">
        <v>5598</v>
      </c>
      <c r="K801" s="29">
        <f t="shared" si="60"/>
        <v>3893</v>
      </c>
      <c r="L801">
        <f t="shared" si="61"/>
        <v>69.542693819221142</v>
      </c>
      <c r="M801" s="33">
        <f t="shared" si="64"/>
        <v>1.0658686569452582E-3</v>
      </c>
      <c r="N801" s="32"/>
    </row>
    <row r="802" spans="1:14" x14ac:dyDescent="0.25">
      <c r="A802" s="2">
        <v>800</v>
      </c>
      <c r="B802" s="2">
        <f t="shared" si="62"/>
        <v>20</v>
      </c>
      <c r="C802" s="2">
        <f t="shared" si="63"/>
        <v>5</v>
      </c>
      <c r="D802" s="31">
        <v>43600</v>
      </c>
      <c r="E802" s="2" t="s">
        <v>6</v>
      </c>
      <c r="F802" s="4">
        <v>102</v>
      </c>
      <c r="G802" s="2" t="s">
        <v>19</v>
      </c>
      <c r="H802" s="2">
        <v>36</v>
      </c>
      <c r="I802" s="2">
        <v>4541</v>
      </c>
      <c r="J802" s="2">
        <v>7506</v>
      </c>
      <c r="K802" s="29">
        <f t="shared" si="60"/>
        <v>2965</v>
      </c>
      <c r="L802">
        <f t="shared" si="61"/>
        <v>39.501731947775113</v>
      </c>
      <c r="M802" s="33">
        <f t="shared" si="64"/>
        <v>8.1179053887559481E-4</v>
      </c>
      <c r="N802" s="32"/>
    </row>
    <row r="803" spans="1:14" x14ac:dyDescent="0.25">
      <c r="A803" s="2">
        <v>801</v>
      </c>
      <c r="B803" s="2">
        <f t="shared" si="62"/>
        <v>20</v>
      </c>
      <c r="C803" s="2">
        <f t="shared" si="63"/>
        <v>5</v>
      </c>
      <c r="D803" s="31">
        <v>43601</v>
      </c>
      <c r="E803" s="2" t="s">
        <v>7</v>
      </c>
      <c r="F803" s="4">
        <v>107</v>
      </c>
      <c r="G803" s="2" t="s">
        <v>4</v>
      </c>
      <c r="H803" s="2">
        <v>31</v>
      </c>
      <c r="I803" s="2">
        <v>3368</v>
      </c>
      <c r="J803" s="2">
        <v>2434</v>
      </c>
      <c r="K803" s="29">
        <f t="shared" si="60"/>
        <v>-934</v>
      </c>
      <c r="L803">
        <f t="shared" si="61"/>
        <v>-38.37304847986853</v>
      </c>
      <c r="M803" s="33">
        <f t="shared" si="64"/>
        <v>-2.5572086452270004E-4</v>
      </c>
      <c r="N803" s="32"/>
    </row>
    <row r="804" spans="1:14" x14ac:dyDescent="0.25">
      <c r="A804" s="2">
        <v>802</v>
      </c>
      <c r="B804" s="2">
        <f t="shared" si="62"/>
        <v>20</v>
      </c>
      <c r="C804" s="2">
        <f t="shared" si="63"/>
        <v>5</v>
      </c>
      <c r="D804" s="31">
        <v>43602</v>
      </c>
      <c r="E804" s="2" t="s">
        <v>6</v>
      </c>
      <c r="F804" s="4">
        <v>108</v>
      </c>
      <c r="G804" s="2" t="s">
        <v>8</v>
      </c>
      <c r="H804" s="2">
        <v>17</v>
      </c>
      <c r="I804" s="2">
        <v>2327</v>
      </c>
      <c r="J804" s="2">
        <v>1935</v>
      </c>
      <c r="K804" s="29">
        <f t="shared" si="60"/>
        <v>-392</v>
      </c>
      <c r="L804">
        <f t="shared" si="61"/>
        <v>-20.258397932816539</v>
      </c>
      <c r="M804" s="33">
        <f t="shared" si="64"/>
        <v>-1.0732610159839229E-4</v>
      </c>
      <c r="N804" s="32"/>
    </row>
    <row r="805" spans="1:14" x14ac:dyDescent="0.25">
      <c r="A805" s="2">
        <v>803</v>
      </c>
      <c r="B805" s="2">
        <f t="shared" si="62"/>
        <v>20</v>
      </c>
      <c r="C805" s="2">
        <f t="shared" si="63"/>
        <v>5</v>
      </c>
      <c r="D805" s="31">
        <v>43603</v>
      </c>
      <c r="E805" s="2" t="s">
        <v>5</v>
      </c>
      <c r="F805" s="4">
        <v>101</v>
      </c>
      <c r="G805" s="2" t="s">
        <v>18</v>
      </c>
      <c r="H805" s="2">
        <v>21</v>
      </c>
      <c r="I805" s="2">
        <v>1600</v>
      </c>
      <c r="J805" s="2">
        <v>5230</v>
      </c>
      <c r="K805" s="29">
        <f t="shared" si="60"/>
        <v>3630</v>
      </c>
      <c r="L805">
        <f t="shared" si="61"/>
        <v>69.407265774378587</v>
      </c>
      <c r="M805" s="33">
        <f t="shared" si="64"/>
        <v>9.9386160408715309E-4</v>
      </c>
      <c r="N805" s="32"/>
    </row>
    <row r="806" spans="1:14" x14ac:dyDescent="0.25">
      <c r="A806" s="2">
        <v>804</v>
      </c>
      <c r="B806" s="2">
        <f t="shared" si="62"/>
        <v>21</v>
      </c>
      <c r="C806" s="2">
        <f t="shared" si="63"/>
        <v>5</v>
      </c>
      <c r="D806" s="31">
        <v>43604</v>
      </c>
      <c r="E806" s="2" t="s">
        <v>7</v>
      </c>
      <c r="F806" s="4">
        <v>105</v>
      </c>
      <c r="G806" s="2" t="s">
        <v>19</v>
      </c>
      <c r="H806" s="2">
        <v>50</v>
      </c>
      <c r="I806" s="2">
        <v>4131</v>
      </c>
      <c r="J806" s="2">
        <v>2462</v>
      </c>
      <c r="K806" s="29">
        <f t="shared" si="60"/>
        <v>-1669</v>
      </c>
      <c r="L806">
        <f t="shared" si="61"/>
        <v>-67.790414297319259</v>
      </c>
      <c r="M806" s="33">
        <f t="shared" si="64"/>
        <v>-4.5695730501968558E-4</v>
      </c>
      <c r="N806" s="32"/>
    </row>
    <row r="807" spans="1:14" x14ac:dyDescent="0.25">
      <c r="A807" s="2">
        <v>805</v>
      </c>
      <c r="B807" s="2">
        <f t="shared" si="62"/>
        <v>21</v>
      </c>
      <c r="C807" s="2">
        <f t="shared" si="63"/>
        <v>5</v>
      </c>
      <c r="D807" s="31">
        <v>43605</v>
      </c>
      <c r="E807" s="2" t="s">
        <v>6</v>
      </c>
      <c r="F807" s="4">
        <v>106</v>
      </c>
      <c r="G807" s="2" t="s">
        <v>20</v>
      </c>
      <c r="H807" s="2">
        <v>25</v>
      </c>
      <c r="I807" s="2">
        <v>1915</v>
      </c>
      <c r="J807" s="2">
        <v>3147</v>
      </c>
      <c r="K807" s="29">
        <f t="shared" si="60"/>
        <v>1232</v>
      </c>
      <c r="L807">
        <f t="shared" si="61"/>
        <v>39.148395297108358</v>
      </c>
      <c r="M807" s="33">
        <f t="shared" si="64"/>
        <v>3.3731060502351865E-4</v>
      </c>
      <c r="N807" s="32"/>
    </row>
    <row r="808" spans="1:14" x14ac:dyDescent="0.25">
      <c r="A808" s="2">
        <v>806</v>
      </c>
      <c r="B808" s="2">
        <f t="shared" si="62"/>
        <v>21</v>
      </c>
      <c r="C808" s="2">
        <f t="shared" si="63"/>
        <v>5</v>
      </c>
      <c r="D808" s="31">
        <v>43606</v>
      </c>
      <c r="E808" s="2" t="s">
        <v>7</v>
      </c>
      <c r="F808" s="4">
        <v>101</v>
      </c>
      <c r="G808" s="2" t="s">
        <v>20</v>
      </c>
      <c r="H808" s="2">
        <v>50</v>
      </c>
      <c r="I808" s="2">
        <v>1356</v>
      </c>
      <c r="J808" s="2">
        <v>3518</v>
      </c>
      <c r="K808" s="29">
        <f t="shared" si="60"/>
        <v>2162</v>
      </c>
      <c r="L808">
        <f t="shared" si="61"/>
        <v>61.455372370665152</v>
      </c>
      <c r="M808" s="33">
        <f t="shared" si="64"/>
        <v>5.9193630524419423E-4</v>
      </c>
      <c r="N808" s="32"/>
    </row>
    <row r="809" spans="1:14" x14ac:dyDescent="0.25">
      <c r="A809" s="2">
        <v>807</v>
      </c>
      <c r="B809" s="2">
        <f t="shared" si="62"/>
        <v>21</v>
      </c>
      <c r="C809" s="2">
        <f t="shared" si="63"/>
        <v>5</v>
      </c>
      <c r="D809" s="31">
        <v>43607</v>
      </c>
      <c r="E809" s="2" t="s">
        <v>3</v>
      </c>
      <c r="F809" s="4">
        <v>104</v>
      </c>
      <c r="G809" s="2" t="s">
        <v>8</v>
      </c>
      <c r="H809" s="2">
        <v>5</v>
      </c>
      <c r="I809" s="2">
        <v>3056</v>
      </c>
      <c r="J809" s="2">
        <v>3048</v>
      </c>
      <c r="K809" s="29">
        <f t="shared" si="60"/>
        <v>-8</v>
      </c>
      <c r="L809">
        <f t="shared" si="61"/>
        <v>-0.26246719160104987</v>
      </c>
      <c r="M809" s="33">
        <f t="shared" si="64"/>
        <v>-2.1903286040488226E-6</v>
      </c>
      <c r="N809" s="32"/>
    </row>
    <row r="810" spans="1:14" x14ac:dyDescent="0.25">
      <c r="A810" s="2">
        <v>808</v>
      </c>
      <c r="B810" s="2">
        <f t="shared" si="62"/>
        <v>21</v>
      </c>
      <c r="C810" s="2">
        <f t="shared" si="63"/>
        <v>5</v>
      </c>
      <c r="D810" s="31">
        <v>43608</v>
      </c>
      <c r="E810" s="2" t="s">
        <v>3</v>
      </c>
      <c r="F810" s="4">
        <v>101</v>
      </c>
      <c r="G810" s="2" t="s">
        <v>19</v>
      </c>
      <c r="H810" s="2">
        <v>24</v>
      </c>
      <c r="I810" s="2">
        <v>1008</v>
      </c>
      <c r="J810" s="2">
        <v>6139</v>
      </c>
      <c r="K810" s="29">
        <f t="shared" si="60"/>
        <v>5131</v>
      </c>
      <c r="L810">
        <f t="shared" si="61"/>
        <v>83.580387685290773</v>
      </c>
      <c r="M810" s="33">
        <f t="shared" si="64"/>
        <v>1.4048220084218134E-3</v>
      </c>
      <c r="N810" s="32"/>
    </row>
    <row r="811" spans="1:14" x14ac:dyDescent="0.25">
      <c r="A811" s="2">
        <v>809</v>
      </c>
      <c r="B811" s="2">
        <f t="shared" si="62"/>
        <v>21</v>
      </c>
      <c r="C811" s="2">
        <f t="shared" si="63"/>
        <v>5</v>
      </c>
      <c r="D811" s="31">
        <v>43609</v>
      </c>
      <c r="E811" s="2" t="s">
        <v>3</v>
      </c>
      <c r="F811" s="4">
        <v>110</v>
      </c>
      <c r="G811" s="2" t="s">
        <v>18</v>
      </c>
      <c r="H811" s="2">
        <v>34</v>
      </c>
      <c r="I811" s="2">
        <v>1509</v>
      </c>
      <c r="J811" s="2">
        <v>3015</v>
      </c>
      <c r="K811" s="29">
        <f t="shared" si="60"/>
        <v>1506</v>
      </c>
      <c r="L811">
        <f t="shared" si="61"/>
        <v>49.950248756218905</v>
      </c>
      <c r="M811" s="33">
        <f t="shared" si="64"/>
        <v>4.1232935971219082E-4</v>
      </c>
      <c r="N811" s="32"/>
    </row>
    <row r="812" spans="1:14" x14ac:dyDescent="0.25">
      <c r="A812" s="2">
        <v>810</v>
      </c>
      <c r="B812" s="2">
        <f t="shared" si="62"/>
        <v>21</v>
      </c>
      <c r="C812" s="2">
        <f t="shared" si="63"/>
        <v>5</v>
      </c>
      <c r="D812" s="31">
        <v>43610</v>
      </c>
      <c r="E812" s="2" t="s">
        <v>7</v>
      </c>
      <c r="F812" s="4">
        <v>108</v>
      </c>
      <c r="G812" s="2" t="s">
        <v>18</v>
      </c>
      <c r="H812" s="2">
        <v>5</v>
      </c>
      <c r="I812" s="2">
        <v>4041</v>
      </c>
      <c r="J812" s="2">
        <v>6008</v>
      </c>
      <c r="K812" s="29">
        <f t="shared" si="60"/>
        <v>1967</v>
      </c>
      <c r="L812">
        <f t="shared" si="61"/>
        <v>32.739680426098531</v>
      </c>
      <c r="M812" s="33">
        <f t="shared" si="64"/>
        <v>5.3854704552050426E-4</v>
      </c>
      <c r="N812" s="32"/>
    </row>
    <row r="813" spans="1:14" x14ac:dyDescent="0.25">
      <c r="A813" s="2">
        <v>811</v>
      </c>
      <c r="B813" s="2">
        <f t="shared" si="62"/>
        <v>22</v>
      </c>
      <c r="C813" s="2">
        <f t="shared" si="63"/>
        <v>5</v>
      </c>
      <c r="D813" s="31">
        <v>43611</v>
      </c>
      <c r="E813" s="2" t="s">
        <v>5</v>
      </c>
      <c r="F813" s="4">
        <v>107</v>
      </c>
      <c r="G813" s="2" t="s">
        <v>18</v>
      </c>
      <c r="H813" s="2">
        <v>9</v>
      </c>
      <c r="I813" s="2">
        <v>3862</v>
      </c>
      <c r="J813" s="2">
        <v>1440</v>
      </c>
      <c r="K813" s="29">
        <f t="shared" si="60"/>
        <v>-2422</v>
      </c>
      <c r="L813">
        <f t="shared" si="61"/>
        <v>-168.19444444444446</v>
      </c>
      <c r="M813" s="33">
        <f t="shared" si="64"/>
        <v>-6.63121984875781E-4</v>
      </c>
      <c r="N813" s="32"/>
    </row>
    <row r="814" spans="1:14" x14ac:dyDescent="0.25">
      <c r="A814" s="2">
        <v>812</v>
      </c>
      <c r="B814" s="2">
        <f t="shared" si="62"/>
        <v>22</v>
      </c>
      <c r="C814" s="2">
        <f t="shared" si="63"/>
        <v>5</v>
      </c>
      <c r="D814" s="31">
        <v>43612</v>
      </c>
      <c r="E814" s="2" t="s">
        <v>6</v>
      </c>
      <c r="F814" s="4">
        <v>108</v>
      </c>
      <c r="G814" s="2" t="s">
        <v>4</v>
      </c>
      <c r="H814" s="2">
        <v>30</v>
      </c>
      <c r="I814" s="2">
        <v>1516</v>
      </c>
      <c r="J814" s="2">
        <v>1302</v>
      </c>
      <c r="K814" s="29">
        <f t="shared" si="60"/>
        <v>-214</v>
      </c>
      <c r="L814">
        <f t="shared" si="61"/>
        <v>-16.436251920122888</v>
      </c>
      <c r="M814" s="33">
        <f t="shared" si="64"/>
        <v>-5.8591290158306001E-5</v>
      </c>
      <c r="N814" s="32"/>
    </row>
    <row r="815" spans="1:14" x14ac:dyDescent="0.25">
      <c r="A815" s="2">
        <v>813</v>
      </c>
      <c r="B815" s="2">
        <f t="shared" si="62"/>
        <v>22</v>
      </c>
      <c r="C815" s="2">
        <f t="shared" si="63"/>
        <v>5</v>
      </c>
      <c r="D815" s="31">
        <v>43613</v>
      </c>
      <c r="E815" s="2" t="s">
        <v>3</v>
      </c>
      <c r="F815" s="4">
        <v>109</v>
      </c>
      <c r="G815" s="2" t="s">
        <v>8</v>
      </c>
      <c r="H815" s="2">
        <v>42</v>
      </c>
      <c r="I815" s="2">
        <v>3553</v>
      </c>
      <c r="J815" s="2">
        <v>1000</v>
      </c>
      <c r="K815" s="29">
        <f t="shared" si="60"/>
        <v>-2553</v>
      </c>
      <c r="L815">
        <f t="shared" si="61"/>
        <v>-255.29999999999998</v>
      </c>
      <c r="M815" s="33">
        <f t="shared" si="64"/>
        <v>-6.9898861576708044E-4</v>
      </c>
      <c r="N815" s="32"/>
    </row>
    <row r="816" spans="1:14" x14ac:dyDescent="0.25">
      <c r="A816" s="2">
        <v>814</v>
      </c>
      <c r="B816" s="2">
        <f t="shared" si="62"/>
        <v>22</v>
      </c>
      <c r="C816" s="2">
        <f t="shared" si="63"/>
        <v>5</v>
      </c>
      <c r="D816" s="31">
        <v>43614</v>
      </c>
      <c r="E816" s="2" t="s">
        <v>6</v>
      </c>
      <c r="F816" s="4">
        <v>107</v>
      </c>
      <c r="G816" s="2" t="s">
        <v>8</v>
      </c>
      <c r="H816" s="2">
        <v>29</v>
      </c>
      <c r="I816" s="2">
        <v>3082</v>
      </c>
      <c r="J816" s="2">
        <v>1724</v>
      </c>
      <c r="K816" s="29">
        <f t="shared" si="60"/>
        <v>-1358</v>
      </c>
      <c r="L816">
        <f t="shared" si="61"/>
        <v>-78.770301624129928</v>
      </c>
      <c r="M816" s="33">
        <f t="shared" si="64"/>
        <v>-3.7180828053728763E-4</v>
      </c>
      <c r="N816" s="32"/>
    </row>
    <row r="817" spans="1:14" x14ac:dyDescent="0.25">
      <c r="A817" s="2">
        <v>815</v>
      </c>
      <c r="B817" s="2">
        <f t="shared" si="62"/>
        <v>22</v>
      </c>
      <c r="C817" s="2">
        <f t="shared" si="63"/>
        <v>5</v>
      </c>
      <c r="D817" s="31">
        <v>43615</v>
      </c>
      <c r="E817" s="2" t="s">
        <v>7</v>
      </c>
      <c r="F817" s="4">
        <v>106</v>
      </c>
      <c r="G817" s="2" t="s">
        <v>18</v>
      </c>
      <c r="H817" s="2">
        <v>37</v>
      </c>
      <c r="I817" s="2">
        <v>2103</v>
      </c>
      <c r="J817" s="2">
        <v>2838</v>
      </c>
      <c r="K817" s="29">
        <f t="shared" si="60"/>
        <v>735</v>
      </c>
      <c r="L817">
        <f t="shared" si="61"/>
        <v>25.898520084566595</v>
      </c>
      <c r="M817" s="33">
        <f t="shared" si="64"/>
        <v>2.0123644049698555E-4</v>
      </c>
      <c r="N817" s="32"/>
    </row>
    <row r="818" spans="1:14" x14ac:dyDescent="0.25">
      <c r="A818" s="2">
        <v>816</v>
      </c>
      <c r="B818" s="2">
        <f t="shared" si="62"/>
        <v>22</v>
      </c>
      <c r="C818" s="2">
        <f t="shared" si="63"/>
        <v>5</v>
      </c>
      <c r="D818" s="31">
        <v>43616</v>
      </c>
      <c r="E818" s="2" t="s">
        <v>5</v>
      </c>
      <c r="F818" s="4">
        <v>110</v>
      </c>
      <c r="G818" s="2" t="s">
        <v>18</v>
      </c>
      <c r="H818" s="2">
        <v>42</v>
      </c>
      <c r="I818" s="2">
        <v>2515</v>
      </c>
      <c r="J818" s="2">
        <v>5563</v>
      </c>
      <c r="K818" s="29">
        <f t="shared" si="60"/>
        <v>3048</v>
      </c>
      <c r="L818">
        <f t="shared" si="61"/>
        <v>54.790580621966569</v>
      </c>
      <c r="M818" s="33">
        <f t="shared" si="64"/>
        <v>8.3451519814260137E-4</v>
      </c>
      <c r="N818" s="32"/>
    </row>
    <row r="819" spans="1:14" x14ac:dyDescent="0.25">
      <c r="A819" s="2">
        <v>817</v>
      </c>
      <c r="B819" s="2">
        <f t="shared" si="62"/>
        <v>22</v>
      </c>
      <c r="C819" s="2">
        <f t="shared" si="63"/>
        <v>6</v>
      </c>
      <c r="D819" s="31">
        <v>43617</v>
      </c>
      <c r="E819" s="2" t="s">
        <v>5</v>
      </c>
      <c r="F819" s="4">
        <v>108</v>
      </c>
      <c r="G819" s="2" t="s">
        <v>18</v>
      </c>
      <c r="H819" s="2">
        <v>38</v>
      </c>
      <c r="I819" s="2">
        <v>2001</v>
      </c>
      <c r="J819" s="2">
        <v>5772</v>
      </c>
      <c r="K819" s="29">
        <f t="shared" si="60"/>
        <v>3771</v>
      </c>
      <c r="L819">
        <f t="shared" si="61"/>
        <v>65.332640332640338</v>
      </c>
      <c r="M819" s="33">
        <f t="shared" si="64"/>
        <v>1.0324661457335137E-3</v>
      </c>
      <c r="N819" s="32"/>
    </row>
    <row r="820" spans="1:14" x14ac:dyDescent="0.25">
      <c r="A820" s="2">
        <v>818</v>
      </c>
      <c r="B820" s="2">
        <f t="shared" si="62"/>
        <v>23</v>
      </c>
      <c r="C820" s="2">
        <f t="shared" si="63"/>
        <v>6</v>
      </c>
      <c r="D820" s="31">
        <v>43618</v>
      </c>
      <c r="E820" s="2" t="s">
        <v>6</v>
      </c>
      <c r="F820" s="4">
        <v>109</v>
      </c>
      <c r="G820" s="2" t="s">
        <v>18</v>
      </c>
      <c r="H820" s="2">
        <v>38</v>
      </c>
      <c r="I820" s="2">
        <v>1555</v>
      </c>
      <c r="J820" s="2">
        <v>5038</v>
      </c>
      <c r="K820" s="29">
        <f t="shared" si="60"/>
        <v>3483</v>
      </c>
      <c r="L820">
        <f t="shared" si="61"/>
        <v>69.134577213179838</v>
      </c>
      <c r="M820" s="33">
        <f t="shared" si="64"/>
        <v>9.5361431598775602E-4</v>
      </c>
      <c r="N820" s="32"/>
    </row>
    <row r="821" spans="1:14" x14ac:dyDescent="0.25">
      <c r="A821" s="2">
        <v>819</v>
      </c>
      <c r="B821" s="2">
        <f t="shared" si="62"/>
        <v>23</v>
      </c>
      <c r="C821" s="2">
        <f t="shared" si="63"/>
        <v>6</v>
      </c>
      <c r="D821" s="31">
        <v>43619</v>
      </c>
      <c r="E821" s="2" t="s">
        <v>5</v>
      </c>
      <c r="F821" s="4">
        <v>101</v>
      </c>
      <c r="G821" s="2" t="s">
        <v>20</v>
      </c>
      <c r="H821" s="2">
        <v>50</v>
      </c>
      <c r="I821" s="2">
        <v>2844</v>
      </c>
      <c r="J821" s="2">
        <v>3807</v>
      </c>
      <c r="K821" s="29">
        <f t="shared" si="60"/>
        <v>963</v>
      </c>
      <c r="L821">
        <f t="shared" si="61"/>
        <v>25.295508274231675</v>
      </c>
      <c r="M821" s="33">
        <f t="shared" si="64"/>
        <v>2.63660805712377E-4</v>
      </c>
      <c r="N821" s="32"/>
    </row>
    <row r="822" spans="1:14" x14ac:dyDescent="0.25">
      <c r="A822" s="2">
        <v>820</v>
      </c>
      <c r="B822" s="2">
        <f t="shared" si="62"/>
        <v>23</v>
      </c>
      <c r="C822" s="2">
        <f t="shared" si="63"/>
        <v>6</v>
      </c>
      <c r="D822" s="31">
        <v>43620</v>
      </c>
      <c r="E822" s="2" t="s">
        <v>5</v>
      </c>
      <c r="F822" s="4">
        <v>103</v>
      </c>
      <c r="G822" s="2" t="s">
        <v>8</v>
      </c>
      <c r="H822" s="2">
        <v>31</v>
      </c>
      <c r="I822" s="2">
        <v>3623</v>
      </c>
      <c r="J822" s="2">
        <v>4408</v>
      </c>
      <c r="K822" s="29">
        <f t="shared" si="60"/>
        <v>785</v>
      </c>
      <c r="L822">
        <f t="shared" si="61"/>
        <v>17.808529945553538</v>
      </c>
      <c r="M822" s="33">
        <f t="shared" si="64"/>
        <v>2.149259942722907E-4</v>
      </c>
      <c r="N822" s="32"/>
    </row>
    <row r="823" spans="1:14" x14ac:dyDescent="0.25">
      <c r="A823" s="2">
        <v>821</v>
      </c>
      <c r="B823" s="2">
        <f t="shared" si="62"/>
        <v>23</v>
      </c>
      <c r="C823" s="2">
        <f t="shared" si="63"/>
        <v>6</v>
      </c>
      <c r="D823" s="31">
        <v>43621</v>
      </c>
      <c r="E823" s="2" t="s">
        <v>7</v>
      </c>
      <c r="F823" s="4">
        <v>107</v>
      </c>
      <c r="G823" s="2" t="s">
        <v>19</v>
      </c>
      <c r="H823" s="2">
        <v>16</v>
      </c>
      <c r="I823" s="2">
        <v>3536</v>
      </c>
      <c r="J823" s="2">
        <v>6323</v>
      </c>
      <c r="K823" s="29">
        <f t="shared" si="60"/>
        <v>2787</v>
      </c>
      <c r="L823">
        <f t="shared" si="61"/>
        <v>44.077178554483631</v>
      </c>
      <c r="M823" s="33">
        <f t="shared" si="64"/>
        <v>7.6305572743550854E-4</v>
      </c>
      <c r="N823" s="32"/>
    </row>
    <row r="824" spans="1:14" x14ac:dyDescent="0.25">
      <c r="A824" s="2">
        <v>822</v>
      </c>
      <c r="B824" s="2">
        <f t="shared" si="62"/>
        <v>23</v>
      </c>
      <c r="C824" s="2">
        <f t="shared" si="63"/>
        <v>6</v>
      </c>
      <c r="D824" s="31">
        <v>43622</v>
      </c>
      <c r="E824" s="2" t="s">
        <v>3</v>
      </c>
      <c r="F824" s="4">
        <v>103</v>
      </c>
      <c r="G824" s="2" t="s">
        <v>4</v>
      </c>
      <c r="H824" s="2">
        <v>25</v>
      </c>
      <c r="I824" s="2">
        <v>4367</v>
      </c>
      <c r="J824" s="2">
        <v>7973</v>
      </c>
      <c r="K824" s="29">
        <f t="shared" si="60"/>
        <v>3606</v>
      </c>
      <c r="L824">
        <f t="shared" si="61"/>
        <v>45.22764329612442</v>
      </c>
      <c r="M824" s="33">
        <f t="shared" si="64"/>
        <v>9.8729061827500676E-4</v>
      </c>
      <c r="N824" s="32"/>
    </row>
    <row r="825" spans="1:14" x14ac:dyDescent="0.25">
      <c r="A825" s="2">
        <v>823</v>
      </c>
      <c r="B825" s="2">
        <f t="shared" si="62"/>
        <v>23</v>
      </c>
      <c r="C825" s="2">
        <f t="shared" si="63"/>
        <v>6</v>
      </c>
      <c r="D825" s="31">
        <v>43623</v>
      </c>
      <c r="E825" s="2" t="s">
        <v>6</v>
      </c>
      <c r="F825" s="4">
        <v>105</v>
      </c>
      <c r="G825" s="2" t="s">
        <v>19</v>
      </c>
      <c r="H825" s="2">
        <v>6</v>
      </c>
      <c r="I825" s="2">
        <v>4512</v>
      </c>
      <c r="J825" s="2">
        <v>6359</v>
      </c>
      <c r="K825" s="29">
        <f t="shared" si="60"/>
        <v>1847</v>
      </c>
      <c r="L825">
        <f t="shared" si="61"/>
        <v>29.04544739738953</v>
      </c>
      <c r="M825" s="33">
        <f t="shared" si="64"/>
        <v>5.0569211645977192E-4</v>
      </c>
      <c r="N825" s="32"/>
    </row>
    <row r="826" spans="1:14" x14ac:dyDescent="0.25">
      <c r="A826" s="2">
        <v>824</v>
      </c>
      <c r="B826" s="2">
        <f t="shared" si="62"/>
        <v>23</v>
      </c>
      <c r="C826" s="2">
        <f t="shared" si="63"/>
        <v>6</v>
      </c>
      <c r="D826" s="31">
        <v>43624</v>
      </c>
      <c r="E826" s="2" t="s">
        <v>6</v>
      </c>
      <c r="F826" s="4">
        <v>109</v>
      </c>
      <c r="G826" s="2" t="s">
        <v>19</v>
      </c>
      <c r="H826" s="2">
        <v>36</v>
      </c>
      <c r="I826" s="2">
        <v>2598</v>
      </c>
      <c r="J826" s="2">
        <v>3197</v>
      </c>
      <c r="K826" s="29">
        <f t="shared" si="60"/>
        <v>599</v>
      </c>
      <c r="L826">
        <f t="shared" si="61"/>
        <v>18.736315295589616</v>
      </c>
      <c r="M826" s="33">
        <f t="shared" si="64"/>
        <v>1.6400085422815558E-4</v>
      </c>
      <c r="N826" s="32"/>
    </row>
    <row r="827" spans="1:14" x14ac:dyDescent="0.25">
      <c r="A827" s="2">
        <v>825</v>
      </c>
      <c r="B827" s="2">
        <f t="shared" si="62"/>
        <v>24</v>
      </c>
      <c r="C827" s="2">
        <f t="shared" si="63"/>
        <v>6</v>
      </c>
      <c r="D827" s="31">
        <v>43625</v>
      </c>
      <c r="E827" s="2" t="s">
        <v>7</v>
      </c>
      <c r="F827" s="4">
        <v>109</v>
      </c>
      <c r="G827" s="2" t="s">
        <v>4</v>
      </c>
      <c r="H827" s="2">
        <v>4</v>
      </c>
      <c r="I827" s="2">
        <v>2360</v>
      </c>
      <c r="J827" s="2">
        <v>7535</v>
      </c>
      <c r="K827" s="29">
        <f t="shared" si="60"/>
        <v>5175</v>
      </c>
      <c r="L827">
        <f t="shared" si="61"/>
        <v>68.679495686794951</v>
      </c>
      <c r="M827" s="33">
        <f t="shared" si="64"/>
        <v>1.416868815744082E-3</v>
      </c>
      <c r="N827" s="32"/>
    </row>
    <row r="828" spans="1:14" x14ac:dyDescent="0.25">
      <c r="A828" s="2">
        <v>826</v>
      </c>
      <c r="B828" s="2">
        <f t="shared" si="62"/>
        <v>24</v>
      </c>
      <c r="C828" s="2">
        <f t="shared" si="63"/>
        <v>6</v>
      </c>
      <c r="D828" s="31">
        <v>43626</v>
      </c>
      <c r="E828" s="2" t="s">
        <v>7</v>
      </c>
      <c r="F828" s="4">
        <v>107</v>
      </c>
      <c r="G828" s="2" t="s">
        <v>8</v>
      </c>
      <c r="H828" s="2">
        <v>27</v>
      </c>
      <c r="I828" s="2">
        <v>2472</v>
      </c>
      <c r="J828" s="2">
        <v>3101</v>
      </c>
      <c r="K828" s="29">
        <f t="shared" si="60"/>
        <v>629</v>
      </c>
      <c r="L828">
        <f t="shared" si="61"/>
        <v>20.283779425991614</v>
      </c>
      <c r="M828" s="33">
        <f t="shared" si="64"/>
        <v>1.7221458649333866E-4</v>
      </c>
      <c r="N828" s="32"/>
    </row>
    <row r="829" spans="1:14" x14ac:dyDescent="0.25">
      <c r="A829" s="2">
        <v>827</v>
      </c>
      <c r="B829" s="2">
        <f t="shared" si="62"/>
        <v>24</v>
      </c>
      <c r="C829" s="2">
        <f t="shared" si="63"/>
        <v>6</v>
      </c>
      <c r="D829" s="31">
        <v>43627</v>
      </c>
      <c r="E829" s="2" t="s">
        <v>3</v>
      </c>
      <c r="F829" s="4">
        <v>106</v>
      </c>
      <c r="G829" s="2" t="s">
        <v>18</v>
      </c>
      <c r="H829" s="2">
        <v>37</v>
      </c>
      <c r="I829" s="2">
        <v>2728</v>
      </c>
      <c r="J829" s="2">
        <v>5173</v>
      </c>
      <c r="K829" s="29">
        <f t="shared" si="60"/>
        <v>2445</v>
      </c>
      <c r="L829">
        <f t="shared" si="61"/>
        <v>47.264643340421422</v>
      </c>
      <c r="M829" s="33">
        <f t="shared" si="64"/>
        <v>6.6941917961242138E-4</v>
      </c>
      <c r="N829" s="32"/>
    </row>
    <row r="830" spans="1:14" x14ac:dyDescent="0.25">
      <c r="A830" s="2">
        <v>828</v>
      </c>
      <c r="B830" s="2">
        <f t="shared" si="62"/>
        <v>24</v>
      </c>
      <c r="C830" s="2">
        <f t="shared" si="63"/>
        <v>6</v>
      </c>
      <c r="D830" s="31">
        <v>43628</v>
      </c>
      <c r="E830" s="2" t="s">
        <v>3</v>
      </c>
      <c r="F830" s="4">
        <v>105</v>
      </c>
      <c r="G830" s="2" t="s">
        <v>8</v>
      </c>
      <c r="H830" s="2">
        <v>29</v>
      </c>
      <c r="I830" s="2">
        <v>2754</v>
      </c>
      <c r="J830" s="2">
        <v>8633</v>
      </c>
      <c r="K830" s="29">
        <f t="shared" si="60"/>
        <v>5879</v>
      </c>
      <c r="L830">
        <f t="shared" si="61"/>
        <v>68.099154407506077</v>
      </c>
      <c r="M830" s="33">
        <f t="shared" si="64"/>
        <v>1.6096177329003784E-3</v>
      </c>
      <c r="N830" s="32"/>
    </row>
    <row r="831" spans="1:14" x14ac:dyDescent="0.25">
      <c r="A831" s="2">
        <v>829</v>
      </c>
      <c r="B831" s="2">
        <f t="shared" si="62"/>
        <v>24</v>
      </c>
      <c r="C831" s="2">
        <f t="shared" si="63"/>
        <v>6</v>
      </c>
      <c r="D831" s="31">
        <v>43629</v>
      </c>
      <c r="E831" s="2" t="s">
        <v>6</v>
      </c>
      <c r="F831" s="4">
        <v>108</v>
      </c>
      <c r="G831" s="2" t="s">
        <v>4</v>
      </c>
      <c r="H831" s="2">
        <v>9</v>
      </c>
      <c r="I831" s="2">
        <v>2933</v>
      </c>
      <c r="J831" s="2">
        <v>1059</v>
      </c>
      <c r="K831" s="29">
        <f t="shared" si="60"/>
        <v>-1874</v>
      </c>
      <c r="L831">
        <f t="shared" si="61"/>
        <v>-176.95939565627953</v>
      </c>
      <c r="M831" s="33">
        <f t="shared" si="64"/>
        <v>-5.1308447549843665E-4</v>
      </c>
      <c r="N831" s="32"/>
    </row>
    <row r="832" spans="1:14" x14ac:dyDescent="0.25">
      <c r="A832" s="2">
        <v>830</v>
      </c>
      <c r="B832" s="2">
        <f t="shared" si="62"/>
        <v>24</v>
      </c>
      <c r="C832" s="2">
        <f t="shared" si="63"/>
        <v>6</v>
      </c>
      <c r="D832" s="31">
        <v>43630</v>
      </c>
      <c r="E832" s="2" t="s">
        <v>5</v>
      </c>
      <c r="F832" s="4">
        <v>106</v>
      </c>
      <c r="G832" s="2" t="s">
        <v>18</v>
      </c>
      <c r="H832" s="2">
        <v>15</v>
      </c>
      <c r="I832" s="2">
        <v>2555</v>
      </c>
      <c r="J832" s="2">
        <v>1449</v>
      </c>
      <c r="K832" s="29">
        <f t="shared" si="60"/>
        <v>-1106</v>
      </c>
      <c r="L832">
        <f t="shared" si="61"/>
        <v>-76.328502415458928</v>
      </c>
      <c r="M832" s="33">
        <f t="shared" si="64"/>
        <v>-3.0281292950974967E-4</v>
      </c>
      <c r="N832" s="32"/>
    </row>
    <row r="833" spans="1:14" x14ac:dyDescent="0.25">
      <c r="A833" s="2">
        <v>831</v>
      </c>
      <c r="B833" s="2">
        <f t="shared" si="62"/>
        <v>24</v>
      </c>
      <c r="C833" s="2">
        <f t="shared" si="63"/>
        <v>6</v>
      </c>
      <c r="D833" s="31">
        <v>43631</v>
      </c>
      <c r="E833" s="2" t="s">
        <v>3</v>
      </c>
      <c r="F833" s="4">
        <v>108</v>
      </c>
      <c r="G833" s="2" t="s">
        <v>19</v>
      </c>
      <c r="H833" s="2">
        <v>29</v>
      </c>
      <c r="I833" s="2">
        <v>4638</v>
      </c>
      <c r="J833" s="2">
        <v>5068</v>
      </c>
      <c r="K833" s="29">
        <f t="shared" si="60"/>
        <v>430</v>
      </c>
      <c r="L833">
        <f t="shared" si="61"/>
        <v>8.4846093133385949</v>
      </c>
      <c r="M833" s="33">
        <f t="shared" si="64"/>
        <v>1.1773016246762421E-4</v>
      </c>
      <c r="N833" s="32"/>
    </row>
    <row r="834" spans="1:14" x14ac:dyDescent="0.25">
      <c r="A834" s="2">
        <v>832</v>
      </c>
      <c r="B834" s="2">
        <f t="shared" si="62"/>
        <v>25</v>
      </c>
      <c r="C834" s="2">
        <f t="shared" si="63"/>
        <v>6</v>
      </c>
      <c r="D834" s="31">
        <v>43632</v>
      </c>
      <c r="E834" s="2" t="s">
        <v>5</v>
      </c>
      <c r="F834" s="4">
        <v>106</v>
      </c>
      <c r="G834" s="2" t="s">
        <v>8</v>
      </c>
      <c r="H834" s="2">
        <v>16</v>
      </c>
      <c r="I834" s="2">
        <v>1286</v>
      </c>
      <c r="J834" s="2">
        <v>1465</v>
      </c>
      <c r="K834" s="29">
        <f t="shared" si="60"/>
        <v>179</v>
      </c>
      <c r="L834">
        <f t="shared" si="61"/>
        <v>12.218430034129693</v>
      </c>
      <c r="M834" s="33">
        <f t="shared" si="64"/>
        <v>4.90086025155924E-5</v>
      </c>
      <c r="N834" s="32"/>
    </row>
    <row r="835" spans="1:14" x14ac:dyDescent="0.25">
      <c r="A835" s="2">
        <v>833</v>
      </c>
      <c r="B835" s="2">
        <f t="shared" si="62"/>
        <v>25</v>
      </c>
      <c r="C835" s="2">
        <f t="shared" si="63"/>
        <v>6</v>
      </c>
      <c r="D835" s="31">
        <v>43633</v>
      </c>
      <c r="E835" s="2" t="s">
        <v>7</v>
      </c>
      <c r="F835" s="4">
        <v>104</v>
      </c>
      <c r="G835" s="2" t="s">
        <v>19</v>
      </c>
      <c r="H835" s="2">
        <v>44</v>
      </c>
      <c r="I835" s="2">
        <v>4119</v>
      </c>
      <c r="J835" s="2">
        <v>2636</v>
      </c>
      <c r="K835" s="29">
        <f t="shared" ref="K835:K898" si="65">J835-I835</f>
        <v>-1483</v>
      </c>
      <c r="L835">
        <f t="shared" ref="L835:L898" si="66">K835/J835*100</f>
        <v>-56.259484066767826</v>
      </c>
      <c r="M835" s="33">
        <f t="shared" si="64"/>
        <v>-4.0603216497555044E-4</v>
      </c>
      <c r="N835" s="32"/>
    </row>
    <row r="836" spans="1:14" x14ac:dyDescent="0.25">
      <c r="A836" s="2">
        <v>834</v>
      </c>
      <c r="B836" s="2">
        <f t="shared" ref="B836:B899" si="67">WEEKNUM(D836)</f>
        <v>25</v>
      </c>
      <c r="C836" s="2">
        <f t="shared" ref="C836:C899" si="68">MONTH(D836)</f>
        <v>6</v>
      </c>
      <c r="D836" s="31">
        <v>43634</v>
      </c>
      <c r="E836" s="2" t="s">
        <v>5</v>
      </c>
      <c r="F836" s="4">
        <v>107</v>
      </c>
      <c r="G836" s="2" t="s">
        <v>20</v>
      </c>
      <c r="H836" s="2">
        <v>31</v>
      </c>
      <c r="I836" s="2">
        <v>3650</v>
      </c>
      <c r="J836" s="2">
        <v>2696</v>
      </c>
      <c r="K836" s="29">
        <f t="shared" si="65"/>
        <v>-954</v>
      </c>
      <c r="L836">
        <f t="shared" si="66"/>
        <v>-35.385756676557861</v>
      </c>
      <c r="M836" s="33">
        <f t="shared" ref="M836:M899" si="69">K836/($K$2003)</f>
        <v>-2.6119668603282207E-4</v>
      </c>
      <c r="N836" s="32"/>
    </row>
    <row r="837" spans="1:14" x14ac:dyDescent="0.25">
      <c r="A837" s="2">
        <v>835</v>
      </c>
      <c r="B837" s="2">
        <f t="shared" si="67"/>
        <v>25</v>
      </c>
      <c r="C837" s="2">
        <f t="shared" si="68"/>
        <v>6</v>
      </c>
      <c r="D837" s="31">
        <v>43635</v>
      </c>
      <c r="E837" s="2" t="s">
        <v>5</v>
      </c>
      <c r="F837" s="4">
        <v>102</v>
      </c>
      <c r="G837" s="2" t="s">
        <v>18</v>
      </c>
      <c r="H837" s="2">
        <v>8</v>
      </c>
      <c r="I837" s="2">
        <v>2877</v>
      </c>
      <c r="J837" s="2">
        <v>6867</v>
      </c>
      <c r="K837" s="29">
        <f t="shared" si="65"/>
        <v>3990</v>
      </c>
      <c r="L837">
        <f t="shared" si="66"/>
        <v>58.103975535168196</v>
      </c>
      <c r="M837" s="33">
        <f t="shared" si="69"/>
        <v>1.0924263912693501E-3</v>
      </c>
      <c r="N837" s="32"/>
    </row>
    <row r="838" spans="1:14" x14ac:dyDescent="0.25">
      <c r="A838" s="2">
        <v>836</v>
      </c>
      <c r="B838" s="2">
        <f t="shared" si="67"/>
        <v>25</v>
      </c>
      <c r="C838" s="2">
        <f t="shared" si="68"/>
        <v>6</v>
      </c>
      <c r="D838" s="31">
        <v>43636</v>
      </c>
      <c r="E838" s="2" t="s">
        <v>5</v>
      </c>
      <c r="F838" s="4">
        <v>102</v>
      </c>
      <c r="G838" s="2" t="s">
        <v>4</v>
      </c>
      <c r="H838" s="2">
        <v>22</v>
      </c>
      <c r="I838" s="2">
        <v>3856</v>
      </c>
      <c r="J838" s="2">
        <v>1776</v>
      </c>
      <c r="K838" s="29">
        <f t="shared" si="65"/>
        <v>-2080</v>
      </c>
      <c r="L838">
        <f t="shared" si="66"/>
        <v>-117.11711711711712</v>
      </c>
      <c r="M838" s="33">
        <f t="shared" si="69"/>
        <v>-5.6948543705269384E-4</v>
      </c>
      <c r="N838" s="32"/>
    </row>
    <row r="839" spans="1:14" x14ac:dyDescent="0.25">
      <c r="A839" s="2">
        <v>837</v>
      </c>
      <c r="B839" s="2">
        <f t="shared" si="67"/>
        <v>25</v>
      </c>
      <c r="C839" s="2">
        <f t="shared" si="68"/>
        <v>6</v>
      </c>
      <c r="D839" s="31">
        <v>43637</v>
      </c>
      <c r="E839" s="2" t="s">
        <v>7</v>
      </c>
      <c r="F839" s="4">
        <v>107</v>
      </c>
      <c r="G839" s="2" t="s">
        <v>18</v>
      </c>
      <c r="H839" s="2">
        <v>36</v>
      </c>
      <c r="I839" s="2">
        <v>1749</v>
      </c>
      <c r="J839" s="2">
        <v>8180</v>
      </c>
      <c r="K839" s="29">
        <f t="shared" si="65"/>
        <v>6431</v>
      </c>
      <c r="L839">
        <f t="shared" si="66"/>
        <v>78.618581907090473</v>
      </c>
      <c r="M839" s="33">
        <f t="shared" si="69"/>
        <v>1.760750406579747E-3</v>
      </c>
      <c r="N839" s="32"/>
    </row>
    <row r="840" spans="1:14" x14ac:dyDescent="0.25">
      <c r="A840" s="2">
        <v>838</v>
      </c>
      <c r="B840" s="2">
        <f t="shared" si="67"/>
        <v>25</v>
      </c>
      <c r="C840" s="2">
        <f t="shared" si="68"/>
        <v>6</v>
      </c>
      <c r="D840" s="31">
        <v>43638</v>
      </c>
      <c r="E840" s="2" t="s">
        <v>3</v>
      </c>
      <c r="F840" s="4">
        <v>106</v>
      </c>
      <c r="G840" s="2" t="s">
        <v>4</v>
      </c>
      <c r="H840" s="2">
        <v>20</v>
      </c>
      <c r="I840" s="2">
        <v>1103</v>
      </c>
      <c r="J840" s="2">
        <v>2285</v>
      </c>
      <c r="K840" s="29">
        <f t="shared" si="65"/>
        <v>1182</v>
      </c>
      <c r="L840">
        <f t="shared" si="66"/>
        <v>51.728665207877469</v>
      </c>
      <c r="M840" s="33">
        <f t="shared" si="69"/>
        <v>3.2362105124821353E-4</v>
      </c>
      <c r="N840" s="32"/>
    </row>
    <row r="841" spans="1:14" x14ac:dyDescent="0.25">
      <c r="A841" s="2">
        <v>839</v>
      </c>
      <c r="B841" s="2">
        <f t="shared" si="67"/>
        <v>26</v>
      </c>
      <c r="C841" s="2">
        <f t="shared" si="68"/>
        <v>6</v>
      </c>
      <c r="D841" s="31">
        <v>43639</v>
      </c>
      <c r="E841" s="2" t="s">
        <v>5</v>
      </c>
      <c r="F841" s="4">
        <v>110</v>
      </c>
      <c r="G841" s="2" t="s">
        <v>4</v>
      </c>
      <c r="H841" s="2">
        <v>32</v>
      </c>
      <c r="I841" s="2">
        <v>3269</v>
      </c>
      <c r="J841" s="2">
        <v>5898</v>
      </c>
      <c r="K841" s="29">
        <f t="shared" si="65"/>
        <v>2629</v>
      </c>
      <c r="L841">
        <f t="shared" si="66"/>
        <v>44.574432010851133</v>
      </c>
      <c r="M841" s="33">
        <f t="shared" si="69"/>
        <v>7.1979673750554424E-4</v>
      </c>
      <c r="N841" s="32"/>
    </row>
    <row r="842" spans="1:14" x14ac:dyDescent="0.25">
      <c r="A842" s="2">
        <v>840</v>
      </c>
      <c r="B842" s="2">
        <f t="shared" si="67"/>
        <v>26</v>
      </c>
      <c r="C842" s="2">
        <f t="shared" si="68"/>
        <v>6</v>
      </c>
      <c r="D842" s="31">
        <v>43640</v>
      </c>
      <c r="E842" s="2" t="s">
        <v>5</v>
      </c>
      <c r="F842" s="4">
        <v>107</v>
      </c>
      <c r="G842" s="2" t="s">
        <v>4</v>
      </c>
      <c r="H842" s="2">
        <v>30</v>
      </c>
      <c r="I842" s="2">
        <v>3144</v>
      </c>
      <c r="J842" s="2">
        <v>3710</v>
      </c>
      <c r="K842" s="29">
        <f t="shared" si="65"/>
        <v>566</v>
      </c>
      <c r="L842">
        <f t="shared" si="66"/>
        <v>15.256064690026955</v>
      </c>
      <c r="M842" s="33">
        <f t="shared" si="69"/>
        <v>1.5496574873645418E-4</v>
      </c>
      <c r="N842" s="32"/>
    </row>
    <row r="843" spans="1:14" x14ac:dyDescent="0.25">
      <c r="A843" s="2">
        <v>841</v>
      </c>
      <c r="B843" s="2">
        <f t="shared" si="67"/>
        <v>26</v>
      </c>
      <c r="C843" s="2">
        <f t="shared" si="68"/>
        <v>6</v>
      </c>
      <c r="D843" s="31">
        <v>43641</v>
      </c>
      <c r="E843" s="2" t="s">
        <v>7</v>
      </c>
      <c r="F843" s="4">
        <v>103</v>
      </c>
      <c r="G843" s="2" t="s">
        <v>8</v>
      </c>
      <c r="H843" s="2">
        <v>38</v>
      </c>
      <c r="I843" s="2">
        <v>3586</v>
      </c>
      <c r="J843" s="2">
        <v>5133</v>
      </c>
      <c r="K843" s="29">
        <f t="shared" si="65"/>
        <v>1547</v>
      </c>
      <c r="L843">
        <f t="shared" si="66"/>
        <v>30.138320670173385</v>
      </c>
      <c r="M843" s="33">
        <f t="shared" si="69"/>
        <v>4.2355479380794101E-4</v>
      </c>
      <c r="N843" s="32"/>
    </row>
    <row r="844" spans="1:14" x14ac:dyDescent="0.25">
      <c r="A844" s="2">
        <v>842</v>
      </c>
      <c r="B844" s="2">
        <f t="shared" si="67"/>
        <v>26</v>
      </c>
      <c r="C844" s="2">
        <f t="shared" si="68"/>
        <v>6</v>
      </c>
      <c r="D844" s="31">
        <v>43642</v>
      </c>
      <c r="E844" s="2" t="s">
        <v>3</v>
      </c>
      <c r="F844" s="4">
        <v>105</v>
      </c>
      <c r="G844" s="2" t="s">
        <v>20</v>
      </c>
      <c r="H844" s="2">
        <v>48</v>
      </c>
      <c r="I844" s="2">
        <v>1373</v>
      </c>
      <c r="J844" s="2">
        <v>6443</v>
      </c>
      <c r="K844" s="29">
        <f t="shared" si="65"/>
        <v>5070</v>
      </c>
      <c r="L844">
        <f t="shared" si="66"/>
        <v>78.690051218376539</v>
      </c>
      <c r="M844" s="33">
        <f t="shared" si="69"/>
        <v>1.3881207528159412E-3</v>
      </c>
      <c r="N844" s="32"/>
    </row>
    <row r="845" spans="1:14" x14ac:dyDescent="0.25">
      <c r="A845" s="2">
        <v>843</v>
      </c>
      <c r="B845" s="2">
        <f t="shared" si="67"/>
        <v>26</v>
      </c>
      <c r="C845" s="2">
        <f t="shared" si="68"/>
        <v>6</v>
      </c>
      <c r="D845" s="31">
        <v>43643</v>
      </c>
      <c r="E845" s="2" t="s">
        <v>3</v>
      </c>
      <c r="F845" s="4">
        <v>107</v>
      </c>
      <c r="G845" s="2" t="s">
        <v>4</v>
      </c>
      <c r="H845" s="2">
        <v>17</v>
      </c>
      <c r="I845" s="2">
        <v>4699</v>
      </c>
      <c r="J845" s="2">
        <v>8403</v>
      </c>
      <c r="K845" s="29">
        <f t="shared" si="65"/>
        <v>3704</v>
      </c>
      <c r="L845">
        <f t="shared" si="66"/>
        <v>44.07949541830299</v>
      </c>
      <c r="M845" s="33">
        <f t="shared" si="69"/>
        <v>1.0141221436746049E-3</v>
      </c>
      <c r="N845" s="32"/>
    </row>
    <row r="846" spans="1:14" x14ac:dyDescent="0.25">
      <c r="A846" s="2">
        <v>844</v>
      </c>
      <c r="B846" s="2">
        <f t="shared" si="67"/>
        <v>26</v>
      </c>
      <c r="C846" s="2">
        <f t="shared" si="68"/>
        <v>6</v>
      </c>
      <c r="D846" s="31">
        <v>43644</v>
      </c>
      <c r="E846" s="2" t="s">
        <v>6</v>
      </c>
      <c r="F846" s="4">
        <v>105</v>
      </c>
      <c r="G846" s="2" t="s">
        <v>18</v>
      </c>
      <c r="H846" s="2">
        <v>42</v>
      </c>
      <c r="I846" s="2">
        <v>2553</v>
      </c>
      <c r="J846" s="2">
        <v>2506</v>
      </c>
      <c r="K846" s="29">
        <f t="shared" si="65"/>
        <v>-47</v>
      </c>
      <c r="L846">
        <f t="shared" si="66"/>
        <v>-1.8754988028731046</v>
      </c>
      <c r="M846" s="33">
        <f t="shared" si="69"/>
        <v>-1.2868180548786831E-5</v>
      </c>
      <c r="N846" s="32"/>
    </row>
    <row r="847" spans="1:14" x14ac:dyDescent="0.25">
      <c r="A847" s="2">
        <v>845</v>
      </c>
      <c r="B847" s="2">
        <f t="shared" si="67"/>
        <v>26</v>
      </c>
      <c r="C847" s="2">
        <f t="shared" si="68"/>
        <v>6</v>
      </c>
      <c r="D847" s="31">
        <v>43645</v>
      </c>
      <c r="E847" s="2" t="s">
        <v>6</v>
      </c>
      <c r="F847" s="4">
        <v>110</v>
      </c>
      <c r="G847" s="2" t="s">
        <v>4</v>
      </c>
      <c r="H847" s="2">
        <v>34</v>
      </c>
      <c r="I847" s="2">
        <v>4659</v>
      </c>
      <c r="J847" s="2">
        <v>1213</v>
      </c>
      <c r="K847" s="29">
        <f t="shared" si="65"/>
        <v>-3446</v>
      </c>
      <c r="L847">
        <f t="shared" si="66"/>
        <v>-284.08903544929927</v>
      </c>
      <c r="M847" s="33">
        <f t="shared" si="69"/>
        <v>-9.4348404619403023E-4</v>
      </c>
      <c r="N847" s="32"/>
    </row>
    <row r="848" spans="1:14" x14ac:dyDescent="0.25">
      <c r="A848" s="2">
        <v>846</v>
      </c>
      <c r="B848" s="2">
        <f t="shared" si="67"/>
        <v>27</v>
      </c>
      <c r="C848" s="2">
        <f t="shared" si="68"/>
        <v>6</v>
      </c>
      <c r="D848" s="31">
        <v>43646</v>
      </c>
      <c r="E848" s="2" t="s">
        <v>7</v>
      </c>
      <c r="F848" s="4">
        <v>104</v>
      </c>
      <c r="G848" s="2" t="s">
        <v>8</v>
      </c>
      <c r="H848" s="2">
        <v>17</v>
      </c>
      <c r="I848" s="2">
        <v>1058</v>
      </c>
      <c r="J848" s="2">
        <v>5393</v>
      </c>
      <c r="K848" s="29">
        <f t="shared" si="65"/>
        <v>4335</v>
      </c>
      <c r="L848">
        <f t="shared" si="66"/>
        <v>80.381976636380486</v>
      </c>
      <c r="M848" s="33">
        <f t="shared" si="69"/>
        <v>1.1868843123189557E-3</v>
      </c>
      <c r="N848" s="32"/>
    </row>
    <row r="849" spans="1:14" x14ac:dyDescent="0.25">
      <c r="A849" s="2">
        <v>847</v>
      </c>
      <c r="B849" s="2">
        <f t="shared" si="67"/>
        <v>27</v>
      </c>
      <c r="C849" s="2">
        <f t="shared" si="68"/>
        <v>7</v>
      </c>
      <c r="D849" s="31">
        <v>43647</v>
      </c>
      <c r="E849" s="2" t="s">
        <v>7</v>
      </c>
      <c r="F849" s="4">
        <v>101</v>
      </c>
      <c r="G849" s="2" t="s">
        <v>19</v>
      </c>
      <c r="H849" s="2">
        <v>12</v>
      </c>
      <c r="I849" s="2">
        <v>2837</v>
      </c>
      <c r="J849" s="2">
        <v>7100</v>
      </c>
      <c r="K849" s="29">
        <f t="shared" si="65"/>
        <v>4263</v>
      </c>
      <c r="L849">
        <f t="shared" si="66"/>
        <v>60.042253521126767</v>
      </c>
      <c r="M849" s="33">
        <f t="shared" si="69"/>
        <v>1.1671713548825162E-3</v>
      </c>
      <c r="N849" s="32"/>
    </row>
    <row r="850" spans="1:14" x14ac:dyDescent="0.25">
      <c r="A850" s="2">
        <v>848</v>
      </c>
      <c r="B850" s="2">
        <f t="shared" si="67"/>
        <v>27</v>
      </c>
      <c r="C850" s="2">
        <f t="shared" si="68"/>
        <v>7</v>
      </c>
      <c r="D850" s="31">
        <v>43648</v>
      </c>
      <c r="E850" s="2" t="s">
        <v>3</v>
      </c>
      <c r="F850" s="4">
        <v>103</v>
      </c>
      <c r="G850" s="2" t="s">
        <v>19</v>
      </c>
      <c r="H850" s="2">
        <v>2</v>
      </c>
      <c r="I850" s="2">
        <v>3940</v>
      </c>
      <c r="J850" s="2">
        <v>2487</v>
      </c>
      <c r="K850" s="29">
        <f t="shared" si="65"/>
        <v>-1453</v>
      </c>
      <c r="L850">
        <f t="shared" si="66"/>
        <v>-58.423803779654207</v>
      </c>
      <c r="M850" s="33">
        <f t="shared" si="69"/>
        <v>-3.9781843271036735E-4</v>
      </c>
      <c r="N850" s="32"/>
    </row>
    <row r="851" spans="1:14" x14ac:dyDescent="0.25">
      <c r="A851" s="2">
        <v>849</v>
      </c>
      <c r="B851" s="2">
        <f t="shared" si="67"/>
        <v>27</v>
      </c>
      <c r="C851" s="2">
        <f t="shared" si="68"/>
        <v>7</v>
      </c>
      <c r="D851" s="31">
        <v>43649</v>
      </c>
      <c r="E851" s="2" t="s">
        <v>6</v>
      </c>
      <c r="F851" s="4">
        <v>105</v>
      </c>
      <c r="G851" s="2" t="s">
        <v>19</v>
      </c>
      <c r="H851" s="2">
        <v>36</v>
      </c>
      <c r="I851" s="2">
        <v>4203</v>
      </c>
      <c r="J851" s="2">
        <v>8453</v>
      </c>
      <c r="K851" s="29">
        <f t="shared" si="65"/>
        <v>4250</v>
      </c>
      <c r="L851">
        <f t="shared" si="66"/>
        <v>50.278007807878858</v>
      </c>
      <c r="M851" s="33">
        <f t="shared" si="69"/>
        <v>1.1636120709009369E-3</v>
      </c>
      <c r="N851" s="32"/>
    </row>
    <row r="852" spans="1:14" x14ac:dyDescent="0.25">
      <c r="A852" s="2">
        <v>850</v>
      </c>
      <c r="B852" s="2">
        <f t="shared" si="67"/>
        <v>27</v>
      </c>
      <c r="C852" s="2">
        <f t="shared" si="68"/>
        <v>7</v>
      </c>
      <c r="D852" s="31">
        <v>43650</v>
      </c>
      <c r="E852" s="2" t="s">
        <v>6</v>
      </c>
      <c r="F852" s="4">
        <v>106</v>
      </c>
      <c r="G852" s="2" t="s">
        <v>18</v>
      </c>
      <c r="H852" s="2">
        <v>2</v>
      </c>
      <c r="I852" s="2">
        <v>3172</v>
      </c>
      <c r="J852" s="2">
        <v>3832</v>
      </c>
      <c r="K852" s="29">
        <f t="shared" si="65"/>
        <v>660</v>
      </c>
      <c r="L852">
        <f t="shared" si="66"/>
        <v>17.223382045929021</v>
      </c>
      <c r="M852" s="33">
        <f t="shared" si="69"/>
        <v>1.8070210983402784E-4</v>
      </c>
      <c r="N852" s="32"/>
    </row>
    <row r="853" spans="1:14" x14ac:dyDescent="0.25">
      <c r="A853" s="2">
        <v>851</v>
      </c>
      <c r="B853" s="2">
        <f t="shared" si="67"/>
        <v>27</v>
      </c>
      <c r="C853" s="2">
        <f t="shared" si="68"/>
        <v>7</v>
      </c>
      <c r="D853" s="31">
        <v>43651</v>
      </c>
      <c r="E853" s="2" t="s">
        <v>5</v>
      </c>
      <c r="F853" s="4">
        <v>102</v>
      </c>
      <c r="G853" s="2" t="s">
        <v>18</v>
      </c>
      <c r="H853" s="2">
        <v>24</v>
      </c>
      <c r="I853" s="2">
        <v>4363</v>
      </c>
      <c r="J853" s="2">
        <v>4110</v>
      </c>
      <c r="K853" s="29">
        <f t="shared" si="65"/>
        <v>-253</v>
      </c>
      <c r="L853">
        <f t="shared" si="66"/>
        <v>-6.1557177615571774</v>
      </c>
      <c r="M853" s="33">
        <f t="shared" si="69"/>
        <v>-6.9269142103044003E-5</v>
      </c>
      <c r="N853" s="32"/>
    </row>
    <row r="854" spans="1:14" x14ac:dyDescent="0.25">
      <c r="A854" s="2">
        <v>852</v>
      </c>
      <c r="B854" s="2">
        <f t="shared" si="67"/>
        <v>27</v>
      </c>
      <c r="C854" s="2">
        <f t="shared" si="68"/>
        <v>7</v>
      </c>
      <c r="D854" s="31">
        <v>43652</v>
      </c>
      <c r="E854" s="2" t="s">
        <v>7</v>
      </c>
      <c r="F854" s="4">
        <v>103</v>
      </c>
      <c r="G854" s="2" t="s">
        <v>19</v>
      </c>
      <c r="H854" s="2">
        <v>15</v>
      </c>
      <c r="I854" s="2">
        <v>3832</v>
      </c>
      <c r="J854" s="2">
        <v>3366</v>
      </c>
      <c r="K854" s="29">
        <f t="shared" si="65"/>
        <v>-466</v>
      </c>
      <c r="L854">
        <f t="shared" si="66"/>
        <v>-13.844325609031491</v>
      </c>
      <c r="M854" s="33">
        <f t="shared" si="69"/>
        <v>-1.275866411858439E-4</v>
      </c>
      <c r="N854" s="32"/>
    </row>
    <row r="855" spans="1:14" x14ac:dyDescent="0.25">
      <c r="A855" s="2">
        <v>853</v>
      </c>
      <c r="B855" s="2">
        <f t="shared" si="67"/>
        <v>28</v>
      </c>
      <c r="C855" s="2">
        <f t="shared" si="68"/>
        <v>7</v>
      </c>
      <c r="D855" s="31">
        <v>43653</v>
      </c>
      <c r="E855" s="2" t="s">
        <v>3</v>
      </c>
      <c r="F855" s="4">
        <v>104</v>
      </c>
      <c r="G855" s="2" t="s">
        <v>20</v>
      </c>
      <c r="H855" s="2">
        <v>8</v>
      </c>
      <c r="I855" s="2">
        <v>3058</v>
      </c>
      <c r="J855" s="2">
        <v>4536</v>
      </c>
      <c r="K855" s="29">
        <f t="shared" si="65"/>
        <v>1478</v>
      </c>
      <c r="L855">
        <f t="shared" si="66"/>
        <v>32.583774250440918</v>
      </c>
      <c r="M855" s="33">
        <f t="shared" si="69"/>
        <v>4.0466320959801997E-4</v>
      </c>
      <c r="N855" s="32"/>
    </row>
    <row r="856" spans="1:14" x14ac:dyDescent="0.25">
      <c r="A856" s="2">
        <v>854</v>
      </c>
      <c r="B856" s="2">
        <f t="shared" si="67"/>
        <v>28</v>
      </c>
      <c r="C856" s="2">
        <f t="shared" si="68"/>
        <v>7</v>
      </c>
      <c r="D856" s="31">
        <v>43654</v>
      </c>
      <c r="E856" s="2" t="s">
        <v>7</v>
      </c>
      <c r="F856" s="4">
        <v>110</v>
      </c>
      <c r="G856" s="2" t="s">
        <v>4</v>
      </c>
      <c r="H856" s="2">
        <v>29</v>
      </c>
      <c r="I856" s="2">
        <v>3129</v>
      </c>
      <c r="J856" s="2">
        <v>3232</v>
      </c>
      <c r="K856" s="29">
        <f t="shared" si="65"/>
        <v>103</v>
      </c>
      <c r="L856">
        <f t="shared" si="66"/>
        <v>3.1868811881188117</v>
      </c>
      <c r="M856" s="33">
        <f t="shared" si="69"/>
        <v>2.8200480777128589E-5</v>
      </c>
      <c r="N856" s="32"/>
    </row>
    <row r="857" spans="1:14" x14ac:dyDescent="0.25">
      <c r="A857" s="2">
        <v>855</v>
      </c>
      <c r="B857" s="2">
        <f t="shared" si="67"/>
        <v>28</v>
      </c>
      <c r="C857" s="2">
        <f t="shared" si="68"/>
        <v>7</v>
      </c>
      <c r="D857" s="31">
        <v>43655</v>
      </c>
      <c r="E857" s="2" t="s">
        <v>6</v>
      </c>
      <c r="F857" s="4">
        <v>105</v>
      </c>
      <c r="G857" s="2" t="s">
        <v>18</v>
      </c>
      <c r="H857" s="2">
        <v>22</v>
      </c>
      <c r="I857" s="2">
        <v>3450</v>
      </c>
      <c r="J857" s="2">
        <v>6726</v>
      </c>
      <c r="K857" s="29">
        <f t="shared" si="65"/>
        <v>3276</v>
      </c>
      <c r="L857">
        <f t="shared" si="66"/>
        <v>48.706512042818915</v>
      </c>
      <c r="M857" s="33">
        <f t="shared" si="69"/>
        <v>8.9693956335799277E-4</v>
      </c>
      <c r="N857" s="32"/>
    </row>
    <row r="858" spans="1:14" x14ac:dyDescent="0.25">
      <c r="A858" s="2">
        <v>856</v>
      </c>
      <c r="B858" s="2">
        <f t="shared" si="67"/>
        <v>28</v>
      </c>
      <c r="C858" s="2">
        <f t="shared" si="68"/>
        <v>7</v>
      </c>
      <c r="D858" s="31">
        <v>43656</v>
      </c>
      <c r="E858" s="2" t="s">
        <v>7</v>
      </c>
      <c r="F858" s="4">
        <v>104</v>
      </c>
      <c r="G858" s="2" t="s">
        <v>18</v>
      </c>
      <c r="H858" s="2">
        <v>42</v>
      </c>
      <c r="I858" s="2">
        <v>1005</v>
      </c>
      <c r="J858" s="2">
        <v>8607</v>
      </c>
      <c r="K858" s="29">
        <f t="shared" si="65"/>
        <v>7602</v>
      </c>
      <c r="L858">
        <f t="shared" si="66"/>
        <v>88.32345765074939</v>
      </c>
      <c r="M858" s="33">
        <f t="shared" si="69"/>
        <v>2.0813597559973937E-3</v>
      </c>
      <c r="N858" s="32"/>
    </row>
    <row r="859" spans="1:14" x14ac:dyDescent="0.25">
      <c r="A859" s="2">
        <v>857</v>
      </c>
      <c r="B859" s="2">
        <f t="shared" si="67"/>
        <v>28</v>
      </c>
      <c r="C859" s="2">
        <f t="shared" si="68"/>
        <v>7</v>
      </c>
      <c r="D859" s="31">
        <v>43657</v>
      </c>
      <c r="E859" s="2" t="s">
        <v>5</v>
      </c>
      <c r="F859" s="4">
        <v>107</v>
      </c>
      <c r="G859" s="2" t="s">
        <v>20</v>
      </c>
      <c r="H859" s="2">
        <v>18</v>
      </c>
      <c r="I859" s="2">
        <v>2725</v>
      </c>
      <c r="J859" s="2">
        <v>5401</v>
      </c>
      <c r="K859" s="29">
        <f t="shared" si="65"/>
        <v>2676</v>
      </c>
      <c r="L859">
        <f t="shared" si="66"/>
        <v>49.546380299944452</v>
      </c>
      <c r="M859" s="33">
        <f t="shared" si="69"/>
        <v>7.3266491805433107E-4</v>
      </c>
      <c r="N859" s="32"/>
    </row>
    <row r="860" spans="1:14" x14ac:dyDescent="0.25">
      <c r="A860" s="2">
        <v>858</v>
      </c>
      <c r="B860" s="2">
        <f t="shared" si="67"/>
        <v>28</v>
      </c>
      <c r="C860" s="2">
        <f t="shared" si="68"/>
        <v>7</v>
      </c>
      <c r="D860" s="31">
        <v>43658</v>
      </c>
      <c r="E860" s="2" t="s">
        <v>5</v>
      </c>
      <c r="F860" s="4">
        <v>106</v>
      </c>
      <c r="G860" s="2" t="s">
        <v>20</v>
      </c>
      <c r="H860" s="2">
        <v>20</v>
      </c>
      <c r="I860" s="2">
        <v>3728</v>
      </c>
      <c r="J860" s="2">
        <v>3598</v>
      </c>
      <c r="K860" s="29">
        <f t="shared" si="65"/>
        <v>-130</v>
      </c>
      <c r="L860">
        <f t="shared" si="66"/>
        <v>-3.6131183991106166</v>
      </c>
      <c r="M860" s="33">
        <f t="shared" si="69"/>
        <v>-3.5592839815793365E-5</v>
      </c>
      <c r="N860" s="32"/>
    </row>
    <row r="861" spans="1:14" x14ac:dyDescent="0.25">
      <c r="A861" s="2">
        <v>859</v>
      </c>
      <c r="B861" s="2">
        <f t="shared" si="67"/>
        <v>28</v>
      </c>
      <c r="C861" s="2">
        <f t="shared" si="68"/>
        <v>7</v>
      </c>
      <c r="D861" s="31">
        <v>43659</v>
      </c>
      <c r="E861" s="2" t="s">
        <v>3</v>
      </c>
      <c r="F861" s="4">
        <v>110</v>
      </c>
      <c r="G861" s="2" t="s">
        <v>4</v>
      </c>
      <c r="H861" s="2">
        <v>3</v>
      </c>
      <c r="I861" s="2">
        <v>2220</v>
      </c>
      <c r="J861" s="2">
        <v>8670</v>
      </c>
      <c r="K861" s="29">
        <f t="shared" si="65"/>
        <v>6450</v>
      </c>
      <c r="L861">
        <f t="shared" si="66"/>
        <v>74.394463667820062</v>
      </c>
      <c r="M861" s="33">
        <f t="shared" si="69"/>
        <v>1.7659524370143632E-3</v>
      </c>
      <c r="N861" s="32"/>
    </row>
    <row r="862" spans="1:14" x14ac:dyDescent="0.25">
      <c r="A862" s="2">
        <v>860</v>
      </c>
      <c r="B862" s="2">
        <f t="shared" si="67"/>
        <v>29</v>
      </c>
      <c r="C862" s="2">
        <f t="shared" si="68"/>
        <v>7</v>
      </c>
      <c r="D862" s="31">
        <v>43660</v>
      </c>
      <c r="E862" s="2" t="s">
        <v>5</v>
      </c>
      <c r="F862" s="4">
        <v>101</v>
      </c>
      <c r="G862" s="2" t="s">
        <v>20</v>
      </c>
      <c r="H862" s="2">
        <v>17</v>
      </c>
      <c r="I862" s="2">
        <v>1283</v>
      </c>
      <c r="J862" s="2">
        <v>8657</v>
      </c>
      <c r="K862" s="29">
        <f t="shared" si="65"/>
        <v>7374</v>
      </c>
      <c r="L862">
        <f t="shared" si="66"/>
        <v>85.179623426129154</v>
      </c>
      <c r="M862" s="33">
        <f t="shared" si="69"/>
        <v>2.0189353907820022E-3</v>
      </c>
      <c r="N862" s="32"/>
    </row>
    <row r="863" spans="1:14" x14ac:dyDescent="0.25">
      <c r="A863" s="2">
        <v>861</v>
      </c>
      <c r="B863" s="2">
        <f t="shared" si="67"/>
        <v>29</v>
      </c>
      <c r="C863" s="2">
        <f t="shared" si="68"/>
        <v>7</v>
      </c>
      <c r="D863" s="31">
        <v>43661</v>
      </c>
      <c r="E863" s="2" t="s">
        <v>7</v>
      </c>
      <c r="F863" s="4">
        <v>101</v>
      </c>
      <c r="G863" s="2" t="s">
        <v>18</v>
      </c>
      <c r="H863" s="2">
        <v>29</v>
      </c>
      <c r="I863" s="2">
        <v>3097</v>
      </c>
      <c r="J863" s="2">
        <v>2070</v>
      </c>
      <c r="K863" s="29">
        <f t="shared" si="65"/>
        <v>-1027</v>
      </c>
      <c r="L863">
        <f t="shared" si="66"/>
        <v>-49.613526570048307</v>
      </c>
      <c r="M863" s="33">
        <f t="shared" si="69"/>
        <v>-2.8118343454476758E-4</v>
      </c>
      <c r="N863" s="32"/>
    </row>
    <row r="864" spans="1:14" x14ac:dyDescent="0.25">
      <c r="A864" s="2">
        <v>862</v>
      </c>
      <c r="B864" s="2">
        <f t="shared" si="67"/>
        <v>29</v>
      </c>
      <c r="C864" s="2">
        <f t="shared" si="68"/>
        <v>7</v>
      </c>
      <c r="D864" s="31">
        <v>43662</v>
      </c>
      <c r="E864" s="2" t="s">
        <v>3</v>
      </c>
      <c r="F864" s="4">
        <v>106</v>
      </c>
      <c r="G864" s="2" t="s">
        <v>20</v>
      </c>
      <c r="H864" s="2">
        <v>32</v>
      </c>
      <c r="I864" s="2">
        <v>3091</v>
      </c>
      <c r="J864" s="2">
        <v>1209</v>
      </c>
      <c r="K864" s="29">
        <f t="shared" si="65"/>
        <v>-1882</v>
      </c>
      <c r="L864">
        <f t="shared" si="66"/>
        <v>-155.66583953680728</v>
      </c>
      <c r="M864" s="33">
        <f t="shared" si="69"/>
        <v>-5.1527480410248547E-4</v>
      </c>
      <c r="N864" s="32"/>
    </row>
    <row r="865" spans="1:14" x14ac:dyDescent="0.25">
      <c r="A865" s="2">
        <v>863</v>
      </c>
      <c r="B865" s="2">
        <f t="shared" si="67"/>
        <v>29</v>
      </c>
      <c r="C865" s="2">
        <f t="shared" si="68"/>
        <v>7</v>
      </c>
      <c r="D865" s="31">
        <v>43663</v>
      </c>
      <c r="E865" s="2" t="s">
        <v>5</v>
      </c>
      <c r="F865" s="4">
        <v>101</v>
      </c>
      <c r="G865" s="2" t="s">
        <v>8</v>
      </c>
      <c r="H865" s="2">
        <v>39</v>
      </c>
      <c r="I865" s="2">
        <v>4772</v>
      </c>
      <c r="J865" s="2">
        <v>7444</v>
      </c>
      <c r="K865" s="29">
        <f t="shared" si="65"/>
        <v>2672</v>
      </c>
      <c r="L865">
        <f t="shared" si="66"/>
        <v>35.894680279419667</v>
      </c>
      <c r="M865" s="33">
        <f t="shared" si="69"/>
        <v>7.3156975375230672E-4</v>
      </c>
      <c r="N865" s="32"/>
    </row>
    <row r="866" spans="1:14" x14ac:dyDescent="0.25">
      <c r="A866" s="2">
        <v>864</v>
      </c>
      <c r="B866" s="2">
        <f t="shared" si="67"/>
        <v>29</v>
      </c>
      <c r="C866" s="2">
        <f t="shared" si="68"/>
        <v>7</v>
      </c>
      <c r="D866" s="31">
        <v>43664</v>
      </c>
      <c r="E866" s="2" t="s">
        <v>6</v>
      </c>
      <c r="F866" s="4">
        <v>103</v>
      </c>
      <c r="G866" s="2" t="s">
        <v>4</v>
      </c>
      <c r="H866" s="2">
        <v>18</v>
      </c>
      <c r="I866" s="2">
        <v>3335</v>
      </c>
      <c r="J866" s="2">
        <v>2636</v>
      </c>
      <c r="K866" s="29">
        <f t="shared" si="65"/>
        <v>-699</v>
      </c>
      <c r="L866">
        <f t="shared" si="66"/>
        <v>-26.517450682852804</v>
      </c>
      <c r="M866" s="33">
        <f t="shared" si="69"/>
        <v>-1.9137996177876585E-4</v>
      </c>
      <c r="N866" s="32"/>
    </row>
    <row r="867" spans="1:14" x14ac:dyDescent="0.25">
      <c r="A867" s="2">
        <v>865</v>
      </c>
      <c r="B867" s="2">
        <f t="shared" si="67"/>
        <v>29</v>
      </c>
      <c r="C867" s="2">
        <f t="shared" si="68"/>
        <v>7</v>
      </c>
      <c r="D867" s="31">
        <v>43665</v>
      </c>
      <c r="E867" s="2" t="s">
        <v>7</v>
      </c>
      <c r="F867" s="4">
        <v>102</v>
      </c>
      <c r="G867" s="2" t="s">
        <v>19</v>
      </c>
      <c r="H867" s="2">
        <v>37</v>
      </c>
      <c r="I867" s="2">
        <v>3336</v>
      </c>
      <c r="J867" s="2">
        <v>5442</v>
      </c>
      <c r="K867" s="29">
        <f t="shared" si="65"/>
        <v>2106</v>
      </c>
      <c r="L867">
        <f t="shared" si="66"/>
        <v>38.699007717750824</v>
      </c>
      <c r="M867" s="33">
        <f t="shared" si="69"/>
        <v>5.7660400501585252E-4</v>
      </c>
      <c r="N867" s="32"/>
    </row>
    <row r="868" spans="1:14" x14ac:dyDescent="0.25">
      <c r="A868" s="2">
        <v>866</v>
      </c>
      <c r="B868" s="2">
        <f t="shared" si="67"/>
        <v>29</v>
      </c>
      <c r="C868" s="2">
        <f t="shared" si="68"/>
        <v>7</v>
      </c>
      <c r="D868" s="31">
        <v>43666</v>
      </c>
      <c r="E868" s="2" t="s">
        <v>3</v>
      </c>
      <c r="F868" s="4">
        <v>104</v>
      </c>
      <c r="G868" s="2" t="s">
        <v>19</v>
      </c>
      <c r="H868" s="2">
        <v>35</v>
      </c>
      <c r="I868" s="2">
        <v>3470</v>
      </c>
      <c r="J868" s="2">
        <v>5159</v>
      </c>
      <c r="K868" s="29">
        <f t="shared" si="65"/>
        <v>1689</v>
      </c>
      <c r="L868">
        <f t="shared" si="66"/>
        <v>32.738902888156616</v>
      </c>
      <c r="M868" s="33">
        <f t="shared" si="69"/>
        <v>4.6243312652980762E-4</v>
      </c>
      <c r="N868" s="32"/>
    </row>
    <row r="869" spans="1:14" x14ac:dyDescent="0.25">
      <c r="A869" s="2">
        <v>867</v>
      </c>
      <c r="B869" s="2">
        <f t="shared" si="67"/>
        <v>30</v>
      </c>
      <c r="C869" s="2">
        <f t="shared" si="68"/>
        <v>7</v>
      </c>
      <c r="D869" s="31">
        <v>43667</v>
      </c>
      <c r="E869" s="2" t="s">
        <v>6</v>
      </c>
      <c r="F869" s="4">
        <v>101</v>
      </c>
      <c r="G869" s="2" t="s">
        <v>18</v>
      </c>
      <c r="H869" s="2">
        <v>34</v>
      </c>
      <c r="I869" s="2">
        <v>2562</v>
      </c>
      <c r="J869" s="2">
        <v>3279</v>
      </c>
      <c r="K869" s="29">
        <f t="shared" si="65"/>
        <v>717</v>
      </c>
      <c r="L869">
        <f t="shared" si="66"/>
        <v>21.866422689844462</v>
      </c>
      <c r="M869" s="33">
        <f t="shared" si="69"/>
        <v>1.9630820113787571E-4</v>
      </c>
      <c r="N869" s="32"/>
    </row>
    <row r="870" spans="1:14" x14ac:dyDescent="0.25">
      <c r="A870" s="2">
        <v>868</v>
      </c>
      <c r="B870" s="2">
        <f t="shared" si="67"/>
        <v>30</v>
      </c>
      <c r="C870" s="2">
        <f t="shared" si="68"/>
        <v>7</v>
      </c>
      <c r="D870" s="31">
        <v>43668</v>
      </c>
      <c r="E870" s="2" t="s">
        <v>5</v>
      </c>
      <c r="F870" s="4">
        <v>102</v>
      </c>
      <c r="G870" s="2" t="s">
        <v>8</v>
      </c>
      <c r="H870" s="2">
        <v>34</v>
      </c>
      <c r="I870" s="2">
        <v>3089</v>
      </c>
      <c r="J870" s="2">
        <v>6579</v>
      </c>
      <c r="K870" s="29">
        <f t="shared" si="65"/>
        <v>3490</v>
      </c>
      <c r="L870">
        <f t="shared" si="66"/>
        <v>53.047575619395047</v>
      </c>
      <c r="M870" s="33">
        <f t="shared" si="69"/>
        <v>9.5553085351629877E-4</v>
      </c>
      <c r="N870" s="32"/>
    </row>
    <row r="871" spans="1:14" x14ac:dyDescent="0.25">
      <c r="A871" s="2">
        <v>869</v>
      </c>
      <c r="B871" s="2">
        <f t="shared" si="67"/>
        <v>30</v>
      </c>
      <c r="C871" s="2">
        <f t="shared" si="68"/>
        <v>7</v>
      </c>
      <c r="D871" s="31">
        <v>43669</v>
      </c>
      <c r="E871" s="2" t="s">
        <v>3</v>
      </c>
      <c r="F871" s="4">
        <v>105</v>
      </c>
      <c r="G871" s="2" t="s">
        <v>19</v>
      </c>
      <c r="H871" s="2">
        <v>11</v>
      </c>
      <c r="I871" s="2">
        <v>2249</v>
      </c>
      <c r="J871" s="2">
        <v>7456</v>
      </c>
      <c r="K871" s="29">
        <f t="shared" si="65"/>
        <v>5207</v>
      </c>
      <c r="L871">
        <f t="shared" si="66"/>
        <v>69.836373390557938</v>
      </c>
      <c r="M871" s="33">
        <f t="shared" si="69"/>
        <v>1.4256301301602773E-3</v>
      </c>
      <c r="N871" s="32"/>
    </row>
    <row r="872" spans="1:14" x14ac:dyDescent="0.25">
      <c r="A872" s="2">
        <v>870</v>
      </c>
      <c r="B872" s="2">
        <f t="shared" si="67"/>
        <v>30</v>
      </c>
      <c r="C872" s="2">
        <f t="shared" si="68"/>
        <v>7</v>
      </c>
      <c r="D872" s="31">
        <v>43670</v>
      </c>
      <c r="E872" s="2" t="s">
        <v>6</v>
      </c>
      <c r="F872" s="4">
        <v>101</v>
      </c>
      <c r="G872" s="2" t="s">
        <v>20</v>
      </c>
      <c r="H872" s="2">
        <v>49</v>
      </c>
      <c r="I872" s="2">
        <v>4014</v>
      </c>
      <c r="J872" s="2">
        <v>5547</v>
      </c>
      <c r="K872" s="29">
        <f t="shared" si="65"/>
        <v>1533</v>
      </c>
      <c r="L872">
        <f t="shared" si="66"/>
        <v>27.636560302866414</v>
      </c>
      <c r="M872" s="33">
        <f t="shared" si="69"/>
        <v>4.1972171875085561E-4</v>
      </c>
      <c r="N872" s="32"/>
    </row>
    <row r="873" spans="1:14" x14ac:dyDescent="0.25">
      <c r="A873" s="2">
        <v>871</v>
      </c>
      <c r="B873" s="2">
        <f t="shared" si="67"/>
        <v>30</v>
      </c>
      <c r="C873" s="2">
        <f t="shared" si="68"/>
        <v>7</v>
      </c>
      <c r="D873" s="31">
        <v>43671</v>
      </c>
      <c r="E873" s="2" t="s">
        <v>7</v>
      </c>
      <c r="F873" s="4">
        <v>109</v>
      </c>
      <c r="G873" s="2" t="s">
        <v>18</v>
      </c>
      <c r="H873" s="2">
        <v>42</v>
      </c>
      <c r="I873" s="2">
        <v>3534</v>
      </c>
      <c r="J873" s="2">
        <v>2755</v>
      </c>
      <c r="K873" s="29">
        <f t="shared" si="65"/>
        <v>-779</v>
      </c>
      <c r="L873">
        <f t="shared" si="66"/>
        <v>-28.27586206896552</v>
      </c>
      <c r="M873" s="33">
        <f t="shared" si="69"/>
        <v>-2.1328324781925409E-4</v>
      </c>
      <c r="N873" s="32"/>
    </row>
    <row r="874" spans="1:14" x14ac:dyDescent="0.25">
      <c r="A874" s="2">
        <v>872</v>
      </c>
      <c r="B874" s="2">
        <f t="shared" si="67"/>
        <v>30</v>
      </c>
      <c r="C874" s="2">
        <f t="shared" si="68"/>
        <v>7</v>
      </c>
      <c r="D874" s="31">
        <v>43672</v>
      </c>
      <c r="E874" s="2" t="s">
        <v>3</v>
      </c>
      <c r="F874" s="4">
        <v>105</v>
      </c>
      <c r="G874" s="2" t="s">
        <v>8</v>
      </c>
      <c r="H874" s="2">
        <v>11</v>
      </c>
      <c r="I874" s="2">
        <v>3856</v>
      </c>
      <c r="J874" s="2">
        <v>6542</v>
      </c>
      <c r="K874" s="29">
        <f t="shared" si="65"/>
        <v>2686</v>
      </c>
      <c r="L874">
        <f t="shared" si="66"/>
        <v>41.057780495261383</v>
      </c>
      <c r="M874" s="33">
        <f t="shared" si="69"/>
        <v>7.3540282880939212E-4</v>
      </c>
      <c r="N874" s="32"/>
    </row>
    <row r="875" spans="1:14" x14ac:dyDescent="0.25">
      <c r="A875" s="2">
        <v>873</v>
      </c>
      <c r="B875" s="2">
        <f t="shared" si="67"/>
        <v>30</v>
      </c>
      <c r="C875" s="2">
        <f t="shared" si="68"/>
        <v>7</v>
      </c>
      <c r="D875" s="31">
        <v>43673</v>
      </c>
      <c r="E875" s="2" t="s">
        <v>3</v>
      </c>
      <c r="F875" s="4">
        <v>102</v>
      </c>
      <c r="G875" s="2" t="s">
        <v>18</v>
      </c>
      <c r="H875" s="2">
        <v>2</v>
      </c>
      <c r="I875" s="2">
        <v>1069</v>
      </c>
      <c r="J875" s="2">
        <v>7440</v>
      </c>
      <c r="K875" s="29">
        <f t="shared" si="65"/>
        <v>6371</v>
      </c>
      <c r="L875">
        <f t="shared" si="66"/>
        <v>85.631720430107521</v>
      </c>
      <c r="M875" s="33">
        <f t="shared" si="69"/>
        <v>1.744322942049381E-3</v>
      </c>
      <c r="N875" s="32"/>
    </row>
    <row r="876" spans="1:14" x14ac:dyDescent="0.25">
      <c r="A876" s="2">
        <v>874</v>
      </c>
      <c r="B876" s="2">
        <f t="shared" si="67"/>
        <v>31</v>
      </c>
      <c r="C876" s="2">
        <f t="shared" si="68"/>
        <v>7</v>
      </c>
      <c r="D876" s="31">
        <v>43674</v>
      </c>
      <c r="E876" s="2" t="s">
        <v>3</v>
      </c>
      <c r="F876" s="4">
        <v>110</v>
      </c>
      <c r="G876" s="2" t="s">
        <v>4</v>
      </c>
      <c r="H876" s="2">
        <v>34</v>
      </c>
      <c r="I876" s="2">
        <v>2983</v>
      </c>
      <c r="J876" s="2">
        <v>2046</v>
      </c>
      <c r="K876" s="29">
        <f t="shared" si="65"/>
        <v>-937</v>
      </c>
      <c r="L876">
        <f t="shared" si="66"/>
        <v>-45.796676441837732</v>
      </c>
      <c r="M876" s="33">
        <f t="shared" si="69"/>
        <v>-2.5654223774921833E-4</v>
      </c>
      <c r="N876" s="32"/>
    </row>
    <row r="877" spans="1:14" x14ac:dyDescent="0.25">
      <c r="A877" s="2">
        <v>875</v>
      </c>
      <c r="B877" s="2">
        <f t="shared" si="67"/>
        <v>31</v>
      </c>
      <c r="C877" s="2">
        <f t="shared" si="68"/>
        <v>7</v>
      </c>
      <c r="D877" s="31">
        <v>43675</v>
      </c>
      <c r="E877" s="2" t="s">
        <v>7</v>
      </c>
      <c r="F877" s="4">
        <v>106</v>
      </c>
      <c r="G877" s="2" t="s">
        <v>20</v>
      </c>
      <c r="H877" s="2">
        <v>33</v>
      </c>
      <c r="I877" s="2">
        <v>3849</v>
      </c>
      <c r="J877" s="2">
        <v>5253</v>
      </c>
      <c r="K877" s="29">
        <f t="shared" si="65"/>
        <v>1404</v>
      </c>
      <c r="L877">
        <f t="shared" si="66"/>
        <v>26.727584237578526</v>
      </c>
      <c r="M877" s="33">
        <f t="shared" si="69"/>
        <v>3.8440267001056834E-4</v>
      </c>
      <c r="N877" s="32"/>
    </row>
    <row r="878" spans="1:14" x14ac:dyDescent="0.25">
      <c r="A878" s="2">
        <v>876</v>
      </c>
      <c r="B878" s="2">
        <f t="shared" si="67"/>
        <v>31</v>
      </c>
      <c r="C878" s="2">
        <f t="shared" si="68"/>
        <v>7</v>
      </c>
      <c r="D878" s="31">
        <v>43676</v>
      </c>
      <c r="E878" s="2" t="s">
        <v>5</v>
      </c>
      <c r="F878" s="4">
        <v>108</v>
      </c>
      <c r="G878" s="2" t="s">
        <v>18</v>
      </c>
      <c r="H878" s="2">
        <v>45</v>
      </c>
      <c r="I878" s="2">
        <v>3950</v>
      </c>
      <c r="J878" s="2">
        <v>3395</v>
      </c>
      <c r="K878" s="29">
        <f t="shared" si="65"/>
        <v>-555</v>
      </c>
      <c r="L878">
        <f t="shared" si="66"/>
        <v>-16.347569955817377</v>
      </c>
      <c r="M878" s="33">
        <f t="shared" si="69"/>
        <v>-1.5195404690588707E-4</v>
      </c>
      <c r="N878" s="32"/>
    </row>
    <row r="879" spans="1:14" x14ac:dyDescent="0.25">
      <c r="A879" s="2">
        <v>877</v>
      </c>
      <c r="B879" s="2">
        <f t="shared" si="67"/>
        <v>31</v>
      </c>
      <c r="C879" s="2">
        <f t="shared" si="68"/>
        <v>7</v>
      </c>
      <c r="D879" s="31">
        <v>43677</v>
      </c>
      <c r="E879" s="2" t="s">
        <v>3</v>
      </c>
      <c r="F879" s="4">
        <v>109</v>
      </c>
      <c r="G879" s="2" t="s">
        <v>4</v>
      </c>
      <c r="H879" s="2">
        <v>47</v>
      </c>
      <c r="I879" s="2">
        <v>3639</v>
      </c>
      <c r="J879" s="2">
        <v>8497</v>
      </c>
      <c r="K879" s="29">
        <f t="shared" si="65"/>
        <v>4858</v>
      </c>
      <c r="L879">
        <f t="shared" si="66"/>
        <v>57.173119924679291</v>
      </c>
      <c r="M879" s="33">
        <f t="shared" si="69"/>
        <v>1.3300770448086475E-3</v>
      </c>
      <c r="N879" s="32"/>
    </row>
    <row r="880" spans="1:14" x14ac:dyDescent="0.25">
      <c r="A880" s="2">
        <v>878</v>
      </c>
      <c r="B880" s="2">
        <f t="shared" si="67"/>
        <v>31</v>
      </c>
      <c r="C880" s="2">
        <f t="shared" si="68"/>
        <v>8</v>
      </c>
      <c r="D880" s="31">
        <v>43678</v>
      </c>
      <c r="E880" s="2" t="s">
        <v>6</v>
      </c>
      <c r="F880" s="4">
        <v>102</v>
      </c>
      <c r="G880" s="2" t="s">
        <v>18</v>
      </c>
      <c r="H880" s="2">
        <v>16</v>
      </c>
      <c r="I880" s="2">
        <v>2036</v>
      </c>
      <c r="J880" s="2">
        <v>2594</v>
      </c>
      <c r="K880" s="29">
        <f t="shared" si="65"/>
        <v>558</v>
      </c>
      <c r="L880">
        <f t="shared" si="66"/>
        <v>21.511179645335389</v>
      </c>
      <c r="M880" s="33">
        <f t="shared" si="69"/>
        <v>1.5277542013240536E-4</v>
      </c>
      <c r="N880" s="32"/>
    </row>
    <row r="881" spans="1:14" x14ac:dyDescent="0.25">
      <c r="A881" s="2">
        <v>879</v>
      </c>
      <c r="B881" s="2">
        <f t="shared" si="67"/>
        <v>31</v>
      </c>
      <c r="C881" s="2">
        <f t="shared" si="68"/>
        <v>8</v>
      </c>
      <c r="D881" s="31">
        <v>43679</v>
      </c>
      <c r="E881" s="2" t="s">
        <v>7</v>
      </c>
      <c r="F881" s="4">
        <v>109</v>
      </c>
      <c r="G881" s="2" t="s">
        <v>19</v>
      </c>
      <c r="H881" s="2">
        <v>17</v>
      </c>
      <c r="I881" s="2">
        <v>2655</v>
      </c>
      <c r="J881" s="2">
        <v>1882</v>
      </c>
      <c r="K881" s="29">
        <f t="shared" si="65"/>
        <v>-773</v>
      </c>
      <c r="L881">
        <f t="shared" si="66"/>
        <v>-41.073326248671627</v>
      </c>
      <c r="M881" s="33">
        <f t="shared" si="69"/>
        <v>-2.1164050136621748E-4</v>
      </c>
      <c r="N881" s="32"/>
    </row>
    <row r="882" spans="1:14" x14ac:dyDescent="0.25">
      <c r="A882" s="2">
        <v>880</v>
      </c>
      <c r="B882" s="2">
        <f t="shared" si="67"/>
        <v>31</v>
      </c>
      <c r="C882" s="2">
        <f t="shared" si="68"/>
        <v>8</v>
      </c>
      <c r="D882" s="31">
        <v>43680</v>
      </c>
      <c r="E882" s="2" t="s">
        <v>7</v>
      </c>
      <c r="F882" s="4">
        <v>105</v>
      </c>
      <c r="G882" s="2" t="s">
        <v>19</v>
      </c>
      <c r="H882" s="2">
        <v>28</v>
      </c>
      <c r="I882" s="2">
        <v>2028</v>
      </c>
      <c r="J882" s="2">
        <v>8505</v>
      </c>
      <c r="K882" s="29">
        <f t="shared" si="65"/>
        <v>6477</v>
      </c>
      <c r="L882">
        <f t="shared" si="66"/>
        <v>76.15520282186948</v>
      </c>
      <c r="M882" s="33">
        <f t="shared" si="69"/>
        <v>1.7733447960530278E-3</v>
      </c>
      <c r="N882" s="32"/>
    </row>
    <row r="883" spans="1:14" x14ac:dyDescent="0.25">
      <c r="A883" s="2">
        <v>881</v>
      </c>
      <c r="B883" s="2">
        <f t="shared" si="67"/>
        <v>32</v>
      </c>
      <c r="C883" s="2">
        <f t="shared" si="68"/>
        <v>8</v>
      </c>
      <c r="D883" s="31">
        <v>43681</v>
      </c>
      <c r="E883" s="2" t="s">
        <v>5</v>
      </c>
      <c r="F883" s="4">
        <v>105</v>
      </c>
      <c r="G883" s="2" t="s">
        <v>20</v>
      </c>
      <c r="H883" s="2">
        <v>10</v>
      </c>
      <c r="I883" s="2">
        <v>3319</v>
      </c>
      <c r="J883" s="2">
        <v>8181</v>
      </c>
      <c r="K883" s="29">
        <f t="shared" si="65"/>
        <v>4862</v>
      </c>
      <c r="L883">
        <f t="shared" si="66"/>
        <v>59.43038748319276</v>
      </c>
      <c r="M883" s="33">
        <f t="shared" si="69"/>
        <v>1.3311722091106717E-3</v>
      </c>
      <c r="N883" s="32"/>
    </row>
    <row r="884" spans="1:14" x14ac:dyDescent="0.25">
      <c r="A884" s="2">
        <v>882</v>
      </c>
      <c r="B884" s="2">
        <f t="shared" si="67"/>
        <v>32</v>
      </c>
      <c r="C884" s="2">
        <f t="shared" si="68"/>
        <v>8</v>
      </c>
      <c r="D884" s="31">
        <v>43682</v>
      </c>
      <c r="E884" s="2" t="s">
        <v>7</v>
      </c>
      <c r="F884" s="4">
        <v>109</v>
      </c>
      <c r="G884" s="2" t="s">
        <v>8</v>
      </c>
      <c r="H884" s="2">
        <v>33</v>
      </c>
      <c r="I884" s="2">
        <v>4848</v>
      </c>
      <c r="J884" s="2">
        <v>4703</v>
      </c>
      <c r="K884" s="29">
        <f t="shared" si="65"/>
        <v>-145</v>
      </c>
      <c r="L884">
        <f t="shared" si="66"/>
        <v>-3.0831384222836489</v>
      </c>
      <c r="M884" s="33">
        <f t="shared" si="69"/>
        <v>-3.9699705948384907E-5</v>
      </c>
      <c r="N884" s="32"/>
    </row>
    <row r="885" spans="1:14" x14ac:dyDescent="0.25">
      <c r="A885" s="2">
        <v>883</v>
      </c>
      <c r="B885" s="2">
        <f t="shared" si="67"/>
        <v>32</v>
      </c>
      <c r="C885" s="2">
        <f t="shared" si="68"/>
        <v>8</v>
      </c>
      <c r="D885" s="31">
        <v>43683</v>
      </c>
      <c r="E885" s="2" t="s">
        <v>6</v>
      </c>
      <c r="F885" s="4">
        <v>105</v>
      </c>
      <c r="G885" s="2" t="s">
        <v>20</v>
      </c>
      <c r="H885" s="2">
        <v>48</v>
      </c>
      <c r="I885" s="2">
        <v>2150</v>
      </c>
      <c r="J885" s="2">
        <v>4396</v>
      </c>
      <c r="K885" s="29">
        <f t="shared" si="65"/>
        <v>2246</v>
      </c>
      <c r="L885">
        <f t="shared" si="66"/>
        <v>51.091901728844405</v>
      </c>
      <c r="M885" s="33">
        <f t="shared" si="69"/>
        <v>6.1493475558670695E-4</v>
      </c>
      <c r="N885" s="32"/>
    </row>
    <row r="886" spans="1:14" x14ac:dyDescent="0.25">
      <c r="A886" s="2">
        <v>884</v>
      </c>
      <c r="B886" s="2">
        <f t="shared" si="67"/>
        <v>32</v>
      </c>
      <c r="C886" s="2">
        <f t="shared" si="68"/>
        <v>8</v>
      </c>
      <c r="D886" s="31">
        <v>43684</v>
      </c>
      <c r="E886" s="2" t="s">
        <v>5</v>
      </c>
      <c r="F886" s="4">
        <v>108</v>
      </c>
      <c r="G886" s="2" t="s">
        <v>20</v>
      </c>
      <c r="H886" s="2">
        <v>14</v>
      </c>
      <c r="I886" s="2">
        <v>1061</v>
      </c>
      <c r="J886" s="2">
        <v>3212</v>
      </c>
      <c r="K886" s="29">
        <f t="shared" si="65"/>
        <v>2151</v>
      </c>
      <c r="L886">
        <f t="shared" si="66"/>
        <v>66.96762141967622</v>
      </c>
      <c r="M886" s="33">
        <f t="shared" si="69"/>
        <v>5.8892460341362712E-4</v>
      </c>
      <c r="N886" s="32"/>
    </row>
    <row r="887" spans="1:14" x14ac:dyDescent="0.25">
      <c r="A887" s="2">
        <v>885</v>
      </c>
      <c r="B887" s="2">
        <f t="shared" si="67"/>
        <v>32</v>
      </c>
      <c r="C887" s="2">
        <f t="shared" si="68"/>
        <v>8</v>
      </c>
      <c r="D887" s="31">
        <v>43685</v>
      </c>
      <c r="E887" s="2" t="s">
        <v>3</v>
      </c>
      <c r="F887" s="4">
        <v>105</v>
      </c>
      <c r="G887" s="2" t="s">
        <v>20</v>
      </c>
      <c r="H887" s="2">
        <v>45</v>
      </c>
      <c r="I887" s="2">
        <v>1295</v>
      </c>
      <c r="J887" s="2">
        <v>1240</v>
      </c>
      <c r="K887" s="29">
        <f t="shared" si="65"/>
        <v>-55</v>
      </c>
      <c r="L887">
        <f t="shared" si="66"/>
        <v>-4.435483870967742</v>
      </c>
      <c r="M887" s="33">
        <f t="shared" si="69"/>
        <v>-1.5058509152835655E-5</v>
      </c>
      <c r="N887" s="32"/>
    </row>
    <row r="888" spans="1:14" x14ac:dyDescent="0.25">
      <c r="A888" s="2">
        <v>886</v>
      </c>
      <c r="B888" s="2">
        <f t="shared" si="67"/>
        <v>32</v>
      </c>
      <c r="C888" s="2">
        <f t="shared" si="68"/>
        <v>8</v>
      </c>
      <c r="D888" s="31">
        <v>43686</v>
      </c>
      <c r="E888" s="2" t="s">
        <v>5</v>
      </c>
      <c r="F888" s="4">
        <v>106</v>
      </c>
      <c r="G888" s="2" t="s">
        <v>4</v>
      </c>
      <c r="H888" s="2">
        <v>11</v>
      </c>
      <c r="I888" s="2">
        <v>2028</v>
      </c>
      <c r="J888" s="2">
        <v>6294</v>
      </c>
      <c r="K888" s="29">
        <f t="shared" si="65"/>
        <v>4266</v>
      </c>
      <c r="L888">
        <f t="shared" si="66"/>
        <v>67.778836987607249</v>
      </c>
      <c r="M888" s="33">
        <f t="shared" si="69"/>
        <v>1.1679927281090345E-3</v>
      </c>
      <c r="N888" s="32"/>
    </row>
    <row r="889" spans="1:14" x14ac:dyDescent="0.25">
      <c r="A889" s="2">
        <v>887</v>
      </c>
      <c r="B889" s="2">
        <f t="shared" si="67"/>
        <v>32</v>
      </c>
      <c r="C889" s="2">
        <f t="shared" si="68"/>
        <v>8</v>
      </c>
      <c r="D889" s="31">
        <v>43687</v>
      </c>
      <c r="E889" s="2" t="s">
        <v>5</v>
      </c>
      <c r="F889" s="4">
        <v>110</v>
      </c>
      <c r="G889" s="2" t="s">
        <v>18</v>
      </c>
      <c r="H889" s="2">
        <v>10</v>
      </c>
      <c r="I889" s="2">
        <v>2962</v>
      </c>
      <c r="J889" s="2">
        <v>8777</v>
      </c>
      <c r="K889" s="29">
        <f t="shared" si="65"/>
        <v>5815</v>
      </c>
      <c r="L889">
        <f t="shared" si="66"/>
        <v>66.252705935969018</v>
      </c>
      <c r="M889" s="33">
        <f t="shared" si="69"/>
        <v>1.5920951040679877E-3</v>
      </c>
      <c r="N889" s="32"/>
    </row>
    <row r="890" spans="1:14" x14ac:dyDescent="0.25">
      <c r="A890" s="2">
        <v>888</v>
      </c>
      <c r="B890" s="2">
        <f t="shared" si="67"/>
        <v>33</v>
      </c>
      <c r="C890" s="2">
        <f t="shared" si="68"/>
        <v>8</v>
      </c>
      <c r="D890" s="31">
        <v>43688</v>
      </c>
      <c r="E890" s="2" t="s">
        <v>3</v>
      </c>
      <c r="F890" s="4">
        <v>101</v>
      </c>
      <c r="G890" s="2" t="s">
        <v>20</v>
      </c>
      <c r="H890" s="2">
        <v>37</v>
      </c>
      <c r="I890" s="2">
        <v>1184</v>
      </c>
      <c r="J890" s="2">
        <v>4070</v>
      </c>
      <c r="K890" s="29">
        <f t="shared" si="65"/>
        <v>2886</v>
      </c>
      <c r="L890">
        <f t="shared" si="66"/>
        <v>70.909090909090907</v>
      </c>
      <c r="M890" s="33">
        <f t="shared" si="69"/>
        <v>7.9016104391061272E-4</v>
      </c>
      <c r="N890" s="32"/>
    </row>
    <row r="891" spans="1:14" x14ac:dyDescent="0.25">
      <c r="A891" s="2">
        <v>889</v>
      </c>
      <c r="B891" s="2">
        <f t="shared" si="67"/>
        <v>33</v>
      </c>
      <c r="C891" s="2">
        <f t="shared" si="68"/>
        <v>8</v>
      </c>
      <c r="D891" s="31">
        <v>43689</v>
      </c>
      <c r="E891" s="2" t="s">
        <v>3</v>
      </c>
      <c r="F891" s="4">
        <v>104</v>
      </c>
      <c r="G891" s="2" t="s">
        <v>4</v>
      </c>
      <c r="H891" s="2">
        <v>2</v>
      </c>
      <c r="I891" s="2">
        <v>2722</v>
      </c>
      <c r="J891" s="2">
        <v>8957</v>
      </c>
      <c r="K891" s="29">
        <f t="shared" si="65"/>
        <v>6235</v>
      </c>
      <c r="L891">
        <f t="shared" si="66"/>
        <v>69.610360611811998</v>
      </c>
      <c r="M891" s="33">
        <f t="shared" si="69"/>
        <v>1.707087355780551E-3</v>
      </c>
      <c r="N891" s="32"/>
    </row>
    <row r="892" spans="1:14" x14ac:dyDescent="0.25">
      <c r="A892" s="2">
        <v>890</v>
      </c>
      <c r="B892" s="2">
        <f t="shared" si="67"/>
        <v>33</v>
      </c>
      <c r="C892" s="2">
        <f t="shared" si="68"/>
        <v>8</v>
      </c>
      <c r="D892" s="31">
        <v>43690</v>
      </c>
      <c r="E892" s="2" t="s">
        <v>7</v>
      </c>
      <c r="F892" s="4">
        <v>106</v>
      </c>
      <c r="G892" s="2" t="s">
        <v>4</v>
      </c>
      <c r="H892" s="2">
        <v>20</v>
      </c>
      <c r="I892" s="2">
        <v>3244</v>
      </c>
      <c r="J892" s="2">
        <v>3411</v>
      </c>
      <c r="K892" s="29">
        <f t="shared" si="65"/>
        <v>167</v>
      </c>
      <c r="L892">
        <f t="shared" si="66"/>
        <v>4.8959249486953977</v>
      </c>
      <c r="M892" s="33">
        <f t="shared" si="69"/>
        <v>4.572310960951917E-5</v>
      </c>
      <c r="N892" s="32"/>
    </row>
    <row r="893" spans="1:14" x14ac:dyDescent="0.25">
      <c r="A893" s="2">
        <v>891</v>
      </c>
      <c r="B893" s="2">
        <f t="shared" si="67"/>
        <v>33</v>
      </c>
      <c r="C893" s="2">
        <f t="shared" si="68"/>
        <v>8</v>
      </c>
      <c r="D893" s="31">
        <v>43691</v>
      </c>
      <c r="E893" s="2" t="s">
        <v>6</v>
      </c>
      <c r="F893" s="4">
        <v>105</v>
      </c>
      <c r="G893" s="2" t="s">
        <v>19</v>
      </c>
      <c r="H893" s="2">
        <v>13</v>
      </c>
      <c r="I893" s="2">
        <v>2402</v>
      </c>
      <c r="J893" s="2">
        <v>6166</v>
      </c>
      <c r="K893" s="29">
        <f t="shared" si="65"/>
        <v>3764</v>
      </c>
      <c r="L893">
        <f t="shared" si="66"/>
        <v>61.044437236457995</v>
      </c>
      <c r="M893" s="33">
        <f t="shared" si="69"/>
        <v>1.0305496082049709E-3</v>
      </c>
      <c r="N893" s="32"/>
    </row>
    <row r="894" spans="1:14" x14ac:dyDescent="0.25">
      <c r="A894" s="2">
        <v>892</v>
      </c>
      <c r="B894" s="2">
        <f t="shared" si="67"/>
        <v>33</v>
      </c>
      <c r="C894" s="2">
        <f t="shared" si="68"/>
        <v>8</v>
      </c>
      <c r="D894" s="31">
        <v>43692</v>
      </c>
      <c r="E894" s="2" t="s">
        <v>3</v>
      </c>
      <c r="F894" s="4">
        <v>101</v>
      </c>
      <c r="G894" s="2" t="s">
        <v>19</v>
      </c>
      <c r="H894" s="2">
        <v>38</v>
      </c>
      <c r="I894" s="2">
        <v>4474</v>
      </c>
      <c r="J894" s="2">
        <v>2282</v>
      </c>
      <c r="K894" s="29">
        <f t="shared" si="65"/>
        <v>-2192</v>
      </c>
      <c r="L894">
        <f t="shared" si="66"/>
        <v>-96.056091148115684</v>
      </c>
      <c r="M894" s="33">
        <f t="shared" si="69"/>
        <v>-6.0015003750937736E-4</v>
      </c>
      <c r="N894" s="32"/>
    </row>
    <row r="895" spans="1:14" x14ac:dyDescent="0.25">
      <c r="A895" s="2">
        <v>893</v>
      </c>
      <c r="B895" s="2">
        <f t="shared" si="67"/>
        <v>33</v>
      </c>
      <c r="C895" s="2">
        <f t="shared" si="68"/>
        <v>8</v>
      </c>
      <c r="D895" s="31">
        <v>43693</v>
      </c>
      <c r="E895" s="2" t="s">
        <v>6</v>
      </c>
      <c r="F895" s="4">
        <v>102</v>
      </c>
      <c r="G895" s="2" t="s">
        <v>8</v>
      </c>
      <c r="H895" s="2">
        <v>16</v>
      </c>
      <c r="I895" s="2">
        <v>4127</v>
      </c>
      <c r="J895" s="2">
        <v>5449</v>
      </c>
      <c r="K895" s="29">
        <f t="shared" si="65"/>
        <v>1322</v>
      </c>
      <c r="L895">
        <f t="shared" si="66"/>
        <v>24.261332354560469</v>
      </c>
      <c r="M895" s="33">
        <f t="shared" si="69"/>
        <v>3.6195180181906791E-4</v>
      </c>
      <c r="N895" s="32"/>
    </row>
    <row r="896" spans="1:14" x14ac:dyDescent="0.25">
      <c r="A896" s="2">
        <v>894</v>
      </c>
      <c r="B896" s="2">
        <f t="shared" si="67"/>
        <v>33</v>
      </c>
      <c r="C896" s="2">
        <f t="shared" si="68"/>
        <v>8</v>
      </c>
      <c r="D896" s="31">
        <v>43694</v>
      </c>
      <c r="E896" s="2" t="s">
        <v>3</v>
      </c>
      <c r="F896" s="4">
        <v>102</v>
      </c>
      <c r="G896" s="2" t="s">
        <v>20</v>
      </c>
      <c r="H896" s="2">
        <v>8</v>
      </c>
      <c r="I896" s="2">
        <v>3453</v>
      </c>
      <c r="J896" s="2">
        <v>2283</v>
      </c>
      <c r="K896" s="29">
        <f t="shared" si="65"/>
        <v>-1170</v>
      </c>
      <c r="L896">
        <f t="shared" si="66"/>
        <v>-51.248357424441529</v>
      </c>
      <c r="M896" s="33">
        <f t="shared" si="69"/>
        <v>-3.2033555834214031E-4</v>
      </c>
      <c r="N896" s="32"/>
    </row>
    <row r="897" spans="1:14" x14ac:dyDescent="0.25">
      <c r="A897" s="2">
        <v>895</v>
      </c>
      <c r="B897" s="2">
        <f t="shared" si="67"/>
        <v>34</v>
      </c>
      <c r="C897" s="2">
        <f t="shared" si="68"/>
        <v>8</v>
      </c>
      <c r="D897" s="31">
        <v>43695</v>
      </c>
      <c r="E897" s="2" t="s">
        <v>5</v>
      </c>
      <c r="F897" s="4">
        <v>107</v>
      </c>
      <c r="G897" s="2" t="s">
        <v>4</v>
      </c>
      <c r="H897" s="2">
        <v>18</v>
      </c>
      <c r="I897" s="2">
        <v>1067</v>
      </c>
      <c r="J897" s="2">
        <v>5700</v>
      </c>
      <c r="K897" s="29">
        <f t="shared" si="65"/>
        <v>4633</v>
      </c>
      <c r="L897">
        <f t="shared" si="66"/>
        <v>81.280701754385959</v>
      </c>
      <c r="M897" s="33">
        <f t="shared" si="69"/>
        <v>1.2684740528197743E-3</v>
      </c>
      <c r="N897" s="32"/>
    </row>
    <row r="898" spans="1:14" x14ac:dyDescent="0.25">
      <c r="A898" s="2">
        <v>896</v>
      </c>
      <c r="B898" s="2">
        <f t="shared" si="67"/>
        <v>34</v>
      </c>
      <c r="C898" s="2">
        <f t="shared" si="68"/>
        <v>8</v>
      </c>
      <c r="D898" s="31">
        <v>43696</v>
      </c>
      <c r="E898" s="2" t="s">
        <v>7</v>
      </c>
      <c r="F898" s="4">
        <v>109</v>
      </c>
      <c r="G898" s="2" t="s">
        <v>4</v>
      </c>
      <c r="H898" s="2">
        <v>12</v>
      </c>
      <c r="I898" s="2">
        <v>2633</v>
      </c>
      <c r="J898" s="2">
        <v>3811</v>
      </c>
      <c r="K898" s="29">
        <f t="shared" si="65"/>
        <v>1178</v>
      </c>
      <c r="L898">
        <f t="shared" si="66"/>
        <v>30.910522172658094</v>
      </c>
      <c r="M898" s="33">
        <f t="shared" si="69"/>
        <v>3.2252588694618912E-4</v>
      </c>
      <c r="N898" s="32"/>
    </row>
    <row r="899" spans="1:14" x14ac:dyDescent="0.25">
      <c r="A899" s="2">
        <v>897</v>
      </c>
      <c r="B899" s="2">
        <f t="shared" si="67"/>
        <v>34</v>
      </c>
      <c r="C899" s="2">
        <f t="shared" si="68"/>
        <v>8</v>
      </c>
      <c r="D899" s="31">
        <v>43697</v>
      </c>
      <c r="E899" s="2" t="s">
        <v>5</v>
      </c>
      <c r="F899" s="4">
        <v>102</v>
      </c>
      <c r="G899" s="2" t="s">
        <v>4</v>
      </c>
      <c r="H899" s="2">
        <v>2</v>
      </c>
      <c r="I899" s="2">
        <v>2351</v>
      </c>
      <c r="J899" s="2">
        <v>4035</v>
      </c>
      <c r="K899" s="29">
        <f t="shared" ref="K899:K962" si="70">J899-I899</f>
        <v>1684</v>
      </c>
      <c r="L899">
        <f t="shared" ref="L899:L962" si="71">K899/J899*100</f>
        <v>41.734820322180916</v>
      </c>
      <c r="M899" s="33">
        <f t="shared" si="69"/>
        <v>4.610641711522771E-4</v>
      </c>
      <c r="N899" s="32"/>
    </row>
    <row r="900" spans="1:14" x14ac:dyDescent="0.25">
      <c r="A900" s="2">
        <v>898</v>
      </c>
      <c r="B900" s="2">
        <f t="shared" ref="B900:B963" si="72">WEEKNUM(D900)</f>
        <v>34</v>
      </c>
      <c r="C900" s="2">
        <f t="shared" ref="C900:C963" si="73">MONTH(D900)</f>
        <v>8</v>
      </c>
      <c r="D900" s="31">
        <v>43698</v>
      </c>
      <c r="E900" s="2" t="s">
        <v>6</v>
      </c>
      <c r="F900" s="4">
        <v>108</v>
      </c>
      <c r="G900" s="2" t="s">
        <v>18</v>
      </c>
      <c r="H900" s="2">
        <v>42</v>
      </c>
      <c r="I900" s="2">
        <v>2667</v>
      </c>
      <c r="J900" s="2">
        <v>5898</v>
      </c>
      <c r="K900" s="29">
        <f t="shared" si="70"/>
        <v>3231</v>
      </c>
      <c r="L900">
        <f t="shared" si="71"/>
        <v>54.78128179043744</v>
      </c>
      <c r="M900" s="33">
        <f t="shared" ref="M900:M963" si="74">K900/($K$2003)</f>
        <v>8.8461896496021817E-4</v>
      </c>
      <c r="N900" s="32"/>
    </row>
    <row r="901" spans="1:14" x14ac:dyDescent="0.25">
      <c r="A901" s="2">
        <v>899</v>
      </c>
      <c r="B901" s="2">
        <f t="shared" si="72"/>
        <v>34</v>
      </c>
      <c r="C901" s="2">
        <f t="shared" si="73"/>
        <v>8</v>
      </c>
      <c r="D901" s="31">
        <v>43699</v>
      </c>
      <c r="E901" s="2" t="s">
        <v>7</v>
      </c>
      <c r="F901" s="4">
        <v>109</v>
      </c>
      <c r="G901" s="2" t="s">
        <v>20</v>
      </c>
      <c r="H901" s="2">
        <v>34</v>
      </c>
      <c r="I901" s="2">
        <v>4066</v>
      </c>
      <c r="J901" s="2">
        <v>5034</v>
      </c>
      <c r="K901" s="29">
        <f t="shared" si="70"/>
        <v>968</v>
      </c>
      <c r="L901">
        <f t="shared" si="71"/>
        <v>19.229241160111243</v>
      </c>
      <c r="M901" s="33">
        <f t="shared" si="74"/>
        <v>2.6502976108990753E-4</v>
      </c>
      <c r="N901" s="32"/>
    </row>
    <row r="902" spans="1:14" x14ac:dyDescent="0.25">
      <c r="A902" s="2">
        <v>900</v>
      </c>
      <c r="B902" s="2">
        <f t="shared" si="72"/>
        <v>34</v>
      </c>
      <c r="C902" s="2">
        <f t="shared" si="73"/>
        <v>8</v>
      </c>
      <c r="D902" s="31">
        <v>43700</v>
      </c>
      <c r="E902" s="2" t="s">
        <v>6</v>
      </c>
      <c r="F902" s="4">
        <v>105</v>
      </c>
      <c r="G902" s="2" t="s">
        <v>4</v>
      </c>
      <c r="H902" s="2">
        <v>37</v>
      </c>
      <c r="I902" s="2">
        <v>1297</v>
      </c>
      <c r="J902" s="2">
        <v>4388</v>
      </c>
      <c r="K902" s="29">
        <f t="shared" si="70"/>
        <v>3091</v>
      </c>
      <c r="L902">
        <f t="shared" si="71"/>
        <v>70.442114858705565</v>
      </c>
      <c r="M902" s="33">
        <f t="shared" si="74"/>
        <v>8.4628821438936374E-4</v>
      </c>
      <c r="N902" s="32"/>
    </row>
    <row r="903" spans="1:14" x14ac:dyDescent="0.25">
      <c r="A903" s="2">
        <v>901</v>
      </c>
      <c r="B903" s="2">
        <f t="shared" si="72"/>
        <v>34</v>
      </c>
      <c r="C903" s="2">
        <f t="shared" si="73"/>
        <v>8</v>
      </c>
      <c r="D903" s="31">
        <v>43701</v>
      </c>
      <c r="E903" s="2" t="s">
        <v>7</v>
      </c>
      <c r="F903" s="4">
        <v>108</v>
      </c>
      <c r="G903" s="2" t="s">
        <v>4</v>
      </c>
      <c r="H903" s="2">
        <v>20</v>
      </c>
      <c r="I903" s="2">
        <v>4212</v>
      </c>
      <c r="J903" s="2">
        <v>4419</v>
      </c>
      <c r="K903" s="29">
        <f t="shared" si="70"/>
        <v>207</v>
      </c>
      <c r="L903">
        <f t="shared" si="71"/>
        <v>4.6843177189409371</v>
      </c>
      <c r="M903" s="33">
        <f t="shared" si="74"/>
        <v>5.6674752629763281E-5</v>
      </c>
      <c r="N903" s="32"/>
    </row>
    <row r="904" spans="1:14" x14ac:dyDescent="0.25">
      <c r="A904" s="2">
        <v>902</v>
      </c>
      <c r="B904" s="2">
        <f t="shared" si="72"/>
        <v>35</v>
      </c>
      <c r="C904" s="2">
        <f t="shared" si="73"/>
        <v>8</v>
      </c>
      <c r="D904" s="31">
        <v>43702</v>
      </c>
      <c r="E904" s="2" t="s">
        <v>7</v>
      </c>
      <c r="F904" s="4">
        <v>102</v>
      </c>
      <c r="G904" s="2" t="s">
        <v>19</v>
      </c>
      <c r="H904" s="2">
        <v>35</v>
      </c>
      <c r="I904" s="2">
        <v>1392</v>
      </c>
      <c r="J904" s="2">
        <v>7220</v>
      </c>
      <c r="K904" s="29">
        <f t="shared" si="70"/>
        <v>5828</v>
      </c>
      <c r="L904">
        <f t="shared" si="71"/>
        <v>80.720221606648195</v>
      </c>
      <c r="M904" s="33">
        <f t="shared" si="74"/>
        <v>1.595654388049567E-3</v>
      </c>
      <c r="N904" s="32"/>
    </row>
    <row r="905" spans="1:14" x14ac:dyDescent="0.25">
      <c r="A905" s="2">
        <v>903</v>
      </c>
      <c r="B905" s="2">
        <f t="shared" si="72"/>
        <v>35</v>
      </c>
      <c r="C905" s="2">
        <f t="shared" si="73"/>
        <v>8</v>
      </c>
      <c r="D905" s="31">
        <v>43703</v>
      </c>
      <c r="E905" s="2" t="s">
        <v>7</v>
      </c>
      <c r="F905" s="4">
        <v>103</v>
      </c>
      <c r="G905" s="2" t="s">
        <v>18</v>
      </c>
      <c r="H905" s="2">
        <v>44</v>
      </c>
      <c r="I905" s="2">
        <v>3012</v>
      </c>
      <c r="J905" s="2">
        <v>1496</v>
      </c>
      <c r="K905" s="29">
        <f t="shared" si="70"/>
        <v>-1516</v>
      </c>
      <c r="L905">
        <f t="shared" si="71"/>
        <v>-101.33689839572193</v>
      </c>
      <c r="M905" s="33">
        <f t="shared" si="74"/>
        <v>-4.1506727046725187E-4</v>
      </c>
      <c r="N905" s="32"/>
    </row>
    <row r="906" spans="1:14" x14ac:dyDescent="0.25">
      <c r="A906" s="2">
        <v>904</v>
      </c>
      <c r="B906" s="2">
        <f t="shared" si="72"/>
        <v>35</v>
      </c>
      <c r="C906" s="2">
        <f t="shared" si="73"/>
        <v>8</v>
      </c>
      <c r="D906" s="31">
        <v>43704</v>
      </c>
      <c r="E906" s="2" t="s">
        <v>5</v>
      </c>
      <c r="F906" s="4">
        <v>109</v>
      </c>
      <c r="G906" s="2" t="s">
        <v>18</v>
      </c>
      <c r="H906" s="2">
        <v>9</v>
      </c>
      <c r="I906" s="2">
        <v>4365</v>
      </c>
      <c r="J906" s="2">
        <v>7185</v>
      </c>
      <c r="K906" s="29">
        <f t="shared" si="70"/>
        <v>2820</v>
      </c>
      <c r="L906">
        <f t="shared" si="71"/>
        <v>39.248434237995831</v>
      </c>
      <c r="M906" s="33">
        <f t="shared" si="74"/>
        <v>7.7209083292720986E-4</v>
      </c>
      <c r="N906" s="32"/>
    </row>
    <row r="907" spans="1:14" x14ac:dyDescent="0.25">
      <c r="A907" s="2">
        <v>905</v>
      </c>
      <c r="B907" s="2">
        <f t="shared" si="72"/>
        <v>35</v>
      </c>
      <c r="C907" s="2">
        <f t="shared" si="73"/>
        <v>8</v>
      </c>
      <c r="D907" s="31">
        <v>43705</v>
      </c>
      <c r="E907" s="2" t="s">
        <v>5</v>
      </c>
      <c r="F907" s="4">
        <v>109</v>
      </c>
      <c r="G907" s="2" t="s">
        <v>18</v>
      </c>
      <c r="H907" s="2">
        <v>50</v>
      </c>
      <c r="I907" s="2">
        <v>1238</v>
      </c>
      <c r="J907" s="2">
        <v>7149</v>
      </c>
      <c r="K907" s="29">
        <f t="shared" si="70"/>
        <v>5911</v>
      </c>
      <c r="L907">
        <f t="shared" si="71"/>
        <v>82.68289271226746</v>
      </c>
      <c r="M907" s="33">
        <f t="shared" si="74"/>
        <v>1.6183790473165737E-3</v>
      </c>
      <c r="N907" s="32"/>
    </row>
    <row r="908" spans="1:14" x14ac:dyDescent="0.25">
      <c r="A908" s="2">
        <v>906</v>
      </c>
      <c r="B908" s="2">
        <f t="shared" si="72"/>
        <v>35</v>
      </c>
      <c r="C908" s="2">
        <f t="shared" si="73"/>
        <v>8</v>
      </c>
      <c r="D908" s="31">
        <v>43706</v>
      </c>
      <c r="E908" s="2" t="s">
        <v>6</v>
      </c>
      <c r="F908" s="4">
        <v>109</v>
      </c>
      <c r="G908" s="2" t="s">
        <v>18</v>
      </c>
      <c r="H908" s="2">
        <v>30</v>
      </c>
      <c r="I908" s="2">
        <v>2205</v>
      </c>
      <c r="J908" s="2">
        <v>5589</v>
      </c>
      <c r="K908" s="29">
        <f t="shared" si="70"/>
        <v>3384</v>
      </c>
      <c r="L908">
        <f t="shared" si="71"/>
        <v>60.547504025764894</v>
      </c>
      <c r="M908" s="33">
        <f t="shared" si="74"/>
        <v>9.2650899951265194E-4</v>
      </c>
      <c r="N908" s="32"/>
    </row>
    <row r="909" spans="1:14" x14ac:dyDescent="0.25">
      <c r="A909" s="2">
        <v>907</v>
      </c>
      <c r="B909" s="2">
        <f t="shared" si="72"/>
        <v>35</v>
      </c>
      <c r="C909" s="2">
        <f t="shared" si="73"/>
        <v>8</v>
      </c>
      <c r="D909" s="31">
        <v>43707</v>
      </c>
      <c r="E909" s="2" t="s">
        <v>3</v>
      </c>
      <c r="F909" s="4">
        <v>108</v>
      </c>
      <c r="G909" s="2" t="s">
        <v>19</v>
      </c>
      <c r="H909" s="2">
        <v>1</v>
      </c>
      <c r="I909" s="2">
        <v>3931</v>
      </c>
      <c r="J909" s="2">
        <v>2384</v>
      </c>
      <c r="K909" s="29">
        <f t="shared" si="70"/>
        <v>-1547</v>
      </c>
      <c r="L909">
        <f t="shared" si="71"/>
        <v>-64.890939597315437</v>
      </c>
      <c r="M909" s="33">
        <f t="shared" si="74"/>
        <v>-4.2355479380794101E-4</v>
      </c>
      <c r="N909" s="32"/>
    </row>
    <row r="910" spans="1:14" x14ac:dyDescent="0.25">
      <c r="A910" s="2">
        <v>908</v>
      </c>
      <c r="B910" s="2">
        <f t="shared" si="72"/>
        <v>35</v>
      </c>
      <c r="C910" s="2">
        <f t="shared" si="73"/>
        <v>8</v>
      </c>
      <c r="D910" s="31">
        <v>43708</v>
      </c>
      <c r="E910" s="2" t="s">
        <v>7</v>
      </c>
      <c r="F910" s="4">
        <v>102</v>
      </c>
      <c r="G910" s="2" t="s">
        <v>4</v>
      </c>
      <c r="H910" s="2">
        <v>33</v>
      </c>
      <c r="I910" s="2">
        <v>1883</v>
      </c>
      <c r="J910" s="2">
        <v>6869</v>
      </c>
      <c r="K910" s="29">
        <f t="shared" si="70"/>
        <v>4986</v>
      </c>
      <c r="L910">
        <f t="shared" si="71"/>
        <v>72.586985005095357</v>
      </c>
      <c r="M910" s="33">
        <f t="shared" si="74"/>
        <v>1.3651223024734285E-3</v>
      </c>
      <c r="N910" s="32"/>
    </row>
    <row r="911" spans="1:14" x14ac:dyDescent="0.25">
      <c r="A911" s="2">
        <v>909</v>
      </c>
      <c r="B911" s="2">
        <f t="shared" si="72"/>
        <v>36</v>
      </c>
      <c r="C911" s="2">
        <f t="shared" si="73"/>
        <v>9</v>
      </c>
      <c r="D911" s="31">
        <v>43709</v>
      </c>
      <c r="E911" s="2" t="s">
        <v>5</v>
      </c>
      <c r="F911" s="4">
        <v>101</v>
      </c>
      <c r="G911" s="2" t="s">
        <v>19</v>
      </c>
      <c r="H911" s="2">
        <v>37</v>
      </c>
      <c r="I911" s="2">
        <v>3677</v>
      </c>
      <c r="J911" s="2">
        <v>3395</v>
      </c>
      <c r="K911" s="29">
        <f t="shared" si="70"/>
        <v>-282</v>
      </c>
      <c r="L911">
        <f t="shared" si="71"/>
        <v>-8.3063328424153156</v>
      </c>
      <c r="M911" s="33">
        <f t="shared" si="74"/>
        <v>-7.7209083292720986E-5</v>
      </c>
      <c r="N911" s="32"/>
    </row>
    <row r="912" spans="1:14" x14ac:dyDescent="0.25">
      <c r="A912" s="2">
        <v>910</v>
      </c>
      <c r="B912" s="2">
        <f t="shared" si="72"/>
        <v>36</v>
      </c>
      <c r="C912" s="2">
        <f t="shared" si="73"/>
        <v>9</v>
      </c>
      <c r="D912" s="31">
        <v>43710</v>
      </c>
      <c r="E912" s="2" t="s">
        <v>6</v>
      </c>
      <c r="F912" s="4">
        <v>107</v>
      </c>
      <c r="G912" s="2" t="s">
        <v>4</v>
      </c>
      <c r="H912" s="2">
        <v>28</v>
      </c>
      <c r="I912" s="2">
        <v>1807</v>
      </c>
      <c r="J912" s="2">
        <v>2486</v>
      </c>
      <c r="K912" s="29">
        <f t="shared" si="70"/>
        <v>679</v>
      </c>
      <c r="L912">
        <f t="shared" si="71"/>
        <v>27.312952534191471</v>
      </c>
      <c r="M912" s="33">
        <f t="shared" si="74"/>
        <v>1.8590414026864381E-4</v>
      </c>
      <c r="N912" s="32"/>
    </row>
    <row r="913" spans="1:14" x14ac:dyDescent="0.25">
      <c r="A913" s="2">
        <v>911</v>
      </c>
      <c r="B913" s="2">
        <f t="shared" si="72"/>
        <v>36</v>
      </c>
      <c r="C913" s="2">
        <f t="shared" si="73"/>
        <v>9</v>
      </c>
      <c r="D913" s="31">
        <v>43711</v>
      </c>
      <c r="E913" s="2" t="s">
        <v>7</v>
      </c>
      <c r="F913" s="4">
        <v>106</v>
      </c>
      <c r="G913" s="2" t="s">
        <v>20</v>
      </c>
      <c r="H913" s="2">
        <v>5</v>
      </c>
      <c r="I913" s="2">
        <v>1628</v>
      </c>
      <c r="J913" s="2">
        <v>2189</v>
      </c>
      <c r="K913" s="29">
        <f t="shared" si="70"/>
        <v>561</v>
      </c>
      <c r="L913">
        <f t="shared" si="71"/>
        <v>25.628140703517587</v>
      </c>
      <c r="M913" s="33">
        <f t="shared" si="74"/>
        <v>1.5359679335892368E-4</v>
      </c>
      <c r="N913" s="32"/>
    </row>
    <row r="914" spans="1:14" x14ac:dyDescent="0.25">
      <c r="A914" s="2">
        <v>912</v>
      </c>
      <c r="B914" s="2">
        <f t="shared" si="72"/>
        <v>36</v>
      </c>
      <c r="C914" s="2">
        <f t="shared" si="73"/>
        <v>9</v>
      </c>
      <c r="D914" s="31">
        <v>43712</v>
      </c>
      <c r="E914" s="2" t="s">
        <v>3</v>
      </c>
      <c r="F914" s="4">
        <v>107</v>
      </c>
      <c r="G914" s="2" t="s">
        <v>19</v>
      </c>
      <c r="H914" s="2">
        <v>26</v>
      </c>
      <c r="I914" s="2">
        <v>3831</v>
      </c>
      <c r="J914" s="2">
        <v>2083</v>
      </c>
      <c r="K914" s="29">
        <f t="shared" si="70"/>
        <v>-1748</v>
      </c>
      <c r="L914">
        <f t="shared" si="71"/>
        <v>-83.917426788286122</v>
      </c>
      <c r="M914" s="33">
        <f t="shared" si="74"/>
        <v>-4.7858679998466768E-4</v>
      </c>
      <c r="N914" s="32"/>
    </row>
    <row r="915" spans="1:14" x14ac:dyDescent="0.25">
      <c r="A915" s="2">
        <v>913</v>
      </c>
      <c r="B915" s="2">
        <f t="shared" si="72"/>
        <v>36</v>
      </c>
      <c r="C915" s="2">
        <f t="shared" si="73"/>
        <v>9</v>
      </c>
      <c r="D915" s="31">
        <v>43713</v>
      </c>
      <c r="E915" s="2" t="s">
        <v>5</v>
      </c>
      <c r="F915" s="4">
        <v>109</v>
      </c>
      <c r="G915" s="2" t="s">
        <v>8</v>
      </c>
      <c r="H915" s="2">
        <v>38</v>
      </c>
      <c r="I915" s="2">
        <v>2585</v>
      </c>
      <c r="J915" s="2">
        <v>7182</v>
      </c>
      <c r="K915" s="29">
        <f t="shared" si="70"/>
        <v>4597</v>
      </c>
      <c r="L915">
        <f t="shared" si="71"/>
        <v>64.007240323029805</v>
      </c>
      <c r="M915" s="33">
        <f t="shared" si="74"/>
        <v>1.2586175741015546E-3</v>
      </c>
      <c r="N915" s="32"/>
    </row>
    <row r="916" spans="1:14" x14ac:dyDescent="0.25">
      <c r="A916" s="2">
        <v>914</v>
      </c>
      <c r="B916" s="2">
        <f t="shared" si="72"/>
        <v>36</v>
      </c>
      <c r="C916" s="2">
        <f t="shared" si="73"/>
        <v>9</v>
      </c>
      <c r="D916" s="31">
        <v>43714</v>
      </c>
      <c r="E916" s="2" t="s">
        <v>7</v>
      </c>
      <c r="F916" s="4">
        <v>110</v>
      </c>
      <c r="G916" s="2" t="s">
        <v>4</v>
      </c>
      <c r="H916" s="2">
        <v>45</v>
      </c>
      <c r="I916" s="2">
        <v>2602</v>
      </c>
      <c r="J916" s="2">
        <v>8118</v>
      </c>
      <c r="K916" s="29">
        <f t="shared" si="70"/>
        <v>5516</v>
      </c>
      <c r="L916">
        <f t="shared" si="71"/>
        <v>67.947770386794787</v>
      </c>
      <c r="M916" s="33">
        <f t="shared" si="74"/>
        <v>1.5102315724916631E-3</v>
      </c>
      <c r="N916" s="32"/>
    </row>
    <row r="917" spans="1:14" x14ac:dyDescent="0.25">
      <c r="A917" s="2">
        <v>915</v>
      </c>
      <c r="B917" s="2">
        <f t="shared" si="72"/>
        <v>36</v>
      </c>
      <c r="C917" s="2">
        <f t="shared" si="73"/>
        <v>9</v>
      </c>
      <c r="D917" s="31">
        <v>43715</v>
      </c>
      <c r="E917" s="2" t="s">
        <v>5</v>
      </c>
      <c r="F917" s="4">
        <v>104</v>
      </c>
      <c r="G917" s="2" t="s">
        <v>8</v>
      </c>
      <c r="H917" s="2">
        <v>12</v>
      </c>
      <c r="I917" s="2">
        <v>3455</v>
      </c>
      <c r="J917" s="2">
        <v>4695</v>
      </c>
      <c r="K917" s="29">
        <f t="shared" si="70"/>
        <v>1240</v>
      </c>
      <c r="L917">
        <f t="shared" si="71"/>
        <v>26.411075612353567</v>
      </c>
      <c r="M917" s="33">
        <f t="shared" si="74"/>
        <v>3.3950093362756747E-4</v>
      </c>
      <c r="N917" s="32"/>
    </row>
    <row r="918" spans="1:14" x14ac:dyDescent="0.25">
      <c r="A918" s="2">
        <v>916</v>
      </c>
      <c r="B918" s="2">
        <f t="shared" si="72"/>
        <v>37</v>
      </c>
      <c r="C918" s="2">
        <f t="shared" si="73"/>
        <v>9</v>
      </c>
      <c r="D918" s="31">
        <v>43716</v>
      </c>
      <c r="E918" s="2" t="s">
        <v>5</v>
      </c>
      <c r="F918" s="4">
        <v>105</v>
      </c>
      <c r="G918" s="2" t="s">
        <v>18</v>
      </c>
      <c r="H918" s="2">
        <v>17</v>
      </c>
      <c r="I918" s="2">
        <v>1970</v>
      </c>
      <c r="J918" s="2">
        <v>4705</v>
      </c>
      <c r="K918" s="29">
        <f t="shared" si="70"/>
        <v>2735</v>
      </c>
      <c r="L918">
        <f t="shared" si="71"/>
        <v>58.12964930924548</v>
      </c>
      <c r="M918" s="33">
        <f t="shared" si="74"/>
        <v>7.4881859150919118E-4</v>
      </c>
      <c r="N918" s="32"/>
    </row>
    <row r="919" spans="1:14" x14ac:dyDescent="0.25">
      <c r="A919" s="2">
        <v>917</v>
      </c>
      <c r="B919" s="2">
        <f t="shared" si="72"/>
        <v>37</v>
      </c>
      <c r="C919" s="2">
        <f t="shared" si="73"/>
        <v>9</v>
      </c>
      <c r="D919" s="31">
        <v>43717</v>
      </c>
      <c r="E919" s="2" t="s">
        <v>6</v>
      </c>
      <c r="F919" s="4">
        <v>107</v>
      </c>
      <c r="G919" s="2" t="s">
        <v>19</v>
      </c>
      <c r="H919" s="2">
        <v>46</v>
      </c>
      <c r="I919" s="2">
        <v>2691</v>
      </c>
      <c r="J919" s="2">
        <v>6429</v>
      </c>
      <c r="K919" s="29">
        <f t="shared" si="70"/>
        <v>3738</v>
      </c>
      <c r="L919">
        <f t="shared" si="71"/>
        <v>58.142790480634623</v>
      </c>
      <c r="M919" s="33">
        <f t="shared" si="74"/>
        <v>1.0234310402418123E-3</v>
      </c>
      <c r="N919" s="32"/>
    </row>
    <row r="920" spans="1:14" x14ac:dyDescent="0.25">
      <c r="A920" s="2">
        <v>918</v>
      </c>
      <c r="B920" s="2">
        <f t="shared" si="72"/>
        <v>37</v>
      </c>
      <c r="C920" s="2">
        <f t="shared" si="73"/>
        <v>9</v>
      </c>
      <c r="D920" s="31">
        <v>43718</v>
      </c>
      <c r="E920" s="2" t="s">
        <v>7</v>
      </c>
      <c r="F920" s="4">
        <v>110</v>
      </c>
      <c r="G920" s="2" t="s">
        <v>8</v>
      </c>
      <c r="H920" s="2">
        <v>1</v>
      </c>
      <c r="I920" s="2">
        <v>1065</v>
      </c>
      <c r="J920" s="2">
        <v>1566</v>
      </c>
      <c r="K920" s="29">
        <f t="shared" si="70"/>
        <v>501</v>
      </c>
      <c r="L920">
        <f t="shared" si="71"/>
        <v>31.992337164750957</v>
      </c>
      <c r="M920" s="33">
        <f t="shared" si="74"/>
        <v>1.3716932882855751E-4</v>
      </c>
      <c r="N920" s="32"/>
    </row>
    <row r="921" spans="1:14" x14ac:dyDescent="0.25">
      <c r="A921" s="2">
        <v>919</v>
      </c>
      <c r="B921" s="2">
        <f t="shared" si="72"/>
        <v>37</v>
      </c>
      <c r="C921" s="2">
        <f t="shared" si="73"/>
        <v>9</v>
      </c>
      <c r="D921" s="31">
        <v>43719</v>
      </c>
      <c r="E921" s="2" t="s">
        <v>6</v>
      </c>
      <c r="F921" s="4">
        <v>105</v>
      </c>
      <c r="G921" s="2" t="s">
        <v>4</v>
      </c>
      <c r="H921" s="2">
        <v>24</v>
      </c>
      <c r="I921" s="2">
        <v>2810</v>
      </c>
      <c r="J921" s="2">
        <v>7626</v>
      </c>
      <c r="K921" s="29">
        <f t="shared" si="70"/>
        <v>4816</v>
      </c>
      <c r="L921">
        <f t="shared" si="71"/>
        <v>63.15237345921846</v>
      </c>
      <c r="M921" s="33">
        <f t="shared" si="74"/>
        <v>1.3185778196373912E-3</v>
      </c>
      <c r="N921" s="32"/>
    </row>
    <row r="922" spans="1:14" x14ac:dyDescent="0.25">
      <c r="A922" s="2">
        <v>920</v>
      </c>
      <c r="B922" s="2">
        <f t="shared" si="72"/>
        <v>37</v>
      </c>
      <c r="C922" s="2">
        <f t="shared" si="73"/>
        <v>9</v>
      </c>
      <c r="D922" s="31">
        <v>43720</v>
      </c>
      <c r="E922" s="2" t="s">
        <v>5</v>
      </c>
      <c r="F922" s="4">
        <v>108</v>
      </c>
      <c r="G922" s="2" t="s">
        <v>18</v>
      </c>
      <c r="H922" s="2">
        <v>40</v>
      </c>
      <c r="I922" s="2">
        <v>4779</v>
      </c>
      <c r="J922" s="2">
        <v>6526</v>
      </c>
      <c r="K922" s="29">
        <f t="shared" si="70"/>
        <v>1747</v>
      </c>
      <c r="L922">
        <f t="shared" si="71"/>
        <v>26.76984370211462</v>
      </c>
      <c r="M922" s="33">
        <f t="shared" si="74"/>
        <v>4.7831300890916162E-4</v>
      </c>
      <c r="N922" s="32"/>
    </row>
    <row r="923" spans="1:14" x14ac:dyDescent="0.25">
      <c r="A923" s="2">
        <v>921</v>
      </c>
      <c r="B923" s="2">
        <f t="shared" si="72"/>
        <v>37</v>
      </c>
      <c r="C923" s="2">
        <f t="shared" si="73"/>
        <v>9</v>
      </c>
      <c r="D923" s="31">
        <v>43721</v>
      </c>
      <c r="E923" s="2" t="s">
        <v>6</v>
      </c>
      <c r="F923" s="4">
        <v>106</v>
      </c>
      <c r="G923" s="2" t="s">
        <v>20</v>
      </c>
      <c r="H923" s="2">
        <v>3</v>
      </c>
      <c r="I923" s="2">
        <v>3808</v>
      </c>
      <c r="J923" s="2">
        <v>1094</v>
      </c>
      <c r="K923" s="29">
        <f t="shared" si="70"/>
        <v>-2714</v>
      </c>
      <c r="L923">
        <f t="shared" si="71"/>
        <v>-248.08043875685559</v>
      </c>
      <c r="M923" s="33">
        <f t="shared" si="74"/>
        <v>-7.4306897892356303E-4</v>
      </c>
      <c r="N923" s="32"/>
    </row>
    <row r="924" spans="1:14" x14ac:dyDescent="0.25">
      <c r="A924" s="2">
        <v>922</v>
      </c>
      <c r="B924" s="2">
        <f t="shared" si="72"/>
        <v>37</v>
      </c>
      <c r="C924" s="2">
        <f t="shared" si="73"/>
        <v>9</v>
      </c>
      <c r="D924" s="31">
        <v>43722</v>
      </c>
      <c r="E924" s="2" t="s">
        <v>5</v>
      </c>
      <c r="F924" s="4">
        <v>106</v>
      </c>
      <c r="G924" s="2" t="s">
        <v>8</v>
      </c>
      <c r="H924" s="2">
        <v>30</v>
      </c>
      <c r="I924" s="2">
        <v>2846</v>
      </c>
      <c r="J924" s="2">
        <v>5671</v>
      </c>
      <c r="K924" s="29">
        <f t="shared" si="70"/>
        <v>2825</v>
      </c>
      <c r="L924">
        <f t="shared" si="71"/>
        <v>49.814847469582084</v>
      </c>
      <c r="M924" s="33">
        <f t="shared" si="74"/>
        <v>7.7345978830474038E-4</v>
      </c>
      <c r="N924" s="32"/>
    </row>
    <row r="925" spans="1:14" x14ac:dyDescent="0.25">
      <c r="A925" s="2">
        <v>923</v>
      </c>
      <c r="B925" s="2">
        <f t="shared" si="72"/>
        <v>38</v>
      </c>
      <c r="C925" s="2">
        <f t="shared" si="73"/>
        <v>9</v>
      </c>
      <c r="D925" s="31">
        <v>43723</v>
      </c>
      <c r="E925" s="2" t="s">
        <v>3</v>
      </c>
      <c r="F925" s="4">
        <v>106</v>
      </c>
      <c r="G925" s="2" t="s">
        <v>8</v>
      </c>
      <c r="H925" s="2">
        <v>18</v>
      </c>
      <c r="I925" s="2">
        <v>3671</v>
      </c>
      <c r="J925" s="2">
        <v>8320</v>
      </c>
      <c r="K925" s="29">
        <f t="shared" si="70"/>
        <v>4649</v>
      </c>
      <c r="L925">
        <f t="shared" si="71"/>
        <v>55.877403846153854</v>
      </c>
      <c r="M925" s="33">
        <f t="shared" si="74"/>
        <v>1.2728547100278719E-3</v>
      </c>
      <c r="N925" s="32"/>
    </row>
    <row r="926" spans="1:14" x14ac:dyDescent="0.25">
      <c r="A926" s="2">
        <v>924</v>
      </c>
      <c r="B926" s="2">
        <f t="shared" si="72"/>
        <v>38</v>
      </c>
      <c r="C926" s="2">
        <f t="shared" si="73"/>
        <v>9</v>
      </c>
      <c r="D926" s="31">
        <v>43724</v>
      </c>
      <c r="E926" s="2" t="s">
        <v>7</v>
      </c>
      <c r="F926" s="4">
        <v>107</v>
      </c>
      <c r="G926" s="2" t="s">
        <v>4</v>
      </c>
      <c r="H926" s="2">
        <v>27</v>
      </c>
      <c r="I926" s="2">
        <v>3529</v>
      </c>
      <c r="J926" s="2">
        <v>3742</v>
      </c>
      <c r="K926" s="29">
        <f t="shared" si="70"/>
        <v>213</v>
      </c>
      <c r="L926">
        <f t="shared" si="71"/>
        <v>5.692143238909674</v>
      </c>
      <c r="M926" s="33">
        <f t="shared" si="74"/>
        <v>5.8317499082799899E-5</v>
      </c>
      <c r="N926" s="32"/>
    </row>
    <row r="927" spans="1:14" x14ac:dyDescent="0.25">
      <c r="A927" s="2">
        <v>925</v>
      </c>
      <c r="B927" s="2">
        <f t="shared" si="72"/>
        <v>38</v>
      </c>
      <c r="C927" s="2">
        <f t="shared" si="73"/>
        <v>9</v>
      </c>
      <c r="D927" s="31">
        <v>43725</v>
      </c>
      <c r="E927" s="2" t="s">
        <v>7</v>
      </c>
      <c r="F927" s="4">
        <v>106</v>
      </c>
      <c r="G927" s="2" t="s">
        <v>8</v>
      </c>
      <c r="H927" s="2">
        <v>14</v>
      </c>
      <c r="I927" s="2">
        <v>2423</v>
      </c>
      <c r="J927" s="2">
        <v>6896</v>
      </c>
      <c r="K927" s="29">
        <f t="shared" si="70"/>
        <v>4473</v>
      </c>
      <c r="L927">
        <f t="shared" si="71"/>
        <v>64.863689095127611</v>
      </c>
      <c r="M927" s="33">
        <f t="shared" si="74"/>
        <v>1.2246674807387978E-3</v>
      </c>
      <c r="N927" s="32"/>
    </row>
    <row r="928" spans="1:14" x14ac:dyDescent="0.25">
      <c r="A928" s="2">
        <v>926</v>
      </c>
      <c r="B928" s="2">
        <f t="shared" si="72"/>
        <v>38</v>
      </c>
      <c r="C928" s="2">
        <f t="shared" si="73"/>
        <v>9</v>
      </c>
      <c r="D928" s="31">
        <v>43726</v>
      </c>
      <c r="E928" s="2" t="s">
        <v>3</v>
      </c>
      <c r="F928" s="4">
        <v>109</v>
      </c>
      <c r="G928" s="2" t="s">
        <v>18</v>
      </c>
      <c r="H928" s="2">
        <v>43</v>
      </c>
      <c r="I928" s="2">
        <v>1576</v>
      </c>
      <c r="J928" s="2">
        <v>7040</v>
      </c>
      <c r="K928" s="29">
        <f t="shared" si="70"/>
        <v>5464</v>
      </c>
      <c r="L928">
        <f t="shared" si="71"/>
        <v>77.61363636363636</v>
      </c>
      <c r="M928" s="33">
        <f t="shared" si="74"/>
        <v>1.4959944365653458E-3</v>
      </c>
      <c r="N928" s="32"/>
    </row>
    <row r="929" spans="1:14" x14ac:dyDescent="0.25">
      <c r="A929" s="2">
        <v>927</v>
      </c>
      <c r="B929" s="2">
        <f t="shared" si="72"/>
        <v>38</v>
      </c>
      <c r="C929" s="2">
        <f t="shared" si="73"/>
        <v>9</v>
      </c>
      <c r="D929" s="31">
        <v>43727</v>
      </c>
      <c r="E929" s="2" t="s">
        <v>3</v>
      </c>
      <c r="F929" s="4">
        <v>105</v>
      </c>
      <c r="G929" s="2" t="s">
        <v>4</v>
      </c>
      <c r="H929" s="2">
        <v>35</v>
      </c>
      <c r="I929" s="2">
        <v>3925</v>
      </c>
      <c r="J929" s="2">
        <v>7191</v>
      </c>
      <c r="K929" s="29">
        <f t="shared" si="70"/>
        <v>3266</v>
      </c>
      <c r="L929">
        <f t="shared" si="71"/>
        <v>45.417883465442912</v>
      </c>
      <c r="M929" s="33">
        <f t="shared" si="74"/>
        <v>8.9420165260293172E-4</v>
      </c>
      <c r="N929" s="32"/>
    </row>
    <row r="930" spans="1:14" x14ac:dyDescent="0.25">
      <c r="A930" s="2">
        <v>928</v>
      </c>
      <c r="B930" s="2">
        <f t="shared" si="72"/>
        <v>38</v>
      </c>
      <c r="C930" s="2">
        <f t="shared" si="73"/>
        <v>9</v>
      </c>
      <c r="D930" s="31">
        <v>43728</v>
      </c>
      <c r="E930" s="2" t="s">
        <v>6</v>
      </c>
      <c r="F930" s="4">
        <v>107</v>
      </c>
      <c r="G930" s="2" t="s">
        <v>8</v>
      </c>
      <c r="H930" s="2">
        <v>16</v>
      </c>
      <c r="I930" s="2">
        <v>3655</v>
      </c>
      <c r="J930" s="2">
        <v>5355</v>
      </c>
      <c r="K930" s="29">
        <f t="shared" si="70"/>
        <v>1700</v>
      </c>
      <c r="L930">
        <f t="shared" si="71"/>
        <v>31.746031746031743</v>
      </c>
      <c r="M930" s="33">
        <f t="shared" si="74"/>
        <v>4.6544482836037478E-4</v>
      </c>
      <c r="N930" s="32"/>
    </row>
    <row r="931" spans="1:14" x14ac:dyDescent="0.25">
      <c r="A931" s="2">
        <v>929</v>
      </c>
      <c r="B931" s="2">
        <f t="shared" si="72"/>
        <v>38</v>
      </c>
      <c r="C931" s="2">
        <f t="shared" si="73"/>
        <v>9</v>
      </c>
      <c r="D931" s="31">
        <v>43729</v>
      </c>
      <c r="E931" s="2" t="s">
        <v>7</v>
      </c>
      <c r="F931" s="4">
        <v>109</v>
      </c>
      <c r="G931" s="2" t="s">
        <v>8</v>
      </c>
      <c r="H931" s="2">
        <v>37</v>
      </c>
      <c r="I931" s="2">
        <v>2989</v>
      </c>
      <c r="J931" s="2">
        <v>8715</v>
      </c>
      <c r="K931" s="29">
        <f t="shared" si="70"/>
        <v>5726</v>
      </c>
      <c r="L931">
        <f t="shared" si="71"/>
        <v>65.702811244979927</v>
      </c>
      <c r="M931" s="33">
        <f t="shared" si="74"/>
        <v>1.5677276983479447E-3</v>
      </c>
      <c r="N931" s="32"/>
    </row>
    <row r="932" spans="1:14" x14ac:dyDescent="0.25">
      <c r="A932" s="2">
        <v>930</v>
      </c>
      <c r="B932" s="2">
        <f t="shared" si="72"/>
        <v>39</v>
      </c>
      <c r="C932" s="2">
        <f t="shared" si="73"/>
        <v>9</v>
      </c>
      <c r="D932" s="31">
        <v>43730</v>
      </c>
      <c r="E932" s="2" t="s">
        <v>6</v>
      </c>
      <c r="F932" s="4">
        <v>108</v>
      </c>
      <c r="G932" s="2" t="s">
        <v>18</v>
      </c>
      <c r="H932" s="2">
        <v>43</v>
      </c>
      <c r="I932" s="2">
        <v>2161</v>
      </c>
      <c r="J932" s="2">
        <v>3341</v>
      </c>
      <c r="K932" s="29">
        <f t="shared" si="70"/>
        <v>1180</v>
      </c>
      <c r="L932">
        <f t="shared" si="71"/>
        <v>35.318766836276566</v>
      </c>
      <c r="M932" s="33">
        <f t="shared" si="74"/>
        <v>3.230734690972013E-4</v>
      </c>
      <c r="N932" s="32"/>
    </row>
    <row r="933" spans="1:14" x14ac:dyDescent="0.25">
      <c r="A933" s="2">
        <v>931</v>
      </c>
      <c r="B933" s="2">
        <f t="shared" si="72"/>
        <v>39</v>
      </c>
      <c r="C933" s="2">
        <f t="shared" si="73"/>
        <v>9</v>
      </c>
      <c r="D933" s="31">
        <v>43731</v>
      </c>
      <c r="E933" s="2" t="s">
        <v>6</v>
      </c>
      <c r="F933" s="4">
        <v>105</v>
      </c>
      <c r="G933" s="2" t="s">
        <v>18</v>
      </c>
      <c r="H933" s="2">
        <v>12</v>
      </c>
      <c r="I933" s="2">
        <v>2634</v>
      </c>
      <c r="J933" s="2">
        <v>3113</v>
      </c>
      <c r="K933" s="29">
        <f t="shared" si="70"/>
        <v>479</v>
      </c>
      <c r="L933">
        <f t="shared" si="71"/>
        <v>15.387086411821393</v>
      </c>
      <c r="M933" s="33">
        <f t="shared" si="74"/>
        <v>1.3114592516742324E-4</v>
      </c>
      <c r="N933" s="32"/>
    </row>
    <row r="934" spans="1:14" x14ac:dyDescent="0.25">
      <c r="A934" s="2">
        <v>932</v>
      </c>
      <c r="B934" s="2">
        <f t="shared" si="72"/>
        <v>39</v>
      </c>
      <c r="C934" s="2">
        <f t="shared" si="73"/>
        <v>9</v>
      </c>
      <c r="D934" s="31">
        <v>43732</v>
      </c>
      <c r="E934" s="2" t="s">
        <v>5</v>
      </c>
      <c r="F934" s="4">
        <v>109</v>
      </c>
      <c r="G934" s="2" t="s">
        <v>19</v>
      </c>
      <c r="H934" s="2">
        <v>28</v>
      </c>
      <c r="I934" s="2">
        <v>3019</v>
      </c>
      <c r="J934" s="2">
        <v>1933</v>
      </c>
      <c r="K934" s="29">
        <f t="shared" si="70"/>
        <v>-1086</v>
      </c>
      <c r="L934">
        <f t="shared" si="71"/>
        <v>-56.182100362131408</v>
      </c>
      <c r="M934" s="33">
        <f t="shared" si="74"/>
        <v>-2.9733710799962764E-4</v>
      </c>
      <c r="N934" s="32"/>
    </row>
    <row r="935" spans="1:14" x14ac:dyDescent="0.25">
      <c r="A935" s="2">
        <v>933</v>
      </c>
      <c r="B935" s="2">
        <f t="shared" si="72"/>
        <v>39</v>
      </c>
      <c r="C935" s="2">
        <f t="shared" si="73"/>
        <v>9</v>
      </c>
      <c r="D935" s="31">
        <v>43733</v>
      </c>
      <c r="E935" s="2" t="s">
        <v>7</v>
      </c>
      <c r="F935" s="4">
        <v>105</v>
      </c>
      <c r="G935" s="2" t="s">
        <v>20</v>
      </c>
      <c r="H935" s="2">
        <v>9</v>
      </c>
      <c r="I935" s="2">
        <v>4470</v>
      </c>
      <c r="J935" s="2">
        <v>6831</v>
      </c>
      <c r="K935" s="29">
        <f t="shared" si="70"/>
        <v>2361</v>
      </c>
      <c r="L935">
        <f t="shared" si="71"/>
        <v>34.563021519543256</v>
      </c>
      <c r="M935" s="33">
        <f t="shared" si="74"/>
        <v>6.4642072926990876E-4</v>
      </c>
      <c r="N935" s="32"/>
    </row>
    <row r="936" spans="1:14" x14ac:dyDescent="0.25">
      <c r="A936" s="2">
        <v>934</v>
      </c>
      <c r="B936" s="2">
        <f t="shared" si="72"/>
        <v>39</v>
      </c>
      <c r="C936" s="2">
        <f t="shared" si="73"/>
        <v>9</v>
      </c>
      <c r="D936" s="31">
        <v>43734</v>
      </c>
      <c r="E936" s="2" t="s">
        <v>7</v>
      </c>
      <c r="F936" s="4">
        <v>103</v>
      </c>
      <c r="G936" s="2" t="s">
        <v>19</v>
      </c>
      <c r="H936" s="2">
        <v>42</v>
      </c>
      <c r="I936" s="2">
        <v>1860</v>
      </c>
      <c r="J936" s="2">
        <v>2361</v>
      </c>
      <c r="K936" s="29">
        <f t="shared" si="70"/>
        <v>501</v>
      </c>
      <c r="L936">
        <f t="shared" si="71"/>
        <v>21.219822109275729</v>
      </c>
      <c r="M936" s="33">
        <f t="shared" si="74"/>
        <v>1.3716932882855751E-4</v>
      </c>
      <c r="N936" s="32"/>
    </row>
    <row r="937" spans="1:14" x14ac:dyDescent="0.25">
      <c r="A937" s="2">
        <v>935</v>
      </c>
      <c r="B937" s="2">
        <f t="shared" si="72"/>
        <v>39</v>
      </c>
      <c r="C937" s="2">
        <f t="shared" si="73"/>
        <v>9</v>
      </c>
      <c r="D937" s="31">
        <v>43735</v>
      </c>
      <c r="E937" s="2" t="s">
        <v>3</v>
      </c>
      <c r="F937" s="4">
        <v>106</v>
      </c>
      <c r="G937" s="2" t="s">
        <v>8</v>
      </c>
      <c r="H937" s="2">
        <v>14</v>
      </c>
      <c r="I937" s="2">
        <v>3167</v>
      </c>
      <c r="J937" s="2">
        <v>6661</v>
      </c>
      <c r="K937" s="29">
        <f t="shared" si="70"/>
        <v>3494</v>
      </c>
      <c r="L937">
        <f t="shared" si="71"/>
        <v>52.454586398438671</v>
      </c>
      <c r="M937" s="33">
        <f t="shared" si="74"/>
        <v>9.5662601781832323E-4</v>
      </c>
      <c r="N937" s="32"/>
    </row>
    <row r="938" spans="1:14" x14ac:dyDescent="0.25">
      <c r="A938" s="2">
        <v>936</v>
      </c>
      <c r="B938" s="2">
        <f t="shared" si="72"/>
        <v>39</v>
      </c>
      <c r="C938" s="2">
        <f t="shared" si="73"/>
        <v>9</v>
      </c>
      <c r="D938" s="31">
        <v>43736</v>
      </c>
      <c r="E938" s="2" t="s">
        <v>6</v>
      </c>
      <c r="F938" s="4">
        <v>106</v>
      </c>
      <c r="G938" s="2" t="s">
        <v>19</v>
      </c>
      <c r="H938" s="2">
        <v>47</v>
      </c>
      <c r="I938" s="2">
        <v>4207</v>
      </c>
      <c r="J938" s="2">
        <v>8174</v>
      </c>
      <c r="K938" s="29">
        <f t="shared" si="70"/>
        <v>3967</v>
      </c>
      <c r="L938">
        <f t="shared" si="71"/>
        <v>48.531930511377539</v>
      </c>
      <c r="M938" s="33">
        <f t="shared" si="74"/>
        <v>1.0861291965327097E-3</v>
      </c>
      <c r="N938" s="32"/>
    </row>
    <row r="939" spans="1:14" x14ac:dyDescent="0.25">
      <c r="A939" s="2">
        <v>937</v>
      </c>
      <c r="B939" s="2">
        <f t="shared" si="72"/>
        <v>40</v>
      </c>
      <c r="C939" s="2">
        <f t="shared" si="73"/>
        <v>9</v>
      </c>
      <c r="D939" s="31">
        <v>43737</v>
      </c>
      <c r="E939" s="2" t="s">
        <v>6</v>
      </c>
      <c r="F939" s="4">
        <v>104</v>
      </c>
      <c r="G939" s="2" t="s">
        <v>20</v>
      </c>
      <c r="H939" s="2">
        <v>23</v>
      </c>
      <c r="I939" s="2">
        <v>1375</v>
      </c>
      <c r="J939" s="2">
        <v>8929</v>
      </c>
      <c r="K939" s="29">
        <f t="shared" si="70"/>
        <v>7554</v>
      </c>
      <c r="L939">
        <f t="shared" si="71"/>
        <v>84.600739164520107</v>
      </c>
      <c r="M939" s="33">
        <f t="shared" si="74"/>
        <v>2.0682177843731006E-3</v>
      </c>
      <c r="N939" s="32"/>
    </row>
    <row r="940" spans="1:14" x14ac:dyDescent="0.25">
      <c r="A940" s="2">
        <v>938</v>
      </c>
      <c r="B940" s="2">
        <f t="shared" si="72"/>
        <v>40</v>
      </c>
      <c r="C940" s="2">
        <f t="shared" si="73"/>
        <v>9</v>
      </c>
      <c r="D940" s="31">
        <v>43738</v>
      </c>
      <c r="E940" s="2" t="s">
        <v>6</v>
      </c>
      <c r="F940" s="4">
        <v>109</v>
      </c>
      <c r="G940" s="2" t="s">
        <v>20</v>
      </c>
      <c r="H940" s="2">
        <v>34</v>
      </c>
      <c r="I940" s="2">
        <v>4601</v>
      </c>
      <c r="J940" s="2">
        <v>3407</v>
      </c>
      <c r="K940" s="29">
        <f t="shared" si="70"/>
        <v>-1194</v>
      </c>
      <c r="L940">
        <f t="shared" si="71"/>
        <v>-35.04549457000293</v>
      </c>
      <c r="M940" s="33">
        <f t="shared" si="74"/>
        <v>-3.2690654415428675E-4</v>
      </c>
      <c r="N940" s="32"/>
    </row>
    <row r="941" spans="1:14" x14ac:dyDescent="0.25">
      <c r="A941" s="2">
        <v>939</v>
      </c>
      <c r="B941" s="2">
        <f t="shared" si="72"/>
        <v>40</v>
      </c>
      <c r="C941" s="2">
        <f t="shared" si="73"/>
        <v>10</v>
      </c>
      <c r="D941" s="31">
        <v>43739</v>
      </c>
      <c r="E941" s="2" t="s">
        <v>6</v>
      </c>
      <c r="F941" s="4">
        <v>110</v>
      </c>
      <c r="G941" s="2" t="s">
        <v>4</v>
      </c>
      <c r="H941" s="2">
        <v>12</v>
      </c>
      <c r="I941" s="2">
        <v>3572</v>
      </c>
      <c r="J941" s="2">
        <v>4978</v>
      </c>
      <c r="K941" s="29">
        <f t="shared" si="70"/>
        <v>1406</v>
      </c>
      <c r="L941">
        <f t="shared" si="71"/>
        <v>28.244274809160309</v>
      </c>
      <c r="M941" s="33">
        <f t="shared" si="74"/>
        <v>3.8495025216158052E-4</v>
      </c>
      <c r="N941" s="32"/>
    </row>
    <row r="942" spans="1:14" x14ac:dyDescent="0.25">
      <c r="A942" s="2">
        <v>940</v>
      </c>
      <c r="B942" s="2">
        <f t="shared" si="72"/>
        <v>40</v>
      </c>
      <c r="C942" s="2">
        <f t="shared" si="73"/>
        <v>10</v>
      </c>
      <c r="D942" s="31">
        <v>43740</v>
      </c>
      <c r="E942" s="2" t="s">
        <v>5</v>
      </c>
      <c r="F942" s="4">
        <v>107</v>
      </c>
      <c r="G942" s="2" t="s">
        <v>4</v>
      </c>
      <c r="H942" s="2">
        <v>42</v>
      </c>
      <c r="I942" s="2">
        <v>1088</v>
      </c>
      <c r="J942" s="2">
        <v>5797</v>
      </c>
      <c r="K942" s="29">
        <f t="shared" si="70"/>
        <v>4709</v>
      </c>
      <c r="L942">
        <f t="shared" si="71"/>
        <v>81.231671554252188</v>
      </c>
      <c r="M942" s="33">
        <f t="shared" si="74"/>
        <v>1.2892821745582382E-3</v>
      </c>
      <c r="N942" s="32"/>
    </row>
    <row r="943" spans="1:14" x14ac:dyDescent="0.25">
      <c r="A943" s="2">
        <v>941</v>
      </c>
      <c r="B943" s="2">
        <f t="shared" si="72"/>
        <v>40</v>
      </c>
      <c r="C943" s="2">
        <f t="shared" si="73"/>
        <v>10</v>
      </c>
      <c r="D943" s="31">
        <v>43741</v>
      </c>
      <c r="E943" s="2" t="s">
        <v>5</v>
      </c>
      <c r="F943" s="4">
        <v>110</v>
      </c>
      <c r="G943" s="2" t="s">
        <v>4</v>
      </c>
      <c r="H943" s="2">
        <v>40</v>
      </c>
      <c r="I943" s="2">
        <v>1967</v>
      </c>
      <c r="J943" s="2">
        <v>3402</v>
      </c>
      <c r="K943" s="29">
        <f t="shared" si="70"/>
        <v>1435</v>
      </c>
      <c r="L943">
        <f t="shared" si="71"/>
        <v>42.181069958847736</v>
      </c>
      <c r="M943" s="33">
        <f t="shared" si="74"/>
        <v>3.9289019335125755E-4</v>
      </c>
      <c r="N943" s="32"/>
    </row>
    <row r="944" spans="1:14" x14ac:dyDescent="0.25">
      <c r="A944" s="2">
        <v>942</v>
      </c>
      <c r="B944" s="2">
        <f t="shared" si="72"/>
        <v>40</v>
      </c>
      <c r="C944" s="2">
        <f t="shared" si="73"/>
        <v>10</v>
      </c>
      <c r="D944" s="31">
        <v>43742</v>
      </c>
      <c r="E944" s="2" t="s">
        <v>5</v>
      </c>
      <c r="F944" s="4">
        <v>103</v>
      </c>
      <c r="G944" s="2" t="s">
        <v>18</v>
      </c>
      <c r="H944" s="2">
        <v>30</v>
      </c>
      <c r="I944" s="2">
        <v>1188</v>
      </c>
      <c r="J944" s="2">
        <v>6551</v>
      </c>
      <c r="K944" s="29">
        <f t="shared" si="70"/>
        <v>5363</v>
      </c>
      <c r="L944">
        <f t="shared" si="71"/>
        <v>81.865364066554719</v>
      </c>
      <c r="M944" s="33">
        <f t="shared" si="74"/>
        <v>1.4683415379392294E-3</v>
      </c>
      <c r="N944" s="32"/>
    </row>
    <row r="945" spans="1:14" x14ac:dyDescent="0.25">
      <c r="A945" s="2">
        <v>943</v>
      </c>
      <c r="B945" s="2">
        <f t="shared" si="72"/>
        <v>40</v>
      </c>
      <c r="C945" s="2">
        <f t="shared" si="73"/>
        <v>10</v>
      </c>
      <c r="D945" s="31">
        <v>43743</v>
      </c>
      <c r="E945" s="2" t="s">
        <v>6</v>
      </c>
      <c r="F945" s="4">
        <v>103</v>
      </c>
      <c r="G945" s="2" t="s">
        <v>8</v>
      </c>
      <c r="H945" s="2">
        <v>49</v>
      </c>
      <c r="I945" s="2">
        <v>1607</v>
      </c>
      <c r="J945" s="2">
        <v>7362</v>
      </c>
      <c r="K945" s="29">
        <f t="shared" si="70"/>
        <v>5755</v>
      </c>
      <c r="L945">
        <f t="shared" si="71"/>
        <v>78.171692474870952</v>
      </c>
      <c r="M945" s="33">
        <f t="shared" si="74"/>
        <v>1.5756676395376216E-3</v>
      </c>
      <c r="N945" s="32"/>
    </row>
    <row r="946" spans="1:14" x14ac:dyDescent="0.25">
      <c r="A946" s="2">
        <v>944</v>
      </c>
      <c r="B946" s="2">
        <f t="shared" si="72"/>
        <v>41</v>
      </c>
      <c r="C946" s="2">
        <f t="shared" si="73"/>
        <v>10</v>
      </c>
      <c r="D946" s="31">
        <v>43744</v>
      </c>
      <c r="E946" s="2" t="s">
        <v>3</v>
      </c>
      <c r="F946" s="4">
        <v>107</v>
      </c>
      <c r="G946" s="2" t="s">
        <v>19</v>
      </c>
      <c r="H946" s="2">
        <v>47</v>
      </c>
      <c r="I946" s="2">
        <v>4848</v>
      </c>
      <c r="J946" s="2">
        <v>1196</v>
      </c>
      <c r="K946" s="29">
        <f t="shared" si="70"/>
        <v>-3652</v>
      </c>
      <c r="L946">
        <f t="shared" si="71"/>
        <v>-305.35117056856188</v>
      </c>
      <c r="M946" s="33">
        <f t="shared" si="74"/>
        <v>-9.9988500774828752E-4</v>
      </c>
      <c r="N946" s="32"/>
    </row>
    <row r="947" spans="1:14" x14ac:dyDescent="0.25">
      <c r="A947" s="2">
        <v>945</v>
      </c>
      <c r="B947" s="2">
        <f t="shared" si="72"/>
        <v>41</v>
      </c>
      <c r="C947" s="2">
        <f t="shared" si="73"/>
        <v>10</v>
      </c>
      <c r="D947" s="31">
        <v>43745</v>
      </c>
      <c r="E947" s="2" t="s">
        <v>7</v>
      </c>
      <c r="F947" s="4">
        <v>105</v>
      </c>
      <c r="G947" s="2" t="s">
        <v>20</v>
      </c>
      <c r="H947" s="2">
        <v>30</v>
      </c>
      <c r="I947" s="2">
        <v>2647</v>
      </c>
      <c r="J947" s="2">
        <v>6842</v>
      </c>
      <c r="K947" s="29">
        <f t="shared" si="70"/>
        <v>4195</v>
      </c>
      <c r="L947">
        <f t="shared" si="71"/>
        <v>61.312481730488166</v>
      </c>
      <c r="M947" s="33">
        <f t="shared" si="74"/>
        <v>1.1485535617481012E-3</v>
      </c>
      <c r="N947" s="32"/>
    </row>
    <row r="948" spans="1:14" x14ac:dyDescent="0.25">
      <c r="A948" s="2">
        <v>946</v>
      </c>
      <c r="B948" s="2">
        <f t="shared" si="72"/>
        <v>41</v>
      </c>
      <c r="C948" s="2">
        <f t="shared" si="73"/>
        <v>10</v>
      </c>
      <c r="D948" s="31">
        <v>43746</v>
      </c>
      <c r="E948" s="2" t="s">
        <v>7</v>
      </c>
      <c r="F948" s="4">
        <v>109</v>
      </c>
      <c r="G948" s="2" t="s">
        <v>8</v>
      </c>
      <c r="H948" s="2">
        <v>47</v>
      </c>
      <c r="I948" s="2">
        <v>1971</v>
      </c>
      <c r="J948" s="2">
        <v>2131</v>
      </c>
      <c r="K948" s="29">
        <f t="shared" si="70"/>
        <v>160</v>
      </c>
      <c r="L948">
        <f t="shared" si="71"/>
        <v>7.5082121069920227</v>
      </c>
      <c r="M948" s="33">
        <f t="shared" si="74"/>
        <v>4.380657208097645E-5</v>
      </c>
      <c r="N948" s="32"/>
    </row>
    <row r="949" spans="1:14" x14ac:dyDescent="0.25">
      <c r="A949" s="2">
        <v>947</v>
      </c>
      <c r="B949" s="2">
        <f t="shared" si="72"/>
        <v>41</v>
      </c>
      <c r="C949" s="2">
        <f t="shared" si="73"/>
        <v>10</v>
      </c>
      <c r="D949" s="31">
        <v>43747</v>
      </c>
      <c r="E949" s="2" t="s">
        <v>6</v>
      </c>
      <c r="F949" s="4">
        <v>109</v>
      </c>
      <c r="G949" s="2" t="s">
        <v>8</v>
      </c>
      <c r="H949" s="2">
        <v>15</v>
      </c>
      <c r="I949" s="2">
        <v>1514</v>
      </c>
      <c r="J949" s="2">
        <v>2149</v>
      </c>
      <c r="K949" s="29">
        <f t="shared" si="70"/>
        <v>635</v>
      </c>
      <c r="L949">
        <f t="shared" si="71"/>
        <v>29.548627268496976</v>
      </c>
      <c r="M949" s="33">
        <f t="shared" si="74"/>
        <v>1.7385733294637528E-4</v>
      </c>
      <c r="N949" s="32"/>
    </row>
    <row r="950" spans="1:14" x14ac:dyDescent="0.25">
      <c r="A950" s="2">
        <v>948</v>
      </c>
      <c r="B950" s="2">
        <f t="shared" si="72"/>
        <v>41</v>
      </c>
      <c r="C950" s="2">
        <f t="shared" si="73"/>
        <v>10</v>
      </c>
      <c r="D950" s="31">
        <v>43748</v>
      </c>
      <c r="E950" s="2" t="s">
        <v>3</v>
      </c>
      <c r="F950" s="4">
        <v>101</v>
      </c>
      <c r="G950" s="2" t="s">
        <v>8</v>
      </c>
      <c r="H950" s="2">
        <v>36</v>
      </c>
      <c r="I950" s="2">
        <v>1803</v>
      </c>
      <c r="J950" s="2">
        <v>2982</v>
      </c>
      <c r="K950" s="29">
        <f t="shared" si="70"/>
        <v>1179</v>
      </c>
      <c r="L950">
        <f t="shared" si="71"/>
        <v>39.537223340040242</v>
      </c>
      <c r="M950" s="33">
        <f t="shared" si="74"/>
        <v>3.2279967802169518E-4</v>
      </c>
      <c r="N950" s="32"/>
    </row>
    <row r="951" spans="1:14" x14ac:dyDescent="0.25">
      <c r="A951" s="2">
        <v>949</v>
      </c>
      <c r="B951" s="2">
        <f t="shared" si="72"/>
        <v>41</v>
      </c>
      <c r="C951" s="2">
        <f t="shared" si="73"/>
        <v>10</v>
      </c>
      <c r="D951" s="31">
        <v>43749</v>
      </c>
      <c r="E951" s="2" t="s">
        <v>7</v>
      </c>
      <c r="F951" s="4">
        <v>102</v>
      </c>
      <c r="G951" s="2" t="s">
        <v>8</v>
      </c>
      <c r="H951" s="2">
        <v>42</v>
      </c>
      <c r="I951" s="2">
        <v>3244</v>
      </c>
      <c r="J951" s="2">
        <v>6445</v>
      </c>
      <c r="K951" s="29">
        <f t="shared" si="70"/>
        <v>3201</v>
      </c>
      <c r="L951">
        <f t="shared" si="71"/>
        <v>49.66640806826998</v>
      </c>
      <c r="M951" s="33">
        <f t="shared" si="74"/>
        <v>8.7640523269503503E-4</v>
      </c>
      <c r="N951" s="32"/>
    </row>
    <row r="952" spans="1:14" x14ac:dyDescent="0.25">
      <c r="A952" s="2">
        <v>950</v>
      </c>
      <c r="B952" s="2">
        <f t="shared" si="72"/>
        <v>41</v>
      </c>
      <c r="C952" s="2">
        <f t="shared" si="73"/>
        <v>10</v>
      </c>
      <c r="D952" s="31">
        <v>43750</v>
      </c>
      <c r="E952" s="2" t="s">
        <v>5</v>
      </c>
      <c r="F952" s="4">
        <v>107</v>
      </c>
      <c r="G952" s="2" t="s">
        <v>8</v>
      </c>
      <c r="H952" s="2">
        <v>31</v>
      </c>
      <c r="I952" s="2">
        <v>2001</v>
      </c>
      <c r="J952" s="2">
        <v>4212</v>
      </c>
      <c r="K952" s="29">
        <f t="shared" si="70"/>
        <v>2211</v>
      </c>
      <c r="L952">
        <f t="shared" si="71"/>
        <v>52.49287749287749</v>
      </c>
      <c r="M952" s="33">
        <f t="shared" si="74"/>
        <v>6.0535206794399329E-4</v>
      </c>
      <c r="N952" s="32"/>
    </row>
    <row r="953" spans="1:14" x14ac:dyDescent="0.25">
      <c r="A953" s="2">
        <v>951</v>
      </c>
      <c r="B953" s="2">
        <f t="shared" si="72"/>
        <v>42</v>
      </c>
      <c r="C953" s="2">
        <f t="shared" si="73"/>
        <v>10</v>
      </c>
      <c r="D953" s="31">
        <v>43751</v>
      </c>
      <c r="E953" s="2" t="s">
        <v>7</v>
      </c>
      <c r="F953" s="4">
        <v>103</v>
      </c>
      <c r="G953" s="2" t="s">
        <v>4</v>
      </c>
      <c r="H953" s="2">
        <v>3</v>
      </c>
      <c r="I953" s="2">
        <v>3133</v>
      </c>
      <c r="J953" s="2">
        <v>5335</v>
      </c>
      <c r="K953" s="29">
        <f t="shared" si="70"/>
        <v>2202</v>
      </c>
      <c r="L953">
        <f t="shared" si="71"/>
        <v>41.274601686972822</v>
      </c>
      <c r="M953" s="33">
        <f t="shared" si="74"/>
        <v>6.0288794826443841E-4</v>
      </c>
      <c r="N953" s="32"/>
    </row>
    <row r="954" spans="1:14" x14ac:dyDescent="0.25">
      <c r="A954" s="2">
        <v>952</v>
      </c>
      <c r="B954" s="2">
        <f t="shared" si="72"/>
        <v>42</v>
      </c>
      <c r="C954" s="2">
        <f t="shared" si="73"/>
        <v>10</v>
      </c>
      <c r="D954" s="31">
        <v>43752</v>
      </c>
      <c r="E954" s="2" t="s">
        <v>6</v>
      </c>
      <c r="F954" s="4">
        <v>108</v>
      </c>
      <c r="G954" s="2" t="s">
        <v>20</v>
      </c>
      <c r="H954" s="2">
        <v>29</v>
      </c>
      <c r="I954" s="2">
        <v>1023</v>
      </c>
      <c r="J954" s="2">
        <v>3498</v>
      </c>
      <c r="K954" s="29">
        <f t="shared" si="70"/>
        <v>2475</v>
      </c>
      <c r="L954">
        <f t="shared" si="71"/>
        <v>70.754716981132077</v>
      </c>
      <c r="M954" s="33">
        <f t="shared" si="74"/>
        <v>6.7763291187760441E-4</v>
      </c>
      <c r="N954" s="32"/>
    </row>
    <row r="955" spans="1:14" x14ac:dyDescent="0.25">
      <c r="A955" s="2">
        <v>953</v>
      </c>
      <c r="B955" s="2">
        <f t="shared" si="72"/>
        <v>42</v>
      </c>
      <c r="C955" s="2">
        <f t="shared" si="73"/>
        <v>10</v>
      </c>
      <c r="D955" s="31">
        <v>43753</v>
      </c>
      <c r="E955" s="2" t="s">
        <v>7</v>
      </c>
      <c r="F955" s="4">
        <v>106</v>
      </c>
      <c r="G955" s="2" t="s">
        <v>20</v>
      </c>
      <c r="H955" s="2">
        <v>2</v>
      </c>
      <c r="I955" s="2">
        <v>3696</v>
      </c>
      <c r="J955" s="2">
        <v>1410</v>
      </c>
      <c r="K955" s="29">
        <f t="shared" si="70"/>
        <v>-2286</v>
      </c>
      <c r="L955">
        <f t="shared" si="71"/>
        <v>-162.12765957446808</v>
      </c>
      <c r="M955" s="33">
        <f t="shared" si="74"/>
        <v>-6.2588639860695103E-4</v>
      </c>
      <c r="N955" s="32"/>
    </row>
    <row r="956" spans="1:14" x14ac:dyDescent="0.25">
      <c r="A956" s="2">
        <v>954</v>
      </c>
      <c r="B956" s="2">
        <f t="shared" si="72"/>
        <v>42</v>
      </c>
      <c r="C956" s="2">
        <f t="shared" si="73"/>
        <v>10</v>
      </c>
      <c r="D956" s="31">
        <v>43754</v>
      </c>
      <c r="E956" s="2" t="s">
        <v>3</v>
      </c>
      <c r="F956" s="4">
        <v>104</v>
      </c>
      <c r="G956" s="2" t="s">
        <v>4</v>
      </c>
      <c r="H956" s="2">
        <v>44</v>
      </c>
      <c r="I956" s="2">
        <v>4441</v>
      </c>
      <c r="J956" s="2">
        <v>2851</v>
      </c>
      <c r="K956" s="29">
        <f t="shared" si="70"/>
        <v>-1590</v>
      </c>
      <c r="L956">
        <f t="shared" si="71"/>
        <v>-55.769905296387236</v>
      </c>
      <c r="M956" s="33">
        <f t="shared" si="74"/>
        <v>-4.3532781005470344E-4</v>
      </c>
      <c r="N956" s="32"/>
    </row>
    <row r="957" spans="1:14" x14ac:dyDescent="0.25">
      <c r="A957" s="2">
        <v>955</v>
      </c>
      <c r="B957" s="2">
        <f t="shared" si="72"/>
        <v>42</v>
      </c>
      <c r="C957" s="2">
        <f t="shared" si="73"/>
        <v>10</v>
      </c>
      <c r="D957" s="31">
        <v>43755</v>
      </c>
      <c r="E957" s="2" t="s">
        <v>5</v>
      </c>
      <c r="F957" s="4">
        <v>109</v>
      </c>
      <c r="G957" s="2" t="s">
        <v>8</v>
      </c>
      <c r="H957" s="2">
        <v>5</v>
      </c>
      <c r="I957" s="2">
        <v>1093</v>
      </c>
      <c r="J957" s="2">
        <v>4146</v>
      </c>
      <c r="K957" s="29">
        <f t="shared" si="70"/>
        <v>3053</v>
      </c>
      <c r="L957">
        <f t="shared" si="71"/>
        <v>73.637240713941139</v>
      </c>
      <c r="M957" s="33">
        <f t="shared" si="74"/>
        <v>8.3588415352013189E-4</v>
      </c>
      <c r="N957" s="32"/>
    </row>
    <row r="958" spans="1:14" x14ac:dyDescent="0.25">
      <c r="A958" s="2">
        <v>956</v>
      </c>
      <c r="B958" s="2">
        <f t="shared" si="72"/>
        <v>42</v>
      </c>
      <c r="C958" s="2">
        <f t="shared" si="73"/>
        <v>10</v>
      </c>
      <c r="D958" s="31">
        <v>43756</v>
      </c>
      <c r="E958" s="2" t="s">
        <v>3</v>
      </c>
      <c r="F958" s="4">
        <v>106</v>
      </c>
      <c r="G958" s="2" t="s">
        <v>8</v>
      </c>
      <c r="H958" s="2">
        <v>50</v>
      </c>
      <c r="I958" s="2">
        <v>2861</v>
      </c>
      <c r="J958" s="2">
        <v>8291</v>
      </c>
      <c r="K958" s="29">
        <f t="shared" si="70"/>
        <v>5430</v>
      </c>
      <c r="L958">
        <f t="shared" si="71"/>
        <v>65.49270293088891</v>
      </c>
      <c r="M958" s="33">
        <f t="shared" si="74"/>
        <v>1.4866855399981382E-3</v>
      </c>
      <c r="N958" s="32"/>
    </row>
    <row r="959" spans="1:14" x14ac:dyDescent="0.25">
      <c r="A959" s="2">
        <v>957</v>
      </c>
      <c r="B959" s="2">
        <f t="shared" si="72"/>
        <v>42</v>
      </c>
      <c r="C959" s="2">
        <f t="shared" si="73"/>
        <v>10</v>
      </c>
      <c r="D959" s="31">
        <v>43757</v>
      </c>
      <c r="E959" s="2" t="s">
        <v>3</v>
      </c>
      <c r="F959" s="4">
        <v>107</v>
      </c>
      <c r="G959" s="2" t="s">
        <v>8</v>
      </c>
      <c r="H959" s="2">
        <v>40</v>
      </c>
      <c r="I959" s="2">
        <v>2698</v>
      </c>
      <c r="J959" s="2">
        <v>2580</v>
      </c>
      <c r="K959" s="29">
        <f t="shared" si="70"/>
        <v>-118</v>
      </c>
      <c r="L959">
        <f t="shared" si="71"/>
        <v>-4.5736434108527133</v>
      </c>
      <c r="M959" s="33">
        <f t="shared" si="74"/>
        <v>-3.2307346909720128E-5</v>
      </c>
      <c r="N959" s="32"/>
    </row>
    <row r="960" spans="1:14" x14ac:dyDescent="0.25">
      <c r="A960" s="2">
        <v>958</v>
      </c>
      <c r="B960" s="2">
        <f t="shared" si="72"/>
        <v>43</v>
      </c>
      <c r="C960" s="2">
        <f t="shared" si="73"/>
        <v>10</v>
      </c>
      <c r="D960" s="31">
        <v>43758</v>
      </c>
      <c r="E960" s="2" t="s">
        <v>7</v>
      </c>
      <c r="F960" s="4">
        <v>109</v>
      </c>
      <c r="G960" s="2" t="s">
        <v>20</v>
      </c>
      <c r="H960" s="2">
        <v>32</v>
      </c>
      <c r="I960" s="2">
        <v>1226</v>
      </c>
      <c r="J960" s="2">
        <v>7162</v>
      </c>
      <c r="K960" s="29">
        <f t="shared" si="70"/>
        <v>5936</v>
      </c>
      <c r="L960">
        <f t="shared" si="71"/>
        <v>82.881876570790283</v>
      </c>
      <c r="M960" s="33">
        <f t="shared" si="74"/>
        <v>1.6252238242042262E-3</v>
      </c>
      <c r="N960" s="32"/>
    </row>
    <row r="961" spans="1:14" x14ac:dyDescent="0.25">
      <c r="A961" s="2">
        <v>959</v>
      </c>
      <c r="B961" s="2">
        <f t="shared" si="72"/>
        <v>43</v>
      </c>
      <c r="C961" s="2">
        <f t="shared" si="73"/>
        <v>10</v>
      </c>
      <c r="D961" s="31">
        <v>43759</v>
      </c>
      <c r="E961" s="2" t="s">
        <v>5</v>
      </c>
      <c r="F961" s="4">
        <v>106</v>
      </c>
      <c r="G961" s="2" t="s">
        <v>8</v>
      </c>
      <c r="H961" s="2">
        <v>50</v>
      </c>
      <c r="I961" s="2">
        <v>2064</v>
      </c>
      <c r="J961" s="2">
        <v>1685</v>
      </c>
      <c r="K961" s="29">
        <f t="shared" si="70"/>
        <v>-379</v>
      </c>
      <c r="L961">
        <f t="shared" si="71"/>
        <v>-22.492581602373889</v>
      </c>
      <c r="M961" s="33">
        <f t="shared" si="74"/>
        <v>-1.0376681761681297E-4</v>
      </c>
      <c r="N961" s="32"/>
    </row>
    <row r="962" spans="1:14" x14ac:dyDescent="0.25">
      <c r="A962" s="2">
        <v>960</v>
      </c>
      <c r="B962" s="2">
        <f t="shared" si="72"/>
        <v>43</v>
      </c>
      <c r="C962" s="2">
        <f t="shared" si="73"/>
        <v>10</v>
      </c>
      <c r="D962" s="31">
        <v>43760</v>
      </c>
      <c r="E962" s="2" t="s">
        <v>5</v>
      </c>
      <c r="F962" s="4">
        <v>106</v>
      </c>
      <c r="G962" s="2" t="s">
        <v>8</v>
      </c>
      <c r="H962" s="2">
        <v>50</v>
      </c>
      <c r="I962" s="2">
        <v>3176</v>
      </c>
      <c r="J962" s="2">
        <v>3056</v>
      </c>
      <c r="K962" s="29">
        <f t="shared" si="70"/>
        <v>-120</v>
      </c>
      <c r="L962">
        <f t="shared" si="71"/>
        <v>-3.9267015706806281</v>
      </c>
      <c r="M962" s="33">
        <f t="shared" si="74"/>
        <v>-3.2854929060732339E-5</v>
      </c>
      <c r="N962" s="32"/>
    </row>
    <row r="963" spans="1:14" x14ac:dyDescent="0.25">
      <c r="A963" s="2">
        <v>961</v>
      </c>
      <c r="B963" s="2">
        <f t="shared" si="72"/>
        <v>43</v>
      </c>
      <c r="C963" s="2">
        <f t="shared" si="73"/>
        <v>10</v>
      </c>
      <c r="D963" s="31">
        <v>43761</v>
      </c>
      <c r="E963" s="2" t="s">
        <v>7</v>
      </c>
      <c r="F963" s="4">
        <v>107</v>
      </c>
      <c r="G963" s="2" t="s">
        <v>8</v>
      </c>
      <c r="H963" s="2">
        <v>31</v>
      </c>
      <c r="I963" s="2">
        <v>2678</v>
      </c>
      <c r="J963" s="2">
        <v>5185</v>
      </c>
      <c r="K963" s="29">
        <f t="shared" ref="K963:K1026" si="75">J963-I963</f>
        <v>2507</v>
      </c>
      <c r="L963">
        <f t="shared" ref="L963:L1026" si="76">K963/J963*100</f>
        <v>48.35101253616201</v>
      </c>
      <c r="M963" s="33">
        <f t="shared" si="74"/>
        <v>6.8639422629379978E-4</v>
      </c>
      <c r="N963" s="32"/>
    </row>
    <row r="964" spans="1:14" x14ac:dyDescent="0.25">
      <c r="A964" s="2">
        <v>962</v>
      </c>
      <c r="B964" s="2">
        <f t="shared" ref="B964:B1027" si="77">WEEKNUM(D964)</f>
        <v>43</v>
      </c>
      <c r="C964" s="2">
        <f t="shared" ref="C964:C1027" si="78">MONTH(D964)</f>
        <v>10</v>
      </c>
      <c r="D964" s="31">
        <v>43762</v>
      </c>
      <c r="E964" s="2" t="s">
        <v>5</v>
      </c>
      <c r="F964" s="4">
        <v>103</v>
      </c>
      <c r="G964" s="2" t="s">
        <v>4</v>
      </c>
      <c r="H964" s="2">
        <v>8</v>
      </c>
      <c r="I964" s="2">
        <v>4558</v>
      </c>
      <c r="J964" s="2">
        <v>5497</v>
      </c>
      <c r="K964" s="29">
        <f t="shared" si="75"/>
        <v>939</v>
      </c>
      <c r="L964">
        <f t="shared" si="76"/>
        <v>17.082044751682737</v>
      </c>
      <c r="M964" s="33">
        <f t="shared" ref="M964:M1027" si="79">K964/($K$2003)</f>
        <v>2.5708981990023056E-4</v>
      </c>
      <c r="N964" s="32"/>
    </row>
    <row r="965" spans="1:14" x14ac:dyDescent="0.25">
      <c r="A965" s="2">
        <v>963</v>
      </c>
      <c r="B965" s="2">
        <f t="shared" si="77"/>
        <v>43</v>
      </c>
      <c r="C965" s="2">
        <f t="shared" si="78"/>
        <v>10</v>
      </c>
      <c r="D965" s="31">
        <v>43763</v>
      </c>
      <c r="E965" s="2" t="s">
        <v>7</v>
      </c>
      <c r="F965" s="4">
        <v>103</v>
      </c>
      <c r="G965" s="2" t="s">
        <v>20</v>
      </c>
      <c r="H965" s="2">
        <v>40</v>
      </c>
      <c r="I965" s="2">
        <v>1720</v>
      </c>
      <c r="J965" s="2">
        <v>6074</v>
      </c>
      <c r="K965" s="29">
        <f t="shared" si="75"/>
        <v>4354</v>
      </c>
      <c r="L965">
        <f t="shared" si="76"/>
        <v>71.682581494896283</v>
      </c>
      <c r="M965" s="33">
        <f t="shared" si="79"/>
        <v>1.1920863427535716E-3</v>
      </c>
      <c r="N965" s="32"/>
    </row>
    <row r="966" spans="1:14" x14ac:dyDescent="0.25">
      <c r="A966" s="2">
        <v>964</v>
      </c>
      <c r="B966" s="2">
        <f t="shared" si="77"/>
        <v>43</v>
      </c>
      <c r="C966" s="2">
        <f t="shared" si="78"/>
        <v>10</v>
      </c>
      <c r="D966" s="31">
        <v>43764</v>
      </c>
      <c r="E966" s="2" t="s">
        <v>6</v>
      </c>
      <c r="F966" s="4">
        <v>108</v>
      </c>
      <c r="G966" s="2" t="s">
        <v>19</v>
      </c>
      <c r="H966" s="2">
        <v>14</v>
      </c>
      <c r="I966" s="2">
        <v>3420</v>
      </c>
      <c r="J966" s="2">
        <v>1515</v>
      </c>
      <c r="K966" s="29">
        <f t="shared" si="75"/>
        <v>-1905</v>
      </c>
      <c r="L966">
        <f t="shared" si="76"/>
        <v>-125.74257425742574</v>
      </c>
      <c r="M966" s="33">
        <f t="shared" si="79"/>
        <v>-5.2157199883912585E-4</v>
      </c>
      <c r="N966" s="32"/>
    </row>
    <row r="967" spans="1:14" x14ac:dyDescent="0.25">
      <c r="A967" s="2">
        <v>965</v>
      </c>
      <c r="B967" s="2">
        <f t="shared" si="77"/>
        <v>44</v>
      </c>
      <c r="C967" s="2">
        <f t="shared" si="78"/>
        <v>10</v>
      </c>
      <c r="D967" s="31">
        <v>43765</v>
      </c>
      <c r="E967" s="2" t="s">
        <v>3</v>
      </c>
      <c r="F967" s="4">
        <v>105</v>
      </c>
      <c r="G967" s="2" t="s">
        <v>20</v>
      </c>
      <c r="H967" s="2">
        <v>19</v>
      </c>
      <c r="I967" s="2">
        <v>4570</v>
      </c>
      <c r="J967" s="2">
        <v>3052</v>
      </c>
      <c r="K967" s="29">
        <f t="shared" si="75"/>
        <v>-1518</v>
      </c>
      <c r="L967">
        <f t="shared" si="76"/>
        <v>-49.737876802096984</v>
      </c>
      <c r="M967" s="33">
        <f t="shared" si="79"/>
        <v>-4.1561485261826405E-4</v>
      </c>
      <c r="N967" s="32"/>
    </row>
    <row r="968" spans="1:14" x14ac:dyDescent="0.25">
      <c r="A968" s="2">
        <v>966</v>
      </c>
      <c r="B968" s="2">
        <f t="shared" si="77"/>
        <v>44</v>
      </c>
      <c r="C968" s="2">
        <f t="shared" si="78"/>
        <v>10</v>
      </c>
      <c r="D968" s="31">
        <v>43766</v>
      </c>
      <c r="E968" s="2" t="s">
        <v>7</v>
      </c>
      <c r="F968" s="4">
        <v>107</v>
      </c>
      <c r="G968" s="2" t="s">
        <v>19</v>
      </c>
      <c r="H968" s="2">
        <v>47</v>
      </c>
      <c r="I968" s="2">
        <v>2899</v>
      </c>
      <c r="J968" s="2">
        <v>3055</v>
      </c>
      <c r="K968" s="29">
        <f t="shared" si="75"/>
        <v>156</v>
      </c>
      <c r="L968">
        <f t="shared" si="76"/>
        <v>5.1063829787234036</v>
      </c>
      <c r="M968" s="33">
        <f t="shared" si="79"/>
        <v>4.2711407778952035E-5</v>
      </c>
      <c r="N968" s="32"/>
    </row>
    <row r="969" spans="1:14" x14ac:dyDescent="0.25">
      <c r="A969" s="2">
        <v>967</v>
      </c>
      <c r="B969" s="2">
        <f t="shared" si="77"/>
        <v>44</v>
      </c>
      <c r="C969" s="2">
        <f t="shared" si="78"/>
        <v>10</v>
      </c>
      <c r="D969" s="31">
        <v>43767</v>
      </c>
      <c r="E969" s="2" t="s">
        <v>7</v>
      </c>
      <c r="F969" s="4">
        <v>102</v>
      </c>
      <c r="G969" s="2" t="s">
        <v>19</v>
      </c>
      <c r="H969" s="2">
        <v>28</v>
      </c>
      <c r="I969" s="2">
        <v>1804</v>
      </c>
      <c r="J969" s="2">
        <v>854</v>
      </c>
      <c r="K969" s="29">
        <f t="shared" si="75"/>
        <v>-950</v>
      </c>
      <c r="L969">
        <f t="shared" si="76"/>
        <v>-111.24121779859483</v>
      </c>
      <c r="M969" s="33">
        <f t="shared" si="79"/>
        <v>-2.6010152173079767E-4</v>
      </c>
      <c r="N969" s="32"/>
    </row>
    <row r="970" spans="1:14" x14ac:dyDescent="0.25">
      <c r="A970" s="2">
        <v>968</v>
      </c>
      <c r="B970" s="2">
        <f t="shared" si="77"/>
        <v>44</v>
      </c>
      <c r="C970" s="2">
        <f t="shared" si="78"/>
        <v>10</v>
      </c>
      <c r="D970" s="31">
        <v>43768</v>
      </c>
      <c r="E970" s="2" t="s">
        <v>6</v>
      </c>
      <c r="F970" s="4">
        <v>105</v>
      </c>
      <c r="G970" s="2" t="s">
        <v>18</v>
      </c>
      <c r="H970" s="2">
        <v>6</v>
      </c>
      <c r="I970" s="2">
        <v>1701</v>
      </c>
      <c r="J970" s="2">
        <v>1310</v>
      </c>
      <c r="K970" s="29">
        <f t="shared" si="75"/>
        <v>-391</v>
      </c>
      <c r="L970">
        <f t="shared" si="76"/>
        <v>-29.847328244274806</v>
      </c>
      <c r="M970" s="33">
        <f t="shared" si="79"/>
        <v>-1.0705231052288619E-4</v>
      </c>
      <c r="N970" s="32"/>
    </row>
    <row r="971" spans="1:14" x14ac:dyDescent="0.25">
      <c r="A971" s="2">
        <v>969</v>
      </c>
      <c r="B971" s="2">
        <f t="shared" si="77"/>
        <v>44</v>
      </c>
      <c r="C971" s="2">
        <f t="shared" si="78"/>
        <v>10</v>
      </c>
      <c r="D971" s="31">
        <v>43769</v>
      </c>
      <c r="E971" s="2" t="s">
        <v>5</v>
      </c>
      <c r="F971" s="4">
        <v>108</v>
      </c>
      <c r="G971" s="2" t="s">
        <v>20</v>
      </c>
      <c r="H971" s="2">
        <v>43</v>
      </c>
      <c r="I971" s="2">
        <v>1553</v>
      </c>
      <c r="J971" s="2">
        <v>4580</v>
      </c>
      <c r="K971" s="29">
        <f t="shared" si="75"/>
        <v>3027</v>
      </c>
      <c r="L971">
        <f t="shared" si="76"/>
        <v>66.091703056768552</v>
      </c>
      <c r="M971" s="33">
        <f t="shared" si="79"/>
        <v>8.2876558555697321E-4</v>
      </c>
      <c r="N971" s="32"/>
    </row>
    <row r="972" spans="1:14" x14ac:dyDescent="0.25">
      <c r="A972" s="2">
        <v>970</v>
      </c>
      <c r="B972" s="2">
        <f t="shared" si="77"/>
        <v>44</v>
      </c>
      <c r="C972" s="2">
        <f t="shared" si="78"/>
        <v>11</v>
      </c>
      <c r="D972" s="31">
        <v>43770</v>
      </c>
      <c r="E972" s="2" t="s">
        <v>5</v>
      </c>
      <c r="F972" s="4">
        <v>104</v>
      </c>
      <c r="G972" s="2" t="s">
        <v>18</v>
      </c>
      <c r="H972" s="2">
        <v>12</v>
      </c>
      <c r="I972" s="2">
        <v>3463</v>
      </c>
      <c r="J972" s="2">
        <v>6227</v>
      </c>
      <c r="K972" s="29">
        <f t="shared" si="75"/>
        <v>2764</v>
      </c>
      <c r="L972">
        <f t="shared" si="76"/>
        <v>44.387345431186773</v>
      </c>
      <c r="M972" s="33">
        <f t="shared" si="79"/>
        <v>7.5675853269886815E-4</v>
      </c>
      <c r="N972" s="32"/>
    </row>
    <row r="973" spans="1:14" x14ac:dyDescent="0.25">
      <c r="A973" s="2">
        <v>971</v>
      </c>
      <c r="B973" s="2">
        <f t="shared" si="77"/>
        <v>44</v>
      </c>
      <c r="C973" s="2">
        <f t="shared" si="78"/>
        <v>11</v>
      </c>
      <c r="D973" s="31">
        <v>43771</v>
      </c>
      <c r="E973" s="2" t="s">
        <v>3</v>
      </c>
      <c r="F973" s="4">
        <v>109</v>
      </c>
      <c r="G973" s="2" t="s">
        <v>4</v>
      </c>
      <c r="H973" s="2">
        <v>19</v>
      </c>
      <c r="I973" s="2">
        <v>4020</v>
      </c>
      <c r="J973" s="2">
        <v>8422</v>
      </c>
      <c r="K973" s="29">
        <f t="shared" si="75"/>
        <v>4402</v>
      </c>
      <c r="L973">
        <f t="shared" si="76"/>
        <v>52.267869864640225</v>
      </c>
      <c r="M973" s="33">
        <f t="shared" si="79"/>
        <v>1.2052283143778645E-3</v>
      </c>
      <c r="N973" s="32"/>
    </row>
    <row r="974" spans="1:14" x14ac:dyDescent="0.25">
      <c r="A974" s="2">
        <v>972</v>
      </c>
      <c r="B974" s="2">
        <f t="shared" si="77"/>
        <v>45</v>
      </c>
      <c r="C974" s="2">
        <f t="shared" si="78"/>
        <v>11</v>
      </c>
      <c r="D974" s="31">
        <v>43772</v>
      </c>
      <c r="E974" s="2" t="s">
        <v>7</v>
      </c>
      <c r="F974" s="4">
        <v>107</v>
      </c>
      <c r="G974" s="2" t="s">
        <v>8</v>
      </c>
      <c r="H974" s="2">
        <v>10</v>
      </c>
      <c r="I974" s="2">
        <v>2615</v>
      </c>
      <c r="J974" s="2">
        <v>6396</v>
      </c>
      <c r="K974" s="29">
        <f t="shared" si="75"/>
        <v>3781</v>
      </c>
      <c r="L974">
        <f t="shared" si="76"/>
        <v>59.115071919949969</v>
      </c>
      <c r="M974" s="33">
        <f t="shared" si="79"/>
        <v>1.0352040564885747E-3</v>
      </c>
      <c r="N974" s="32"/>
    </row>
    <row r="975" spans="1:14" x14ac:dyDescent="0.25">
      <c r="A975" s="2">
        <v>973</v>
      </c>
      <c r="B975" s="2">
        <f t="shared" si="77"/>
        <v>45</v>
      </c>
      <c r="C975" s="2">
        <f t="shared" si="78"/>
        <v>11</v>
      </c>
      <c r="D975" s="31">
        <v>43773</v>
      </c>
      <c r="E975" s="2" t="s">
        <v>6</v>
      </c>
      <c r="F975" s="4">
        <v>104</v>
      </c>
      <c r="G975" s="2" t="s">
        <v>18</v>
      </c>
      <c r="H975" s="2">
        <v>50</v>
      </c>
      <c r="I975" s="2">
        <v>2906</v>
      </c>
      <c r="J975" s="2">
        <v>8727</v>
      </c>
      <c r="K975" s="29">
        <f t="shared" si="75"/>
        <v>5821</v>
      </c>
      <c r="L975">
        <f t="shared" si="76"/>
        <v>66.701042740918993</v>
      </c>
      <c r="M975" s="33">
        <f t="shared" si="79"/>
        <v>1.5937378505210245E-3</v>
      </c>
      <c r="N975" s="32"/>
    </row>
    <row r="976" spans="1:14" x14ac:dyDescent="0.25">
      <c r="A976" s="2">
        <v>974</v>
      </c>
      <c r="B976" s="2">
        <f t="shared" si="77"/>
        <v>45</v>
      </c>
      <c r="C976" s="2">
        <f t="shared" si="78"/>
        <v>11</v>
      </c>
      <c r="D976" s="31">
        <v>43774</v>
      </c>
      <c r="E976" s="2" t="s">
        <v>5</v>
      </c>
      <c r="F976" s="4">
        <v>102</v>
      </c>
      <c r="G976" s="2" t="s">
        <v>19</v>
      </c>
      <c r="H976" s="2">
        <v>34</v>
      </c>
      <c r="I976" s="2">
        <v>1307</v>
      </c>
      <c r="J976" s="2">
        <v>1919</v>
      </c>
      <c r="K976" s="29">
        <f t="shared" si="75"/>
        <v>612</v>
      </c>
      <c r="L976">
        <f t="shared" si="76"/>
        <v>31.891610213652942</v>
      </c>
      <c r="M976" s="33">
        <f t="shared" si="79"/>
        <v>1.6756013820973492E-4</v>
      </c>
      <c r="N976" s="32"/>
    </row>
    <row r="977" spans="1:14" x14ac:dyDescent="0.25">
      <c r="A977" s="2">
        <v>975</v>
      </c>
      <c r="B977" s="2">
        <f t="shared" si="77"/>
        <v>45</v>
      </c>
      <c r="C977" s="2">
        <f t="shared" si="78"/>
        <v>11</v>
      </c>
      <c r="D977" s="31">
        <v>43775</v>
      </c>
      <c r="E977" s="2" t="s">
        <v>6</v>
      </c>
      <c r="F977" s="4">
        <v>108</v>
      </c>
      <c r="G977" s="2" t="s">
        <v>19</v>
      </c>
      <c r="H977" s="2">
        <v>11</v>
      </c>
      <c r="I977" s="2">
        <v>3157</v>
      </c>
      <c r="J977" s="2">
        <v>4935</v>
      </c>
      <c r="K977" s="29">
        <f t="shared" si="75"/>
        <v>1778</v>
      </c>
      <c r="L977">
        <f t="shared" si="76"/>
        <v>36.028368794326241</v>
      </c>
      <c r="M977" s="33">
        <f t="shared" si="79"/>
        <v>4.8680053224985076E-4</v>
      </c>
      <c r="N977" s="32"/>
    </row>
    <row r="978" spans="1:14" x14ac:dyDescent="0.25">
      <c r="A978" s="2">
        <v>976</v>
      </c>
      <c r="B978" s="2">
        <f t="shared" si="77"/>
        <v>45</v>
      </c>
      <c r="C978" s="2">
        <f t="shared" si="78"/>
        <v>11</v>
      </c>
      <c r="D978" s="31">
        <v>43776</v>
      </c>
      <c r="E978" s="2" t="s">
        <v>7</v>
      </c>
      <c r="F978" s="4">
        <v>107</v>
      </c>
      <c r="G978" s="2" t="s">
        <v>4</v>
      </c>
      <c r="H978" s="2">
        <v>5</v>
      </c>
      <c r="I978" s="2">
        <v>4594</v>
      </c>
      <c r="J978" s="2">
        <v>2082</v>
      </c>
      <c r="K978" s="29">
        <f t="shared" si="75"/>
        <v>-2512</v>
      </c>
      <c r="L978">
        <f t="shared" si="76"/>
        <v>-120.65321805955811</v>
      </c>
      <c r="M978" s="33">
        <f t="shared" si="79"/>
        <v>-6.877631816713302E-4</v>
      </c>
      <c r="N978" s="32"/>
    </row>
    <row r="979" spans="1:14" x14ac:dyDescent="0.25">
      <c r="A979" s="2">
        <v>977</v>
      </c>
      <c r="B979" s="2">
        <f t="shared" si="77"/>
        <v>45</v>
      </c>
      <c r="C979" s="2">
        <f t="shared" si="78"/>
        <v>11</v>
      </c>
      <c r="D979" s="31">
        <v>43777</v>
      </c>
      <c r="E979" s="2" t="s">
        <v>7</v>
      </c>
      <c r="F979" s="4">
        <v>103</v>
      </c>
      <c r="G979" s="2" t="s">
        <v>20</v>
      </c>
      <c r="H979" s="2">
        <v>50</v>
      </c>
      <c r="I979" s="2">
        <v>2738</v>
      </c>
      <c r="J979" s="2">
        <v>2824</v>
      </c>
      <c r="K979" s="29">
        <f t="shared" si="75"/>
        <v>86</v>
      </c>
      <c r="L979">
        <f t="shared" si="76"/>
        <v>3.0453257790368271</v>
      </c>
      <c r="M979" s="33">
        <f t="shared" si="79"/>
        <v>2.354603249352484E-5</v>
      </c>
      <c r="N979" s="32"/>
    </row>
    <row r="980" spans="1:14" x14ac:dyDescent="0.25">
      <c r="A980" s="2">
        <v>978</v>
      </c>
      <c r="B980" s="2">
        <f t="shared" si="77"/>
        <v>45</v>
      </c>
      <c r="C980" s="2">
        <f t="shared" si="78"/>
        <v>11</v>
      </c>
      <c r="D980" s="31">
        <v>43778</v>
      </c>
      <c r="E980" s="2" t="s">
        <v>5</v>
      </c>
      <c r="F980" s="4">
        <v>106</v>
      </c>
      <c r="G980" s="2" t="s">
        <v>8</v>
      </c>
      <c r="H980" s="2">
        <v>8</v>
      </c>
      <c r="I980" s="2">
        <v>2902</v>
      </c>
      <c r="J980" s="2">
        <v>806</v>
      </c>
      <c r="K980" s="29">
        <f t="shared" si="75"/>
        <v>-2096</v>
      </c>
      <c r="L980">
        <f t="shared" si="76"/>
        <v>-260.0496277915633</v>
      </c>
      <c r="M980" s="33">
        <f t="shared" si="79"/>
        <v>-5.7386609426079147E-4</v>
      </c>
      <c r="N980" s="32"/>
    </row>
    <row r="981" spans="1:14" x14ac:dyDescent="0.25">
      <c r="A981" s="2">
        <v>979</v>
      </c>
      <c r="B981" s="2">
        <f t="shared" si="77"/>
        <v>46</v>
      </c>
      <c r="C981" s="2">
        <f t="shared" si="78"/>
        <v>11</v>
      </c>
      <c r="D981" s="31">
        <v>43779</v>
      </c>
      <c r="E981" s="2" t="s">
        <v>6</v>
      </c>
      <c r="F981" s="4">
        <v>109</v>
      </c>
      <c r="G981" s="2" t="s">
        <v>18</v>
      </c>
      <c r="H981" s="2">
        <v>4</v>
      </c>
      <c r="I981" s="2">
        <v>3109</v>
      </c>
      <c r="J981" s="2">
        <v>8244</v>
      </c>
      <c r="K981" s="29">
        <f t="shared" si="75"/>
        <v>5135</v>
      </c>
      <c r="L981">
        <f t="shared" si="76"/>
        <v>62.287724405628332</v>
      </c>
      <c r="M981" s="33">
        <f t="shared" si="79"/>
        <v>1.4059171727238379E-3</v>
      </c>
      <c r="N981" s="32"/>
    </row>
    <row r="982" spans="1:14" x14ac:dyDescent="0.25">
      <c r="A982" s="2">
        <v>980</v>
      </c>
      <c r="B982" s="2">
        <f t="shared" si="77"/>
        <v>46</v>
      </c>
      <c r="C982" s="2">
        <f t="shared" si="78"/>
        <v>11</v>
      </c>
      <c r="D982" s="31">
        <v>43780</v>
      </c>
      <c r="E982" s="2" t="s">
        <v>6</v>
      </c>
      <c r="F982" s="4">
        <v>103</v>
      </c>
      <c r="G982" s="2" t="s">
        <v>8</v>
      </c>
      <c r="H982" s="2">
        <v>3</v>
      </c>
      <c r="I982" s="2">
        <v>1593</v>
      </c>
      <c r="J982" s="2">
        <v>5602</v>
      </c>
      <c r="K982" s="29">
        <f t="shared" si="75"/>
        <v>4009</v>
      </c>
      <c r="L982">
        <f t="shared" si="76"/>
        <v>71.563727240271334</v>
      </c>
      <c r="M982" s="33">
        <f t="shared" si="79"/>
        <v>1.097628421703966E-3</v>
      </c>
      <c r="N982" s="32"/>
    </row>
    <row r="983" spans="1:14" x14ac:dyDescent="0.25">
      <c r="A983" s="2">
        <v>981</v>
      </c>
      <c r="B983" s="2">
        <f t="shared" si="77"/>
        <v>46</v>
      </c>
      <c r="C983" s="2">
        <f t="shared" si="78"/>
        <v>11</v>
      </c>
      <c r="D983" s="31">
        <v>43781</v>
      </c>
      <c r="E983" s="2" t="s">
        <v>5</v>
      </c>
      <c r="F983" s="4">
        <v>104</v>
      </c>
      <c r="G983" s="2" t="s">
        <v>4</v>
      </c>
      <c r="H983" s="2">
        <v>36</v>
      </c>
      <c r="I983" s="2">
        <v>1198</v>
      </c>
      <c r="J983" s="2">
        <v>1772</v>
      </c>
      <c r="K983" s="29">
        <f t="shared" si="75"/>
        <v>574</v>
      </c>
      <c r="L983">
        <f t="shared" si="76"/>
        <v>32.392776523702032</v>
      </c>
      <c r="M983" s="33">
        <f t="shared" si="79"/>
        <v>1.5715607734050302E-4</v>
      </c>
      <c r="N983" s="32"/>
    </row>
    <row r="984" spans="1:14" x14ac:dyDescent="0.25">
      <c r="A984" s="2">
        <v>982</v>
      </c>
      <c r="B984" s="2">
        <f t="shared" si="77"/>
        <v>46</v>
      </c>
      <c r="C984" s="2">
        <f t="shared" si="78"/>
        <v>11</v>
      </c>
      <c r="D984" s="31">
        <v>43782</v>
      </c>
      <c r="E984" s="2" t="s">
        <v>5</v>
      </c>
      <c r="F984" s="4">
        <v>105</v>
      </c>
      <c r="G984" s="2" t="s">
        <v>20</v>
      </c>
      <c r="H984" s="2">
        <v>28</v>
      </c>
      <c r="I984" s="2">
        <v>4095</v>
      </c>
      <c r="J984" s="2">
        <v>7648</v>
      </c>
      <c r="K984" s="29">
        <f t="shared" si="75"/>
        <v>3553</v>
      </c>
      <c r="L984">
        <f t="shared" si="76"/>
        <v>46.456589958158993</v>
      </c>
      <c r="M984" s="33">
        <f t="shared" si="79"/>
        <v>9.7277969127318323E-4</v>
      </c>
      <c r="N984" s="32"/>
    </row>
    <row r="985" spans="1:14" x14ac:dyDescent="0.25">
      <c r="A985" s="2">
        <v>983</v>
      </c>
      <c r="B985" s="2">
        <f t="shared" si="77"/>
        <v>46</v>
      </c>
      <c r="C985" s="2">
        <f t="shared" si="78"/>
        <v>11</v>
      </c>
      <c r="D985" s="31">
        <v>43783</v>
      </c>
      <c r="E985" s="2" t="s">
        <v>7</v>
      </c>
      <c r="F985" s="4">
        <v>107</v>
      </c>
      <c r="G985" s="2" t="s">
        <v>20</v>
      </c>
      <c r="H985" s="2">
        <v>19</v>
      </c>
      <c r="I985" s="2">
        <v>2172</v>
      </c>
      <c r="J985" s="2">
        <v>5818</v>
      </c>
      <c r="K985" s="29">
        <f t="shared" si="75"/>
        <v>3646</v>
      </c>
      <c r="L985">
        <f t="shared" si="76"/>
        <v>62.667583361980064</v>
      </c>
      <c r="M985" s="33">
        <f t="shared" si="79"/>
        <v>9.9824226129525072E-4</v>
      </c>
      <c r="N985" s="32"/>
    </row>
    <row r="986" spans="1:14" x14ac:dyDescent="0.25">
      <c r="A986" s="2">
        <v>984</v>
      </c>
      <c r="B986" s="2">
        <f t="shared" si="77"/>
        <v>46</v>
      </c>
      <c r="C986" s="2">
        <f t="shared" si="78"/>
        <v>11</v>
      </c>
      <c r="D986" s="31">
        <v>43784</v>
      </c>
      <c r="E986" s="2" t="s">
        <v>5</v>
      </c>
      <c r="F986" s="4">
        <v>102</v>
      </c>
      <c r="G986" s="2" t="s">
        <v>19</v>
      </c>
      <c r="H986" s="2">
        <v>19</v>
      </c>
      <c r="I986" s="2">
        <v>1717</v>
      </c>
      <c r="J986" s="2">
        <v>5202</v>
      </c>
      <c r="K986" s="29">
        <f t="shared" si="75"/>
        <v>3485</v>
      </c>
      <c r="L986">
        <f t="shared" si="76"/>
        <v>66.993464052287578</v>
      </c>
      <c r="M986" s="33">
        <f t="shared" si="79"/>
        <v>9.5416189813876825E-4</v>
      </c>
      <c r="N986" s="32"/>
    </row>
    <row r="987" spans="1:14" x14ac:dyDescent="0.25">
      <c r="A987" s="2">
        <v>985</v>
      </c>
      <c r="B987" s="2">
        <f t="shared" si="77"/>
        <v>46</v>
      </c>
      <c r="C987" s="2">
        <f t="shared" si="78"/>
        <v>11</v>
      </c>
      <c r="D987" s="31">
        <v>43785</v>
      </c>
      <c r="E987" s="2" t="s">
        <v>6</v>
      </c>
      <c r="F987" s="4">
        <v>103</v>
      </c>
      <c r="G987" s="2" t="s">
        <v>18</v>
      </c>
      <c r="H987" s="2">
        <v>38</v>
      </c>
      <c r="I987" s="2">
        <v>1868</v>
      </c>
      <c r="J987" s="2">
        <v>4153</v>
      </c>
      <c r="K987" s="29">
        <f t="shared" si="75"/>
        <v>2285</v>
      </c>
      <c r="L987">
        <f t="shared" si="76"/>
        <v>55.020467132193595</v>
      </c>
      <c r="M987" s="33">
        <f t="shared" si="79"/>
        <v>6.2561260753144486E-4</v>
      </c>
      <c r="N987" s="32"/>
    </row>
    <row r="988" spans="1:14" x14ac:dyDescent="0.25">
      <c r="A988" s="2">
        <v>986</v>
      </c>
      <c r="B988" s="2">
        <f t="shared" si="77"/>
        <v>47</v>
      </c>
      <c r="C988" s="2">
        <f t="shared" si="78"/>
        <v>11</v>
      </c>
      <c r="D988" s="31">
        <v>43786</v>
      </c>
      <c r="E988" s="2" t="s">
        <v>7</v>
      </c>
      <c r="F988" s="4">
        <v>102</v>
      </c>
      <c r="G988" s="2" t="s">
        <v>19</v>
      </c>
      <c r="H988" s="2">
        <v>35</v>
      </c>
      <c r="I988" s="2">
        <v>3640</v>
      </c>
      <c r="J988" s="2">
        <v>6295</v>
      </c>
      <c r="K988" s="29">
        <f t="shared" si="75"/>
        <v>2655</v>
      </c>
      <c r="L988">
        <f t="shared" si="76"/>
        <v>42.176330420969023</v>
      </c>
      <c r="M988" s="33">
        <f t="shared" si="79"/>
        <v>7.2691530546870292E-4</v>
      </c>
      <c r="N988" s="32"/>
    </row>
    <row r="989" spans="1:14" x14ac:dyDescent="0.25">
      <c r="A989" s="2">
        <v>987</v>
      </c>
      <c r="B989" s="2">
        <f t="shared" si="77"/>
        <v>47</v>
      </c>
      <c r="C989" s="2">
        <f t="shared" si="78"/>
        <v>11</v>
      </c>
      <c r="D989" s="31">
        <v>43787</v>
      </c>
      <c r="E989" s="2" t="s">
        <v>7</v>
      </c>
      <c r="F989" s="4">
        <v>109</v>
      </c>
      <c r="G989" s="2" t="s">
        <v>8</v>
      </c>
      <c r="H989" s="2">
        <v>25</v>
      </c>
      <c r="I989" s="2">
        <v>4058</v>
      </c>
      <c r="J989" s="2">
        <v>5598</v>
      </c>
      <c r="K989" s="29">
        <f t="shared" si="75"/>
        <v>1540</v>
      </c>
      <c r="L989">
        <f t="shared" si="76"/>
        <v>27.509824937477674</v>
      </c>
      <c r="M989" s="33">
        <f t="shared" si="79"/>
        <v>4.2163825627939831E-4</v>
      </c>
      <c r="N989" s="32"/>
    </row>
    <row r="990" spans="1:14" x14ac:dyDescent="0.25">
      <c r="A990" s="2">
        <v>988</v>
      </c>
      <c r="B990" s="2">
        <f t="shared" si="77"/>
        <v>47</v>
      </c>
      <c r="C990" s="2">
        <f t="shared" si="78"/>
        <v>11</v>
      </c>
      <c r="D990" s="31">
        <v>43788</v>
      </c>
      <c r="E990" s="2" t="s">
        <v>5</v>
      </c>
      <c r="F990" s="4">
        <v>109</v>
      </c>
      <c r="G990" s="2" t="s">
        <v>8</v>
      </c>
      <c r="H990" s="2">
        <v>2</v>
      </c>
      <c r="I990" s="2">
        <v>4567</v>
      </c>
      <c r="J990" s="2">
        <v>1539</v>
      </c>
      <c r="K990" s="29">
        <f t="shared" si="75"/>
        <v>-3028</v>
      </c>
      <c r="L990">
        <f t="shared" si="76"/>
        <v>-196.7511371020143</v>
      </c>
      <c r="M990" s="33">
        <f t="shared" si="79"/>
        <v>-8.2903937663247928E-4</v>
      </c>
      <c r="N990" s="32"/>
    </row>
    <row r="991" spans="1:14" x14ac:dyDescent="0.25">
      <c r="A991" s="2">
        <v>989</v>
      </c>
      <c r="B991" s="2">
        <f t="shared" si="77"/>
        <v>47</v>
      </c>
      <c r="C991" s="2">
        <f t="shared" si="78"/>
        <v>11</v>
      </c>
      <c r="D991" s="31">
        <v>43789</v>
      </c>
      <c r="E991" s="2" t="s">
        <v>3</v>
      </c>
      <c r="F991" s="4">
        <v>110</v>
      </c>
      <c r="G991" s="2" t="s">
        <v>18</v>
      </c>
      <c r="H991" s="2">
        <v>22</v>
      </c>
      <c r="I991" s="2">
        <v>1186</v>
      </c>
      <c r="J991" s="2">
        <v>7988</v>
      </c>
      <c r="K991" s="29">
        <f t="shared" si="75"/>
        <v>6802</v>
      </c>
      <c r="L991">
        <f t="shared" si="76"/>
        <v>85.15272909364046</v>
      </c>
      <c r="M991" s="33">
        <f t="shared" si="79"/>
        <v>1.8623268955925113E-3</v>
      </c>
      <c r="N991" s="32"/>
    </row>
    <row r="992" spans="1:14" x14ac:dyDescent="0.25">
      <c r="A992" s="2">
        <v>990</v>
      </c>
      <c r="B992" s="2">
        <f t="shared" si="77"/>
        <v>47</v>
      </c>
      <c r="C992" s="2">
        <f t="shared" si="78"/>
        <v>11</v>
      </c>
      <c r="D992" s="31">
        <v>43790</v>
      </c>
      <c r="E992" s="2" t="s">
        <v>7</v>
      </c>
      <c r="F992" s="4">
        <v>109</v>
      </c>
      <c r="G992" s="2" t="s">
        <v>8</v>
      </c>
      <c r="H992" s="2">
        <v>3</v>
      </c>
      <c r="I992" s="2">
        <v>4560</v>
      </c>
      <c r="J992" s="2">
        <v>4153</v>
      </c>
      <c r="K992" s="29">
        <f t="shared" si="75"/>
        <v>-407</v>
      </c>
      <c r="L992">
        <f t="shared" si="76"/>
        <v>-9.8001444738743082</v>
      </c>
      <c r="M992" s="33">
        <f t="shared" si="79"/>
        <v>-1.1143296773098383E-4</v>
      </c>
      <c r="N992" s="32"/>
    </row>
    <row r="993" spans="1:14" x14ac:dyDescent="0.25">
      <c r="A993" s="2">
        <v>991</v>
      </c>
      <c r="B993" s="2">
        <f t="shared" si="77"/>
        <v>47</v>
      </c>
      <c r="C993" s="2">
        <f t="shared" si="78"/>
        <v>11</v>
      </c>
      <c r="D993" s="31">
        <v>43791</v>
      </c>
      <c r="E993" s="2" t="s">
        <v>7</v>
      </c>
      <c r="F993" s="4">
        <v>103</v>
      </c>
      <c r="G993" s="2" t="s">
        <v>4</v>
      </c>
      <c r="H993" s="2">
        <v>34</v>
      </c>
      <c r="I993" s="2">
        <v>2007</v>
      </c>
      <c r="J993" s="2">
        <v>2793</v>
      </c>
      <c r="K993" s="29">
        <f t="shared" si="75"/>
        <v>786</v>
      </c>
      <c r="L993">
        <f t="shared" si="76"/>
        <v>28.141783029001072</v>
      </c>
      <c r="M993" s="33">
        <f t="shared" si="79"/>
        <v>2.1519978534779682E-4</v>
      </c>
      <c r="N993" s="32"/>
    </row>
    <row r="994" spans="1:14" x14ac:dyDescent="0.25">
      <c r="A994" s="2">
        <v>992</v>
      </c>
      <c r="B994" s="2">
        <f t="shared" si="77"/>
        <v>47</v>
      </c>
      <c r="C994" s="2">
        <f t="shared" si="78"/>
        <v>11</v>
      </c>
      <c r="D994" s="31">
        <v>43792</v>
      </c>
      <c r="E994" s="2" t="s">
        <v>3</v>
      </c>
      <c r="F994" s="4">
        <v>109</v>
      </c>
      <c r="G994" s="2" t="s">
        <v>18</v>
      </c>
      <c r="H994" s="2">
        <v>19</v>
      </c>
      <c r="I994" s="2">
        <v>3069</v>
      </c>
      <c r="J994" s="2">
        <v>3764</v>
      </c>
      <c r="K994" s="29">
        <f t="shared" si="75"/>
        <v>695</v>
      </c>
      <c r="L994">
        <f t="shared" si="76"/>
        <v>18.4643995749203</v>
      </c>
      <c r="M994" s="33">
        <f t="shared" si="79"/>
        <v>1.9028479747674145E-4</v>
      </c>
      <c r="N994" s="32"/>
    </row>
    <row r="995" spans="1:14" x14ac:dyDescent="0.25">
      <c r="A995" s="2">
        <v>993</v>
      </c>
      <c r="B995" s="2">
        <f t="shared" si="77"/>
        <v>48</v>
      </c>
      <c r="C995" s="2">
        <f t="shared" si="78"/>
        <v>11</v>
      </c>
      <c r="D995" s="31">
        <v>43793</v>
      </c>
      <c r="E995" s="2" t="s">
        <v>7</v>
      </c>
      <c r="F995" s="4">
        <v>110</v>
      </c>
      <c r="G995" s="2" t="s">
        <v>8</v>
      </c>
      <c r="H995" s="2">
        <v>30</v>
      </c>
      <c r="I995" s="2">
        <v>3790</v>
      </c>
      <c r="J995" s="2">
        <v>6974</v>
      </c>
      <c r="K995" s="29">
        <f t="shared" si="75"/>
        <v>3184</v>
      </c>
      <c r="L995">
        <f t="shared" si="76"/>
        <v>45.655291081158587</v>
      </c>
      <c r="M995" s="33">
        <f t="shared" si="79"/>
        <v>8.7175078441143134E-4</v>
      </c>
      <c r="N995" s="32"/>
    </row>
    <row r="996" spans="1:14" x14ac:dyDescent="0.25">
      <c r="A996" s="2">
        <v>994</v>
      </c>
      <c r="B996" s="2">
        <f t="shared" si="77"/>
        <v>48</v>
      </c>
      <c r="C996" s="2">
        <f t="shared" si="78"/>
        <v>11</v>
      </c>
      <c r="D996" s="31">
        <v>43794</v>
      </c>
      <c r="E996" s="2" t="s">
        <v>3</v>
      </c>
      <c r="F996" s="4">
        <v>107</v>
      </c>
      <c r="G996" s="2" t="s">
        <v>19</v>
      </c>
      <c r="H996" s="2">
        <v>39</v>
      </c>
      <c r="I996" s="2">
        <v>3516</v>
      </c>
      <c r="J996" s="2">
        <v>4369</v>
      </c>
      <c r="K996" s="29">
        <f t="shared" si="75"/>
        <v>853</v>
      </c>
      <c r="L996">
        <f t="shared" si="76"/>
        <v>19.523918516823073</v>
      </c>
      <c r="M996" s="33">
        <f t="shared" si="79"/>
        <v>2.3354378740670568E-4</v>
      </c>
      <c r="N996" s="32"/>
    </row>
    <row r="997" spans="1:14" x14ac:dyDescent="0.25">
      <c r="A997" s="2">
        <v>995</v>
      </c>
      <c r="B997" s="2">
        <f t="shared" si="77"/>
        <v>48</v>
      </c>
      <c r="C997" s="2">
        <f t="shared" si="78"/>
        <v>11</v>
      </c>
      <c r="D997" s="31">
        <v>43795</v>
      </c>
      <c r="E997" s="2" t="s">
        <v>5</v>
      </c>
      <c r="F997" s="4">
        <v>108</v>
      </c>
      <c r="G997" s="2" t="s">
        <v>18</v>
      </c>
      <c r="H997" s="2">
        <v>32</v>
      </c>
      <c r="I997" s="2">
        <v>2676</v>
      </c>
      <c r="J997" s="2">
        <v>5707</v>
      </c>
      <c r="K997" s="29">
        <f t="shared" si="75"/>
        <v>3031</v>
      </c>
      <c r="L997">
        <f t="shared" si="76"/>
        <v>53.110215524794114</v>
      </c>
      <c r="M997" s="33">
        <f t="shared" si="79"/>
        <v>8.2986074985899757E-4</v>
      </c>
      <c r="N997" s="32"/>
    </row>
    <row r="998" spans="1:14" x14ac:dyDescent="0.25">
      <c r="A998" s="2">
        <v>996</v>
      </c>
      <c r="B998" s="2">
        <f t="shared" si="77"/>
        <v>48</v>
      </c>
      <c r="C998" s="2">
        <f t="shared" si="78"/>
        <v>11</v>
      </c>
      <c r="D998" s="31">
        <v>43796</v>
      </c>
      <c r="E998" s="2" t="s">
        <v>7</v>
      </c>
      <c r="F998" s="4">
        <v>104</v>
      </c>
      <c r="G998" s="2" t="s">
        <v>19</v>
      </c>
      <c r="H998" s="2">
        <v>1</v>
      </c>
      <c r="I998" s="2">
        <v>4042</v>
      </c>
      <c r="J998" s="2">
        <v>7230</v>
      </c>
      <c r="K998" s="29">
        <f t="shared" si="75"/>
        <v>3188</v>
      </c>
      <c r="L998">
        <f t="shared" si="76"/>
        <v>44.094052558782849</v>
      </c>
      <c r="M998" s="33">
        <f t="shared" si="79"/>
        <v>8.7284594871345569E-4</v>
      </c>
      <c r="N998" s="32"/>
    </row>
    <row r="999" spans="1:14" x14ac:dyDescent="0.25">
      <c r="A999" s="2">
        <v>997</v>
      </c>
      <c r="B999" s="2">
        <f t="shared" si="77"/>
        <v>48</v>
      </c>
      <c r="C999" s="2">
        <f t="shared" si="78"/>
        <v>11</v>
      </c>
      <c r="D999" s="31">
        <v>43797</v>
      </c>
      <c r="E999" s="2" t="s">
        <v>3</v>
      </c>
      <c r="F999" s="4">
        <v>109</v>
      </c>
      <c r="G999" s="2" t="s">
        <v>20</v>
      </c>
      <c r="H999" s="2">
        <v>11</v>
      </c>
      <c r="I999" s="2">
        <v>4751</v>
      </c>
      <c r="J999" s="2">
        <v>6046</v>
      </c>
      <c r="K999" s="29">
        <f t="shared" si="75"/>
        <v>1295</v>
      </c>
      <c r="L999">
        <f t="shared" si="76"/>
        <v>21.419120079391334</v>
      </c>
      <c r="M999" s="33">
        <f t="shared" si="79"/>
        <v>3.5455944278040311E-4</v>
      </c>
      <c r="N999" s="32"/>
    </row>
    <row r="1000" spans="1:14" x14ac:dyDescent="0.25">
      <c r="A1000" s="2">
        <v>998</v>
      </c>
      <c r="B1000" s="2">
        <f t="shared" si="77"/>
        <v>48</v>
      </c>
      <c r="C1000" s="2">
        <f t="shared" si="78"/>
        <v>11</v>
      </c>
      <c r="D1000" s="31">
        <v>43798</v>
      </c>
      <c r="E1000" s="2" t="s">
        <v>7</v>
      </c>
      <c r="F1000" s="4">
        <v>106</v>
      </c>
      <c r="G1000" s="2" t="s">
        <v>18</v>
      </c>
      <c r="H1000" s="2">
        <v>22</v>
      </c>
      <c r="I1000" s="2">
        <v>1174</v>
      </c>
      <c r="J1000" s="2">
        <v>957</v>
      </c>
      <c r="K1000" s="29">
        <f t="shared" si="75"/>
        <v>-217</v>
      </c>
      <c r="L1000">
        <f t="shared" si="76"/>
        <v>-22.675026123301986</v>
      </c>
      <c r="M1000" s="33">
        <f t="shared" si="79"/>
        <v>-5.9412663384824307E-5</v>
      </c>
      <c r="N1000" s="32"/>
    </row>
    <row r="1001" spans="1:14" x14ac:dyDescent="0.25">
      <c r="A1001" s="2">
        <v>999</v>
      </c>
      <c r="B1001" s="2">
        <f t="shared" si="77"/>
        <v>48</v>
      </c>
      <c r="C1001" s="2">
        <f t="shared" si="78"/>
        <v>11</v>
      </c>
      <c r="D1001" s="31">
        <v>43799</v>
      </c>
      <c r="E1001" s="2" t="s">
        <v>6</v>
      </c>
      <c r="F1001" s="4">
        <v>102</v>
      </c>
      <c r="G1001" s="2" t="s">
        <v>8</v>
      </c>
      <c r="H1001" s="2">
        <v>50</v>
      </c>
      <c r="I1001" s="2">
        <v>2948</v>
      </c>
      <c r="J1001" s="2">
        <v>2254</v>
      </c>
      <c r="K1001" s="29">
        <f t="shared" si="75"/>
        <v>-694</v>
      </c>
      <c r="L1001">
        <f t="shared" si="76"/>
        <v>-30.789707187222714</v>
      </c>
      <c r="M1001" s="33">
        <f t="shared" si="79"/>
        <v>-1.9001100640123536E-4</v>
      </c>
      <c r="N1001" s="32"/>
    </row>
    <row r="1002" spans="1:14" x14ac:dyDescent="0.25">
      <c r="A1002" s="2">
        <v>1000</v>
      </c>
      <c r="B1002" s="2">
        <f t="shared" si="77"/>
        <v>49</v>
      </c>
      <c r="C1002" s="2">
        <f t="shared" si="78"/>
        <v>12</v>
      </c>
      <c r="D1002" s="31">
        <v>43800</v>
      </c>
      <c r="E1002" s="2" t="s">
        <v>3</v>
      </c>
      <c r="F1002" s="4">
        <v>109</v>
      </c>
      <c r="G1002" s="2" t="s">
        <v>4</v>
      </c>
      <c r="H1002" s="2">
        <v>46</v>
      </c>
      <c r="I1002" s="2">
        <v>4381</v>
      </c>
      <c r="J1002" s="2">
        <v>4387</v>
      </c>
      <c r="K1002" s="29">
        <f t="shared" si="75"/>
        <v>6</v>
      </c>
      <c r="L1002">
        <f t="shared" si="76"/>
        <v>0.13676772281741509</v>
      </c>
      <c r="M1002" s="33">
        <f t="shared" si="79"/>
        <v>1.6427464530366168E-6</v>
      </c>
      <c r="N1002" s="32"/>
    </row>
    <row r="1003" spans="1:14" x14ac:dyDescent="0.25">
      <c r="A1003" s="2">
        <v>1001</v>
      </c>
      <c r="B1003" s="2">
        <f t="shared" si="77"/>
        <v>49</v>
      </c>
      <c r="C1003" s="2">
        <f t="shared" si="78"/>
        <v>12</v>
      </c>
      <c r="D1003" s="31">
        <v>43801</v>
      </c>
      <c r="E1003" s="2" t="s">
        <v>5</v>
      </c>
      <c r="F1003" s="4">
        <v>106</v>
      </c>
      <c r="G1003" s="2" t="s">
        <v>8</v>
      </c>
      <c r="H1003" s="2">
        <v>1</v>
      </c>
      <c r="I1003" s="2">
        <v>2115</v>
      </c>
      <c r="J1003" s="2">
        <v>8846</v>
      </c>
      <c r="K1003" s="29">
        <f t="shared" si="75"/>
        <v>6731</v>
      </c>
      <c r="L1003">
        <f t="shared" si="76"/>
        <v>76.090888537191944</v>
      </c>
      <c r="M1003" s="33">
        <f t="shared" si="79"/>
        <v>1.842887729231578E-3</v>
      </c>
      <c r="N1003" s="32"/>
    </row>
    <row r="1004" spans="1:14" x14ac:dyDescent="0.25">
      <c r="A1004" s="2">
        <v>1002</v>
      </c>
      <c r="B1004" s="2">
        <f t="shared" si="77"/>
        <v>49</v>
      </c>
      <c r="C1004" s="2">
        <f t="shared" si="78"/>
        <v>12</v>
      </c>
      <c r="D1004" s="31">
        <v>43802</v>
      </c>
      <c r="E1004" s="2" t="s">
        <v>3</v>
      </c>
      <c r="F1004" s="4">
        <v>105</v>
      </c>
      <c r="G1004" s="2" t="s">
        <v>4</v>
      </c>
      <c r="H1004" s="2">
        <v>47</v>
      </c>
      <c r="I1004" s="2">
        <v>4271</v>
      </c>
      <c r="J1004" s="2">
        <v>1069</v>
      </c>
      <c r="K1004" s="29">
        <f t="shared" si="75"/>
        <v>-3202</v>
      </c>
      <c r="L1004">
        <f t="shared" si="76"/>
        <v>-299.53227315247892</v>
      </c>
      <c r="M1004" s="33">
        <f t="shared" si="79"/>
        <v>-8.766790237705412E-4</v>
      </c>
      <c r="N1004" s="32"/>
    </row>
    <row r="1005" spans="1:14" x14ac:dyDescent="0.25">
      <c r="A1005" s="2">
        <v>1003</v>
      </c>
      <c r="B1005" s="2">
        <f t="shared" si="77"/>
        <v>49</v>
      </c>
      <c r="C1005" s="2">
        <f t="shared" si="78"/>
        <v>12</v>
      </c>
      <c r="D1005" s="31">
        <v>43803</v>
      </c>
      <c r="E1005" s="2" t="s">
        <v>6</v>
      </c>
      <c r="F1005" s="4">
        <v>108</v>
      </c>
      <c r="G1005" s="2" t="s">
        <v>19</v>
      </c>
      <c r="H1005" s="2">
        <v>13</v>
      </c>
      <c r="I1005" s="2">
        <v>3866</v>
      </c>
      <c r="J1005" s="2">
        <v>2946</v>
      </c>
      <c r="K1005" s="29">
        <f t="shared" si="75"/>
        <v>-920</v>
      </c>
      <c r="L1005">
        <f t="shared" si="76"/>
        <v>-31.228784792939578</v>
      </c>
      <c r="M1005" s="33">
        <f t="shared" si="79"/>
        <v>-2.5188778946561458E-4</v>
      </c>
      <c r="N1005" s="32"/>
    </row>
    <row r="1006" spans="1:14" x14ac:dyDescent="0.25">
      <c r="A1006" s="2">
        <v>1004</v>
      </c>
      <c r="B1006" s="2">
        <f t="shared" si="77"/>
        <v>49</v>
      </c>
      <c r="C1006" s="2">
        <f t="shared" si="78"/>
        <v>12</v>
      </c>
      <c r="D1006" s="31">
        <v>43804</v>
      </c>
      <c r="E1006" s="2" t="s">
        <v>5</v>
      </c>
      <c r="F1006" s="4">
        <v>109</v>
      </c>
      <c r="G1006" s="2" t="s">
        <v>4</v>
      </c>
      <c r="H1006" s="2">
        <v>6</v>
      </c>
      <c r="I1006" s="2">
        <v>4847</v>
      </c>
      <c r="J1006" s="2">
        <v>6675</v>
      </c>
      <c r="K1006" s="29">
        <f t="shared" si="75"/>
        <v>1828</v>
      </c>
      <c r="L1006">
        <f t="shared" si="76"/>
        <v>27.385767790262172</v>
      </c>
      <c r="M1006" s="33">
        <f t="shared" si="79"/>
        <v>5.0049008602515589E-4</v>
      </c>
      <c r="N1006" s="32"/>
    </row>
    <row r="1007" spans="1:14" x14ac:dyDescent="0.25">
      <c r="A1007" s="2">
        <v>1005</v>
      </c>
      <c r="B1007" s="2">
        <f t="shared" si="77"/>
        <v>49</v>
      </c>
      <c r="C1007" s="2">
        <f t="shared" si="78"/>
        <v>12</v>
      </c>
      <c r="D1007" s="31">
        <v>43805</v>
      </c>
      <c r="E1007" s="2" t="s">
        <v>5</v>
      </c>
      <c r="F1007" s="4">
        <v>110</v>
      </c>
      <c r="G1007" s="2" t="s">
        <v>18</v>
      </c>
      <c r="H1007" s="2">
        <v>15</v>
      </c>
      <c r="I1007" s="2">
        <v>2083</v>
      </c>
      <c r="J1007" s="2">
        <v>1901</v>
      </c>
      <c r="K1007" s="29">
        <f t="shared" si="75"/>
        <v>-182</v>
      </c>
      <c r="L1007">
        <f t="shared" si="76"/>
        <v>-9.5739084692267227</v>
      </c>
      <c r="M1007" s="33">
        <f t="shared" si="79"/>
        <v>-4.9829975742110712E-5</v>
      </c>
      <c r="N1007" s="32"/>
    </row>
    <row r="1008" spans="1:14" x14ac:dyDescent="0.25">
      <c r="A1008" s="2">
        <v>1006</v>
      </c>
      <c r="B1008" s="2">
        <f t="shared" si="77"/>
        <v>49</v>
      </c>
      <c r="C1008" s="2">
        <f t="shared" si="78"/>
        <v>12</v>
      </c>
      <c r="D1008" s="31">
        <v>43806</v>
      </c>
      <c r="E1008" s="2" t="s">
        <v>6</v>
      </c>
      <c r="F1008" s="4">
        <v>102</v>
      </c>
      <c r="G1008" s="2" t="s">
        <v>18</v>
      </c>
      <c r="H1008" s="2">
        <v>47</v>
      </c>
      <c r="I1008" s="2">
        <v>4090</v>
      </c>
      <c r="J1008" s="2">
        <v>4583</v>
      </c>
      <c r="K1008" s="29">
        <f t="shared" si="75"/>
        <v>493</v>
      </c>
      <c r="L1008">
        <f t="shared" si="76"/>
        <v>10.757145974252673</v>
      </c>
      <c r="M1008" s="33">
        <f t="shared" si="79"/>
        <v>1.3497900022450869E-4</v>
      </c>
      <c r="N1008" s="32"/>
    </row>
    <row r="1009" spans="1:14" x14ac:dyDescent="0.25">
      <c r="A1009" s="2">
        <v>1007</v>
      </c>
      <c r="B1009" s="2">
        <f t="shared" si="77"/>
        <v>50</v>
      </c>
      <c r="C1009" s="2">
        <f t="shared" si="78"/>
        <v>12</v>
      </c>
      <c r="D1009" s="31">
        <v>43807</v>
      </c>
      <c r="E1009" s="2" t="s">
        <v>5</v>
      </c>
      <c r="F1009" s="4">
        <v>110</v>
      </c>
      <c r="G1009" s="2" t="s">
        <v>20</v>
      </c>
      <c r="H1009" s="2">
        <v>1</v>
      </c>
      <c r="I1009" s="2">
        <v>2368</v>
      </c>
      <c r="J1009" s="2">
        <v>1098</v>
      </c>
      <c r="K1009" s="29">
        <f t="shared" si="75"/>
        <v>-1270</v>
      </c>
      <c r="L1009">
        <f t="shared" si="76"/>
        <v>-115.6648451730419</v>
      </c>
      <c r="M1009" s="33">
        <f t="shared" si="79"/>
        <v>-3.4771466589275055E-4</v>
      </c>
      <c r="N1009" s="32"/>
    </row>
    <row r="1010" spans="1:14" x14ac:dyDescent="0.25">
      <c r="A1010" s="2">
        <v>1008</v>
      </c>
      <c r="B1010" s="2">
        <f t="shared" si="77"/>
        <v>50</v>
      </c>
      <c r="C1010" s="2">
        <f t="shared" si="78"/>
        <v>12</v>
      </c>
      <c r="D1010" s="31">
        <v>43808</v>
      </c>
      <c r="E1010" s="2" t="s">
        <v>3</v>
      </c>
      <c r="F1010" s="4">
        <v>104</v>
      </c>
      <c r="G1010" s="2" t="s">
        <v>19</v>
      </c>
      <c r="H1010" s="2">
        <v>39</v>
      </c>
      <c r="I1010" s="2">
        <v>1675</v>
      </c>
      <c r="J1010" s="2">
        <v>1458</v>
      </c>
      <c r="K1010" s="29">
        <f t="shared" si="75"/>
        <v>-217</v>
      </c>
      <c r="L1010">
        <f t="shared" si="76"/>
        <v>-14.883401920438958</v>
      </c>
      <c r="M1010" s="33">
        <f t="shared" si="79"/>
        <v>-5.9412663384824307E-5</v>
      </c>
      <c r="N1010" s="32"/>
    </row>
    <row r="1011" spans="1:14" x14ac:dyDescent="0.25">
      <c r="A1011" s="2">
        <v>1009</v>
      </c>
      <c r="B1011" s="2">
        <f t="shared" si="77"/>
        <v>50</v>
      </c>
      <c r="C1011" s="2">
        <f t="shared" si="78"/>
        <v>12</v>
      </c>
      <c r="D1011" s="31">
        <v>43809</v>
      </c>
      <c r="E1011" s="2" t="s">
        <v>7</v>
      </c>
      <c r="F1011" s="4">
        <v>103</v>
      </c>
      <c r="G1011" s="2" t="s">
        <v>20</v>
      </c>
      <c r="H1011" s="2">
        <v>43</v>
      </c>
      <c r="I1011" s="2">
        <v>2674</v>
      </c>
      <c r="J1011" s="2">
        <v>2105</v>
      </c>
      <c r="K1011" s="29">
        <f t="shared" si="75"/>
        <v>-569</v>
      </c>
      <c r="L1011">
        <f t="shared" si="76"/>
        <v>-27.030878859857481</v>
      </c>
      <c r="M1011" s="33">
        <f t="shared" si="79"/>
        <v>-1.5578712196297249E-4</v>
      </c>
      <c r="N1011" s="32"/>
    </row>
    <row r="1012" spans="1:14" x14ac:dyDescent="0.25">
      <c r="A1012" s="2">
        <v>1010</v>
      </c>
      <c r="B1012" s="2">
        <f t="shared" si="77"/>
        <v>50</v>
      </c>
      <c r="C1012" s="2">
        <f t="shared" si="78"/>
        <v>12</v>
      </c>
      <c r="D1012" s="31">
        <v>43810</v>
      </c>
      <c r="E1012" s="2" t="s">
        <v>6</v>
      </c>
      <c r="F1012" s="4">
        <v>110</v>
      </c>
      <c r="G1012" s="2" t="s">
        <v>19</v>
      </c>
      <c r="H1012" s="2">
        <v>48</v>
      </c>
      <c r="I1012" s="2">
        <v>2288</v>
      </c>
      <c r="J1012" s="2">
        <v>3145</v>
      </c>
      <c r="K1012" s="29">
        <f t="shared" si="75"/>
        <v>857</v>
      </c>
      <c r="L1012">
        <f t="shared" si="76"/>
        <v>27.24960254372019</v>
      </c>
      <c r="M1012" s="33">
        <f t="shared" si="79"/>
        <v>2.3463895170873009E-4</v>
      </c>
      <c r="N1012" s="32"/>
    </row>
    <row r="1013" spans="1:14" x14ac:dyDescent="0.25">
      <c r="A1013" s="2">
        <v>1011</v>
      </c>
      <c r="B1013" s="2">
        <f t="shared" si="77"/>
        <v>50</v>
      </c>
      <c r="C1013" s="2">
        <f t="shared" si="78"/>
        <v>12</v>
      </c>
      <c r="D1013" s="31">
        <v>43811</v>
      </c>
      <c r="E1013" s="2" t="s">
        <v>6</v>
      </c>
      <c r="F1013" s="4">
        <v>104</v>
      </c>
      <c r="G1013" s="2" t="s">
        <v>20</v>
      </c>
      <c r="H1013" s="2">
        <v>14</v>
      </c>
      <c r="I1013" s="2">
        <v>3985</v>
      </c>
      <c r="J1013" s="2">
        <v>2096</v>
      </c>
      <c r="K1013" s="29">
        <f t="shared" si="75"/>
        <v>-1889</v>
      </c>
      <c r="L1013">
        <f t="shared" si="76"/>
        <v>-90.124045801526719</v>
      </c>
      <c r="M1013" s="33">
        <f t="shared" si="79"/>
        <v>-5.1719134163102822E-4</v>
      </c>
      <c r="N1013" s="32"/>
    </row>
    <row r="1014" spans="1:14" x14ac:dyDescent="0.25">
      <c r="A1014" s="2">
        <v>1012</v>
      </c>
      <c r="B1014" s="2">
        <f t="shared" si="77"/>
        <v>50</v>
      </c>
      <c r="C1014" s="2">
        <f t="shared" si="78"/>
        <v>12</v>
      </c>
      <c r="D1014" s="31">
        <v>43812</v>
      </c>
      <c r="E1014" s="2" t="s">
        <v>5</v>
      </c>
      <c r="F1014" s="4">
        <v>103</v>
      </c>
      <c r="G1014" s="2" t="s">
        <v>18</v>
      </c>
      <c r="H1014" s="2">
        <v>30</v>
      </c>
      <c r="I1014" s="2">
        <v>4017</v>
      </c>
      <c r="J1014" s="2">
        <v>3896</v>
      </c>
      <c r="K1014" s="29">
        <f t="shared" si="75"/>
        <v>-121</v>
      </c>
      <c r="L1014">
        <f t="shared" si="76"/>
        <v>-3.1057494866529773</v>
      </c>
      <c r="M1014" s="33">
        <f t="shared" si="79"/>
        <v>-3.3128720136238441E-5</v>
      </c>
      <c r="N1014" s="32"/>
    </row>
    <row r="1015" spans="1:14" x14ac:dyDescent="0.25">
      <c r="A1015" s="2">
        <v>1013</v>
      </c>
      <c r="B1015" s="2">
        <f t="shared" si="77"/>
        <v>50</v>
      </c>
      <c r="C1015" s="2">
        <f t="shared" si="78"/>
        <v>12</v>
      </c>
      <c r="D1015" s="31">
        <v>43813</v>
      </c>
      <c r="E1015" s="2" t="s">
        <v>7</v>
      </c>
      <c r="F1015" s="4">
        <v>107</v>
      </c>
      <c r="G1015" s="2" t="s">
        <v>19</v>
      </c>
      <c r="H1015" s="2">
        <v>49</v>
      </c>
      <c r="I1015" s="2">
        <v>1040</v>
      </c>
      <c r="J1015" s="2">
        <v>1321</v>
      </c>
      <c r="K1015" s="29">
        <f t="shared" si="75"/>
        <v>281</v>
      </c>
      <c r="L1015">
        <f t="shared" si="76"/>
        <v>21.271763815291443</v>
      </c>
      <c r="M1015" s="33">
        <f t="shared" si="79"/>
        <v>7.6935292217214884E-5</v>
      </c>
      <c r="N1015" s="32"/>
    </row>
    <row r="1016" spans="1:14" x14ac:dyDescent="0.25">
      <c r="A1016" s="2">
        <v>1014</v>
      </c>
      <c r="B1016" s="2">
        <f t="shared" si="77"/>
        <v>51</v>
      </c>
      <c r="C1016" s="2">
        <f t="shared" si="78"/>
        <v>12</v>
      </c>
      <c r="D1016" s="31">
        <v>43814</v>
      </c>
      <c r="E1016" s="2" t="s">
        <v>3</v>
      </c>
      <c r="F1016" s="4">
        <v>101</v>
      </c>
      <c r="G1016" s="2" t="s">
        <v>18</v>
      </c>
      <c r="H1016" s="2">
        <v>36</v>
      </c>
      <c r="I1016" s="2">
        <v>2534</v>
      </c>
      <c r="J1016" s="2">
        <v>5606</v>
      </c>
      <c r="K1016" s="29">
        <f t="shared" si="75"/>
        <v>3072</v>
      </c>
      <c r="L1016">
        <f t="shared" si="76"/>
        <v>54.798430253300033</v>
      </c>
      <c r="M1016" s="33">
        <f t="shared" si="79"/>
        <v>8.4108618395474781E-4</v>
      </c>
      <c r="N1016" s="32"/>
    </row>
    <row r="1017" spans="1:14" x14ac:dyDescent="0.25">
      <c r="A1017" s="2">
        <v>1015</v>
      </c>
      <c r="B1017" s="2">
        <f t="shared" si="77"/>
        <v>51</v>
      </c>
      <c r="C1017" s="2">
        <f t="shared" si="78"/>
        <v>12</v>
      </c>
      <c r="D1017" s="31">
        <v>43815</v>
      </c>
      <c r="E1017" s="2" t="s">
        <v>3</v>
      </c>
      <c r="F1017" s="4">
        <v>104</v>
      </c>
      <c r="G1017" s="2" t="s">
        <v>8</v>
      </c>
      <c r="H1017" s="2">
        <v>43</v>
      </c>
      <c r="I1017" s="2">
        <v>1468</v>
      </c>
      <c r="J1017" s="2">
        <v>6607</v>
      </c>
      <c r="K1017" s="29">
        <f t="shared" si="75"/>
        <v>5139</v>
      </c>
      <c r="L1017">
        <f t="shared" si="76"/>
        <v>77.781141213864075</v>
      </c>
      <c r="M1017" s="33">
        <f t="shared" si="79"/>
        <v>1.4070123370258623E-3</v>
      </c>
      <c r="N1017" s="32"/>
    </row>
    <row r="1018" spans="1:14" x14ac:dyDescent="0.25">
      <c r="A1018" s="2">
        <v>1016</v>
      </c>
      <c r="B1018" s="2">
        <f t="shared" si="77"/>
        <v>51</v>
      </c>
      <c r="C1018" s="2">
        <f t="shared" si="78"/>
        <v>12</v>
      </c>
      <c r="D1018" s="31">
        <v>43816</v>
      </c>
      <c r="E1018" s="2" t="s">
        <v>6</v>
      </c>
      <c r="F1018" s="4">
        <v>107</v>
      </c>
      <c r="G1018" s="2" t="s">
        <v>18</v>
      </c>
      <c r="H1018" s="2">
        <v>39</v>
      </c>
      <c r="I1018" s="2">
        <v>4034</v>
      </c>
      <c r="J1018" s="2">
        <v>3561</v>
      </c>
      <c r="K1018" s="29">
        <f t="shared" si="75"/>
        <v>-473</v>
      </c>
      <c r="L1018">
        <f t="shared" si="76"/>
        <v>-13.282785734344285</v>
      </c>
      <c r="M1018" s="33">
        <f t="shared" si="79"/>
        <v>-1.2950317871438663E-4</v>
      </c>
      <c r="N1018" s="32"/>
    </row>
    <row r="1019" spans="1:14" x14ac:dyDescent="0.25">
      <c r="A1019" s="2">
        <v>1017</v>
      </c>
      <c r="B1019" s="2">
        <f t="shared" si="77"/>
        <v>51</v>
      </c>
      <c r="C1019" s="2">
        <f t="shared" si="78"/>
        <v>12</v>
      </c>
      <c r="D1019" s="31">
        <v>43817</v>
      </c>
      <c r="E1019" s="2" t="s">
        <v>5</v>
      </c>
      <c r="F1019" s="4">
        <v>106</v>
      </c>
      <c r="G1019" s="2" t="s">
        <v>20</v>
      </c>
      <c r="H1019" s="2">
        <v>21</v>
      </c>
      <c r="I1019" s="2">
        <v>4844</v>
      </c>
      <c r="J1019" s="2">
        <v>4677</v>
      </c>
      <c r="K1019" s="29">
        <f t="shared" si="75"/>
        <v>-167</v>
      </c>
      <c r="L1019">
        <f t="shared" si="76"/>
        <v>-3.5706649561684838</v>
      </c>
      <c r="M1019" s="33">
        <f t="shared" si="79"/>
        <v>-4.572310960951917E-5</v>
      </c>
      <c r="N1019" s="32"/>
    </row>
    <row r="1020" spans="1:14" x14ac:dyDescent="0.25">
      <c r="A1020" s="2">
        <v>1018</v>
      </c>
      <c r="B1020" s="2">
        <f t="shared" si="77"/>
        <v>51</v>
      </c>
      <c r="C1020" s="2">
        <f t="shared" si="78"/>
        <v>12</v>
      </c>
      <c r="D1020" s="31">
        <v>43818</v>
      </c>
      <c r="E1020" s="2" t="s">
        <v>7</v>
      </c>
      <c r="F1020" s="4">
        <v>106</v>
      </c>
      <c r="G1020" s="2" t="s">
        <v>18</v>
      </c>
      <c r="H1020" s="2">
        <v>9</v>
      </c>
      <c r="I1020" s="2">
        <v>3439</v>
      </c>
      <c r="J1020" s="2">
        <v>4255</v>
      </c>
      <c r="K1020" s="29">
        <f t="shared" si="75"/>
        <v>816</v>
      </c>
      <c r="L1020">
        <f t="shared" si="76"/>
        <v>19.177438307873089</v>
      </c>
      <c r="M1020" s="33">
        <f t="shared" si="79"/>
        <v>2.234135176129799E-4</v>
      </c>
      <c r="N1020" s="32"/>
    </row>
    <row r="1021" spans="1:14" x14ac:dyDescent="0.25">
      <c r="A1021" s="2">
        <v>1019</v>
      </c>
      <c r="B1021" s="2">
        <f t="shared" si="77"/>
        <v>51</v>
      </c>
      <c r="C1021" s="2">
        <f t="shared" si="78"/>
        <v>12</v>
      </c>
      <c r="D1021" s="31">
        <v>43819</v>
      </c>
      <c r="E1021" s="2" t="s">
        <v>3</v>
      </c>
      <c r="F1021" s="4">
        <v>107</v>
      </c>
      <c r="G1021" s="2" t="s">
        <v>20</v>
      </c>
      <c r="H1021" s="2">
        <v>50</v>
      </c>
      <c r="I1021" s="2">
        <v>2528</v>
      </c>
      <c r="J1021" s="2">
        <v>5953</v>
      </c>
      <c r="K1021" s="29">
        <f t="shared" si="75"/>
        <v>3425</v>
      </c>
      <c r="L1021">
        <f t="shared" si="76"/>
        <v>57.534016462287916</v>
      </c>
      <c r="M1021" s="33">
        <f t="shared" si="79"/>
        <v>9.3773443360840208E-4</v>
      </c>
      <c r="N1021" s="32"/>
    </row>
    <row r="1022" spans="1:14" x14ac:dyDescent="0.25">
      <c r="A1022" s="2">
        <v>1020</v>
      </c>
      <c r="B1022" s="2">
        <f t="shared" si="77"/>
        <v>51</v>
      </c>
      <c r="C1022" s="2">
        <f t="shared" si="78"/>
        <v>12</v>
      </c>
      <c r="D1022" s="31">
        <v>43820</v>
      </c>
      <c r="E1022" s="2" t="s">
        <v>7</v>
      </c>
      <c r="F1022" s="4">
        <v>106</v>
      </c>
      <c r="G1022" s="2" t="s">
        <v>4</v>
      </c>
      <c r="H1022" s="2">
        <v>41</v>
      </c>
      <c r="I1022" s="2">
        <v>1668</v>
      </c>
      <c r="J1022" s="2">
        <v>4621</v>
      </c>
      <c r="K1022" s="29">
        <f t="shared" si="75"/>
        <v>2953</v>
      </c>
      <c r="L1022">
        <f t="shared" si="76"/>
        <v>63.903916901103649</v>
      </c>
      <c r="M1022" s="33">
        <f t="shared" si="79"/>
        <v>8.0850504596952154E-4</v>
      </c>
      <c r="N1022" s="32"/>
    </row>
    <row r="1023" spans="1:14" x14ac:dyDescent="0.25">
      <c r="A1023" s="2">
        <v>1021</v>
      </c>
      <c r="B1023" s="2">
        <f t="shared" si="77"/>
        <v>52</v>
      </c>
      <c r="C1023" s="2">
        <f t="shared" si="78"/>
        <v>12</v>
      </c>
      <c r="D1023" s="31">
        <v>43821</v>
      </c>
      <c r="E1023" s="2" t="s">
        <v>6</v>
      </c>
      <c r="F1023" s="4">
        <v>107</v>
      </c>
      <c r="G1023" s="2" t="s">
        <v>20</v>
      </c>
      <c r="H1023" s="2">
        <v>46</v>
      </c>
      <c r="I1023" s="2">
        <v>1639</v>
      </c>
      <c r="J1023" s="2">
        <v>7167</v>
      </c>
      <c r="K1023" s="29">
        <f t="shared" si="75"/>
        <v>5528</v>
      </c>
      <c r="L1023">
        <f t="shared" si="76"/>
        <v>77.13129621878052</v>
      </c>
      <c r="M1023" s="33">
        <f t="shared" si="79"/>
        <v>1.5135170653977363E-3</v>
      </c>
      <c r="N1023" s="32"/>
    </row>
    <row r="1024" spans="1:14" x14ac:dyDescent="0.25">
      <c r="A1024" s="2">
        <v>1022</v>
      </c>
      <c r="B1024" s="2">
        <f t="shared" si="77"/>
        <v>52</v>
      </c>
      <c r="C1024" s="2">
        <f t="shared" si="78"/>
        <v>12</v>
      </c>
      <c r="D1024" s="31">
        <v>43822</v>
      </c>
      <c r="E1024" s="2" t="s">
        <v>5</v>
      </c>
      <c r="F1024" s="4">
        <v>102</v>
      </c>
      <c r="G1024" s="2" t="s">
        <v>8</v>
      </c>
      <c r="H1024" s="2">
        <v>2</v>
      </c>
      <c r="I1024" s="2">
        <v>2058</v>
      </c>
      <c r="J1024" s="2">
        <v>7877</v>
      </c>
      <c r="K1024" s="29">
        <f t="shared" si="75"/>
        <v>5819</v>
      </c>
      <c r="L1024">
        <f t="shared" si="76"/>
        <v>73.873302018534972</v>
      </c>
      <c r="M1024" s="33">
        <f t="shared" si="79"/>
        <v>1.5931902683700122E-3</v>
      </c>
      <c r="N1024" s="32"/>
    </row>
    <row r="1025" spans="1:14" x14ac:dyDescent="0.25">
      <c r="A1025" s="2">
        <v>1023</v>
      </c>
      <c r="B1025" s="2">
        <f t="shared" si="77"/>
        <v>52</v>
      </c>
      <c r="C1025" s="2">
        <f t="shared" si="78"/>
        <v>12</v>
      </c>
      <c r="D1025" s="31">
        <v>43823</v>
      </c>
      <c r="E1025" s="2" t="s">
        <v>5</v>
      </c>
      <c r="F1025" s="4">
        <v>106</v>
      </c>
      <c r="G1025" s="2" t="s">
        <v>4</v>
      </c>
      <c r="H1025" s="2">
        <v>31</v>
      </c>
      <c r="I1025" s="2">
        <v>4687</v>
      </c>
      <c r="J1025" s="2">
        <v>5517</v>
      </c>
      <c r="K1025" s="29">
        <f t="shared" si="75"/>
        <v>830</v>
      </c>
      <c r="L1025">
        <f t="shared" si="76"/>
        <v>15.044408192858437</v>
      </c>
      <c r="M1025" s="33">
        <f t="shared" si="79"/>
        <v>2.2724659267006533E-4</v>
      </c>
      <c r="N1025" s="32"/>
    </row>
    <row r="1026" spans="1:14" x14ac:dyDescent="0.25">
      <c r="A1026" s="2">
        <v>1024</v>
      </c>
      <c r="B1026" s="2">
        <f t="shared" si="77"/>
        <v>52</v>
      </c>
      <c r="C1026" s="2">
        <f t="shared" si="78"/>
        <v>12</v>
      </c>
      <c r="D1026" s="31">
        <v>43824</v>
      </c>
      <c r="E1026" s="2" t="s">
        <v>3</v>
      </c>
      <c r="F1026" s="4">
        <v>110</v>
      </c>
      <c r="G1026" s="2" t="s">
        <v>20</v>
      </c>
      <c r="H1026" s="2">
        <v>21</v>
      </c>
      <c r="I1026" s="2">
        <v>3937</v>
      </c>
      <c r="J1026" s="2">
        <v>2065</v>
      </c>
      <c r="K1026" s="29">
        <f t="shared" si="75"/>
        <v>-1872</v>
      </c>
      <c r="L1026">
        <f t="shared" si="76"/>
        <v>-90.653753026634391</v>
      </c>
      <c r="M1026" s="33">
        <f t="shared" si="79"/>
        <v>-5.1253689334742442E-4</v>
      </c>
      <c r="N1026" s="32"/>
    </row>
    <row r="1027" spans="1:14" x14ac:dyDescent="0.25">
      <c r="A1027" s="2">
        <v>1025</v>
      </c>
      <c r="B1027" s="2">
        <f t="shared" si="77"/>
        <v>52</v>
      </c>
      <c r="C1027" s="2">
        <f t="shared" si="78"/>
        <v>12</v>
      </c>
      <c r="D1027" s="31">
        <v>43825</v>
      </c>
      <c r="E1027" s="2" t="s">
        <v>7</v>
      </c>
      <c r="F1027" s="4">
        <v>102</v>
      </c>
      <c r="G1027" s="2" t="s">
        <v>19</v>
      </c>
      <c r="H1027" s="2">
        <v>42</v>
      </c>
      <c r="I1027" s="2">
        <v>3334</v>
      </c>
      <c r="J1027" s="2">
        <v>1783</v>
      </c>
      <c r="K1027" s="29">
        <f t="shared" ref="K1027:K1090" si="80">J1027-I1027</f>
        <v>-1551</v>
      </c>
      <c r="L1027">
        <f t="shared" ref="L1027:L1090" si="81">K1027/J1027*100</f>
        <v>-86.988222097588334</v>
      </c>
      <c r="M1027" s="33">
        <f t="shared" si="79"/>
        <v>-4.2464995810996542E-4</v>
      </c>
      <c r="N1027" s="32"/>
    </row>
    <row r="1028" spans="1:14" x14ac:dyDescent="0.25">
      <c r="A1028" s="2">
        <v>1026</v>
      </c>
      <c r="B1028" s="2">
        <f t="shared" ref="B1028:B1091" si="82">WEEKNUM(D1028)</f>
        <v>52</v>
      </c>
      <c r="C1028" s="2">
        <f t="shared" ref="C1028:C1091" si="83">MONTH(D1028)</f>
        <v>12</v>
      </c>
      <c r="D1028" s="31">
        <v>43826</v>
      </c>
      <c r="E1028" s="2" t="s">
        <v>3</v>
      </c>
      <c r="F1028" s="4">
        <v>110</v>
      </c>
      <c r="G1028" s="2" t="s">
        <v>4</v>
      </c>
      <c r="H1028" s="2">
        <v>45</v>
      </c>
      <c r="I1028" s="2">
        <v>4408</v>
      </c>
      <c r="J1028" s="2">
        <v>889</v>
      </c>
      <c r="K1028" s="29">
        <f t="shared" si="80"/>
        <v>-3519</v>
      </c>
      <c r="L1028">
        <f t="shared" si="81"/>
        <v>-395.8380202474691</v>
      </c>
      <c r="M1028" s="33">
        <f t="shared" ref="M1028:M1091" si="84">K1028/($K$2003)</f>
        <v>-9.6347079470597574E-4</v>
      </c>
      <c r="N1028" s="32"/>
    </row>
    <row r="1029" spans="1:14" x14ac:dyDescent="0.25">
      <c r="A1029" s="2">
        <v>1027</v>
      </c>
      <c r="B1029" s="2">
        <f t="shared" si="82"/>
        <v>52</v>
      </c>
      <c r="C1029" s="2">
        <f t="shared" si="83"/>
        <v>12</v>
      </c>
      <c r="D1029" s="31">
        <v>43827</v>
      </c>
      <c r="E1029" s="2" t="s">
        <v>3</v>
      </c>
      <c r="F1029" s="4">
        <v>109</v>
      </c>
      <c r="G1029" s="2" t="s">
        <v>18</v>
      </c>
      <c r="H1029" s="2">
        <v>41</v>
      </c>
      <c r="I1029" s="2">
        <v>3883</v>
      </c>
      <c r="J1029" s="2">
        <v>1714</v>
      </c>
      <c r="K1029" s="29">
        <f t="shared" si="80"/>
        <v>-2169</v>
      </c>
      <c r="L1029">
        <f t="shared" si="81"/>
        <v>-126.54609101516921</v>
      </c>
      <c r="M1029" s="33">
        <f t="shared" si="84"/>
        <v>-5.9385284277273698E-4</v>
      </c>
      <c r="N1029" s="32"/>
    </row>
    <row r="1030" spans="1:14" x14ac:dyDescent="0.25">
      <c r="A1030" s="2">
        <v>1028</v>
      </c>
      <c r="B1030" s="2">
        <f t="shared" si="82"/>
        <v>53</v>
      </c>
      <c r="C1030" s="2">
        <f t="shared" si="83"/>
        <v>12</v>
      </c>
      <c r="D1030" s="31">
        <v>43828</v>
      </c>
      <c r="E1030" s="2" t="s">
        <v>5</v>
      </c>
      <c r="F1030" s="4">
        <v>110</v>
      </c>
      <c r="G1030" s="2" t="s">
        <v>19</v>
      </c>
      <c r="H1030" s="2">
        <v>41</v>
      </c>
      <c r="I1030" s="2">
        <v>3994</v>
      </c>
      <c r="J1030" s="2">
        <v>5967</v>
      </c>
      <c r="K1030" s="29">
        <f t="shared" si="80"/>
        <v>1973</v>
      </c>
      <c r="L1030">
        <f t="shared" si="81"/>
        <v>33.065191888721301</v>
      </c>
      <c r="M1030" s="33">
        <f t="shared" si="84"/>
        <v>5.4018979197354084E-4</v>
      </c>
      <c r="N1030" s="32"/>
    </row>
    <row r="1031" spans="1:14" x14ac:dyDescent="0.25">
      <c r="A1031" s="2">
        <v>1029</v>
      </c>
      <c r="B1031" s="2">
        <f t="shared" si="82"/>
        <v>53</v>
      </c>
      <c r="C1031" s="2">
        <f t="shared" si="83"/>
        <v>12</v>
      </c>
      <c r="D1031" s="31">
        <v>43829</v>
      </c>
      <c r="E1031" s="2" t="s">
        <v>5</v>
      </c>
      <c r="F1031" s="4">
        <v>101</v>
      </c>
      <c r="G1031" s="2" t="s">
        <v>20</v>
      </c>
      <c r="H1031" s="2">
        <v>49</v>
      </c>
      <c r="I1031" s="2">
        <v>4581</v>
      </c>
      <c r="J1031" s="2">
        <v>8566</v>
      </c>
      <c r="K1031" s="29">
        <f t="shared" si="80"/>
        <v>3985</v>
      </c>
      <c r="L1031">
        <f t="shared" si="81"/>
        <v>46.521130049031051</v>
      </c>
      <c r="M1031" s="33">
        <f t="shared" si="84"/>
        <v>1.0910574358918197E-3</v>
      </c>
      <c r="N1031" s="32"/>
    </row>
    <row r="1032" spans="1:14" x14ac:dyDescent="0.25">
      <c r="A1032" s="2">
        <v>1030</v>
      </c>
      <c r="B1032" s="2">
        <f t="shared" si="82"/>
        <v>53</v>
      </c>
      <c r="C1032" s="2">
        <f t="shared" si="83"/>
        <v>12</v>
      </c>
      <c r="D1032" s="31">
        <v>43830</v>
      </c>
      <c r="E1032" s="2" t="s">
        <v>3</v>
      </c>
      <c r="F1032" s="4">
        <v>110</v>
      </c>
      <c r="G1032" s="2" t="s">
        <v>18</v>
      </c>
      <c r="H1032" s="2">
        <v>8</v>
      </c>
      <c r="I1032" s="2">
        <v>2394</v>
      </c>
      <c r="J1032" s="2">
        <v>5746</v>
      </c>
      <c r="K1032" s="29">
        <f t="shared" si="80"/>
        <v>3352</v>
      </c>
      <c r="L1032">
        <f t="shared" si="81"/>
        <v>58.336233901844757</v>
      </c>
      <c r="M1032" s="33">
        <f t="shared" si="84"/>
        <v>9.1774768509645657E-4</v>
      </c>
      <c r="N1032" s="32"/>
    </row>
    <row r="1033" spans="1:14" x14ac:dyDescent="0.25">
      <c r="A1033" s="2">
        <v>1031</v>
      </c>
      <c r="B1033" s="2">
        <f t="shared" si="82"/>
        <v>1</v>
      </c>
      <c r="C1033" s="2">
        <f t="shared" si="83"/>
        <v>1</v>
      </c>
      <c r="D1033" s="31">
        <v>43831</v>
      </c>
      <c r="E1033" s="2" t="s">
        <v>6</v>
      </c>
      <c r="F1033" s="4">
        <v>105</v>
      </c>
      <c r="G1033" s="2" t="s">
        <v>8</v>
      </c>
      <c r="H1033" s="2">
        <v>44</v>
      </c>
      <c r="I1033" s="2">
        <v>4991</v>
      </c>
      <c r="J1033" s="2">
        <v>1285</v>
      </c>
      <c r="K1033" s="29">
        <f t="shared" si="80"/>
        <v>-3706</v>
      </c>
      <c r="L1033">
        <f t="shared" si="81"/>
        <v>-288.40466926070036</v>
      </c>
      <c r="M1033" s="33">
        <f t="shared" si="84"/>
        <v>-1.014669725825617E-3</v>
      </c>
      <c r="N1033" s="32"/>
    </row>
    <row r="1034" spans="1:14" x14ac:dyDescent="0.25">
      <c r="A1034" s="2">
        <v>1032</v>
      </c>
      <c r="B1034" s="2">
        <f t="shared" si="82"/>
        <v>1</v>
      </c>
      <c r="C1034" s="2">
        <f t="shared" si="83"/>
        <v>1</v>
      </c>
      <c r="D1034" s="31">
        <v>43832</v>
      </c>
      <c r="E1034" s="2" t="s">
        <v>3</v>
      </c>
      <c r="F1034" s="4">
        <v>107</v>
      </c>
      <c r="G1034" s="2" t="s">
        <v>18</v>
      </c>
      <c r="H1034" s="2">
        <v>3</v>
      </c>
      <c r="I1034" s="2">
        <v>4669</v>
      </c>
      <c r="J1034" s="2">
        <v>5668</v>
      </c>
      <c r="K1034" s="29">
        <f t="shared" si="80"/>
        <v>999</v>
      </c>
      <c r="L1034">
        <f t="shared" si="81"/>
        <v>17.625264643613267</v>
      </c>
      <c r="M1034" s="33">
        <f t="shared" si="84"/>
        <v>2.7351728443059667E-4</v>
      </c>
      <c r="N1034" s="32"/>
    </row>
    <row r="1035" spans="1:14" x14ac:dyDescent="0.25">
      <c r="A1035" s="2">
        <v>1033</v>
      </c>
      <c r="B1035" s="2">
        <f t="shared" si="82"/>
        <v>1</v>
      </c>
      <c r="C1035" s="2">
        <f t="shared" si="83"/>
        <v>1</v>
      </c>
      <c r="D1035" s="31">
        <v>43833</v>
      </c>
      <c r="E1035" s="2" t="s">
        <v>5</v>
      </c>
      <c r="F1035" s="4">
        <v>110</v>
      </c>
      <c r="G1035" s="2" t="s">
        <v>19</v>
      </c>
      <c r="H1035" s="2">
        <v>10</v>
      </c>
      <c r="I1035" s="2">
        <v>2992</v>
      </c>
      <c r="J1035" s="2">
        <v>1257</v>
      </c>
      <c r="K1035" s="29">
        <f t="shared" si="80"/>
        <v>-1735</v>
      </c>
      <c r="L1035">
        <f t="shared" si="81"/>
        <v>-138.02704852824183</v>
      </c>
      <c r="M1035" s="33">
        <f t="shared" si="84"/>
        <v>-4.7502751600308834E-4</v>
      </c>
      <c r="N1035" s="32"/>
    </row>
    <row r="1036" spans="1:14" x14ac:dyDescent="0.25">
      <c r="A1036" s="2">
        <v>1034</v>
      </c>
      <c r="B1036" s="2">
        <f t="shared" si="82"/>
        <v>1</v>
      </c>
      <c r="C1036" s="2">
        <f t="shared" si="83"/>
        <v>1</v>
      </c>
      <c r="D1036" s="31">
        <v>43834</v>
      </c>
      <c r="E1036" s="2" t="s">
        <v>6</v>
      </c>
      <c r="F1036" s="4">
        <v>110</v>
      </c>
      <c r="G1036" s="2" t="s">
        <v>8</v>
      </c>
      <c r="H1036" s="2">
        <v>36</v>
      </c>
      <c r="I1036" s="2">
        <v>2651</v>
      </c>
      <c r="J1036" s="2">
        <v>2088</v>
      </c>
      <c r="K1036" s="29">
        <f t="shared" si="80"/>
        <v>-563</v>
      </c>
      <c r="L1036">
        <f t="shared" si="81"/>
        <v>-26.963601532567051</v>
      </c>
      <c r="M1036" s="33">
        <f t="shared" si="84"/>
        <v>-1.5414437550993588E-4</v>
      </c>
      <c r="N1036" s="32"/>
    </row>
    <row r="1037" spans="1:14" x14ac:dyDescent="0.25">
      <c r="A1037" s="2">
        <v>1035</v>
      </c>
      <c r="B1037" s="2">
        <f t="shared" si="82"/>
        <v>2</v>
      </c>
      <c r="C1037" s="2">
        <f t="shared" si="83"/>
        <v>1</v>
      </c>
      <c r="D1037" s="31">
        <v>43835</v>
      </c>
      <c r="E1037" s="2" t="s">
        <v>5</v>
      </c>
      <c r="F1037" s="4">
        <v>108</v>
      </c>
      <c r="G1037" s="2" t="s">
        <v>8</v>
      </c>
      <c r="H1037" s="2">
        <v>22</v>
      </c>
      <c r="I1037" s="2">
        <v>3706</v>
      </c>
      <c r="J1037" s="2">
        <v>8255</v>
      </c>
      <c r="K1037" s="29">
        <f t="shared" si="80"/>
        <v>4549</v>
      </c>
      <c r="L1037">
        <f t="shared" si="81"/>
        <v>55.105996365838884</v>
      </c>
      <c r="M1037" s="33">
        <f t="shared" si="84"/>
        <v>1.2454756024772617E-3</v>
      </c>
      <c r="N1037" s="32"/>
    </row>
    <row r="1038" spans="1:14" x14ac:dyDescent="0.25">
      <c r="A1038" s="2">
        <v>1036</v>
      </c>
      <c r="B1038" s="2">
        <f t="shared" si="82"/>
        <v>2</v>
      </c>
      <c r="C1038" s="2">
        <f t="shared" si="83"/>
        <v>1</v>
      </c>
      <c r="D1038" s="31">
        <v>43836</v>
      </c>
      <c r="E1038" s="2" t="s">
        <v>6</v>
      </c>
      <c r="F1038" s="4">
        <v>108</v>
      </c>
      <c r="G1038" s="2" t="s">
        <v>20</v>
      </c>
      <c r="H1038" s="2">
        <v>45</v>
      </c>
      <c r="I1038" s="2">
        <v>1927</v>
      </c>
      <c r="J1038" s="2">
        <v>3782</v>
      </c>
      <c r="K1038" s="29">
        <f t="shared" si="80"/>
        <v>1855</v>
      </c>
      <c r="L1038">
        <f t="shared" si="81"/>
        <v>49.048122686409307</v>
      </c>
      <c r="M1038" s="33">
        <f t="shared" si="84"/>
        <v>5.0788244506382073E-4</v>
      </c>
      <c r="N1038" s="32"/>
    </row>
    <row r="1039" spans="1:14" x14ac:dyDescent="0.25">
      <c r="A1039" s="2">
        <v>1037</v>
      </c>
      <c r="B1039" s="2">
        <f t="shared" si="82"/>
        <v>2</v>
      </c>
      <c r="C1039" s="2">
        <f t="shared" si="83"/>
        <v>1</v>
      </c>
      <c r="D1039" s="31">
        <v>43837</v>
      </c>
      <c r="E1039" s="2" t="s">
        <v>5</v>
      </c>
      <c r="F1039" s="4">
        <v>103</v>
      </c>
      <c r="G1039" s="2" t="s">
        <v>20</v>
      </c>
      <c r="H1039" s="2">
        <v>32</v>
      </c>
      <c r="I1039" s="2">
        <v>1898</v>
      </c>
      <c r="J1039" s="2">
        <v>1822</v>
      </c>
      <c r="K1039" s="29">
        <f t="shared" si="80"/>
        <v>-76</v>
      </c>
      <c r="L1039">
        <f t="shared" si="81"/>
        <v>-4.1712403951701429</v>
      </c>
      <c r="M1039" s="33">
        <f t="shared" si="84"/>
        <v>-2.0808121738463814E-5</v>
      </c>
      <c r="N1039" s="32"/>
    </row>
    <row r="1040" spans="1:14" x14ac:dyDescent="0.25">
      <c r="A1040" s="2">
        <v>1038</v>
      </c>
      <c r="B1040" s="2">
        <f t="shared" si="82"/>
        <v>2</v>
      </c>
      <c r="C1040" s="2">
        <f t="shared" si="83"/>
        <v>1</v>
      </c>
      <c r="D1040" s="31">
        <v>43838</v>
      </c>
      <c r="E1040" s="2" t="s">
        <v>6</v>
      </c>
      <c r="F1040" s="4">
        <v>108</v>
      </c>
      <c r="G1040" s="2" t="s">
        <v>19</v>
      </c>
      <c r="H1040" s="2">
        <v>30</v>
      </c>
      <c r="I1040" s="2">
        <v>1615</v>
      </c>
      <c r="J1040" s="2">
        <v>2644</v>
      </c>
      <c r="K1040" s="29">
        <f t="shared" si="80"/>
        <v>1029</v>
      </c>
      <c r="L1040">
        <f t="shared" si="81"/>
        <v>38.918305597579426</v>
      </c>
      <c r="M1040" s="33">
        <f t="shared" si="84"/>
        <v>2.8173101669577976E-4</v>
      </c>
      <c r="N1040" s="32"/>
    </row>
    <row r="1041" spans="1:14" x14ac:dyDescent="0.25">
      <c r="A1041" s="2">
        <v>1039</v>
      </c>
      <c r="B1041" s="2">
        <f t="shared" si="82"/>
        <v>2</v>
      </c>
      <c r="C1041" s="2">
        <f t="shared" si="83"/>
        <v>1</v>
      </c>
      <c r="D1041" s="31">
        <v>43839</v>
      </c>
      <c r="E1041" s="2" t="s">
        <v>7</v>
      </c>
      <c r="F1041" s="4">
        <v>104</v>
      </c>
      <c r="G1041" s="2" t="s">
        <v>8</v>
      </c>
      <c r="H1041" s="2">
        <v>19</v>
      </c>
      <c r="I1041" s="2">
        <v>4713</v>
      </c>
      <c r="J1041" s="2">
        <v>5516</v>
      </c>
      <c r="K1041" s="29">
        <f t="shared" si="80"/>
        <v>803</v>
      </c>
      <c r="L1041">
        <f t="shared" si="81"/>
        <v>14.557650471356054</v>
      </c>
      <c r="M1041" s="33">
        <f t="shared" si="84"/>
        <v>2.1985423363140056E-4</v>
      </c>
      <c r="N1041" s="32"/>
    </row>
    <row r="1042" spans="1:14" x14ac:dyDescent="0.25">
      <c r="A1042" s="2">
        <v>1040</v>
      </c>
      <c r="B1042" s="2">
        <f t="shared" si="82"/>
        <v>2</v>
      </c>
      <c r="C1042" s="2">
        <f t="shared" si="83"/>
        <v>1</v>
      </c>
      <c r="D1042" s="31">
        <v>43840</v>
      </c>
      <c r="E1042" s="2" t="s">
        <v>6</v>
      </c>
      <c r="F1042" s="4">
        <v>103</v>
      </c>
      <c r="G1042" s="2" t="s">
        <v>8</v>
      </c>
      <c r="H1042" s="2">
        <v>7</v>
      </c>
      <c r="I1042" s="2">
        <v>4717</v>
      </c>
      <c r="J1042" s="2">
        <v>8590</v>
      </c>
      <c r="K1042" s="29">
        <f t="shared" si="80"/>
        <v>3873</v>
      </c>
      <c r="L1042">
        <f t="shared" si="81"/>
        <v>45.087310826542492</v>
      </c>
      <c r="M1042" s="33">
        <f t="shared" si="84"/>
        <v>1.0603928354351361E-3</v>
      </c>
      <c r="N1042" s="32"/>
    </row>
    <row r="1043" spans="1:14" x14ac:dyDescent="0.25">
      <c r="A1043" s="2">
        <v>1041</v>
      </c>
      <c r="B1043" s="2">
        <f t="shared" si="82"/>
        <v>2</v>
      </c>
      <c r="C1043" s="2">
        <f t="shared" si="83"/>
        <v>1</v>
      </c>
      <c r="D1043" s="31">
        <v>43841</v>
      </c>
      <c r="E1043" s="2" t="s">
        <v>3</v>
      </c>
      <c r="F1043" s="4">
        <v>110</v>
      </c>
      <c r="G1043" s="2" t="s">
        <v>8</v>
      </c>
      <c r="H1043" s="2">
        <v>10</v>
      </c>
      <c r="I1043" s="2">
        <v>3325</v>
      </c>
      <c r="J1043" s="2">
        <v>1182</v>
      </c>
      <c r="K1043" s="29">
        <f t="shared" si="80"/>
        <v>-2143</v>
      </c>
      <c r="L1043">
        <f t="shared" si="81"/>
        <v>-181.30287648054147</v>
      </c>
      <c r="M1043" s="33">
        <f t="shared" si="84"/>
        <v>-5.867342748095783E-4</v>
      </c>
      <c r="N1043" s="32"/>
    </row>
    <row r="1044" spans="1:14" x14ac:dyDescent="0.25">
      <c r="A1044" s="2">
        <v>1042</v>
      </c>
      <c r="B1044" s="2">
        <f t="shared" si="82"/>
        <v>3</v>
      </c>
      <c r="C1044" s="2">
        <f t="shared" si="83"/>
        <v>1</v>
      </c>
      <c r="D1044" s="31">
        <v>43842</v>
      </c>
      <c r="E1044" s="2" t="s">
        <v>3</v>
      </c>
      <c r="F1044" s="4">
        <v>102</v>
      </c>
      <c r="G1044" s="2" t="s">
        <v>4</v>
      </c>
      <c r="H1044" s="2">
        <v>1</v>
      </c>
      <c r="I1044" s="2">
        <v>4451</v>
      </c>
      <c r="J1044" s="2">
        <v>7615</v>
      </c>
      <c r="K1044" s="29">
        <f t="shared" si="80"/>
        <v>3164</v>
      </c>
      <c r="L1044">
        <f t="shared" si="81"/>
        <v>41.549573210768223</v>
      </c>
      <c r="M1044" s="33">
        <f t="shared" si="84"/>
        <v>8.6627496290130925E-4</v>
      </c>
      <c r="N1044" s="32"/>
    </row>
    <row r="1045" spans="1:14" x14ac:dyDescent="0.25">
      <c r="A1045" s="2">
        <v>1043</v>
      </c>
      <c r="B1045" s="2">
        <f t="shared" si="82"/>
        <v>3</v>
      </c>
      <c r="C1045" s="2">
        <f t="shared" si="83"/>
        <v>1</v>
      </c>
      <c r="D1045" s="31">
        <v>43843</v>
      </c>
      <c r="E1045" s="2" t="s">
        <v>5</v>
      </c>
      <c r="F1045" s="4">
        <v>103</v>
      </c>
      <c r="G1045" s="2" t="s">
        <v>20</v>
      </c>
      <c r="H1045" s="2">
        <v>40</v>
      </c>
      <c r="I1045" s="2">
        <v>3619</v>
      </c>
      <c r="J1045" s="2">
        <v>4103</v>
      </c>
      <c r="K1045" s="29">
        <f t="shared" si="80"/>
        <v>484</v>
      </c>
      <c r="L1045">
        <f t="shared" si="81"/>
        <v>11.796246648793565</v>
      </c>
      <c r="M1045" s="33">
        <f t="shared" si="84"/>
        <v>1.3251488054495376E-4</v>
      </c>
      <c r="N1045" s="32"/>
    </row>
    <row r="1046" spans="1:14" x14ac:dyDescent="0.25">
      <c r="A1046" s="2">
        <v>1044</v>
      </c>
      <c r="B1046" s="2">
        <f t="shared" si="82"/>
        <v>3</v>
      </c>
      <c r="C1046" s="2">
        <f t="shared" si="83"/>
        <v>1</v>
      </c>
      <c r="D1046" s="31">
        <v>43844</v>
      </c>
      <c r="E1046" s="2" t="s">
        <v>7</v>
      </c>
      <c r="F1046" s="4">
        <v>101</v>
      </c>
      <c r="G1046" s="2" t="s">
        <v>19</v>
      </c>
      <c r="H1046" s="2">
        <v>35</v>
      </c>
      <c r="I1046" s="2">
        <v>2744</v>
      </c>
      <c r="J1046" s="2">
        <v>3333</v>
      </c>
      <c r="K1046" s="29">
        <f t="shared" si="80"/>
        <v>589</v>
      </c>
      <c r="L1046">
        <f t="shared" si="81"/>
        <v>17.671767176717669</v>
      </c>
      <c r="M1046" s="33">
        <f t="shared" si="84"/>
        <v>1.6126294347309456E-4</v>
      </c>
      <c r="N1046" s="32"/>
    </row>
    <row r="1047" spans="1:14" x14ac:dyDescent="0.25">
      <c r="A1047" s="2">
        <v>1045</v>
      </c>
      <c r="B1047" s="2">
        <f t="shared" si="82"/>
        <v>3</v>
      </c>
      <c r="C1047" s="2">
        <f t="shared" si="83"/>
        <v>1</v>
      </c>
      <c r="D1047" s="31">
        <v>43845</v>
      </c>
      <c r="E1047" s="2" t="s">
        <v>6</v>
      </c>
      <c r="F1047" s="4">
        <v>109</v>
      </c>
      <c r="G1047" s="2" t="s">
        <v>20</v>
      </c>
      <c r="H1047" s="2">
        <v>48</v>
      </c>
      <c r="I1047" s="2">
        <v>4294</v>
      </c>
      <c r="J1047" s="2">
        <v>6236</v>
      </c>
      <c r="K1047" s="29">
        <f t="shared" si="80"/>
        <v>1942</v>
      </c>
      <c r="L1047">
        <f t="shared" si="81"/>
        <v>31.141757536882618</v>
      </c>
      <c r="M1047" s="33">
        <f t="shared" si="84"/>
        <v>5.3170226863285164E-4</v>
      </c>
      <c r="N1047" s="32"/>
    </row>
    <row r="1048" spans="1:14" x14ac:dyDescent="0.25">
      <c r="A1048" s="2">
        <v>1046</v>
      </c>
      <c r="B1048" s="2">
        <f t="shared" si="82"/>
        <v>3</v>
      </c>
      <c r="C1048" s="2">
        <f t="shared" si="83"/>
        <v>1</v>
      </c>
      <c r="D1048" s="31">
        <v>43846</v>
      </c>
      <c r="E1048" s="2" t="s">
        <v>6</v>
      </c>
      <c r="F1048" s="4">
        <v>101</v>
      </c>
      <c r="G1048" s="2" t="s">
        <v>20</v>
      </c>
      <c r="H1048" s="2">
        <v>30</v>
      </c>
      <c r="I1048" s="2">
        <v>2259</v>
      </c>
      <c r="J1048" s="2">
        <v>7515</v>
      </c>
      <c r="K1048" s="29">
        <f t="shared" si="80"/>
        <v>5256</v>
      </c>
      <c r="L1048">
        <f t="shared" si="81"/>
        <v>69.94011976047905</v>
      </c>
      <c r="M1048" s="33">
        <f t="shared" si="84"/>
        <v>1.4390458928600764E-3</v>
      </c>
      <c r="N1048" s="32"/>
    </row>
    <row r="1049" spans="1:14" x14ac:dyDescent="0.25">
      <c r="A1049" s="2">
        <v>1047</v>
      </c>
      <c r="B1049" s="2">
        <f t="shared" si="82"/>
        <v>3</v>
      </c>
      <c r="C1049" s="2">
        <f t="shared" si="83"/>
        <v>1</v>
      </c>
      <c r="D1049" s="31">
        <v>43847</v>
      </c>
      <c r="E1049" s="2" t="s">
        <v>3</v>
      </c>
      <c r="F1049" s="4">
        <v>105</v>
      </c>
      <c r="G1049" s="2" t="s">
        <v>20</v>
      </c>
      <c r="H1049" s="2">
        <v>18</v>
      </c>
      <c r="I1049" s="2">
        <v>3614</v>
      </c>
      <c r="J1049" s="2">
        <v>7139</v>
      </c>
      <c r="K1049" s="29">
        <f t="shared" si="80"/>
        <v>3525</v>
      </c>
      <c r="L1049">
        <f t="shared" si="81"/>
        <v>49.376663398235046</v>
      </c>
      <c r="M1049" s="33">
        <f t="shared" si="84"/>
        <v>9.6511354115901243E-4</v>
      </c>
      <c r="N1049" s="32"/>
    </row>
    <row r="1050" spans="1:14" x14ac:dyDescent="0.25">
      <c r="A1050" s="2">
        <v>1048</v>
      </c>
      <c r="B1050" s="2">
        <f t="shared" si="82"/>
        <v>3</v>
      </c>
      <c r="C1050" s="2">
        <f t="shared" si="83"/>
        <v>1</v>
      </c>
      <c r="D1050" s="31">
        <v>43848</v>
      </c>
      <c r="E1050" s="2" t="s">
        <v>6</v>
      </c>
      <c r="F1050" s="4">
        <v>110</v>
      </c>
      <c r="G1050" s="2" t="s">
        <v>8</v>
      </c>
      <c r="H1050" s="2">
        <v>23</v>
      </c>
      <c r="I1050" s="2">
        <v>4455</v>
      </c>
      <c r="J1050" s="2">
        <v>2659</v>
      </c>
      <c r="K1050" s="29">
        <f t="shared" si="80"/>
        <v>-1796</v>
      </c>
      <c r="L1050">
        <f t="shared" si="81"/>
        <v>-67.544189544941716</v>
      </c>
      <c r="M1050" s="33">
        <f t="shared" si="84"/>
        <v>-4.9172877160896062E-4</v>
      </c>
      <c r="N1050" s="32"/>
    </row>
    <row r="1051" spans="1:14" x14ac:dyDescent="0.25">
      <c r="A1051" s="2">
        <v>1049</v>
      </c>
      <c r="B1051" s="2">
        <f t="shared" si="82"/>
        <v>4</v>
      </c>
      <c r="C1051" s="2">
        <f t="shared" si="83"/>
        <v>1</v>
      </c>
      <c r="D1051" s="31">
        <v>43849</v>
      </c>
      <c r="E1051" s="2" t="s">
        <v>6</v>
      </c>
      <c r="F1051" s="4">
        <v>103</v>
      </c>
      <c r="G1051" s="2" t="s">
        <v>20</v>
      </c>
      <c r="H1051" s="2">
        <v>13</v>
      </c>
      <c r="I1051" s="2">
        <v>3887</v>
      </c>
      <c r="J1051" s="2">
        <v>6577</v>
      </c>
      <c r="K1051" s="29">
        <f t="shared" si="80"/>
        <v>2690</v>
      </c>
      <c r="L1051">
        <f t="shared" si="81"/>
        <v>40.900106431503723</v>
      </c>
      <c r="M1051" s="33">
        <f t="shared" si="84"/>
        <v>7.3649799311141658E-4</v>
      </c>
      <c r="N1051" s="32"/>
    </row>
    <row r="1052" spans="1:14" x14ac:dyDescent="0.25">
      <c r="A1052" s="2">
        <v>1050</v>
      </c>
      <c r="B1052" s="2">
        <f t="shared" si="82"/>
        <v>4</v>
      </c>
      <c r="C1052" s="2">
        <f t="shared" si="83"/>
        <v>1</v>
      </c>
      <c r="D1052" s="31">
        <v>43850</v>
      </c>
      <c r="E1052" s="2" t="s">
        <v>7</v>
      </c>
      <c r="F1052" s="4">
        <v>109</v>
      </c>
      <c r="G1052" s="2" t="s">
        <v>18</v>
      </c>
      <c r="H1052" s="2">
        <v>23</v>
      </c>
      <c r="I1052" s="2">
        <v>3629</v>
      </c>
      <c r="J1052" s="2">
        <v>7790</v>
      </c>
      <c r="K1052" s="29">
        <f t="shared" si="80"/>
        <v>4161</v>
      </c>
      <c r="L1052">
        <f t="shared" si="81"/>
        <v>53.41463414634147</v>
      </c>
      <c r="M1052" s="33">
        <f t="shared" si="84"/>
        <v>1.1392446651808939E-3</v>
      </c>
      <c r="N1052" s="32"/>
    </row>
    <row r="1053" spans="1:14" x14ac:dyDescent="0.25">
      <c r="A1053" s="2">
        <v>1051</v>
      </c>
      <c r="B1053" s="2">
        <f t="shared" si="82"/>
        <v>4</v>
      </c>
      <c r="C1053" s="2">
        <f t="shared" si="83"/>
        <v>1</v>
      </c>
      <c r="D1053" s="31">
        <v>43851</v>
      </c>
      <c r="E1053" s="2" t="s">
        <v>5</v>
      </c>
      <c r="F1053" s="4">
        <v>106</v>
      </c>
      <c r="G1053" s="2" t="s">
        <v>20</v>
      </c>
      <c r="H1053" s="2">
        <v>19</v>
      </c>
      <c r="I1053" s="2">
        <v>4783</v>
      </c>
      <c r="J1053" s="2">
        <v>2459</v>
      </c>
      <c r="K1053" s="29">
        <f t="shared" si="80"/>
        <v>-2324</v>
      </c>
      <c r="L1053">
        <f t="shared" si="81"/>
        <v>-94.509963399756003</v>
      </c>
      <c r="M1053" s="33">
        <f t="shared" si="84"/>
        <v>-6.3629045947618287E-4</v>
      </c>
      <c r="N1053" s="32"/>
    </row>
    <row r="1054" spans="1:14" x14ac:dyDescent="0.25">
      <c r="A1054" s="2">
        <v>1052</v>
      </c>
      <c r="B1054" s="2">
        <f t="shared" si="82"/>
        <v>4</v>
      </c>
      <c r="C1054" s="2">
        <f t="shared" si="83"/>
        <v>1</v>
      </c>
      <c r="D1054" s="31">
        <v>43852</v>
      </c>
      <c r="E1054" s="2" t="s">
        <v>7</v>
      </c>
      <c r="F1054" s="4">
        <v>105</v>
      </c>
      <c r="G1054" s="2" t="s">
        <v>8</v>
      </c>
      <c r="H1054" s="2">
        <v>43</v>
      </c>
      <c r="I1054" s="2">
        <v>2222</v>
      </c>
      <c r="J1054" s="2">
        <v>1406</v>
      </c>
      <c r="K1054" s="29">
        <f t="shared" si="80"/>
        <v>-816</v>
      </c>
      <c r="L1054">
        <f t="shared" si="81"/>
        <v>-58.036984352773821</v>
      </c>
      <c r="M1054" s="33">
        <f t="shared" si="84"/>
        <v>-2.234135176129799E-4</v>
      </c>
      <c r="N1054" s="32"/>
    </row>
    <row r="1055" spans="1:14" x14ac:dyDescent="0.25">
      <c r="A1055" s="2">
        <v>1053</v>
      </c>
      <c r="B1055" s="2">
        <f t="shared" si="82"/>
        <v>4</v>
      </c>
      <c r="C1055" s="2">
        <f t="shared" si="83"/>
        <v>1</v>
      </c>
      <c r="D1055" s="31">
        <v>43853</v>
      </c>
      <c r="E1055" s="2" t="s">
        <v>5</v>
      </c>
      <c r="F1055" s="4">
        <v>103</v>
      </c>
      <c r="G1055" s="2" t="s">
        <v>18</v>
      </c>
      <c r="H1055" s="2">
        <v>21</v>
      </c>
      <c r="I1055" s="2">
        <v>4112</v>
      </c>
      <c r="J1055" s="2">
        <v>6319</v>
      </c>
      <c r="K1055" s="29">
        <f t="shared" si="80"/>
        <v>2207</v>
      </c>
      <c r="L1055">
        <f t="shared" si="81"/>
        <v>34.926412407026433</v>
      </c>
      <c r="M1055" s="33">
        <f t="shared" si="84"/>
        <v>6.0425690364196893E-4</v>
      </c>
      <c r="N1055" s="32"/>
    </row>
    <row r="1056" spans="1:14" x14ac:dyDescent="0.25">
      <c r="A1056" s="2">
        <v>1054</v>
      </c>
      <c r="B1056" s="2">
        <f t="shared" si="82"/>
        <v>4</v>
      </c>
      <c r="C1056" s="2">
        <f t="shared" si="83"/>
        <v>1</v>
      </c>
      <c r="D1056" s="31">
        <v>43854</v>
      </c>
      <c r="E1056" s="2" t="s">
        <v>6</v>
      </c>
      <c r="F1056" s="4">
        <v>107</v>
      </c>
      <c r="G1056" s="2" t="s">
        <v>19</v>
      </c>
      <c r="H1056" s="2">
        <v>18</v>
      </c>
      <c r="I1056" s="2">
        <v>2221</v>
      </c>
      <c r="J1056" s="2">
        <v>2429</v>
      </c>
      <c r="K1056" s="29">
        <f t="shared" si="80"/>
        <v>208</v>
      </c>
      <c r="L1056">
        <f t="shared" si="81"/>
        <v>8.5631947303417046</v>
      </c>
      <c r="M1056" s="33">
        <f t="shared" si="84"/>
        <v>5.6948543705269383E-5</v>
      </c>
      <c r="N1056" s="32"/>
    </row>
    <row r="1057" spans="1:14" x14ac:dyDescent="0.25">
      <c r="A1057" s="2">
        <v>1055</v>
      </c>
      <c r="B1057" s="2">
        <f t="shared" si="82"/>
        <v>4</v>
      </c>
      <c r="C1057" s="2">
        <f t="shared" si="83"/>
        <v>1</v>
      </c>
      <c r="D1057" s="31">
        <v>43855</v>
      </c>
      <c r="E1057" s="2" t="s">
        <v>7</v>
      </c>
      <c r="F1057" s="4">
        <v>107</v>
      </c>
      <c r="G1057" s="2" t="s">
        <v>4</v>
      </c>
      <c r="H1057" s="2">
        <v>14</v>
      </c>
      <c r="I1057" s="2">
        <v>4369</v>
      </c>
      <c r="J1057" s="2">
        <v>8655</v>
      </c>
      <c r="K1057" s="29">
        <f t="shared" si="80"/>
        <v>4286</v>
      </c>
      <c r="L1057">
        <f t="shared" si="81"/>
        <v>49.520508376660885</v>
      </c>
      <c r="M1057" s="33">
        <f t="shared" si="84"/>
        <v>1.1734685496191566E-3</v>
      </c>
      <c r="N1057" s="32"/>
    </row>
    <row r="1058" spans="1:14" x14ac:dyDescent="0.25">
      <c r="A1058" s="2">
        <v>1056</v>
      </c>
      <c r="B1058" s="2">
        <f t="shared" si="82"/>
        <v>5</v>
      </c>
      <c r="C1058" s="2">
        <f t="shared" si="83"/>
        <v>1</v>
      </c>
      <c r="D1058" s="31">
        <v>43856</v>
      </c>
      <c r="E1058" s="2" t="s">
        <v>5</v>
      </c>
      <c r="F1058" s="4">
        <v>107</v>
      </c>
      <c r="G1058" s="2" t="s">
        <v>20</v>
      </c>
      <c r="H1058" s="2">
        <v>23</v>
      </c>
      <c r="I1058" s="2">
        <v>1290</v>
      </c>
      <c r="J1058" s="2">
        <v>8607</v>
      </c>
      <c r="K1058" s="29">
        <f t="shared" si="80"/>
        <v>7317</v>
      </c>
      <c r="L1058">
        <f t="shared" si="81"/>
        <v>85.012199372603689</v>
      </c>
      <c r="M1058" s="33">
        <f t="shared" si="84"/>
        <v>2.0033292994781544E-3</v>
      </c>
      <c r="N1058" s="32"/>
    </row>
    <row r="1059" spans="1:14" x14ac:dyDescent="0.25">
      <c r="A1059" s="2">
        <v>1057</v>
      </c>
      <c r="B1059" s="2">
        <f t="shared" si="82"/>
        <v>5</v>
      </c>
      <c r="C1059" s="2">
        <f t="shared" si="83"/>
        <v>1</v>
      </c>
      <c r="D1059" s="31">
        <v>43857</v>
      </c>
      <c r="E1059" s="2" t="s">
        <v>6</v>
      </c>
      <c r="F1059" s="4">
        <v>109</v>
      </c>
      <c r="G1059" s="2" t="s">
        <v>4</v>
      </c>
      <c r="H1059" s="2">
        <v>38</v>
      </c>
      <c r="I1059" s="2">
        <v>1695</v>
      </c>
      <c r="J1059" s="2">
        <v>2270</v>
      </c>
      <c r="K1059" s="29">
        <f t="shared" si="80"/>
        <v>575</v>
      </c>
      <c r="L1059">
        <f t="shared" si="81"/>
        <v>25.330396475770929</v>
      </c>
      <c r="M1059" s="33">
        <f t="shared" si="84"/>
        <v>1.5742986841600911E-4</v>
      </c>
      <c r="N1059" s="32"/>
    </row>
    <row r="1060" spans="1:14" x14ac:dyDescent="0.25">
      <c r="A1060" s="2">
        <v>1058</v>
      </c>
      <c r="B1060" s="2">
        <f t="shared" si="82"/>
        <v>5</v>
      </c>
      <c r="C1060" s="2">
        <f t="shared" si="83"/>
        <v>1</v>
      </c>
      <c r="D1060" s="31">
        <v>43858</v>
      </c>
      <c r="E1060" s="2" t="s">
        <v>6</v>
      </c>
      <c r="F1060" s="4">
        <v>110</v>
      </c>
      <c r="G1060" s="2" t="s">
        <v>18</v>
      </c>
      <c r="H1060" s="2">
        <v>4</v>
      </c>
      <c r="I1060" s="2">
        <v>4964</v>
      </c>
      <c r="J1060" s="2">
        <v>2198</v>
      </c>
      <c r="K1060" s="29">
        <f t="shared" si="80"/>
        <v>-2766</v>
      </c>
      <c r="L1060">
        <f t="shared" si="81"/>
        <v>-125.84167424931756</v>
      </c>
      <c r="M1060" s="33">
        <f t="shared" si="84"/>
        <v>-7.5730611484988038E-4</v>
      </c>
      <c r="N1060" s="32"/>
    </row>
    <row r="1061" spans="1:14" x14ac:dyDescent="0.25">
      <c r="A1061" s="2">
        <v>1059</v>
      </c>
      <c r="B1061" s="2">
        <f t="shared" si="82"/>
        <v>5</v>
      </c>
      <c r="C1061" s="2">
        <f t="shared" si="83"/>
        <v>1</v>
      </c>
      <c r="D1061" s="31">
        <v>43859</v>
      </c>
      <c r="E1061" s="2" t="s">
        <v>7</v>
      </c>
      <c r="F1061" s="4">
        <v>105</v>
      </c>
      <c r="G1061" s="2" t="s">
        <v>20</v>
      </c>
      <c r="H1061" s="2">
        <v>12</v>
      </c>
      <c r="I1061" s="2">
        <v>2730</v>
      </c>
      <c r="J1061" s="2">
        <v>4779</v>
      </c>
      <c r="K1061" s="29">
        <f t="shared" si="80"/>
        <v>2049</v>
      </c>
      <c r="L1061">
        <f t="shared" si="81"/>
        <v>42.875078468298803</v>
      </c>
      <c r="M1061" s="33">
        <f t="shared" si="84"/>
        <v>5.6099791371200464E-4</v>
      </c>
      <c r="N1061" s="32"/>
    </row>
    <row r="1062" spans="1:14" x14ac:dyDescent="0.25">
      <c r="A1062" s="2">
        <v>1060</v>
      </c>
      <c r="B1062" s="2">
        <f t="shared" si="82"/>
        <v>5</v>
      </c>
      <c r="C1062" s="2">
        <f t="shared" si="83"/>
        <v>1</v>
      </c>
      <c r="D1062" s="31">
        <v>43860</v>
      </c>
      <c r="E1062" s="2" t="s">
        <v>3</v>
      </c>
      <c r="F1062" s="4">
        <v>109</v>
      </c>
      <c r="G1062" s="2" t="s">
        <v>4</v>
      </c>
      <c r="H1062" s="2">
        <v>20</v>
      </c>
      <c r="I1062" s="2">
        <v>1442</v>
      </c>
      <c r="J1062" s="2">
        <v>3407</v>
      </c>
      <c r="K1062" s="29">
        <f t="shared" si="80"/>
        <v>1965</v>
      </c>
      <c r="L1062">
        <f t="shared" si="81"/>
        <v>57.675374229527442</v>
      </c>
      <c r="M1062" s="33">
        <f t="shared" si="84"/>
        <v>5.3799946336949202E-4</v>
      </c>
      <c r="N1062" s="32"/>
    </row>
    <row r="1063" spans="1:14" x14ac:dyDescent="0.25">
      <c r="A1063" s="2">
        <v>1061</v>
      </c>
      <c r="B1063" s="2">
        <f t="shared" si="82"/>
        <v>5</v>
      </c>
      <c r="C1063" s="2">
        <f t="shared" si="83"/>
        <v>1</v>
      </c>
      <c r="D1063" s="31">
        <v>43861</v>
      </c>
      <c r="E1063" s="2" t="s">
        <v>6</v>
      </c>
      <c r="F1063" s="4">
        <v>110</v>
      </c>
      <c r="G1063" s="2" t="s">
        <v>20</v>
      </c>
      <c r="H1063" s="2">
        <v>38</v>
      </c>
      <c r="I1063" s="2">
        <v>1963</v>
      </c>
      <c r="J1063" s="2">
        <v>1215</v>
      </c>
      <c r="K1063" s="29">
        <f t="shared" si="80"/>
        <v>-748</v>
      </c>
      <c r="L1063">
        <f t="shared" si="81"/>
        <v>-61.563786008230451</v>
      </c>
      <c r="M1063" s="33">
        <f t="shared" si="84"/>
        <v>-2.0479572447856489E-4</v>
      </c>
      <c r="N1063" s="32"/>
    </row>
    <row r="1064" spans="1:14" x14ac:dyDescent="0.25">
      <c r="A1064" s="2">
        <v>1062</v>
      </c>
      <c r="B1064" s="2">
        <f t="shared" si="82"/>
        <v>5</v>
      </c>
      <c r="C1064" s="2">
        <f t="shared" si="83"/>
        <v>2</v>
      </c>
      <c r="D1064" s="31">
        <v>43862</v>
      </c>
      <c r="E1064" s="2" t="s">
        <v>5</v>
      </c>
      <c r="F1064" s="4">
        <v>108</v>
      </c>
      <c r="G1064" s="2" t="s">
        <v>8</v>
      </c>
      <c r="H1064" s="2">
        <v>1</v>
      </c>
      <c r="I1064" s="2">
        <v>1916</v>
      </c>
      <c r="J1064" s="2">
        <v>7709</v>
      </c>
      <c r="K1064" s="29">
        <f t="shared" si="80"/>
        <v>5793</v>
      </c>
      <c r="L1064">
        <f t="shared" si="81"/>
        <v>75.14593332468543</v>
      </c>
      <c r="M1064" s="33">
        <f t="shared" si="84"/>
        <v>1.5860717004068535E-3</v>
      </c>
      <c r="N1064" s="32"/>
    </row>
    <row r="1065" spans="1:14" x14ac:dyDescent="0.25">
      <c r="A1065" s="2">
        <v>1063</v>
      </c>
      <c r="B1065" s="2">
        <f t="shared" si="82"/>
        <v>6</v>
      </c>
      <c r="C1065" s="2">
        <f t="shared" si="83"/>
        <v>2</v>
      </c>
      <c r="D1065" s="31">
        <v>43863</v>
      </c>
      <c r="E1065" s="2" t="s">
        <v>3</v>
      </c>
      <c r="F1065" s="4">
        <v>110</v>
      </c>
      <c r="G1065" s="2" t="s">
        <v>20</v>
      </c>
      <c r="H1065" s="2">
        <v>14</v>
      </c>
      <c r="I1065" s="2">
        <v>2678</v>
      </c>
      <c r="J1065" s="2">
        <v>4181</v>
      </c>
      <c r="K1065" s="29">
        <f t="shared" si="80"/>
        <v>1503</v>
      </c>
      <c r="L1065">
        <f t="shared" si="81"/>
        <v>35.948337718249221</v>
      </c>
      <c r="M1065" s="33">
        <f t="shared" si="84"/>
        <v>4.1150798648567253E-4</v>
      </c>
      <c r="N1065" s="32"/>
    </row>
    <row r="1066" spans="1:14" x14ac:dyDescent="0.25">
      <c r="A1066" s="2">
        <v>1064</v>
      </c>
      <c r="B1066" s="2">
        <f t="shared" si="82"/>
        <v>6</v>
      </c>
      <c r="C1066" s="2">
        <f t="shared" si="83"/>
        <v>2</v>
      </c>
      <c r="D1066" s="31">
        <v>43864</v>
      </c>
      <c r="E1066" s="2" t="s">
        <v>6</v>
      </c>
      <c r="F1066" s="4">
        <v>105</v>
      </c>
      <c r="G1066" s="2" t="s">
        <v>19</v>
      </c>
      <c r="H1066" s="2">
        <v>33</v>
      </c>
      <c r="I1066" s="2">
        <v>4296</v>
      </c>
      <c r="J1066" s="2">
        <v>4349</v>
      </c>
      <c r="K1066" s="29">
        <f t="shared" si="80"/>
        <v>53</v>
      </c>
      <c r="L1066">
        <f t="shared" si="81"/>
        <v>1.2186709588411129</v>
      </c>
      <c r="M1066" s="33">
        <f t="shared" si="84"/>
        <v>1.4510927001823449E-5</v>
      </c>
      <c r="N1066" s="32"/>
    </row>
    <row r="1067" spans="1:14" x14ac:dyDescent="0.25">
      <c r="A1067" s="2">
        <v>1065</v>
      </c>
      <c r="B1067" s="2">
        <f t="shared" si="82"/>
        <v>6</v>
      </c>
      <c r="C1067" s="2">
        <f t="shared" si="83"/>
        <v>2</v>
      </c>
      <c r="D1067" s="31">
        <v>43865</v>
      </c>
      <c r="E1067" s="2" t="s">
        <v>6</v>
      </c>
      <c r="F1067" s="4">
        <v>104</v>
      </c>
      <c r="G1067" s="2" t="s">
        <v>20</v>
      </c>
      <c r="H1067" s="2">
        <v>17</v>
      </c>
      <c r="I1067" s="2">
        <v>4716</v>
      </c>
      <c r="J1067" s="2">
        <v>1109</v>
      </c>
      <c r="K1067" s="29">
        <f t="shared" si="80"/>
        <v>-3607</v>
      </c>
      <c r="L1067">
        <f t="shared" si="81"/>
        <v>-325.24797114517582</v>
      </c>
      <c r="M1067" s="33">
        <f t="shared" si="84"/>
        <v>-9.8756440935051271E-4</v>
      </c>
      <c r="N1067" s="32"/>
    </row>
    <row r="1068" spans="1:14" x14ac:dyDescent="0.25">
      <c r="A1068" s="2">
        <v>1066</v>
      </c>
      <c r="B1068" s="2">
        <f t="shared" si="82"/>
        <v>6</v>
      </c>
      <c r="C1068" s="2">
        <f t="shared" si="83"/>
        <v>2</v>
      </c>
      <c r="D1068" s="31">
        <v>43866</v>
      </c>
      <c r="E1068" s="2" t="s">
        <v>7</v>
      </c>
      <c r="F1068" s="4">
        <v>107</v>
      </c>
      <c r="G1068" s="2" t="s">
        <v>20</v>
      </c>
      <c r="H1068" s="2">
        <v>41</v>
      </c>
      <c r="I1068" s="2">
        <v>1567</v>
      </c>
      <c r="J1068" s="2">
        <v>6937</v>
      </c>
      <c r="K1068" s="29">
        <f t="shared" si="80"/>
        <v>5370</v>
      </c>
      <c r="L1068">
        <f t="shared" si="81"/>
        <v>77.410984575464909</v>
      </c>
      <c r="M1068" s="33">
        <f t="shared" si="84"/>
        <v>1.4702580754677721E-3</v>
      </c>
      <c r="N1068" s="32"/>
    </row>
    <row r="1069" spans="1:14" x14ac:dyDescent="0.25">
      <c r="A1069" s="2">
        <v>1067</v>
      </c>
      <c r="B1069" s="2">
        <f t="shared" si="82"/>
        <v>6</v>
      </c>
      <c r="C1069" s="2">
        <f t="shared" si="83"/>
        <v>2</v>
      </c>
      <c r="D1069" s="31">
        <v>43867</v>
      </c>
      <c r="E1069" s="2" t="s">
        <v>6</v>
      </c>
      <c r="F1069" s="4">
        <v>102</v>
      </c>
      <c r="G1069" s="2" t="s">
        <v>8</v>
      </c>
      <c r="H1069" s="2">
        <v>37</v>
      </c>
      <c r="I1069" s="2">
        <v>2709</v>
      </c>
      <c r="J1069" s="2">
        <v>1578</v>
      </c>
      <c r="K1069" s="29">
        <f t="shared" si="80"/>
        <v>-1131</v>
      </c>
      <c r="L1069">
        <f t="shared" si="81"/>
        <v>-71.673003802281372</v>
      </c>
      <c r="M1069" s="33">
        <f t="shared" si="84"/>
        <v>-3.0965770639740229E-4</v>
      </c>
      <c r="N1069" s="32"/>
    </row>
    <row r="1070" spans="1:14" x14ac:dyDescent="0.25">
      <c r="A1070" s="2">
        <v>1068</v>
      </c>
      <c r="B1070" s="2">
        <f t="shared" si="82"/>
        <v>6</v>
      </c>
      <c r="C1070" s="2">
        <f t="shared" si="83"/>
        <v>2</v>
      </c>
      <c r="D1070" s="31">
        <v>43868</v>
      </c>
      <c r="E1070" s="2" t="s">
        <v>7</v>
      </c>
      <c r="F1070" s="4">
        <v>109</v>
      </c>
      <c r="G1070" s="2" t="s">
        <v>4</v>
      </c>
      <c r="H1070" s="2">
        <v>5</v>
      </c>
      <c r="I1070" s="2">
        <v>3457</v>
      </c>
      <c r="J1070" s="2">
        <v>7266</v>
      </c>
      <c r="K1070" s="29">
        <f t="shared" si="80"/>
        <v>3809</v>
      </c>
      <c r="L1070">
        <f t="shared" si="81"/>
        <v>52.422240572529589</v>
      </c>
      <c r="M1070" s="33">
        <f t="shared" si="84"/>
        <v>1.0428702066027455E-3</v>
      </c>
      <c r="N1070" s="32"/>
    </row>
    <row r="1071" spans="1:14" x14ac:dyDescent="0.25">
      <c r="A1071" s="2">
        <v>1069</v>
      </c>
      <c r="B1071" s="2">
        <f t="shared" si="82"/>
        <v>6</v>
      </c>
      <c r="C1071" s="2">
        <f t="shared" si="83"/>
        <v>2</v>
      </c>
      <c r="D1071" s="31">
        <v>43869</v>
      </c>
      <c r="E1071" s="2" t="s">
        <v>3</v>
      </c>
      <c r="F1071" s="4">
        <v>106</v>
      </c>
      <c r="G1071" s="2" t="s">
        <v>18</v>
      </c>
      <c r="H1071" s="2">
        <v>32</v>
      </c>
      <c r="I1071" s="2">
        <v>2747</v>
      </c>
      <c r="J1071" s="2">
        <v>1232</v>
      </c>
      <c r="K1071" s="29">
        <f t="shared" si="80"/>
        <v>-1515</v>
      </c>
      <c r="L1071">
        <f t="shared" si="81"/>
        <v>-122.97077922077921</v>
      </c>
      <c r="M1071" s="33">
        <f t="shared" si="84"/>
        <v>-4.1479347939174575E-4</v>
      </c>
      <c r="N1071" s="32"/>
    </row>
    <row r="1072" spans="1:14" x14ac:dyDescent="0.25">
      <c r="A1072" s="2">
        <v>1070</v>
      </c>
      <c r="B1072" s="2">
        <f t="shared" si="82"/>
        <v>7</v>
      </c>
      <c r="C1072" s="2">
        <f t="shared" si="83"/>
        <v>2</v>
      </c>
      <c r="D1072" s="31">
        <v>43870</v>
      </c>
      <c r="E1072" s="2" t="s">
        <v>7</v>
      </c>
      <c r="F1072" s="4">
        <v>101</v>
      </c>
      <c r="G1072" s="2" t="s">
        <v>18</v>
      </c>
      <c r="H1072" s="2">
        <v>18</v>
      </c>
      <c r="I1072" s="2">
        <v>1968</v>
      </c>
      <c r="J1072" s="2">
        <v>1767</v>
      </c>
      <c r="K1072" s="29">
        <f t="shared" si="80"/>
        <v>-201</v>
      </c>
      <c r="L1072">
        <f t="shared" si="81"/>
        <v>-11.37521222410866</v>
      </c>
      <c r="M1072" s="33">
        <f t="shared" si="84"/>
        <v>-5.5032006176726662E-5</v>
      </c>
      <c r="N1072" s="32"/>
    </row>
    <row r="1073" spans="1:14" x14ac:dyDescent="0.25">
      <c r="A1073" s="2">
        <v>1071</v>
      </c>
      <c r="B1073" s="2">
        <f t="shared" si="82"/>
        <v>7</v>
      </c>
      <c r="C1073" s="2">
        <f t="shared" si="83"/>
        <v>2</v>
      </c>
      <c r="D1073" s="31">
        <v>43871</v>
      </c>
      <c r="E1073" s="2" t="s">
        <v>7</v>
      </c>
      <c r="F1073" s="4">
        <v>103</v>
      </c>
      <c r="G1073" s="2" t="s">
        <v>18</v>
      </c>
      <c r="H1073" s="2">
        <v>38</v>
      </c>
      <c r="I1073" s="2">
        <v>2307</v>
      </c>
      <c r="J1073" s="2">
        <v>7644</v>
      </c>
      <c r="K1073" s="29">
        <f t="shared" si="80"/>
        <v>5337</v>
      </c>
      <c r="L1073">
        <f t="shared" si="81"/>
        <v>69.819466248037671</v>
      </c>
      <c r="M1073" s="33">
        <f t="shared" si="84"/>
        <v>1.4612229699760707E-3</v>
      </c>
      <c r="N1073" s="32"/>
    </row>
    <row r="1074" spans="1:14" x14ac:dyDescent="0.25">
      <c r="A1074" s="2">
        <v>1072</v>
      </c>
      <c r="B1074" s="2">
        <f t="shared" si="82"/>
        <v>7</v>
      </c>
      <c r="C1074" s="2">
        <f t="shared" si="83"/>
        <v>2</v>
      </c>
      <c r="D1074" s="31">
        <v>43872</v>
      </c>
      <c r="E1074" s="2" t="s">
        <v>6</v>
      </c>
      <c r="F1074" s="4">
        <v>108</v>
      </c>
      <c r="G1074" s="2" t="s">
        <v>20</v>
      </c>
      <c r="H1074" s="2">
        <v>22</v>
      </c>
      <c r="I1074" s="2">
        <v>3491</v>
      </c>
      <c r="J1074" s="2">
        <v>1446</v>
      </c>
      <c r="K1074" s="29">
        <f t="shared" si="80"/>
        <v>-2045</v>
      </c>
      <c r="L1074">
        <f t="shared" si="81"/>
        <v>-141.42461964038728</v>
      </c>
      <c r="M1074" s="33">
        <f t="shared" si="84"/>
        <v>-5.5990274940998018E-4</v>
      </c>
      <c r="N1074" s="32"/>
    </row>
    <row r="1075" spans="1:14" x14ac:dyDescent="0.25">
      <c r="A1075" s="2">
        <v>1073</v>
      </c>
      <c r="B1075" s="2">
        <f t="shared" si="82"/>
        <v>7</v>
      </c>
      <c r="C1075" s="2">
        <f t="shared" si="83"/>
        <v>2</v>
      </c>
      <c r="D1075" s="31">
        <v>43873</v>
      </c>
      <c r="E1075" s="2" t="s">
        <v>5</v>
      </c>
      <c r="F1075" s="4">
        <v>109</v>
      </c>
      <c r="G1075" s="2" t="s">
        <v>4</v>
      </c>
      <c r="H1075" s="2">
        <v>14</v>
      </c>
      <c r="I1075" s="2">
        <v>4652</v>
      </c>
      <c r="J1075" s="2">
        <v>819</v>
      </c>
      <c r="K1075" s="29">
        <f t="shared" si="80"/>
        <v>-3833</v>
      </c>
      <c r="L1075">
        <f t="shared" si="81"/>
        <v>-468.00976800976804</v>
      </c>
      <c r="M1075" s="33">
        <f t="shared" si="84"/>
        <v>-1.0494411924148921E-3</v>
      </c>
      <c r="N1075" s="32"/>
    </row>
    <row r="1076" spans="1:14" x14ac:dyDescent="0.25">
      <c r="A1076" s="2">
        <v>1074</v>
      </c>
      <c r="B1076" s="2">
        <f t="shared" si="82"/>
        <v>7</v>
      </c>
      <c r="C1076" s="2">
        <f t="shared" si="83"/>
        <v>2</v>
      </c>
      <c r="D1076" s="31">
        <v>43874</v>
      </c>
      <c r="E1076" s="2" t="s">
        <v>5</v>
      </c>
      <c r="F1076" s="4">
        <v>104</v>
      </c>
      <c r="G1076" s="2" t="s">
        <v>8</v>
      </c>
      <c r="H1076" s="2">
        <v>9</v>
      </c>
      <c r="I1076" s="2">
        <v>2950</v>
      </c>
      <c r="J1076" s="2">
        <v>2349</v>
      </c>
      <c r="K1076" s="29">
        <f t="shared" si="80"/>
        <v>-601</v>
      </c>
      <c r="L1076">
        <f t="shared" si="81"/>
        <v>-25.585355470412942</v>
      </c>
      <c r="M1076" s="33">
        <f t="shared" si="84"/>
        <v>-1.6454843637916778E-4</v>
      </c>
      <c r="N1076" s="32"/>
    </row>
    <row r="1077" spans="1:14" x14ac:dyDescent="0.25">
      <c r="A1077" s="2">
        <v>1075</v>
      </c>
      <c r="B1077" s="2">
        <f t="shared" si="82"/>
        <v>7</v>
      </c>
      <c r="C1077" s="2">
        <f t="shared" si="83"/>
        <v>2</v>
      </c>
      <c r="D1077" s="31">
        <v>43875</v>
      </c>
      <c r="E1077" s="2" t="s">
        <v>7</v>
      </c>
      <c r="F1077" s="4">
        <v>107</v>
      </c>
      <c r="G1077" s="2" t="s">
        <v>20</v>
      </c>
      <c r="H1077" s="2">
        <v>2</v>
      </c>
      <c r="I1077" s="2">
        <v>4326</v>
      </c>
      <c r="J1077" s="2">
        <v>1809</v>
      </c>
      <c r="K1077" s="29">
        <f t="shared" si="80"/>
        <v>-2517</v>
      </c>
      <c r="L1077">
        <f t="shared" si="81"/>
        <v>-139.13764510779436</v>
      </c>
      <c r="M1077" s="33">
        <f t="shared" si="84"/>
        <v>-6.8913213704886072E-4</v>
      </c>
      <c r="N1077" s="32"/>
    </row>
    <row r="1078" spans="1:14" x14ac:dyDescent="0.25">
      <c r="A1078" s="2">
        <v>1076</v>
      </c>
      <c r="B1078" s="2">
        <f t="shared" si="82"/>
        <v>7</v>
      </c>
      <c r="C1078" s="2">
        <f t="shared" si="83"/>
        <v>2</v>
      </c>
      <c r="D1078" s="31">
        <v>43876</v>
      </c>
      <c r="E1078" s="2" t="s">
        <v>5</v>
      </c>
      <c r="F1078" s="4">
        <v>109</v>
      </c>
      <c r="G1078" s="2" t="s">
        <v>20</v>
      </c>
      <c r="H1078" s="2">
        <v>14</v>
      </c>
      <c r="I1078" s="2">
        <v>3959</v>
      </c>
      <c r="J1078" s="2">
        <v>6263</v>
      </c>
      <c r="K1078" s="29">
        <f t="shared" si="80"/>
        <v>2304</v>
      </c>
      <c r="L1078">
        <f t="shared" si="81"/>
        <v>36.787482037362281</v>
      </c>
      <c r="M1078" s="33">
        <f t="shared" si="84"/>
        <v>6.3081463796606089E-4</v>
      </c>
      <c r="N1078" s="32"/>
    </row>
    <row r="1079" spans="1:14" x14ac:dyDescent="0.25">
      <c r="A1079" s="2">
        <v>1077</v>
      </c>
      <c r="B1079" s="2">
        <f t="shared" si="82"/>
        <v>8</v>
      </c>
      <c r="C1079" s="2">
        <f t="shared" si="83"/>
        <v>2</v>
      </c>
      <c r="D1079" s="31">
        <v>43877</v>
      </c>
      <c r="E1079" s="2" t="s">
        <v>6</v>
      </c>
      <c r="F1079" s="4">
        <v>107</v>
      </c>
      <c r="G1079" s="2" t="s">
        <v>18</v>
      </c>
      <c r="H1079" s="2">
        <v>8</v>
      </c>
      <c r="I1079" s="2">
        <v>4092</v>
      </c>
      <c r="J1079" s="2">
        <v>1430</v>
      </c>
      <c r="K1079" s="29">
        <f t="shared" si="80"/>
        <v>-2662</v>
      </c>
      <c r="L1079">
        <f t="shared" si="81"/>
        <v>-186.15384615384616</v>
      </c>
      <c r="M1079" s="33">
        <f t="shared" si="84"/>
        <v>-7.2883184299724567E-4</v>
      </c>
      <c r="N1079" s="32"/>
    </row>
    <row r="1080" spans="1:14" x14ac:dyDescent="0.25">
      <c r="A1080" s="2">
        <v>1078</v>
      </c>
      <c r="B1080" s="2">
        <f t="shared" si="82"/>
        <v>8</v>
      </c>
      <c r="C1080" s="2">
        <f t="shared" si="83"/>
        <v>2</v>
      </c>
      <c r="D1080" s="31">
        <v>43878</v>
      </c>
      <c r="E1080" s="2" t="s">
        <v>6</v>
      </c>
      <c r="F1080" s="4">
        <v>109</v>
      </c>
      <c r="G1080" s="2" t="s">
        <v>19</v>
      </c>
      <c r="H1080" s="2">
        <v>13</v>
      </c>
      <c r="I1080" s="2">
        <v>1380</v>
      </c>
      <c r="J1080" s="2">
        <v>6448</v>
      </c>
      <c r="K1080" s="29">
        <f t="shared" si="80"/>
        <v>5068</v>
      </c>
      <c r="L1080">
        <f t="shared" si="81"/>
        <v>78.59801488833746</v>
      </c>
      <c r="M1080" s="33">
        <f t="shared" si="84"/>
        <v>1.387573170664929E-3</v>
      </c>
      <c r="N1080" s="32"/>
    </row>
    <row r="1081" spans="1:14" x14ac:dyDescent="0.25">
      <c r="A1081" s="2">
        <v>1079</v>
      </c>
      <c r="B1081" s="2">
        <f t="shared" si="82"/>
        <v>8</v>
      </c>
      <c r="C1081" s="2">
        <f t="shared" si="83"/>
        <v>2</v>
      </c>
      <c r="D1081" s="31">
        <v>43879</v>
      </c>
      <c r="E1081" s="2" t="s">
        <v>5</v>
      </c>
      <c r="F1081" s="4">
        <v>110</v>
      </c>
      <c r="G1081" s="2" t="s">
        <v>19</v>
      </c>
      <c r="H1081" s="2">
        <v>16</v>
      </c>
      <c r="I1081" s="2">
        <v>2179</v>
      </c>
      <c r="J1081" s="2">
        <v>4526</v>
      </c>
      <c r="K1081" s="29">
        <f t="shared" si="80"/>
        <v>2347</v>
      </c>
      <c r="L1081">
        <f t="shared" si="81"/>
        <v>51.855943437914277</v>
      </c>
      <c r="M1081" s="33">
        <f t="shared" si="84"/>
        <v>6.4258765421282326E-4</v>
      </c>
      <c r="N1081" s="32"/>
    </row>
    <row r="1082" spans="1:14" x14ac:dyDescent="0.25">
      <c r="A1082" s="2">
        <v>1080</v>
      </c>
      <c r="B1082" s="2">
        <f t="shared" si="82"/>
        <v>8</v>
      </c>
      <c r="C1082" s="2">
        <f t="shared" si="83"/>
        <v>2</v>
      </c>
      <c r="D1082" s="31">
        <v>43880</v>
      </c>
      <c r="E1082" s="2" t="s">
        <v>5</v>
      </c>
      <c r="F1082" s="4">
        <v>105</v>
      </c>
      <c r="G1082" s="2" t="s">
        <v>8</v>
      </c>
      <c r="H1082" s="2">
        <v>27</v>
      </c>
      <c r="I1082" s="2">
        <v>2901</v>
      </c>
      <c r="J1082" s="2">
        <v>1089</v>
      </c>
      <c r="K1082" s="29">
        <f t="shared" si="80"/>
        <v>-1812</v>
      </c>
      <c r="L1082">
        <f t="shared" si="81"/>
        <v>-166.39118457300276</v>
      </c>
      <c r="M1082" s="33">
        <f t="shared" si="84"/>
        <v>-4.9610942881705825E-4</v>
      </c>
      <c r="N1082" s="32"/>
    </row>
    <row r="1083" spans="1:14" x14ac:dyDescent="0.25">
      <c r="A1083" s="2">
        <v>1081</v>
      </c>
      <c r="B1083" s="2">
        <f t="shared" si="82"/>
        <v>8</v>
      </c>
      <c r="C1083" s="2">
        <f t="shared" si="83"/>
        <v>2</v>
      </c>
      <c r="D1083" s="31">
        <v>43881</v>
      </c>
      <c r="E1083" s="2" t="s">
        <v>3</v>
      </c>
      <c r="F1083" s="4">
        <v>109</v>
      </c>
      <c r="G1083" s="2" t="s">
        <v>8</v>
      </c>
      <c r="H1083" s="2">
        <v>32</v>
      </c>
      <c r="I1083" s="2">
        <v>4222</v>
      </c>
      <c r="J1083" s="2">
        <v>7302</v>
      </c>
      <c r="K1083" s="29">
        <f t="shared" si="80"/>
        <v>3080</v>
      </c>
      <c r="L1083">
        <f t="shared" si="81"/>
        <v>42.180224596001096</v>
      </c>
      <c r="M1083" s="33">
        <f t="shared" si="84"/>
        <v>8.4327651255879663E-4</v>
      </c>
      <c r="N1083" s="32"/>
    </row>
    <row r="1084" spans="1:14" x14ac:dyDescent="0.25">
      <c r="A1084" s="2">
        <v>1082</v>
      </c>
      <c r="B1084" s="2">
        <f t="shared" si="82"/>
        <v>8</v>
      </c>
      <c r="C1084" s="2">
        <f t="shared" si="83"/>
        <v>2</v>
      </c>
      <c r="D1084" s="31">
        <v>43882</v>
      </c>
      <c r="E1084" s="2" t="s">
        <v>6</v>
      </c>
      <c r="F1084" s="4">
        <v>109</v>
      </c>
      <c r="G1084" s="2" t="s">
        <v>18</v>
      </c>
      <c r="H1084" s="2">
        <v>9</v>
      </c>
      <c r="I1084" s="2">
        <v>3376</v>
      </c>
      <c r="J1084" s="2">
        <v>5139</v>
      </c>
      <c r="K1084" s="29">
        <f t="shared" si="80"/>
        <v>1763</v>
      </c>
      <c r="L1084">
        <f t="shared" si="81"/>
        <v>34.306285269507683</v>
      </c>
      <c r="M1084" s="33">
        <f t="shared" si="84"/>
        <v>4.8269366611725925E-4</v>
      </c>
      <c r="N1084" s="32"/>
    </row>
    <row r="1085" spans="1:14" x14ac:dyDescent="0.25">
      <c r="A1085" s="2">
        <v>1083</v>
      </c>
      <c r="B1085" s="2">
        <f t="shared" si="82"/>
        <v>8</v>
      </c>
      <c r="C1085" s="2">
        <f t="shared" si="83"/>
        <v>2</v>
      </c>
      <c r="D1085" s="31">
        <v>43883</v>
      </c>
      <c r="E1085" s="2" t="s">
        <v>6</v>
      </c>
      <c r="F1085" s="4">
        <v>106</v>
      </c>
      <c r="G1085" s="2" t="s">
        <v>19</v>
      </c>
      <c r="H1085" s="2">
        <v>39</v>
      </c>
      <c r="I1085" s="2">
        <v>4678</v>
      </c>
      <c r="J1085" s="2">
        <v>5452</v>
      </c>
      <c r="K1085" s="29">
        <f t="shared" si="80"/>
        <v>774</v>
      </c>
      <c r="L1085">
        <f t="shared" si="81"/>
        <v>14.196625091709464</v>
      </c>
      <c r="M1085" s="33">
        <f t="shared" si="84"/>
        <v>2.1191429244172357E-4</v>
      </c>
      <c r="N1085" s="32"/>
    </row>
    <row r="1086" spans="1:14" x14ac:dyDescent="0.25">
      <c r="A1086" s="2">
        <v>1084</v>
      </c>
      <c r="B1086" s="2">
        <f t="shared" si="82"/>
        <v>9</v>
      </c>
      <c r="C1086" s="2">
        <f t="shared" si="83"/>
        <v>2</v>
      </c>
      <c r="D1086" s="31">
        <v>43884</v>
      </c>
      <c r="E1086" s="2" t="s">
        <v>7</v>
      </c>
      <c r="F1086" s="4">
        <v>103</v>
      </c>
      <c r="G1086" s="2" t="s">
        <v>4</v>
      </c>
      <c r="H1086" s="2">
        <v>7</v>
      </c>
      <c r="I1086" s="2">
        <v>4747</v>
      </c>
      <c r="J1086" s="2">
        <v>5010</v>
      </c>
      <c r="K1086" s="29">
        <f t="shared" si="80"/>
        <v>263</v>
      </c>
      <c r="L1086">
        <f t="shared" si="81"/>
        <v>5.2495009980039917</v>
      </c>
      <c r="M1086" s="33">
        <f t="shared" si="84"/>
        <v>7.2007052858105036E-5</v>
      </c>
      <c r="N1086" s="32"/>
    </row>
    <row r="1087" spans="1:14" x14ac:dyDescent="0.25">
      <c r="A1087" s="2">
        <v>1085</v>
      </c>
      <c r="B1087" s="2">
        <f t="shared" si="82"/>
        <v>9</v>
      </c>
      <c r="C1087" s="2">
        <f t="shared" si="83"/>
        <v>2</v>
      </c>
      <c r="D1087" s="31">
        <v>43885</v>
      </c>
      <c r="E1087" s="2" t="s">
        <v>5</v>
      </c>
      <c r="F1087" s="4">
        <v>105</v>
      </c>
      <c r="G1087" s="2" t="s">
        <v>4</v>
      </c>
      <c r="H1087" s="2">
        <v>10</v>
      </c>
      <c r="I1087" s="2">
        <v>4123</v>
      </c>
      <c r="J1087" s="2">
        <v>835</v>
      </c>
      <c r="K1087" s="29">
        <f t="shared" si="80"/>
        <v>-3288</v>
      </c>
      <c r="L1087">
        <f t="shared" si="81"/>
        <v>-393.77245508982037</v>
      </c>
      <c r="M1087" s="33">
        <f t="shared" si="84"/>
        <v>-9.0022505626406605E-4</v>
      </c>
      <c r="N1087" s="32"/>
    </row>
    <row r="1088" spans="1:14" x14ac:dyDescent="0.25">
      <c r="A1088" s="2">
        <v>1086</v>
      </c>
      <c r="B1088" s="2">
        <f t="shared" si="82"/>
        <v>9</v>
      </c>
      <c r="C1088" s="2">
        <f t="shared" si="83"/>
        <v>2</v>
      </c>
      <c r="D1088" s="31">
        <v>43886</v>
      </c>
      <c r="E1088" s="2" t="s">
        <v>5</v>
      </c>
      <c r="F1088" s="4">
        <v>110</v>
      </c>
      <c r="G1088" s="2" t="s">
        <v>8</v>
      </c>
      <c r="H1088" s="2">
        <v>15</v>
      </c>
      <c r="I1088" s="2">
        <v>1667</v>
      </c>
      <c r="J1088" s="2">
        <v>7678</v>
      </c>
      <c r="K1088" s="29">
        <f t="shared" si="80"/>
        <v>6011</v>
      </c>
      <c r="L1088">
        <f t="shared" si="81"/>
        <v>78.288616827298767</v>
      </c>
      <c r="M1088" s="33">
        <f t="shared" si="84"/>
        <v>1.645758154867184E-3</v>
      </c>
      <c r="N1088" s="32"/>
    </row>
    <row r="1089" spans="1:14" x14ac:dyDescent="0.25">
      <c r="A1089" s="2">
        <v>1087</v>
      </c>
      <c r="B1089" s="2">
        <f t="shared" si="82"/>
        <v>9</v>
      </c>
      <c r="C1089" s="2">
        <f t="shared" si="83"/>
        <v>2</v>
      </c>
      <c r="D1089" s="31">
        <v>43887</v>
      </c>
      <c r="E1089" s="2" t="s">
        <v>5</v>
      </c>
      <c r="F1089" s="4">
        <v>103</v>
      </c>
      <c r="G1089" s="2" t="s">
        <v>18</v>
      </c>
      <c r="H1089" s="2">
        <v>14</v>
      </c>
      <c r="I1089" s="2">
        <v>3166</v>
      </c>
      <c r="J1089" s="2">
        <v>8001</v>
      </c>
      <c r="K1089" s="29">
        <f t="shared" si="80"/>
        <v>4835</v>
      </c>
      <c r="L1089">
        <f t="shared" si="81"/>
        <v>60.429946256717912</v>
      </c>
      <c r="M1089" s="33">
        <f t="shared" si="84"/>
        <v>1.3237798500720071E-3</v>
      </c>
      <c r="N1089" s="32"/>
    </row>
    <row r="1090" spans="1:14" x14ac:dyDescent="0.25">
      <c r="A1090" s="2">
        <v>1088</v>
      </c>
      <c r="B1090" s="2">
        <f t="shared" si="82"/>
        <v>9</v>
      </c>
      <c r="C1090" s="2">
        <f t="shared" si="83"/>
        <v>2</v>
      </c>
      <c r="D1090" s="31">
        <v>43888</v>
      </c>
      <c r="E1090" s="2" t="s">
        <v>5</v>
      </c>
      <c r="F1090" s="4">
        <v>108</v>
      </c>
      <c r="G1090" s="2" t="s">
        <v>20</v>
      </c>
      <c r="H1090" s="2">
        <v>19</v>
      </c>
      <c r="I1090" s="2">
        <v>4060</v>
      </c>
      <c r="J1090" s="2">
        <v>3442</v>
      </c>
      <c r="K1090" s="29">
        <f t="shared" si="80"/>
        <v>-618</v>
      </c>
      <c r="L1090">
        <f t="shared" si="81"/>
        <v>-17.954677513073793</v>
      </c>
      <c r="M1090" s="33">
        <f t="shared" si="84"/>
        <v>-1.6920288466277153E-4</v>
      </c>
      <c r="N1090" s="32"/>
    </row>
    <row r="1091" spans="1:14" x14ac:dyDescent="0.25">
      <c r="A1091" s="2">
        <v>1089</v>
      </c>
      <c r="B1091" s="2">
        <f t="shared" si="82"/>
        <v>9</v>
      </c>
      <c r="C1091" s="2">
        <f t="shared" si="83"/>
        <v>2</v>
      </c>
      <c r="D1091" s="31">
        <v>43889</v>
      </c>
      <c r="E1091" s="2" t="s">
        <v>5</v>
      </c>
      <c r="F1091" s="4">
        <v>107</v>
      </c>
      <c r="G1091" s="2" t="s">
        <v>8</v>
      </c>
      <c r="H1091" s="2">
        <v>25</v>
      </c>
      <c r="I1091" s="2">
        <v>1225</v>
      </c>
      <c r="J1091" s="2">
        <v>3408</v>
      </c>
      <c r="K1091" s="29">
        <f t="shared" ref="K1091:K1154" si="85">J1091-I1091</f>
        <v>2183</v>
      </c>
      <c r="L1091">
        <f t="shared" ref="L1091:L1154" si="86">K1091/J1091*100</f>
        <v>64.055164319248831</v>
      </c>
      <c r="M1091" s="33">
        <f t="shared" si="84"/>
        <v>5.9768591782982238E-4</v>
      </c>
      <c r="N1091" s="32"/>
    </row>
    <row r="1092" spans="1:14" x14ac:dyDescent="0.25">
      <c r="A1092" s="2">
        <v>1090</v>
      </c>
      <c r="B1092" s="2">
        <f t="shared" ref="B1092:B1155" si="87">WEEKNUM(D1092)</f>
        <v>9</v>
      </c>
      <c r="C1092" s="2">
        <f t="shared" ref="C1092:C1155" si="88">MONTH(D1092)</f>
        <v>2</v>
      </c>
      <c r="D1092" s="31">
        <v>43890</v>
      </c>
      <c r="E1092" s="2" t="s">
        <v>5</v>
      </c>
      <c r="F1092" s="4">
        <v>107</v>
      </c>
      <c r="G1092" s="2" t="s">
        <v>8</v>
      </c>
      <c r="H1092" s="2">
        <v>11</v>
      </c>
      <c r="I1092" s="2">
        <v>2440</v>
      </c>
      <c r="J1092" s="2">
        <v>8507</v>
      </c>
      <c r="K1092" s="29">
        <f t="shared" si="85"/>
        <v>6067</v>
      </c>
      <c r="L1092">
        <f t="shared" si="86"/>
        <v>71.317738333137413</v>
      </c>
      <c r="M1092" s="33">
        <f t="shared" ref="M1092:M1155" si="89">K1092/($K$2003)</f>
        <v>1.6610904550955258E-3</v>
      </c>
      <c r="N1092" s="32"/>
    </row>
    <row r="1093" spans="1:14" x14ac:dyDescent="0.25">
      <c r="A1093" s="2">
        <v>1091</v>
      </c>
      <c r="B1093" s="2">
        <f t="shared" si="87"/>
        <v>10</v>
      </c>
      <c r="C1093" s="2">
        <f t="shared" si="88"/>
        <v>3</v>
      </c>
      <c r="D1093" s="31">
        <v>43891</v>
      </c>
      <c r="E1093" s="2" t="s">
        <v>6</v>
      </c>
      <c r="F1093" s="4">
        <v>106</v>
      </c>
      <c r="G1093" s="2" t="s">
        <v>20</v>
      </c>
      <c r="H1093" s="2">
        <v>22</v>
      </c>
      <c r="I1093" s="2">
        <v>1326</v>
      </c>
      <c r="J1093" s="2">
        <v>2370</v>
      </c>
      <c r="K1093" s="29">
        <f t="shared" si="85"/>
        <v>1044</v>
      </c>
      <c r="L1093">
        <f t="shared" si="86"/>
        <v>44.050632911392405</v>
      </c>
      <c r="M1093" s="33">
        <f t="shared" si="89"/>
        <v>2.8583788282837133E-4</v>
      </c>
      <c r="N1093" s="32"/>
    </row>
    <row r="1094" spans="1:14" x14ac:dyDescent="0.25">
      <c r="A1094" s="2">
        <v>1092</v>
      </c>
      <c r="B1094" s="2">
        <f t="shared" si="87"/>
        <v>10</v>
      </c>
      <c r="C1094" s="2">
        <f t="shared" si="88"/>
        <v>3</v>
      </c>
      <c r="D1094" s="31">
        <v>43892</v>
      </c>
      <c r="E1094" s="2" t="s">
        <v>3</v>
      </c>
      <c r="F1094" s="4">
        <v>101</v>
      </c>
      <c r="G1094" s="2" t="s">
        <v>19</v>
      </c>
      <c r="H1094" s="2">
        <v>10</v>
      </c>
      <c r="I1094" s="2">
        <v>3229</v>
      </c>
      <c r="J1094" s="2">
        <v>3129</v>
      </c>
      <c r="K1094" s="29">
        <f t="shared" si="85"/>
        <v>-100</v>
      </c>
      <c r="L1094">
        <f t="shared" si="86"/>
        <v>-3.1959092361776924</v>
      </c>
      <c r="M1094" s="33">
        <f t="shared" si="89"/>
        <v>-2.737910755061028E-5</v>
      </c>
      <c r="N1094" s="32"/>
    </row>
    <row r="1095" spans="1:14" x14ac:dyDescent="0.25">
      <c r="A1095" s="2">
        <v>1093</v>
      </c>
      <c r="B1095" s="2">
        <f t="shared" si="87"/>
        <v>10</v>
      </c>
      <c r="C1095" s="2">
        <f t="shared" si="88"/>
        <v>3</v>
      </c>
      <c r="D1095" s="31">
        <v>43893</v>
      </c>
      <c r="E1095" s="2" t="s">
        <v>6</v>
      </c>
      <c r="F1095" s="4">
        <v>103</v>
      </c>
      <c r="G1095" s="2" t="s">
        <v>19</v>
      </c>
      <c r="H1095" s="2">
        <v>41</v>
      </c>
      <c r="I1095" s="2">
        <v>4006</v>
      </c>
      <c r="J1095" s="2">
        <v>2364</v>
      </c>
      <c r="K1095" s="29">
        <f t="shared" si="85"/>
        <v>-1642</v>
      </c>
      <c r="L1095">
        <f t="shared" si="86"/>
        <v>-69.458544839255495</v>
      </c>
      <c r="M1095" s="33">
        <f t="shared" si="89"/>
        <v>-4.4956494598102079E-4</v>
      </c>
      <c r="N1095" s="32"/>
    </row>
    <row r="1096" spans="1:14" x14ac:dyDescent="0.25">
      <c r="A1096" s="2">
        <v>1094</v>
      </c>
      <c r="B1096" s="2">
        <f t="shared" si="87"/>
        <v>10</v>
      </c>
      <c r="C1096" s="2">
        <f t="shared" si="88"/>
        <v>3</v>
      </c>
      <c r="D1096" s="31">
        <v>43894</v>
      </c>
      <c r="E1096" s="2" t="s">
        <v>6</v>
      </c>
      <c r="F1096" s="4">
        <v>104</v>
      </c>
      <c r="G1096" s="2" t="s">
        <v>20</v>
      </c>
      <c r="H1096" s="2">
        <v>40</v>
      </c>
      <c r="I1096" s="2">
        <v>3141</v>
      </c>
      <c r="J1096" s="2">
        <v>6078</v>
      </c>
      <c r="K1096" s="29">
        <f t="shared" si="85"/>
        <v>2937</v>
      </c>
      <c r="L1096">
        <f t="shared" si="86"/>
        <v>48.321816386969395</v>
      </c>
      <c r="M1096" s="33">
        <f t="shared" si="89"/>
        <v>8.0412438876142391E-4</v>
      </c>
      <c r="N1096" s="32"/>
    </row>
    <row r="1097" spans="1:14" x14ac:dyDescent="0.25">
      <c r="A1097" s="2">
        <v>1095</v>
      </c>
      <c r="B1097" s="2">
        <f t="shared" si="87"/>
        <v>10</v>
      </c>
      <c r="C1097" s="2">
        <f t="shared" si="88"/>
        <v>3</v>
      </c>
      <c r="D1097" s="31">
        <v>43895</v>
      </c>
      <c r="E1097" s="2" t="s">
        <v>5</v>
      </c>
      <c r="F1097" s="4">
        <v>108</v>
      </c>
      <c r="G1097" s="2" t="s">
        <v>19</v>
      </c>
      <c r="H1097" s="2">
        <v>18</v>
      </c>
      <c r="I1097" s="2">
        <v>2982</v>
      </c>
      <c r="J1097" s="2">
        <v>5696</v>
      </c>
      <c r="K1097" s="29">
        <f t="shared" si="85"/>
        <v>2714</v>
      </c>
      <c r="L1097">
        <f t="shared" si="86"/>
        <v>47.647471910112358</v>
      </c>
      <c r="M1097" s="33">
        <f t="shared" si="89"/>
        <v>7.4306897892356303E-4</v>
      </c>
      <c r="N1097" s="32"/>
    </row>
    <row r="1098" spans="1:14" x14ac:dyDescent="0.25">
      <c r="A1098" s="2">
        <v>1096</v>
      </c>
      <c r="B1098" s="2">
        <f t="shared" si="87"/>
        <v>10</v>
      </c>
      <c r="C1098" s="2">
        <f t="shared" si="88"/>
        <v>3</v>
      </c>
      <c r="D1098" s="31">
        <v>43896</v>
      </c>
      <c r="E1098" s="2" t="s">
        <v>6</v>
      </c>
      <c r="F1098" s="4">
        <v>106</v>
      </c>
      <c r="G1098" s="2" t="s">
        <v>4</v>
      </c>
      <c r="H1098" s="2">
        <v>4</v>
      </c>
      <c r="I1098" s="2">
        <v>2542</v>
      </c>
      <c r="J1098" s="2">
        <v>6225</v>
      </c>
      <c r="K1098" s="29">
        <f t="shared" si="85"/>
        <v>3683</v>
      </c>
      <c r="L1098">
        <f t="shared" si="86"/>
        <v>59.164658634538149</v>
      </c>
      <c r="M1098" s="33">
        <f t="shared" si="89"/>
        <v>1.0083725310889766E-3</v>
      </c>
      <c r="N1098" s="32"/>
    </row>
    <row r="1099" spans="1:14" x14ac:dyDescent="0.25">
      <c r="A1099" s="2">
        <v>1097</v>
      </c>
      <c r="B1099" s="2">
        <f t="shared" si="87"/>
        <v>10</v>
      </c>
      <c r="C1099" s="2">
        <f t="shared" si="88"/>
        <v>3</v>
      </c>
      <c r="D1099" s="31">
        <v>43897</v>
      </c>
      <c r="E1099" s="2" t="s">
        <v>3</v>
      </c>
      <c r="F1099" s="4">
        <v>106</v>
      </c>
      <c r="G1099" s="2" t="s">
        <v>4</v>
      </c>
      <c r="H1099" s="2">
        <v>40</v>
      </c>
      <c r="I1099" s="2">
        <v>3133</v>
      </c>
      <c r="J1099" s="2">
        <v>5785</v>
      </c>
      <c r="K1099" s="29">
        <f t="shared" si="85"/>
        <v>2652</v>
      </c>
      <c r="L1099">
        <f t="shared" si="86"/>
        <v>45.842696629213478</v>
      </c>
      <c r="M1099" s="33">
        <f t="shared" si="89"/>
        <v>7.2609393224218463E-4</v>
      </c>
      <c r="N1099" s="32"/>
    </row>
    <row r="1100" spans="1:14" x14ac:dyDescent="0.25">
      <c r="A1100" s="2">
        <v>1098</v>
      </c>
      <c r="B1100" s="2">
        <f t="shared" si="87"/>
        <v>11</v>
      </c>
      <c r="C1100" s="2">
        <f t="shared" si="88"/>
        <v>3</v>
      </c>
      <c r="D1100" s="31">
        <v>43898</v>
      </c>
      <c r="E1100" s="2" t="s">
        <v>6</v>
      </c>
      <c r="F1100" s="4">
        <v>103</v>
      </c>
      <c r="G1100" s="2" t="s">
        <v>20</v>
      </c>
      <c r="H1100" s="2">
        <v>34</v>
      </c>
      <c r="I1100" s="2">
        <v>4421</v>
      </c>
      <c r="J1100" s="2">
        <v>4591</v>
      </c>
      <c r="K1100" s="29">
        <f t="shared" si="85"/>
        <v>170</v>
      </c>
      <c r="L1100">
        <f t="shared" si="86"/>
        <v>3.7028969723371814</v>
      </c>
      <c r="M1100" s="33">
        <f t="shared" si="89"/>
        <v>4.6544482836037476E-5</v>
      </c>
      <c r="N1100" s="32"/>
    </row>
    <row r="1101" spans="1:14" x14ac:dyDescent="0.25">
      <c r="A1101" s="2">
        <v>1099</v>
      </c>
      <c r="B1101" s="2">
        <f t="shared" si="87"/>
        <v>11</v>
      </c>
      <c r="C1101" s="2">
        <f t="shared" si="88"/>
        <v>3</v>
      </c>
      <c r="D1101" s="31">
        <v>43899</v>
      </c>
      <c r="E1101" s="2" t="s">
        <v>6</v>
      </c>
      <c r="F1101" s="4">
        <v>102</v>
      </c>
      <c r="G1101" s="2" t="s">
        <v>4</v>
      </c>
      <c r="H1101" s="2">
        <v>46</v>
      </c>
      <c r="I1101" s="2">
        <v>1937</v>
      </c>
      <c r="J1101" s="2">
        <v>5236</v>
      </c>
      <c r="K1101" s="29">
        <f t="shared" si="85"/>
        <v>3299</v>
      </c>
      <c r="L1101">
        <f t="shared" si="86"/>
        <v>63.006111535523303</v>
      </c>
      <c r="M1101" s="33">
        <f t="shared" si="89"/>
        <v>9.0323675809463315E-4</v>
      </c>
      <c r="N1101" s="32"/>
    </row>
    <row r="1102" spans="1:14" x14ac:dyDescent="0.25">
      <c r="A1102" s="2">
        <v>1100</v>
      </c>
      <c r="B1102" s="2">
        <f t="shared" si="87"/>
        <v>11</v>
      </c>
      <c r="C1102" s="2">
        <f t="shared" si="88"/>
        <v>3</v>
      </c>
      <c r="D1102" s="31">
        <v>43900</v>
      </c>
      <c r="E1102" s="2" t="s">
        <v>7</v>
      </c>
      <c r="F1102" s="4">
        <v>108</v>
      </c>
      <c r="G1102" s="2" t="s">
        <v>19</v>
      </c>
      <c r="H1102" s="2">
        <v>31</v>
      </c>
      <c r="I1102" s="2">
        <v>3183</v>
      </c>
      <c r="J1102" s="2">
        <v>8015</v>
      </c>
      <c r="K1102" s="29">
        <f t="shared" si="85"/>
        <v>4832</v>
      </c>
      <c r="L1102">
        <f t="shared" si="86"/>
        <v>60.286961946350594</v>
      </c>
      <c r="M1102" s="33">
        <f t="shared" si="89"/>
        <v>1.3229584768454888E-3</v>
      </c>
      <c r="N1102" s="32"/>
    </row>
    <row r="1103" spans="1:14" x14ac:dyDescent="0.25">
      <c r="A1103" s="2">
        <v>1101</v>
      </c>
      <c r="B1103" s="2">
        <f t="shared" si="87"/>
        <v>11</v>
      </c>
      <c r="C1103" s="2">
        <f t="shared" si="88"/>
        <v>3</v>
      </c>
      <c r="D1103" s="31">
        <v>43901</v>
      </c>
      <c r="E1103" s="2" t="s">
        <v>3</v>
      </c>
      <c r="F1103" s="4">
        <v>106</v>
      </c>
      <c r="G1103" s="2" t="s">
        <v>18</v>
      </c>
      <c r="H1103" s="2">
        <v>39</v>
      </c>
      <c r="I1103" s="2">
        <v>4874</v>
      </c>
      <c r="J1103" s="2">
        <v>3508</v>
      </c>
      <c r="K1103" s="29">
        <f t="shared" si="85"/>
        <v>-1366</v>
      </c>
      <c r="L1103">
        <f t="shared" si="86"/>
        <v>-38.93956670467503</v>
      </c>
      <c r="M1103" s="33">
        <f t="shared" si="89"/>
        <v>-3.7399860914133644E-4</v>
      </c>
      <c r="N1103" s="32"/>
    </row>
    <row r="1104" spans="1:14" x14ac:dyDescent="0.25">
      <c r="A1104" s="2">
        <v>1102</v>
      </c>
      <c r="B1104" s="2">
        <f t="shared" si="87"/>
        <v>11</v>
      </c>
      <c r="C1104" s="2">
        <f t="shared" si="88"/>
        <v>3</v>
      </c>
      <c r="D1104" s="31">
        <v>43902</v>
      </c>
      <c r="E1104" s="2" t="s">
        <v>6</v>
      </c>
      <c r="F1104" s="4">
        <v>104</v>
      </c>
      <c r="G1104" s="2" t="s">
        <v>4</v>
      </c>
      <c r="H1104" s="2">
        <v>16</v>
      </c>
      <c r="I1104" s="2">
        <v>4951</v>
      </c>
      <c r="J1104" s="2">
        <v>5286</v>
      </c>
      <c r="K1104" s="29">
        <f t="shared" si="85"/>
        <v>335</v>
      </c>
      <c r="L1104">
        <f t="shared" si="86"/>
        <v>6.3374952705259169</v>
      </c>
      <c r="M1104" s="33">
        <f t="shared" si="89"/>
        <v>9.1720010294544442E-5</v>
      </c>
      <c r="N1104" s="32"/>
    </row>
    <row r="1105" spans="1:14" x14ac:dyDescent="0.25">
      <c r="A1105" s="2">
        <v>1103</v>
      </c>
      <c r="B1105" s="2">
        <f t="shared" si="87"/>
        <v>11</v>
      </c>
      <c r="C1105" s="2">
        <f t="shared" si="88"/>
        <v>3</v>
      </c>
      <c r="D1105" s="31">
        <v>43903</v>
      </c>
      <c r="E1105" s="2" t="s">
        <v>6</v>
      </c>
      <c r="F1105" s="4">
        <v>104</v>
      </c>
      <c r="G1105" s="2" t="s">
        <v>19</v>
      </c>
      <c r="H1105" s="2">
        <v>15</v>
      </c>
      <c r="I1105" s="2">
        <v>3589</v>
      </c>
      <c r="J1105" s="2">
        <v>2905</v>
      </c>
      <c r="K1105" s="29">
        <f t="shared" si="85"/>
        <v>-684</v>
      </c>
      <c r="L1105">
        <f t="shared" si="86"/>
        <v>-23.545611015490532</v>
      </c>
      <c r="M1105" s="33">
        <f t="shared" si="89"/>
        <v>-1.8727309564617431E-4</v>
      </c>
      <c r="N1105" s="32"/>
    </row>
    <row r="1106" spans="1:14" x14ac:dyDescent="0.25">
      <c r="A1106" s="2">
        <v>1104</v>
      </c>
      <c r="B1106" s="2">
        <f t="shared" si="87"/>
        <v>11</v>
      </c>
      <c r="C1106" s="2">
        <f t="shared" si="88"/>
        <v>3</v>
      </c>
      <c r="D1106" s="31">
        <v>43904</v>
      </c>
      <c r="E1106" s="2" t="s">
        <v>3</v>
      </c>
      <c r="F1106" s="4">
        <v>103</v>
      </c>
      <c r="G1106" s="2" t="s">
        <v>18</v>
      </c>
      <c r="H1106" s="2">
        <v>35</v>
      </c>
      <c r="I1106" s="2">
        <v>1051</v>
      </c>
      <c r="J1106" s="2">
        <v>7794</v>
      </c>
      <c r="K1106" s="29">
        <f t="shared" si="85"/>
        <v>6743</v>
      </c>
      <c r="L1106">
        <f t="shared" si="86"/>
        <v>86.51526815499102</v>
      </c>
      <c r="M1106" s="33">
        <f t="shared" si="89"/>
        <v>1.8461732221376512E-3</v>
      </c>
      <c r="N1106" s="32"/>
    </row>
    <row r="1107" spans="1:14" x14ac:dyDescent="0.25">
      <c r="A1107" s="2">
        <v>1105</v>
      </c>
      <c r="B1107" s="2">
        <f t="shared" si="87"/>
        <v>12</v>
      </c>
      <c r="C1107" s="2">
        <f t="shared" si="88"/>
        <v>3</v>
      </c>
      <c r="D1107" s="31">
        <v>43905</v>
      </c>
      <c r="E1107" s="2" t="s">
        <v>6</v>
      </c>
      <c r="F1107" s="4">
        <v>108</v>
      </c>
      <c r="G1107" s="2" t="s">
        <v>4</v>
      </c>
      <c r="H1107" s="2">
        <v>21</v>
      </c>
      <c r="I1107" s="2">
        <v>4991</v>
      </c>
      <c r="J1107" s="2">
        <v>3934</v>
      </c>
      <c r="K1107" s="29">
        <f t="shared" si="85"/>
        <v>-1057</v>
      </c>
      <c r="L1107">
        <f t="shared" si="86"/>
        <v>-26.868327402135233</v>
      </c>
      <c r="M1107" s="33">
        <f t="shared" si="89"/>
        <v>-2.8939716680995067E-4</v>
      </c>
      <c r="N1107" s="32"/>
    </row>
    <row r="1108" spans="1:14" x14ac:dyDescent="0.25">
      <c r="A1108" s="2">
        <v>1106</v>
      </c>
      <c r="B1108" s="2">
        <f t="shared" si="87"/>
        <v>12</v>
      </c>
      <c r="C1108" s="2">
        <f t="shared" si="88"/>
        <v>3</v>
      </c>
      <c r="D1108" s="31">
        <v>43906</v>
      </c>
      <c r="E1108" s="2" t="s">
        <v>5</v>
      </c>
      <c r="F1108" s="4">
        <v>101</v>
      </c>
      <c r="G1108" s="2" t="s">
        <v>18</v>
      </c>
      <c r="H1108" s="2">
        <v>22</v>
      </c>
      <c r="I1108" s="2">
        <v>4704</v>
      </c>
      <c r="J1108" s="2">
        <v>4050</v>
      </c>
      <c r="K1108" s="29">
        <f t="shared" si="85"/>
        <v>-654</v>
      </c>
      <c r="L1108">
        <f t="shared" si="86"/>
        <v>-16.148148148148149</v>
      </c>
      <c r="M1108" s="33">
        <f t="shared" si="89"/>
        <v>-1.7905936338099123E-4</v>
      </c>
      <c r="N1108" s="32"/>
    </row>
    <row r="1109" spans="1:14" x14ac:dyDescent="0.25">
      <c r="A1109" s="2">
        <v>1107</v>
      </c>
      <c r="B1109" s="2">
        <f t="shared" si="87"/>
        <v>12</v>
      </c>
      <c r="C1109" s="2">
        <f t="shared" si="88"/>
        <v>3</v>
      </c>
      <c r="D1109" s="31">
        <v>43907</v>
      </c>
      <c r="E1109" s="2" t="s">
        <v>6</v>
      </c>
      <c r="F1109" s="4">
        <v>106</v>
      </c>
      <c r="G1109" s="2" t="s">
        <v>18</v>
      </c>
      <c r="H1109" s="2">
        <v>14</v>
      </c>
      <c r="I1109" s="2">
        <v>4141</v>
      </c>
      <c r="J1109" s="2">
        <v>2960</v>
      </c>
      <c r="K1109" s="29">
        <f t="shared" si="85"/>
        <v>-1181</v>
      </c>
      <c r="L1109">
        <f t="shared" si="86"/>
        <v>-39.898648648648646</v>
      </c>
      <c r="M1109" s="33">
        <f t="shared" si="89"/>
        <v>-3.2334726017270741E-4</v>
      </c>
      <c r="N1109" s="32"/>
    </row>
    <row r="1110" spans="1:14" x14ac:dyDescent="0.25">
      <c r="A1110" s="2">
        <v>1108</v>
      </c>
      <c r="B1110" s="2">
        <f t="shared" si="87"/>
        <v>12</v>
      </c>
      <c r="C1110" s="2">
        <f t="shared" si="88"/>
        <v>3</v>
      </c>
      <c r="D1110" s="31">
        <v>43908</v>
      </c>
      <c r="E1110" s="2" t="s">
        <v>7</v>
      </c>
      <c r="F1110" s="4">
        <v>104</v>
      </c>
      <c r="G1110" s="2" t="s">
        <v>19</v>
      </c>
      <c r="H1110" s="2">
        <v>21</v>
      </c>
      <c r="I1110" s="2">
        <v>4784</v>
      </c>
      <c r="J1110" s="2">
        <v>8377</v>
      </c>
      <c r="K1110" s="29">
        <f t="shared" si="85"/>
        <v>3593</v>
      </c>
      <c r="L1110">
        <f t="shared" si="86"/>
        <v>42.891249850781904</v>
      </c>
      <c r="M1110" s="33">
        <f t="shared" si="89"/>
        <v>9.8373133429342742E-4</v>
      </c>
      <c r="N1110" s="32"/>
    </row>
    <row r="1111" spans="1:14" x14ac:dyDescent="0.25">
      <c r="A1111" s="2">
        <v>1109</v>
      </c>
      <c r="B1111" s="2">
        <f t="shared" si="87"/>
        <v>12</v>
      </c>
      <c r="C1111" s="2">
        <f t="shared" si="88"/>
        <v>3</v>
      </c>
      <c r="D1111" s="31">
        <v>43909</v>
      </c>
      <c r="E1111" s="2" t="s">
        <v>6</v>
      </c>
      <c r="F1111" s="4">
        <v>110</v>
      </c>
      <c r="G1111" s="2" t="s">
        <v>8</v>
      </c>
      <c r="H1111" s="2">
        <v>4</v>
      </c>
      <c r="I1111" s="2">
        <v>2695</v>
      </c>
      <c r="J1111" s="2">
        <v>3513</v>
      </c>
      <c r="K1111" s="29">
        <f t="shared" si="85"/>
        <v>818</v>
      </c>
      <c r="L1111">
        <f t="shared" si="86"/>
        <v>23.284941645317392</v>
      </c>
      <c r="M1111" s="33">
        <f t="shared" si="89"/>
        <v>2.239610997639921E-4</v>
      </c>
      <c r="N1111" s="32"/>
    </row>
    <row r="1112" spans="1:14" x14ac:dyDescent="0.25">
      <c r="A1112" s="2">
        <v>1110</v>
      </c>
      <c r="B1112" s="2">
        <f t="shared" si="87"/>
        <v>12</v>
      </c>
      <c r="C1112" s="2">
        <f t="shared" si="88"/>
        <v>3</v>
      </c>
      <c r="D1112" s="31">
        <v>43910</v>
      </c>
      <c r="E1112" s="2" t="s">
        <v>7</v>
      </c>
      <c r="F1112" s="4">
        <v>106</v>
      </c>
      <c r="G1112" s="2" t="s">
        <v>8</v>
      </c>
      <c r="H1112" s="2">
        <v>2</v>
      </c>
      <c r="I1112" s="2">
        <v>1198</v>
      </c>
      <c r="J1112" s="2">
        <v>4795</v>
      </c>
      <c r="K1112" s="29">
        <f t="shared" si="85"/>
        <v>3597</v>
      </c>
      <c r="L1112">
        <f t="shared" si="86"/>
        <v>75.015641293013559</v>
      </c>
      <c r="M1112" s="33">
        <f t="shared" si="89"/>
        <v>9.8482649859545188E-4</v>
      </c>
      <c r="N1112" s="32"/>
    </row>
    <row r="1113" spans="1:14" x14ac:dyDescent="0.25">
      <c r="A1113" s="2">
        <v>1111</v>
      </c>
      <c r="B1113" s="2">
        <f t="shared" si="87"/>
        <v>12</v>
      </c>
      <c r="C1113" s="2">
        <f t="shared" si="88"/>
        <v>3</v>
      </c>
      <c r="D1113" s="31">
        <v>43911</v>
      </c>
      <c r="E1113" s="2" t="s">
        <v>6</v>
      </c>
      <c r="F1113" s="4">
        <v>110</v>
      </c>
      <c r="G1113" s="2" t="s">
        <v>20</v>
      </c>
      <c r="H1113" s="2">
        <v>38</v>
      </c>
      <c r="I1113" s="2">
        <v>4920</v>
      </c>
      <c r="J1113" s="2">
        <v>1238</v>
      </c>
      <c r="K1113" s="29">
        <f t="shared" si="85"/>
        <v>-3682</v>
      </c>
      <c r="L1113">
        <f t="shared" si="86"/>
        <v>-297.41518578352179</v>
      </c>
      <c r="M1113" s="33">
        <f t="shared" si="89"/>
        <v>-1.0080987400134704E-3</v>
      </c>
      <c r="N1113" s="32"/>
    </row>
    <row r="1114" spans="1:14" x14ac:dyDescent="0.25">
      <c r="A1114" s="2">
        <v>1112</v>
      </c>
      <c r="B1114" s="2">
        <f t="shared" si="87"/>
        <v>13</v>
      </c>
      <c r="C1114" s="2">
        <f t="shared" si="88"/>
        <v>3</v>
      </c>
      <c r="D1114" s="31">
        <v>43912</v>
      </c>
      <c r="E1114" s="2" t="s">
        <v>3</v>
      </c>
      <c r="F1114" s="4">
        <v>103</v>
      </c>
      <c r="G1114" s="2" t="s">
        <v>4</v>
      </c>
      <c r="H1114" s="2">
        <v>22</v>
      </c>
      <c r="I1114" s="2">
        <v>2492</v>
      </c>
      <c r="J1114" s="2">
        <v>8548</v>
      </c>
      <c r="K1114" s="29">
        <f t="shared" si="85"/>
        <v>6056</v>
      </c>
      <c r="L1114">
        <f t="shared" si="86"/>
        <v>70.846981750116981</v>
      </c>
      <c r="M1114" s="33">
        <f t="shared" si="89"/>
        <v>1.6580787532649586E-3</v>
      </c>
      <c r="N1114" s="32"/>
    </row>
    <row r="1115" spans="1:14" x14ac:dyDescent="0.25">
      <c r="A1115" s="2">
        <v>1113</v>
      </c>
      <c r="B1115" s="2">
        <f t="shared" si="87"/>
        <v>13</v>
      </c>
      <c r="C1115" s="2">
        <f t="shared" si="88"/>
        <v>3</v>
      </c>
      <c r="D1115" s="31">
        <v>43913</v>
      </c>
      <c r="E1115" s="2" t="s">
        <v>3</v>
      </c>
      <c r="F1115" s="4">
        <v>104</v>
      </c>
      <c r="G1115" s="2" t="s">
        <v>8</v>
      </c>
      <c r="H1115" s="2">
        <v>11</v>
      </c>
      <c r="I1115" s="2">
        <v>1232</v>
      </c>
      <c r="J1115" s="2">
        <v>7439</v>
      </c>
      <c r="K1115" s="29">
        <f t="shared" si="85"/>
        <v>6207</v>
      </c>
      <c r="L1115">
        <f t="shared" si="86"/>
        <v>83.438634225030256</v>
      </c>
      <c r="M1115" s="33">
        <f t="shared" si="89"/>
        <v>1.6994212056663802E-3</v>
      </c>
      <c r="N1115" s="32"/>
    </row>
    <row r="1116" spans="1:14" x14ac:dyDescent="0.25">
      <c r="A1116" s="2">
        <v>1114</v>
      </c>
      <c r="B1116" s="2">
        <f t="shared" si="87"/>
        <v>13</v>
      </c>
      <c r="C1116" s="2">
        <f t="shared" si="88"/>
        <v>3</v>
      </c>
      <c r="D1116" s="31">
        <v>43914</v>
      </c>
      <c r="E1116" s="2" t="s">
        <v>3</v>
      </c>
      <c r="F1116" s="4">
        <v>104</v>
      </c>
      <c r="G1116" s="2" t="s">
        <v>4</v>
      </c>
      <c r="H1116" s="2">
        <v>4</v>
      </c>
      <c r="I1116" s="2">
        <v>2503</v>
      </c>
      <c r="J1116" s="2">
        <v>7455</v>
      </c>
      <c r="K1116" s="29">
        <f t="shared" si="85"/>
        <v>4952</v>
      </c>
      <c r="L1116">
        <f t="shared" si="86"/>
        <v>66.425217974513757</v>
      </c>
      <c r="M1116" s="33">
        <f t="shared" si="89"/>
        <v>1.3558134059062212E-3</v>
      </c>
      <c r="N1116" s="32"/>
    </row>
    <row r="1117" spans="1:14" x14ac:dyDescent="0.25">
      <c r="A1117" s="2">
        <v>1115</v>
      </c>
      <c r="B1117" s="2">
        <f t="shared" si="87"/>
        <v>13</v>
      </c>
      <c r="C1117" s="2">
        <f t="shared" si="88"/>
        <v>3</v>
      </c>
      <c r="D1117" s="31">
        <v>43915</v>
      </c>
      <c r="E1117" s="2" t="s">
        <v>3</v>
      </c>
      <c r="F1117" s="4">
        <v>109</v>
      </c>
      <c r="G1117" s="2" t="s">
        <v>19</v>
      </c>
      <c r="H1117" s="2">
        <v>35</v>
      </c>
      <c r="I1117" s="2">
        <v>1836</v>
      </c>
      <c r="J1117" s="2">
        <v>8329</v>
      </c>
      <c r="K1117" s="29">
        <f t="shared" si="85"/>
        <v>6493</v>
      </c>
      <c r="L1117">
        <f t="shared" si="86"/>
        <v>77.956537399447711</v>
      </c>
      <c r="M1117" s="33">
        <f t="shared" si="89"/>
        <v>1.7777254532611254E-3</v>
      </c>
      <c r="N1117" s="32"/>
    </row>
    <row r="1118" spans="1:14" x14ac:dyDescent="0.25">
      <c r="A1118" s="2">
        <v>1116</v>
      </c>
      <c r="B1118" s="2">
        <f t="shared" si="87"/>
        <v>13</v>
      </c>
      <c r="C1118" s="2">
        <f t="shared" si="88"/>
        <v>3</v>
      </c>
      <c r="D1118" s="31">
        <v>43916</v>
      </c>
      <c r="E1118" s="2" t="s">
        <v>3</v>
      </c>
      <c r="F1118" s="4">
        <v>109</v>
      </c>
      <c r="G1118" s="2" t="s">
        <v>8</v>
      </c>
      <c r="H1118" s="2">
        <v>46</v>
      </c>
      <c r="I1118" s="2">
        <v>1597</v>
      </c>
      <c r="J1118" s="2">
        <v>2130</v>
      </c>
      <c r="K1118" s="29">
        <f t="shared" si="85"/>
        <v>533</v>
      </c>
      <c r="L1118">
        <f t="shared" si="86"/>
        <v>25.023474178403752</v>
      </c>
      <c r="M1118" s="33">
        <f t="shared" si="89"/>
        <v>1.459306432447528E-4</v>
      </c>
      <c r="N1118" s="32"/>
    </row>
    <row r="1119" spans="1:14" x14ac:dyDescent="0.25">
      <c r="A1119" s="2">
        <v>1117</v>
      </c>
      <c r="B1119" s="2">
        <f t="shared" si="87"/>
        <v>13</v>
      </c>
      <c r="C1119" s="2">
        <f t="shared" si="88"/>
        <v>3</v>
      </c>
      <c r="D1119" s="31">
        <v>43917</v>
      </c>
      <c r="E1119" s="2" t="s">
        <v>6</v>
      </c>
      <c r="F1119" s="4">
        <v>106</v>
      </c>
      <c r="G1119" s="2" t="s">
        <v>4</v>
      </c>
      <c r="H1119" s="2">
        <v>18</v>
      </c>
      <c r="I1119" s="2">
        <v>1061</v>
      </c>
      <c r="J1119" s="2">
        <v>3885</v>
      </c>
      <c r="K1119" s="29">
        <f t="shared" si="85"/>
        <v>2824</v>
      </c>
      <c r="L1119">
        <f t="shared" si="86"/>
        <v>72.689832689832684</v>
      </c>
      <c r="M1119" s="33">
        <f t="shared" si="89"/>
        <v>7.7318599722923432E-4</v>
      </c>
      <c r="N1119" s="32"/>
    </row>
    <row r="1120" spans="1:14" x14ac:dyDescent="0.25">
      <c r="A1120" s="2">
        <v>1118</v>
      </c>
      <c r="B1120" s="2">
        <f t="shared" si="87"/>
        <v>13</v>
      </c>
      <c r="C1120" s="2">
        <f t="shared" si="88"/>
        <v>3</v>
      </c>
      <c r="D1120" s="31">
        <v>43918</v>
      </c>
      <c r="E1120" s="2" t="s">
        <v>3</v>
      </c>
      <c r="F1120" s="4">
        <v>103</v>
      </c>
      <c r="G1120" s="2" t="s">
        <v>19</v>
      </c>
      <c r="H1120" s="2">
        <v>28</v>
      </c>
      <c r="I1120" s="2">
        <v>3084</v>
      </c>
      <c r="J1120" s="2">
        <v>6171</v>
      </c>
      <c r="K1120" s="29">
        <f t="shared" si="85"/>
        <v>3087</v>
      </c>
      <c r="L1120">
        <f t="shared" si="86"/>
        <v>50.024307243558589</v>
      </c>
      <c r="M1120" s="33">
        <f t="shared" si="89"/>
        <v>8.4519305008733938E-4</v>
      </c>
      <c r="N1120" s="32"/>
    </row>
    <row r="1121" spans="1:14" x14ac:dyDescent="0.25">
      <c r="A1121" s="2">
        <v>1119</v>
      </c>
      <c r="B1121" s="2">
        <f t="shared" si="87"/>
        <v>14</v>
      </c>
      <c r="C1121" s="2">
        <f t="shared" si="88"/>
        <v>3</v>
      </c>
      <c r="D1121" s="31">
        <v>43919</v>
      </c>
      <c r="E1121" s="2" t="s">
        <v>7</v>
      </c>
      <c r="F1121" s="4">
        <v>104</v>
      </c>
      <c r="G1121" s="2" t="s">
        <v>8</v>
      </c>
      <c r="H1121" s="2">
        <v>11</v>
      </c>
      <c r="I1121" s="2">
        <v>1816</v>
      </c>
      <c r="J1121" s="2">
        <v>3101</v>
      </c>
      <c r="K1121" s="29">
        <f t="shared" si="85"/>
        <v>1285</v>
      </c>
      <c r="L1121">
        <f t="shared" si="86"/>
        <v>41.438245727184778</v>
      </c>
      <c r="M1121" s="33">
        <f t="shared" si="89"/>
        <v>3.5182153202534212E-4</v>
      </c>
      <c r="N1121" s="32"/>
    </row>
    <row r="1122" spans="1:14" x14ac:dyDescent="0.25">
      <c r="A1122" s="2">
        <v>1120</v>
      </c>
      <c r="B1122" s="2">
        <f t="shared" si="87"/>
        <v>14</v>
      </c>
      <c r="C1122" s="2">
        <f t="shared" si="88"/>
        <v>3</v>
      </c>
      <c r="D1122" s="31">
        <v>43920</v>
      </c>
      <c r="E1122" s="2" t="s">
        <v>6</v>
      </c>
      <c r="F1122" s="4">
        <v>106</v>
      </c>
      <c r="G1122" s="2" t="s">
        <v>8</v>
      </c>
      <c r="H1122" s="2">
        <v>42</v>
      </c>
      <c r="I1122" s="2">
        <v>3140</v>
      </c>
      <c r="J1122" s="2">
        <v>8453</v>
      </c>
      <c r="K1122" s="29">
        <f t="shared" si="85"/>
        <v>5313</v>
      </c>
      <c r="L1122">
        <f t="shared" si="86"/>
        <v>62.853424819590678</v>
      </c>
      <c r="M1122" s="33">
        <f t="shared" si="89"/>
        <v>1.4546519841639241E-3</v>
      </c>
      <c r="N1122" s="32"/>
    </row>
    <row r="1123" spans="1:14" x14ac:dyDescent="0.25">
      <c r="A1123" s="2">
        <v>1121</v>
      </c>
      <c r="B1123" s="2">
        <f t="shared" si="87"/>
        <v>14</v>
      </c>
      <c r="C1123" s="2">
        <f t="shared" si="88"/>
        <v>3</v>
      </c>
      <c r="D1123" s="31">
        <v>43921</v>
      </c>
      <c r="E1123" s="2" t="s">
        <v>6</v>
      </c>
      <c r="F1123" s="4">
        <v>107</v>
      </c>
      <c r="G1123" s="2" t="s">
        <v>18</v>
      </c>
      <c r="H1123" s="2">
        <v>40</v>
      </c>
      <c r="I1123" s="2">
        <v>2194</v>
      </c>
      <c r="J1123" s="2">
        <v>2972</v>
      </c>
      <c r="K1123" s="29">
        <f t="shared" si="85"/>
        <v>778</v>
      </c>
      <c r="L1123">
        <f t="shared" si="86"/>
        <v>26.177658142664871</v>
      </c>
      <c r="M1123" s="33">
        <f t="shared" si="89"/>
        <v>2.1300945674374797E-4</v>
      </c>
      <c r="N1123" s="32"/>
    </row>
    <row r="1124" spans="1:14" x14ac:dyDescent="0.25">
      <c r="A1124" s="2">
        <v>1122</v>
      </c>
      <c r="B1124" s="2">
        <f t="shared" si="87"/>
        <v>14</v>
      </c>
      <c r="C1124" s="2">
        <f t="shared" si="88"/>
        <v>4</v>
      </c>
      <c r="D1124" s="31">
        <v>43922</v>
      </c>
      <c r="E1124" s="2" t="s">
        <v>3</v>
      </c>
      <c r="F1124" s="4">
        <v>108</v>
      </c>
      <c r="G1124" s="2" t="s">
        <v>18</v>
      </c>
      <c r="H1124" s="2">
        <v>48</v>
      </c>
      <c r="I1124" s="2">
        <v>4543</v>
      </c>
      <c r="J1124" s="2">
        <v>3838</v>
      </c>
      <c r="K1124" s="29">
        <f t="shared" si="85"/>
        <v>-705</v>
      </c>
      <c r="L1124">
        <f t="shared" si="86"/>
        <v>-18.368942157373631</v>
      </c>
      <c r="M1124" s="33">
        <f t="shared" si="89"/>
        <v>-1.9302270823180246E-4</v>
      </c>
      <c r="N1124" s="32"/>
    </row>
    <row r="1125" spans="1:14" x14ac:dyDescent="0.25">
      <c r="A1125" s="2">
        <v>1123</v>
      </c>
      <c r="B1125" s="2">
        <f t="shared" si="87"/>
        <v>14</v>
      </c>
      <c r="C1125" s="2">
        <f t="shared" si="88"/>
        <v>4</v>
      </c>
      <c r="D1125" s="31">
        <v>43923</v>
      </c>
      <c r="E1125" s="2" t="s">
        <v>5</v>
      </c>
      <c r="F1125" s="4">
        <v>104</v>
      </c>
      <c r="G1125" s="2" t="s">
        <v>8</v>
      </c>
      <c r="H1125" s="2">
        <v>22</v>
      </c>
      <c r="I1125" s="2">
        <v>2099</v>
      </c>
      <c r="J1125" s="2">
        <v>2693</v>
      </c>
      <c r="K1125" s="29">
        <f t="shared" si="85"/>
        <v>594</v>
      </c>
      <c r="L1125">
        <f t="shared" si="86"/>
        <v>22.057185295209802</v>
      </c>
      <c r="M1125" s="33">
        <f t="shared" si="89"/>
        <v>1.6263189885062506E-4</v>
      </c>
      <c r="N1125" s="32"/>
    </row>
    <row r="1126" spans="1:14" x14ac:dyDescent="0.25">
      <c r="A1126" s="2">
        <v>1124</v>
      </c>
      <c r="B1126" s="2">
        <f t="shared" si="87"/>
        <v>14</v>
      </c>
      <c r="C1126" s="2">
        <f t="shared" si="88"/>
        <v>4</v>
      </c>
      <c r="D1126" s="31">
        <v>43924</v>
      </c>
      <c r="E1126" s="2" t="s">
        <v>3</v>
      </c>
      <c r="F1126" s="4">
        <v>108</v>
      </c>
      <c r="G1126" s="2" t="s">
        <v>19</v>
      </c>
      <c r="H1126" s="2">
        <v>40</v>
      </c>
      <c r="I1126" s="2">
        <v>2344</v>
      </c>
      <c r="J1126" s="2">
        <v>4487</v>
      </c>
      <c r="K1126" s="29">
        <f t="shared" si="85"/>
        <v>2143</v>
      </c>
      <c r="L1126">
        <f t="shared" si="86"/>
        <v>47.760196122130601</v>
      </c>
      <c r="M1126" s="33">
        <f t="shared" si="89"/>
        <v>5.867342748095783E-4</v>
      </c>
      <c r="N1126" s="32"/>
    </row>
    <row r="1127" spans="1:14" x14ac:dyDescent="0.25">
      <c r="A1127" s="2">
        <v>1125</v>
      </c>
      <c r="B1127" s="2">
        <f t="shared" si="87"/>
        <v>14</v>
      </c>
      <c r="C1127" s="2">
        <f t="shared" si="88"/>
        <v>4</v>
      </c>
      <c r="D1127" s="31">
        <v>43925</v>
      </c>
      <c r="E1127" s="2" t="s">
        <v>3</v>
      </c>
      <c r="F1127" s="4">
        <v>108</v>
      </c>
      <c r="G1127" s="2" t="s">
        <v>4</v>
      </c>
      <c r="H1127" s="2">
        <v>17</v>
      </c>
      <c r="I1127" s="2">
        <v>4581</v>
      </c>
      <c r="J1127" s="2">
        <v>4562</v>
      </c>
      <c r="K1127" s="29">
        <f t="shared" si="85"/>
        <v>-19</v>
      </c>
      <c r="L1127">
        <f t="shared" si="86"/>
        <v>-0.41648399824638316</v>
      </c>
      <c r="M1127" s="33">
        <f t="shared" si="89"/>
        <v>-5.2020304346159535E-6</v>
      </c>
      <c r="N1127" s="32"/>
    </row>
    <row r="1128" spans="1:14" x14ac:dyDescent="0.25">
      <c r="A1128" s="2">
        <v>1126</v>
      </c>
      <c r="B1128" s="2">
        <f t="shared" si="87"/>
        <v>15</v>
      </c>
      <c r="C1128" s="2">
        <f t="shared" si="88"/>
        <v>4</v>
      </c>
      <c r="D1128" s="31">
        <v>43926</v>
      </c>
      <c r="E1128" s="2" t="s">
        <v>7</v>
      </c>
      <c r="F1128" s="4">
        <v>109</v>
      </c>
      <c r="G1128" s="2" t="s">
        <v>19</v>
      </c>
      <c r="H1128" s="2">
        <v>37</v>
      </c>
      <c r="I1128" s="2">
        <v>3347</v>
      </c>
      <c r="J1128" s="2">
        <v>2799</v>
      </c>
      <c r="K1128" s="29">
        <f t="shared" si="85"/>
        <v>-548</v>
      </c>
      <c r="L1128">
        <f t="shared" si="86"/>
        <v>-19.578420864594499</v>
      </c>
      <c r="M1128" s="33">
        <f t="shared" si="89"/>
        <v>-1.5003750937734434E-4</v>
      </c>
      <c r="N1128" s="32"/>
    </row>
    <row r="1129" spans="1:14" x14ac:dyDescent="0.25">
      <c r="A1129" s="2">
        <v>1127</v>
      </c>
      <c r="B1129" s="2">
        <f t="shared" si="87"/>
        <v>15</v>
      </c>
      <c r="C1129" s="2">
        <f t="shared" si="88"/>
        <v>4</v>
      </c>
      <c r="D1129" s="31">
        <v>43927</v>
      </c>
      <c r="E1129" s="2" t="s">
        <v>6</v>
      </c>
      <c r="F1129" s="4">
        <v>103</v>
      </c>
      <c r="G1129" s="2" t="s">
        <v>18</v>
      </c>
      <c r="H1129" s="2">
        <v>34</v>
      </c>
      <c r="I1129" s="2">
        <v>1655</v>
      </c>
      <c r="J1129" s="2">
        <v>3930</v>
      </c>
      <c r="K1129" s="29">
        <f t="shared" si="85"/>
        <v>2275</v>
      </c>
      <c r="L1129">
        <f t="shared" si="86"/>
        <v>57.888040712468189</v>
      </c>
      <c r="M1129" s="33">
        <f t="shared" si="89"/>
        <v>6.2287469677638392E-4</v>
      </c>
      <c r="N1129" s="32"/>
    </row>
    <row r="1130" spans="1:14" x14ac:dyDescent="0.25">
      <c r="A1130" s="2">
        <v>1128</v>
      </c>
      <c r="B1130" s="2">
        <f t="shared" si="87"/>
        <v>15</v>
      </c>
      <c r="C1130" s="2">
        <f t="shared" si="88"/>
        <v>4</v>
      </c>
      <c r="D1130" s="31">
        <v>43928</v>
      </c>
      <c r="E1130" s="2" t="s">
        <v>5</v>
      </c>
      <c r="F1130" s="4">
        <v>110</v>
      </c>
      <c r="G1130" s="2" t="s">
        <v>19</v>
      </c>
      <c r="H1130" s="2">
        <v>28</v>
      </c>
      <c r="I1130" s="2">
        <v>2486</v>
      </c>
      <c r="J1130" s="2">
        <v>4039</v>
      </c>
      <c r="K1130" s="29">
        <f t="shared" si="85"/>
        <v>1553</v>
      </c>
      <c r="L1130">
        <f t="shared" si="86"/>
        <v>38.450111413716265</v>
      </c>
      <c r="M1130" s="33">
        <f t="shared" si="89"/>
        <v>4.2519754026097765E-4</v>
      </c>
      <c r="N1130" s="32"/>
    </row>
    <row r="1131" spans="1:14" x14ac:dyDescent="0.25">
      <c r="A1131" s="2">
        <v>1129</v>
      </c>
      <c r="B1131" s="2">
        <f t="shared" si="87"/>
        <v>15</v>
      </c>
      <c r="C1131" s="2">
        <f t="shared" si="88"/>
        <v>4</v>
      </c>
      <c r="D1131" s="31">
        <v>43929</v>
      </c>
      <c r="E1131" s="2" t="s">
        <v>7</v>
      </c>
      <c r="F1131" s="4">
        <v>109</v>
      </c>
      <c r="G1131" s="2" t="s">
        <v>18</v>
      </c>
      <c r="H1131" s="2">
        <v>25</v>
      </c>
      <c r="I1131" s="2">
        <v>2489</v>
      </c>
      <c r="J1131" s="2">
        <v>5913</v>
      </c>
      <c r="K1131" s="29">
        <f t="shared" si="85"/>
        <v>3424</v>
      </c>
      <c r="L1131">
        <f t="shared" si="86"/>
        <v>57.906308134618634</v>
      </c>
      <c r="M1131" s="33">
        <f t="shared" si="89"/>
        <v>9.3746064253289602E-4</v>
      </c>
      <c r="N1131" s="32"/>
    </row>
    <row r="1132" spans="1:14" x14ac:dyDescent="0.25">
      <c r="A1132" s="2">
        <v>1130</v>
      </c>
      <c r="B1132" s="2">
        <f t="shared" si="87"/>
        <v>15</v>
      </c>
      <c r="C1132" s="2">
        <f t="shared" si="88"/>
        <v>4</v>
      </c>
      <c r="D1132" s="31">
        <v>43930</v>
      </c>
      <c r="E1132" s="2" t="s">
        <v>5</v>
      </c>
      <c r="F1132" s="4">
        <v>108</v>
      </c>
      <c r="G1132" s="2" t="s">
        <v>19</v>
      </c>
      <c r="H1132" s="2">
        <v>29</v>
      </c>
      <c r="I1132" s="2">
        <v>3326</v>
      </c>
      <c r="J1132" s="2">
        <v>5108</v>
      </c>
      <c r="K1132" s="29">
        <f t="shared" si="85"/>
        <v>1782</v>
      </c>
      <c r="L1132">
        <f t="shared" si="86"/>
        <v>34.886452623335948</v>
      </c>
      <c r="M1132" s="33">
        <f t="shared" si="89"/>
        <v>4.8789569655187517E-4</v>
      </c>
      <c r="N1132" s="32"/>
    </row>
    <row r="1133" spans="1:14" x14ac:dyDescent="0.25">
      <c r="A1133" s="2">
        <v>1131</v>
      </c>
      <c r="B1133" s="2">
        <f t="shared" si="87"/>
        <v>15</v>
      </c>
      <c r="C1133" s="2">
        <f t="shared" si="88"/>
        <v>4</v>
      </c>
      <c r="D1133" s="31">
        <v>43931</v>
      </c>
      <c r="E1133" s="2" t="s">
        <v>5</v>
      </c>
      <c r="F1133" s="4">
        <v>107</v>
      </c>
      <c r="G1133" s="2" t="s">
        <v>18</v>
      </c>
      <c r="H1133" s="2">
        <v>49</v>
      </c>
      <c r="I1133" s="2">
        <v>1898</v>
      </c>
      <c r="J1133" s="2">
        <v>2668</v>
      </c>
      <c r="K1133" s="29">
        <f t="shared" si="85"/>
        <v>770</v>
      </c>
      <c r="L1133">
        <f t="shared" si="86"/>
        <v>28.860569715142432</v>
      </c>
      <c r="M1133" s="33">
        <f t="shared" si="89"/>
        <v>2.1081912813969916E-4</v>
      </c>
      <c r="N1133" s="32"/>
    </row>
    <row r="1134" spans="1:14" x14ac:dyDescent="0.25">
      <c r="A1134" s="2">
        <v>1132</v>
      </c>
      <c r="B1134" s="2">
        <f t="shared" si="87"/>
        <v>15</v>
      </c>
      <c r="C1134" s="2">
        <f t="shared" si="88"/>
        <v>4</v>
      </c>
      <c r="D1134" s="31">
        <v>43932</v>
      </c>
      <c r="E1134" s="2" t="s">
        <v>7</v>
      </c>
      <c r="F1134" s="4">
        <v>106</v>
      </c>
      <c r="G1134" s="2" t="s">
        <v>20</v>
      </c>
      <c r="H1134" s="2">
        <v>30</v>
      </c>
      <c r="I1134" s="2">
        <v>3717</v>
      </c>
      <c r="J1134" s="2">
        <v>2065</v>
      </c>
      <c r="K1134" s="29">
        <f t="shared" si="85"/>
        <v>-1652</v>
      </c>
      <c r="L1134">
        <f t="shared" si="86"/>
        <v>-80</v>
      </c>
      <c r="M1134" s="33">
        <f t="shared" si="89"/>
        <v>-4.5230285673608184E-4</v>
      </c>
      <c r="N1134" s="32"/>
    </row>
    <row r="1135" spans="1:14" x14ac:dyDescent="0.25">
      <c r="A1135" s="2">
        <v>1133</v>
      </c>
      <c r="B1135" s="2">
        <f t="shared" si="87"/>
        <v>16</v>
      </c>
      <c r="C1135" s="2">
        <f t="shared" si="88"/>
        <v>4</v>
      </c>
      <c r="D1135" s="31">
        <v>43933</v>
      </c>
      <c r="E1135" s="2" t="s">
        <v>6</v>
      </c>
      <c r="F1135" s="4">
        <v>109</v>
      </c>
      <c r="G1135" s="2" t="s">
        <v>20</v>
      </c>
      <c r="H1135" s="2">
        <v>49</v>
      </c>
      <c r="I1135" s="2">
        <v>4035</v>
      </c>
      <c r="J1135" s="2">
        <v>2283</v>
      </c>
      <c r="K1135" s="29">
        <f t="shared" si="85"/>
        <v>-1752</v>
      </c>
      <c r="L1135">
        <f t="shared" si="86"/>
        <v>-76.741130091984232</v>
      </c>
      <c r="M1135" s="33">
        <f t="shared" si="89"/>
        <v>-4.7968196428669208E-4</v>
      </c>
      <c r="N1135" s="32"/>
    </row>
    <row r="1136" spans="1:14" x14ac:dyDescent="0.25">
      <c r="A1136" s="2">
        <v>1134</v>
      </c>
      <c r="B1136" s="2">
        <f t="shared" si="87"/>
        <v>16</v>
      </c>
      <c r="C1136" s="2">
        <f t="shared" si="88"/>
        <v>4</v>
      </c>
      <c r="D1136" s="31">
        <v>43934</v>
      </c>
      <c r="E1136" s="2" t="s">
        <v>6</v>
      </c>
      <c r="F1136" s="4">
        <v>105</v>
      </c>
      <c r="G1136" s="2" t="s">
        <v>19</v>
      </c>
      <c r="H1136" s="2">
        <v>16</v>
      </c>
      <c r="I1136" s="2">
        <v>1069</v>
      </c>
      <c r="J1136" s="2">
        <v>1657</v>
      </c>
      <c r="K1136" s="29">
        <f t="shared" si="85"/>
        <v>588</v>
      </c>
      <c r="L1136">
        <f t="shared" si="86"/>
        <v>35.485817742908871</v>
      </c>
      <c r="M1136" s="33">
        <f t="shared" si="89"/>
        <v>1.6098915239758844E-4</v>
      </c>
      <c r="N1136" s="32"/>
    </row>
    <row r="1137" spans="1:14" x14ac:dyDescent="0.25">
      <c r="A1137" s="2">
        <v>1135</v>
      </c>
      <c r="B1137" s="2">
        <f t="shared" si="87"/>
        <v>16</v>
      </c>
      <c r="C1137" s="2">
        <f t="shared" si="88"/>
        <v>4</v>
      </c>
      <c r="D1137" s="31">
        <v>43935</v>
      </c>
      <c r="E1137" s="2" t="s">
        <v>5</v>
      </c>
      <c r="F1137" s="4">
        <v>101</v>
      </c>
      <c r="G1137" s="2" t="s">
        <v>18</v>
      </c>
      <c r="H1137" s="2">
        <v>29</v>
      </c>
      <c r="I1137" s="2">
        <v>2013</v>
      </c>
      <c r="J1137" s="2">
        <v>6207</v>
      </c>
      <c r="K1137" s="29">
        <f t="shared" si="85"/>
        <v>4194</v>
      </c>
      <c r="L1137">
        <f t="shared" si="86"/>
        <v>67.568873852102456</v>
      </c>
      <c r="M1137" s="33">
        <f t="shared" si="89"/>
        <v>1.1482797706725951E-3</v>
      </c>
      <c r="N1137" s="32"/>
    </row>
    <row r="1138" spans="1:14" x14ac:dyDescent="0.25">
      <c r="A1138" s="2">
        <v>1136</v>
      </c>
      <c r="B1138" s="2">
        <f t="shared" si="87"/>
        <v>16</v>
      </c>
      <c r="C1138" s="2">
        <f t="shared" si="88"/>
        <v>4</v>
      </c>
      <c r="D1138" s="31">
        <v>43936</v>
      </c>
      <c r="E1138" s="2" t="s">
        <v>7</v>
      </c>
      <c r="F1138" s="4">
        <v>101</v>
      </c>
      <c r="G1138" s="2" t="s">
        <v>8</v>
      </c>
      <c r="H1138" s="2">
        <v>7</v>
      </c>
      <c r="I1138" s="2">
        <v>1171</v>
      </c>
      <c r="J1138" s="2">
        <v>7009</v>
      </c>
      <c r="K1138" s="29">
        <f t="shared" si="85"/>
        <v>5838</v>
      </c>
      <c r="L1138">
        <f t="shared" si="86"/>
        <v>83.292909116849771</v>
      </c>
      <c r="M1138" s="33">
        <f t="shared" si="89"/>
        <v>1.5983922988046281E-3</v>
      </c>
      <c r="N1138" s="32"/>
    </row>
    <row r="1139" spans="1:14" x14ac:dyDescent="0.25">
      <c r="A1139" s="2">
        <v>1137</v>
      </c>
      <c r="B1139" s="2">
        <f t="shared" si="87"/>
        <v>16</v>
      </c>
      <c r="C1139" s="2">
        <f t="shared" si="88"/>
        <v>4</v>
      </c>
      <c r="D1139" s="31">
        <v>43937</v>
      </c>
      <c r="E1139" s="2" t="s">
        <v>3</v>
      </c>
      <c r="F1139" s="4">
        <v>102</v>
      </c>
      <c r="G1139" s="2" t="s">
        <v>19</v>
      </c>
      <c r="H1139" s="2">
        <v>24</v>
      </c>
      <c r="I1139" s="2">
        <v>2132</v>
      </c>
      <c r="J1139" s="2">
        <v>4297</v>
      </c>
      <c r="K1139" s="29">
        <f t="shared" si="85"/>
        <v>2165</v>
      </c>
      <c r="L1139">
        <f t="shared" si="86"/>
        <v>50.38398882941587</v>
      </c>
      <c r="M1139" s="33">
        <f t="shared" si="89"/>
        <v>5.9275767847071252E-4</v>
      </c>
      <c r="N1139" s="32"/>
    </row>
    <row r="1140" spans="1:14" x14ac:dyDescent="0.25">
      <c r="A1140" s="2">
        <v>1138</v>
      </c>
      <c r="B1140" s="2">
        <f t="shared" si="87"/>
        <v>16</v>
      </c>
      <c r="C1140" s="2">
        <f t="shared" si="88"/>
        <v>4</v>
      </c>
      <c r="D1140" s="31">
        <v>43938</v>
      </c>
      <c r="E1140" s="2" t="s">
        <v>3</v>
      </c>
      <c r="F1140" s="4">
        <v>101</v>
      </c>
      <c r="G1140" s="2" t="s">
        <v>8</v>
      </c>
      <c r="H1140" s="2">
        <v>9</v>
      </c>
      <c r="I1140" s="2">
        <v>3554</v>
      </c>
      <c r="J1140" s="2">
        <v>2381</v>
      </c>
      <c r="K1140" s="29">
        <f t="shared" si="85"/>
        <v>-1173</v>
      </c>
      <c r="L1140">
        <f t="shared" si="86"/>
        <v>-49.265014699706008</v>
      </c>
      <c r="M1140" s="33">
        <f t="shared" si="89"/>
        <v>-3.211569315686586E-4</v>
      </c>
      <c r="N1140" s="32"/>
    </row>
    <row r="1141" spans="1:14" x14ac:dyDescent="0.25">
      <c r="A1141" s="2">
        <v>1139</v>
      </c>
      <c r="B1141" s="2">
        <f t="shared" si="87"/>
        <v>16</v>
      </c>
      <c r="C1141" s="2">
        <f t="shared" si="88"/>
        <v>4</v>
      </c>
      <c r="D1141" s="31">
        <v>43939</v>
      </c>
      <c r="E1141" s="2" t="s">
        <v>3</v>
      </c>
      <c r="F1141" s="4">
        <v>101</v>
      </c>
      <c r="G1141" s="2" t="s">
        <v>19</v>
      </c>
      <c r="H1141" s="2">
        <v>3</v>
      </c>
      <c r="I1141" s="2">
        <v>1791</v>
      </c>
      <c r="J1141" s="2">
        <v>6051</v>
      </c>
      <c r="K1141" s="29">
        <f t="shared" si="85"/>
        <v>4260</v>
      </c>
      <c r="L1141">
        <f t="shared" si="86"/>
        <v>70.401586514625677</v>
      </c>
      <c r="M1141" s="33">
        <f t="shared" si="89"/>
        <v>1.1663499816559979E-3</v>
      </c>
      <c r="N1141" s="32"/>
    </row>
    <row r="1142" spans="1:14" x14ac:dyDescent="0.25">
      <c r="A1142" s="2">
        <v>1140</v>
      </c>
      <c r="B1142" s="2">
        <f t="shared" si="87"/>
        <v>17</v>
      </c>
      <c r="C1142" s="2">
        <f t="shared" si="88"/>
        <v>4</v>
      </c>
      <c r="D1142" s="31">
        <v>43940</v>
      </c>
      <c r="E1142" s="2" t="s">
        <v>7</v>
      </c>
      <c r="F1142" s="4">
        <v>110</v>
      </c>
      <c r="G1142" s="2" t="s">
        <v>4</v>
      </c>
      <c r="H1142" s="2">
        <v>46</v>
      </c>
      <c r="I1142" s="2">
        <v>2015</v>
      </c>
      <c r="J1142" s="2">
        <v>7910</v>
      </c>
      <c r="K1142" s="29">
        <f t="shared" si="85"/>
        <v>5895</v>
      </c>
      <c r="L1142">
        <f t="shared" si="86"/>
        <v>74.525916561314787</v>
      </c>
      <c r="M1142" s="33">
        <f t="shared" si="89"/>
        <v>1.6139983901084761E-3</v>
      </c>
      <c r="N1142" s="32"/>
    </row>
    <row r="1143" spans="1:14" x14ac:dyDescent="0.25">
      <c r="A1143" s="2">
        <v>1141</v>
      </c>
      <c r="B1143" s="2">
        <f t="shared" si="87"/>
        <v>17</v>
      </c>
      <c r="C1143" s="2">
        <f t="shared" si="88"/>
        <v>4</v>
      </c>
      <c r="D1143" s="31">
        <v>43941</v>
      </c>
      <c r="E1143" s="2" t="s">
        <v>3</v>
      </c>
      <c r="F1143" s="4">
        <v>103</v>
      </c>
      <c r="G1143" s="2" t="s">
        <v>8</v>
      </c>
      <c r="H1143" s="2">
        <v>18</v>
      </c>
      <c r="I1143" s="2">
        <v>4531</v>
      </c>
      <c r="J1143" s="2">
        <v>3436</v>
      </c>
      <c r="K1143" s="29">
        <f t="shared" si="85"/>
        <v>-1095</v>
      </c>
      <c r="L1143">
        <f t="shared" si="86"/>
        <v>-31.868451688009316</v>
      </c>
      <c r="M1143" s="33">
        <f t="shared" si="89"/>
        <v>-2.9980122767918257E-4</v>
      </c>
      <c r="N1143" s="32"/>
    </row>
    <row r="1144" spans="1:14" x14ac:dyDescent="0.25">
      <c r="A1144" s="2">
        <v>1142</v>
      </c>
      <c r="B1144" s="2">
        <f t="shared" si="87"/>
        <v>17</v>
      </c>
      <c r="C1144" s="2">
        <f t="shared" si="88"/>
        <v>4</v>
      </c>
      <c r="D1144" s="31">
        <v>43942</v>
      </c>
      <c r="E1144" s="2" t="s">
        <v>7</v>
      </c>
      <c r="F1144" s="4">
        <v>105</v>
      </c>
      <c r="G1144" s="2" t="s">
        <v>8</v>
      </c>
      <c r="H1144" s="2">
        <v>17</v>
      </c>
      <c r="I1144" s="2">
        <v>4048</v>
      </c>
      <c r="J1144" s="2">
        <v>6073</v>
      </c>
      <c r="K1144" s="29">
        <f t="shared" si="85"/>
        <v>2025</v>
      </c>
      <c r="L1144">
        <f t="shared" si="86"/>
        <v>33.344310884241722</v>
      </c>
      <c r="M1144" s="33">
        <f t="shared" si="89"/>
        <v>5.5442692789985819E-4</v>
      </c>
      <c r="N1144" s="32"/>
    </row>
    <row r="1145" spans="1:14" x14ac:dyDescent="0.25">
      <c r="A1145" s="2">
        <v>1143</v>
      </c>
      <c r="B1145" s="2">
        <f t="shared" si="87"/>
        <v>17</v>
      </c>
      <c r="C1145" s="2">
        <f t="shared" si="88"/>
        <v>4</v>
      </c>
      <c r="D1145" s="31">
        <v>43943</v>
      </c>
      <c r="E1145" s="2" t="s">
        <v>3</v>
      </c>
      <c r="F1145" s="4">
        <v>101</v>
      </c>
      <c r="G1145" s="2" t="s">
        <v>19</v>
      </c>
      <c r="H1145" s="2">
        <v>24</v>
      </c>
      <c r="I1145" s="2">
        <v>1661</v>
      </c>
      <c r="J1145" s="2">
        <v>6381</v>
      </c>
      <c r="K1145" s="29">
        <f t="shared" si="85"/>
        <v>4720</v>
      </c>
      <c r="L1145">
        <f t="shared" si="86"/>
        <v>73.969597241811627</v>
      </c>
      <c r="M1145" s="33">
        <f t="shared" si="89"/>
        <v>1.2922938763888052E-3</v>
      </c>
      <c r="N1145" s="32"/>
    </row>
    <row r="1146" spans="1:14" x14ac:dyDescent="0.25">
      <c r="A1146" s="2">
        <v>1144</v>
      </c>
      <c r="B1146" s="2">
        <f t="shared" si="87"/>
        <v>17</v>
      </c>
      <c r="C1146" s="2">
        <f t="shared" si="88"/>
        <v>4</v>
      </c>
      <c r="D1146" s="31">
        <v>43944</v>
      </c>
      <c r="E1146" s="2" t="s">
        <v>3</v>
      </c>
      <c r="F1146" s="4">
        <v>107</v>
      </c>
      <c r="G1146" s="2" t="s">
        <v>4</v>
      </c>
      <c r="H1146" s="2">
        <v>3</v>
      </c>
      <c r="I1146" s="2">
        <v>4340</v>
      </c>
      <c r="J1146" s="2">
        <v>5870</v>
      </c>
      <c r="K1146" s="29">
        <f t="shared" si="85"/>
        <v>1530</v>
      </c>
      <c r="L1146">
        <f t="shared" si="86"/>
        <v>26.064735945485516</v>
      </c>
      <c r="M1146" s="33">
        <f t="shared" si="89"/>
        <v>4.1890034552433727E-4</v>
      </c>
      <c r="N1146" s="32"/>
    </row>
    <row r="1147" spans="1:14" x14ac:dyDescent="0.25">
      <c r="A1147" s="2">
        <v>1145</v>
      </c>
      <c r="B1147" s="2">
        <f t="shared" si="87"/>
        <v>17</v>
      </c>
      <c r="C1147" s="2">
        <f t="shared" si="88"/>
        <v>4</v>
      </c>
      <c r="D1147" s="31">
        <v>43945</v>
      </c>
      <c r="E1147" s="2" t="s">
        <v>3</v>
      </c>
      <c r="F1147" s="4">
        <v>109</v>
      </c>
      <c r="G1147" s="2" t="s">
        <v>18</v>
      </c>
      <c r="H1147" s="2">
        <v>46</v>
      </c>
      <c r="I1147" s="2">
        <v>3234</v>
      </c>
      <c r="J1147" s="2">
        <v>5844</v>
      </c>
      <c r="K1147" s="29">
        <f t="shared" si="85"/>
        <v>2610</v>
      </c>
      <c r="L1147">
        <f t="shared" si="86"/>
        <v>44.661190965092402</v>
      </c>
      <c r="M1147" s="33">
        <f t="shared" si="89"/>
        <v>7.1459470707092832E-4</v>
      </c>
      <c r="N1147" s="32"/>
    </row>
    <row r="1148" spans="1:14" x14ac:dyDescent="0.25">
      <c r="A1148" s="2">
        <v>1146</v>
      </c>
      <c r="B1148" s="2">
        <f t="shared" si="87"/>
        <v>17</v>
      </c>
      <c r="C1148" s="2">
        <f t="shared" si="88"/>
        <v>4</v>
      </c>
      <c r="D1148" s="31">
        <v>43946</v>
      </c>
      <c r="E1148" s="2" t="s">
        <v>6</v>
      </c>
      <c r="F1148" s="4">
        <v>107</v>
      </c>
      <c r="G1148" s="2" t="s">
        <v>8</v>
      </c>
      <c r="H1148" s="2">
        <v>8</v>
      </c>
      <c r="I1148" s="2">
        <v>1501</v>
      </c>
      <c r="J1148" s="2">
        <v>1844</v>
      </c>
      <c r="K1148" s="29">
        <f t="shared" si="85"/>
        <v>343</v>
      </c>
      <c r="L1148">
        <f t="shared" si="86"/>
        <v>18.600867678958785</v>
      </c>
      <c r="M1148" s="33">
        <f t="shared" si="89"/>
        <v>9.3910338898593257E-5</v>
      </c>
      <c r="N1148" s="32"/>
    </row>
    <row r="1149" spans="1:14" x14ac:dyDescent="0.25">
      <c r="A1149" s="2">
        <v>1147</v>
      </c>
      <c r="B1149" s="2">
        <f t="shared" si="87"/>
        <v>18</v>
      </c>
      <c r="C1149" s="2">
        <f t="shared" si="88"/>
        <v>4</v>
      </c>
      <c r="D1149" s="31">
        <v>43947</v>
      </c>
      <c r="E1149" s="2" t="s">
        <v>6</v>
      </c>
      <c r="F1149" s="4">
        <v>103</v>
      </c>
      <c r="G1149" s="2" t="s">
        <v>19</v>
      </c>
      <c r="H1149" s="2">
        <v>36</v>
      </c>
      <c r="I1149" s="2">
        <v>4427</v>
      </c>
      <c r="J1149" s="2">
        <v>4374</v>
      </c>
      <c r="K1149" s="29">
        <f t="shared" si="85"/>
        <v>-53</v>
      </c>
      <c r="L1149">
        <f t="shared" si="86"/>
        <v>-1.2117055326931869</v>
      </c>
      <c r="M1149" s="33">
        <f t="shared" si="89"/>
        <v>-1.4510927001823449E-5</v>
      </c>
      <c r="N1149" s="32"/>
    </row>
    <row r="1150" spans="1:14" x14ac:dyDescent="0.25">
      <c r="A1150" s="2">
        <v>1148</v>
      </c>
      <c r="B1150" s="2">
        <f t="shared" si="87"/>
        <v>18</v>
      </c>
      <c r="C1150" s="2">
        <f t="shared" si="88"/>
        <v>4</v>
      </c>
      <c r="D1150" s="31">
        <v>43948</v>
      </c>
      <c r="E1150" s="2" t="s">
        <v>5</v>
      </c>
      <c r="F1150" s="4">
        <v>106</v>
      </c>
      <c r="G1150" s="2" t="s">
        <v>20</v>
      </c>
      <c r="H1150" s="2">
        <v>36</v>
      </c>
      <c r="I1150" s="2">
        <v>4530</v>
      </c>
      <c r="J1150" s="2">
        <v>1077</v>
      </c>
      <c r="K1150" s="29">
        <f t="shared" si="85"/>
        <v>-3453</v>
      </c>
      <c r="L1150">
        <f t="shared" si="86"/>
        <v>-320.61281337047353</v>
      </c>
      <c r="M1150" s="33">
        <f t="shared" si="89"/>
        <v>-9.4540058372257299E-4</v>
      </c>
      <c r="N1150" s="32"/>
    </row>
    <row r="1151" spans="1:14" x14ac:dyDescent="0.25">
      <c r="A1151" s="2">
        <v>1149</v>
      </c>
      <c r="B1151" s="2">
        <f t="shared" si="87"/>
        <v>18</v>
      </c>
      <c r="C1151" s="2">
        <f t="shared" si="88"/>
        <v>4</v>
      </c>
      <c r="D1151" s="31">
        <v>43949</v>
      </c>
      <c r="E1151" s="2" t="s">
        <v>6</v>
      </c>
      <c r="F1151" s="4">
        <v>102</v>
      </c>
      <c r="G1151" s="2" t="s">
        <v>20</v>
      </c>
      <c r="H1151" s="2">
        <v>45</v>
      </c>
      <c r="I1151" s="2">
        <v>1792</v>
      </c>
      <c r="J1151" s="2">
        <v>849</v>
      </c>
      <c r="K1151" s="29">
        <f t="shared" si="85"/>
        <v>-943</v>
      </c>
      <c r="L1151">
        <f t="shared" si="86"/>
        <v>-111.0718492343934</v>
      </c>
      <c r="M1151" s="33">
        <f t="shared" si="89"/>
        <v>-2.5818498420225497E-4</v>
      </c>
      <c r="N1151" s="32"/>
    </row>
    <row r="1152" spans="1:14" x14ac:dyDescent="0.25">
      <c r="A1152" s="2">
        <v>1150</v>
      </c>
      <c r="B1152" s="2">
        <f t="shared" si="87"/>
        <v>18</v>
      </c>
      <c r="C1152" s="2">
        <f t="shared" si="88"/>
        <v>4</v>
      </c>
      <c r="D1152" s="31">
        <v>43950</v>
      </c>
      <c r="E1152" s="2" t="s">
        <v>5</v>
      </c>
      <c r="F1152" s="4">
        <v>110</v>
      </c>
      <c r="G1152" s="2" t="s">
        <v>18</v>
      </c>
      <c r="H1152" s="2">
        <v>22</v>
      </c>
      <c r="I1152" s="2">
        <v>2090</v>
      </c>
      <c r="J1152" s="2">
        <v>7277</v>
      </c>
      <c r="K1152" s="29">
        <f t="shared" si="85"/>
        <v>5187</v>
      </c>
      <c r="L1152">
        <f t="shared" si="86"/>
        <v>71.27937336814621</v>
      </c>
      <c r="M1152" s="33">
        <f t="shared" si="89"/>
        <v>1.4201543086501552E-3</v>
      </c>
      <c r="N1152" s="32"/>
    </row>
    <row r="1153" spans="1:14" x14ac:dyDescent="0.25">
      <c r="A1153" s="2">
        <v>1151</v>
      </c>
      <c r="B1153" s="2">
        <f t="shared" si="87"/>
        <v>18</v>
      </c>
      <c r="C1153" s="2">
        <f t="shared" si="88"/>
        <v>4</v>
      </c>
      <c r="D1153" s="31">
        <v>43951</v>
      </c>
      <c r="E1153" s="2" t="s">
        <v>5</v>
      </c>
      <c r="F1153" s="4">
        <v>105</v>
      </c>
      <c r="G1153" s="2" t="s">
        <v>8</v>
      </c>
      <c r="H1153" s="2">
        <v>3</v>
      </c>
      <c r="I1153" s="2">
        <v>3671</v>
      </c>
      <c r="J1153" s="2">
        <v>5226</v>
      </c>
      <c r="K1153" s="29">
        <f t="shared" si="85"/>
        <v>1555</v>
      </c>
      <c r="L1153">
        <f t="shared" si="86"/>
        <v>29.755070799846916</v>
      </c>
      <c r="M1153" s="33">
        <f t="shared" si="89"/>
        <v>4.2574512241198988E-4</v>
      </c>
      <c r="N1153" s="32"/>
    </row>
    <row r="1154" spans="1:14" x14ac:dyDescent="0.25">
      <c r="A1154" s="2">
        <v>1152</v>
      </c>
      <c r="B1154" s="2">
        <f t="shared" si="87"/>
        <v>18</v>
      </c>
      <c r="C1154" s="2">
        <f t="shared" si="88"/>
        <v>5</v>
      </c>
      <c r="D1154" s="31">
        <v>43952</v>
      </c>
      <c r="E1154" s="2" t="s">
        <v>7</v>
      </c>
      <c r="F1154" s="4">
        <v>102</v>
      </c>
      <c r="G1154" s="2" t="s">
        <v>18</v>
      </c>
      <c r="H1154" s="2">
        <v>34</v>
      </c>
      <c r="I1154" s="2">
        <v>3141</v>
      </c>
      <c r="J1154" s="2">
        <v>5824</v>
      </c>
      <c r="K1154" s="29">
        <f t="shared" si="85"/>
        <v>2683</v>
      </c>
      <c r="L1154">
        <f t="shared" si="86"/>
        <v>46.067994505494504</v>
      </c>
      <c r="M1154" s="33">
        <f t="shared" si="89"/>
        <v>7.3458145558287383E-4</v>
      </c>
      <c r="N1154" s="32"/>
    </row>
    <row r="1155" spans="1:14" x14ac:dyDescent="0.25">
      <c r="A1155" s="2">
        <v>1153</v>
      </c>
      <c r="B1155" s="2">
        <f t="shared" si="87"/>
        <v>18</v>
      </c>
      <c r="C1155" s="2">
        <f t="shared" si="88"/>
        <v>5</v>
      </c>
      <c r="D1155" s="31">
        <v>43953</v>
      </c>
      <c r="E1155" s="2" t="s">
        <v>3</v>
      </c>
      <c r="F1155" s="4">
        <v>105</v>
      </c>
      <c r="G1155" s="2" t="s">
        <v>19</v>
      </c>
      <c r="H1155" s="2">
        <v>13</v>
      </c>
      <c r="I1155" s="2">
        <v>3737</v>
      </c>
      <c r="J1155" s="2">
        <v>8451</v>
      </c>
      <c r="K1155" s="29">
        <f t="shared" ref="K1155:K1218" si="90">J1155-I1155</f>
        <v>4714</v>
      </c>
      <c r="L1155">
        <f t="shared" ref="L1155:L1218" si="91">K1155/J1155*100</f>
        <v>55.780381019997641</v>
      </c>
      <c r="M1155" s="33">
        <f t="shared" si="89"/>
        <v>1.2906511299357686E-3</v>
      </c>
      <c r="N1155" s="32"/>
    </row>
    <row r="1156" spans="1:14" x14ac:dyDescent="0.25">
      <c r="A1156" s="2">
        <v>1154</v>
      </c>
      <c r="B1156" s="2">
        <f t="shared" ref="B1156:B1219" si="92">WEEKNUM(D1156)</f>
        <v>19</v>
      </c>
      <c r="C1156" s="2">
        <f t="shared" ref="C1156:C1219" si="93">MONTH(D1156)</f>
        <v>5</v>
      </c>
      <c r="D1156" s="31">
        <v>43954</v>
      </c>
      <c r="E1156" s="2" t="s">
        <v>6</v>
      </c>
      <c r="F1156" s="4">
        <v>107</v>
      </c>
      <c r="G1156" s="2" t="s">
        <v>18</v>
      </c>
      <c r="H1156" s="2">
        <v>11</v>
      </c>
      <c r="I1156" s="2">
        <v>1609</v>
      </c>
      <c r="J1156" s="2">
        <v>2373</v>
      </c>
      <c r="K1156" s="29">
        <f t="shared" si="90"/>
        <v>764</v>
      </c>
      <c r="L1156">
        <f t="shared" si="91"/>
        <v>32.195533080488829</v>
      </c>
      <c r="M1156" s="33">
        <f t="shared" ref="M1156:M1219" si="94">K1156/($K$2003)</f>
        <v>2.0917638168666255E-4</v>
      </c>
      <c r="N1156" s="32"/>
    </row>
    <row r="1157" spans="1:14" x14ac:dyDescent="0.25">
      <c r="A1157" s="2">
        <v>1155</v>
      </c>
      <c r="B1157" s="2">
        <f t="shared" si="92"/>
        <v>19</v>
      </c>
      <c r="C1157" s="2">
        <f t="shared" si="93"/>
        <v>5</v>
      </c>
      <c r="D1157" s="31">
        <v>43955</v>
      </c>
      <c r="E1157" s="2" t="s">
        <v>6</v>
      </c>
      <c r="F1157" s="4">
        <v>108</v>
      </c>
      <c r="G1157" s="2" t="s">
        <v>18</v>
      </c>
      <c r="H1157" s="2">
        <v>46</v>
      </c>
      <c r="I1157" s="2">
        <v>1857</v>
      </c>
      <c r="J1157" s="2">
        <v>5650</v>
      </c>
      <c r="K1157" s="29">
        <f t="shared" si="90"/>
        <v>3793</v>
      </c>
      <c r="L1157">
        <f t="shared" si="91"/>
        <v>67.13274336283186</v>
      </c>
      <c r="M1157" s="33">
        <f t="shared" si="94"/>
        <v>1.0384895493946479E-3</v>
      </c>
      <c r="N1157" s="32"/>
    </row>
    <row r="1158" spans="1:14" x14ac:dyDescent="0.25">
      <c r="A1158" s="2">
        <v>1156</v>
      </c>
      <c r="B1158" s="2">
        <f t="shared" si="92"/>
        <v>19</v>
      </c>
      <c r="C1158" s="2">
        <f t="shared" si="93"/>
        <v>5</v>
      </c>
      <c r="D1158" s="31">
        <v>43956</v>
      </c>
      <c r="E1158" s="2" t="s">
        <v>3</v>
      </c>
      <c r="F1158" s="4">
        <v>109</v>
      </c>
      <c r="G1158" s="2" t="s">
        <v>8</v>
      </c>
      <c r="H1158" s="2">
        <v>1</v>
      </c>
      <c r="I1158" s="2">
        <v>3866</v>
      </c>
      <c r="J1158" s="2">
        <v>2639</v>
      </c>
      <c r="K1158" s="29">
        <f t="shared" si="90"/>
        <v>-1227</v>
      </c>
      <c r="L1158">
        <f t="shared" si="91"/>
        <v>-46.494884425918912</v>
      </c>
      <c r="M1158" s="33">
        <f t="shared" si="94"/>
        <v>-3.3594164964598813E-4</v>
      </c>
      <c r="N1158" s="32"/>
    </row>
    <row r="1159" spans="1:14" x14ac:dyDescent="0.25">
      <c r="A1159" s="2">
        <v>1157</v>
      </c>
      <c r="B1159" s="2">
        <f t="shared" si="92"/>
        <v>19</v>
      </c>
      <c r="C1159" s="2">
        <f t="shared" si="93"/>
        <v>5</v>
      </c>
      <c r="D1159" s="31">
        <v>43957</v>
      </c>
      <c r="E1159" s="2" t="s">
        <v>5</v>
      </c>
      <c r="F1159" s="4">
        <v>104</v>
      </c>
      <c r="G1159" s="2" t="s">
        <v>19</v>
      </c>
      <c r="H1159" s="2">
        <v>43</v>
      </c>
      <c r="I1159" s="2">
        <v>1815</v>
      </c>
      <c r="J1159" s="2">
        <v>5142</v>
      </c>
      <c r="K1159" s="29">
        <f t="shared" si="90"/>
        <v>3327</v>
      </c>
      <c r="L1159">
        <f t="shared" si="91"/>
        <v>64.702450408401404</v>
      </c>
      <c r="M1159" s="33">
        <f t="shared" si="94"/>
        <v>9.1090290820880406E-4</v>
      </c>
      <c r="N1159" s="32"/>
    </row>
    <row r="1160" spans="1:14" x14ac:dyDescent="0.25">
      <c r="A1160" s="2">
        <v>1158</v>
      </c>
      <c r="B1160" s="2">
        <f t="shared" si="92"/>
        <v>19</v>
      </c>
      <c r="C1160" s="2">
        <f t="shared" si="93"/>
        <v>5</v>
      </c>
      <c r="D1160" s="31">
        <v>43958</v>
      </c>
      <c r="E1160" s="2" t="s">
        <v>3</v>
      </c>
      <c r="F1160" s="4">
        <v>104</v>
      </c>
      <c r="G1160" s="2" t="s">
        <v>8</v>
      </c>
      <c r="H1160" s="2">
        <v>16</v>
      </c>
      <c r="I1160" s="2">
        <v>1206</v>
      </c>
      <c r="J1160" s="2">
        <v>8234</v>
      </c>
      <c r="K1160" s="29">
        <f t="shared" si="90"/>
        <v>7028</v>
      </c>
      <c r="L1160">
        <f t="shared" si="91"/>
        <v>85.353412679135289</v>
      </c>
      <c r="M1160" s="33">
        <f t="shared" si="94"/>
        <v>1.9242036786568904E-3</v>
      </c>
      <c r="N1160" s="32"/>
    </row>
    <row r="1161" spans="1:14" x14ac:dyDescent="0.25">
      <c r="A1161" s="2">
        <v>1159</v>
      </c>
      <c r="B1161" s="2">
        <f t="shared" si="92"/>
        <v>19</v>
      </c>
      <c r="C1161" s="2">
        <f t="shared" si="93"/>
        <v>5</v>
      </c>
      <c r="D1161" s="31">
        <v>43959</v>
      </c>
      <c r="E1161" s="2" t="s">
        <v>6</v>
      </c>
      <c r="F1161" s="4">
        <v>105</v>
      </c>
      <c r="G1161" s="2" t="s">
        <v>19</v>
      </c>
      <c r="H1161" s="2">
        <v>41</v>
      </c>
      <c r="I1161" s="2">
        <v>2138</v>
      </c>
      <c r="J1161" s="2">
        <v>4626</v>
      </c>
      <c r="K1161" s="29">
        <f t="shared" si="90"/>
        <v>2488</v>
      </c>
      <c r="L1161">
        <f t="shared" si="91"/>
        <v>53.782965845222655</v>
      </c>
      <c r="M1161" s="33">
        <f t="shared" si="94"/>
        <v>6.8119219585918375E-4</v>
      </c>
      <c r="N1161" s="32"/>
    </row>
    <row r="1162" spans="1:14" x14ac:dyDescent="0.25">
      <c r="A1162" s="2">
        <v>1160</v>
      </c>
      <c r="B1162" s="2">
        <f t="shared" si="92"/>
        <v>19</v>
      </c>
      <c r="C1162" s="2">
        <f t="shared" si="93"/>
        <v>5</v>
      </c>
      <c r="D1162" s="31">
        <v>43960</v>
      </c>
      <c r="E1162" s="2" t="s">
        <v>5</v>
      </c>
      <c r="F1162" s="4">
        <v>110</v>
      </c>
      <c r="G1162" s="2" t="s">
        <v>20</v>
      </c>
      <c r="H1162" s="2">
        <v>35</v>
      </c>
      <c r="I1162" s="2">
        <v>1420</v>
      </c>
      <c r="J1162" s="2">
        <v>4317</v>
      </c>
      <c r="K1162" s="29">
        <f t="shared" si="90"/>
        <v>2897</v>
      </c>
      <c r="L1162">
        <f t="shared" si="91"/>
        <v>67.106787120685667</v>
      </c>
      <c r="M1162" s="33">
        <f t="shared" si="94"/>
        <v>7.9317274574117983E-4</v>
      </c>
      <c r="N1162" s="32"/>
    </row>
    <row r="1163" spans="1:14" x14ac:dyDescent="0.25">
      <c r="A1163" s="2">
        <v>1161</v>
      </c>
      <c r="B1163" s="2">
        <f t="shared" si="92"/>
        <v>20</v>
      </c>
      <c r="C1163" s="2">
        <f t="shared" si="93"/>
        <v>5</v>
      </c>
      <c r="D1163" s="31">
        <v>43961</v>
      </c>
      <c r="E1163" s="2" t="s">
        <v>6</v>
      </c>
      <c r="F1163" s="4">
        <v>101</v>
      </c>
      <c r="G1163" s="2" t="s">
        <v>19</v>
      </c>
      <c r="H1163" s="2">
        <v>45</v>
      </c>
      <c r="I1163" s="2">
        <v>3665</v>
      </c>
      <c r="J1163" s="2">
        <v>1513</v>
      </c>
      <c r="K1163" s="29">
        <f t="shared" si="90"/>
        <v>-2152</v>
      </c>
      <c r="L1163">
        <f t="shared" si="91"/>
        <v>-142.23397224058164</v>
      </c>
      <c r="M1163" s="33">
        <f t="shared" si="94"/>
        <v>-5.8919839448913318E-4</v>
      </c>
      <c r="N1163" s="32"/>
    </row>
    <row r="1164" spans="1:14" x14ac:dyDescent="0.25">
      <c r="A1164" s="2">
        <v>1162</v>
      </c>
      <c r="B1164" s="2">
        <f t="shared" si="92"/>
        <v>20</v>
      </c>
      <c r="C1164" s="2">
        <f t="shared" si="93"/>
        <v>5</v>
      </c>
      <c r="D1164" s="31">
        <v>43962</v>
      </c>
      <c r="E1164" s="2" t="s">
        <v>5</v>
      </c>
      <c r="F1164" s="4">
        <v>105</v>
      </c>
      <c r="G1164" s="2" t="s">
        <v>18</v>
      </c>
      <c r="H1164" s="2">
        <v>30</v>
      </c>
      <c r="I1164" s="2">
        <v>1590</v>
      </c>
      <c r="J1164" s="2">
        <v>8279</v>
      </c>
      <c r="K1164" s="29">
        <f t="shared" si="90"/>
        <v>6689</v>
      </c>
      <c r="L1164">
        <f t="shared" si="91"/>
        <v>80.794781978499813</v>
      </c>
      <c r="M1164" s="33">
        <f t="shared" si="94"/>
        <v>1.8313885040603217E-3</v>
      </c>
      <c r="N1164" s="32"/>
    </row>
    <row r="1165" spans="1:14" x14ac:dyDescent="0.25">
      <c r="A1165" s="2">
        <v>1163</v>
      </c>
      <c r="B1165" s="2">
        <f t="shared" si="92"/>
        <v>20</v>
      </c>
      <c r="C1165" s="2">
        <f t="shared" si="93"/>
        <v>5</v>
      </c>
      <c r="D1165" s="31">
        <v>43963</v>
      </c>
      <c r="E1165" s="2" t="s">
        <v>5</v>
      </c>
      <c r="F1165" s="4">
        <v>110</v>
      </c>
      <c r="G1165" s="2" t="s">
        <v>19</v>
      </c>
      <c r="H1165" s="2">
        <v>11</v>
      </c>
      <c r="I1165" s="2">
        <v>1096</v>
      </c>
      <c r="J1165" s="2">
        <v>5753</v>
      </c>
      <c r="K1165" s="29">
        <f t="shared" si="90"/>
        <v>4657</v>
      </c>
      <c r="L1165">
        <f t="shared" si="91"/>
        <v>80.94907005040848</v>
      </c>
      <c r="M1165" s="33">
        <f t="shared" si="94"/>
        <v>1.2750450386319208E-3</v>
      </c>
      <c r="N1165" s="32"/>
    </row>
    <row r="1166" spans="1:14" x14ac:dyDescent="0.25">
      <c r="A1166" s="2">
        <v>1164</v>
      </c>
      <c r="B1166" s="2">
        <f t="shared" si="92"/>
        <v>20</v>
      </c>
      <c r="C1166" s="2">
        <f t="shared" si="93"/>
        <v>5</v>
      </c>
      <c r="D1166" s="31">
        <v>43964</v>
      </c>
      <c r="E1166" s="2" t="s">
        <v>6</v>
      </c>
      <c r="F1166" s="4">
        <v>103</v>
      </c>
      <c r="G1166" s="2" t="s">
        <v>19</v>
      </c>
      <c r="H1166" s="2">
        <v>14</v>
      </c>
      <c r="I1166" s="2">
        <v>1635</v>
      </c>
      <c r="J1166" s="2">
        <v>1078</v>
      </c>
      <c r="K1166" s="29">
        <f t="shared" si="90"/>
        <v>-557</v>
      </c>
      <c r="L1166">
        <f t="shared" si="91"/>
        <v>-51.669758812615953</v>
      </c>
      <c r="M1166" s="33">
        <f t="shared" si="94"/>
        <v>-1.5250162905689927E-4</v>
      </c>
      <c r="N1166" s="32"/>
    </row>
    <row r="1167" spans="1:14" x14ac:dyDescent="0.25">
      <c r="A1167" s="2">
        <v>1165</v>
      </c>
      <c r="B1167" s="2">
        <f t="shared" si="92"/>
        <v>20</v>
      </c>
      <c r="C1167" s="2">
        <f t="shared" si="93"/>
        <v>5</v>
      </c>
      <c r="D1167" s="31">
        <v>43965</v>
      </c>
      <c r="E1167" s="2" t="s">
        <v>5</v>
      </c>
      <c r="F1167" s="4">
        <v>101</v>
      </c>
      <c r="G1167" s="2" t="s">
        <v>19</v>
      </c>
      <c r="H1167" s="2">
        <v>1</v>
      </c>
      <c r="I1167" s="2">
        <v>1917</v>
      </c>
      <c r="J1167" s="2">
        <v>7264</v>
      </c>
      <c r="K1167" s="29">
        <f t="shared" si="90"/>
        <v>5347</v>
      </c>
      <c r="L1167">
        <f t="shared" si="91"/>
        <v>73.609581497797365</v>
      </c>
      <c r="M1167" s="33">
        <f t="shared" si="94"/>
        <v>1.4639608807311317E-3</v>
      </c>
      <c r="N1167" s="32"/>
    </row>
    <row r="1168" spans="1:14" x14ac:dyDescent="0.25">
      <c r="A1168" s="2">
        <v>1166</v>
      </c>
      <c r="B1168" s="2">
        <f t="shared" si="92"/>
        <v>20</v>
      </c>
      <c r="C1168" s="2">
        <f t="shared" si="93"/>
        <v>5</v>
      </c>
      <c r="D1168" s="31">
        <v>43966</v>
      </c>
      <c r="E1168" s="2" t="s">
        <v>3</v>
      </c>
      <c r="F1168" s="4">
        <v>108</v>
      </c>
      <c r="G1168" s="2" t="s">
        <v>8</v>
      </c>
      <c r="H1168" s="2">
        <v>16</v>
      </c>
      <c r="I1168" s="2">
        <v>2964</v>
      </c>
      <c r="J1168" s="2">
        <v>7150</v>
      </c>
      <c r="K1168" s="29">
        <f t="shared" si="90"/>
        <v>4186</v>
      </c>
      <c r="L1168">
        <f t="shared" si="91"/>
        <v>58.545454545454547</v>
      </c>
      <c r="M1168" s="33">
        <f t="shared" si="94"/>
        <v>1.1460894420685464E-3</v>
      </c>
      <c r="N1168" s="32"/>
    </row>
    <row r="1169" spans="1:14" x14ac:dyDescent="0.25">
      <c r="A1169" s="2">
        <v>1167</v>
      </c>
      <c r="B1169" s="2">
        <f t="shared" si="92"/>
        <v>20</v>
      </c>
      <c r="C1169" s="2">
        <f t="shared" si="93"/>
        <v>5</v>
      </c>
      <c r="D1169" s="31">
        <v>43967</v>
      </c>
      <c r="E1169" s="2" t="s">
        <v>7</v>
      </c>
      <c r="F1169" s="4">
        <v>106</v>
      </c>
      <c r="G1169" s="2" t="s">
        <v>18</v>
      </c>
      <c r="H1169" s="2">
        <v>6</v>
      </c>
      <c r="I1169" s="2">
        <v>1284</v>
      </c>
      <c r="J1169" s="2">
        <v>8489</v>
      </c>
      <c r="K1169" s="29">
        <f t="shared" si="90"/>
        <v>7205</v>
      </c>
      <c r="L1169">
        <f t="shared" si="91"/>
        <v>84.874543526917194</v>
      </c>
      <c r="M1169" s="33">
        <f t="shared" si="94"/>
        <v>1.9726646990214708E-3</v>
      </c>
      <c r="N1169" s="32"/>
    </row>
    <row r="1170" spans="1:14" x14ac:dyDescent="0.25">
      <c r="A1170" s="2">
        <v>1168</v>
      </c>
      <c r="B1170" s="2">
        <f t="shared" si="92"/>
        <v>21</v>
      </c>
      <c r="C1170" s="2">
        <f t="shared" si="93"/>
        <v>5</v>
      </c>
      <c r="D1170" s="31">
        <v>43968</v>
      </c>
      <c r="E1170" s="2" t="s">
        <v>7</v>
      </c>
      <c r="F1170" s="4">
        <v>109</v>
      </c>
      <c r="G1170" s="2" t="s">
        <v>19</v>
      </c>
      <c r="H1170" s="2">
        <v>47</v>
      </c>
      <c r="I1170" s="2">
        <v>4421</v>
      </c>
      <c r="J1170" s="2">
        <v>8745</v>
      </c>
      <c r="K1170" s="29">
        <f t="shared" si="90"/>
        <v>4324</v>
      </c>
      <c r="L1170">
        <f t="shared" si="91"/>
        <v>49.445397369925672</v>
      </c>
      <c r="M1170" s="33">
        <f t="shared" si="94"/>
        <v>1.1838726104883885E-3</v>
      </c>
      <c r="N1170" s="32"/>
    </row>
    <row r="1171" spans="1:14" x14ac:dyDescent="0.25">
      <c r="A1171" s="2">
        <v>1169</v>
      </c>
      <c r="B1171" s="2">
        <f t="shared" si="92"/>
        <v>21</v>
      </c>
      <c r="C1171" s="2">
        <f t="shared" si="93"/>
        <v>5</v>
      </c>
      <c r="D1171" s="31">
        <v>43969</v>
      </c>
      <c r="E1171" s="2" t="s">
        <v>5</v>
      </c>
      <c r="F1171" s="4">
        <v>102</v>
      </c>
      <c r="G1171" s="2" t="s">
        <v>20</v>
      </c>
      <c r="H1171" s="2">
        <v>15</v>
      </c>
      <c r="I1171" s="2">
        <v>2842</v>
      </c>
      <c r="J1171" s="2">
        <v>8905</v>
      </c>
      <c r="K1171" s="29">
        <f t="shared" si="90"/>
        <v>6063</v>
      </c>
      <c r="L1171">
        <f t="shared" si="91"/>
        <v>68.085345311622675</v>
      </c>
      <c r="M1171" s="33">
        <f t="shared" si="94"/>
        <v>1.6599952907935013E-3</v>
      </c>
      <c r="N1171" s="32"/>
    </row>
    <row r="1172" spans="1:14" x14ac:dyDescent="0.25">
      <c r="A1172" s="2">
        <v>1170</v>
      </c>
      <c r="B1172" s="2">
        <f t="shared" si="92"/>
        <v>21</v>
      </c>
      <c r="C1172" s="2">
        <f t="shared" si="93"/>
        <v>5</v>
      </c>
      <c r="D1172" s="31">
        <v>43970</v>
      </c>
      <c r="E1172" s="2" t="s">
        <v>3</v>
      </c>
      <c r="F1172" s="4">
        <v>104</v>
      </c>
      <c r="G1172" s="2" t="s">
        <v>18</v>
      </c>
      <c r="H1172" s="2">
        <v>38</v>
      </c>
      <c r="I1172" s="2">
        <v>2341</v>
      </c>
      <c r="J1172" s="2">
        <v>6676</v>
      </c>
      <c r="K1172" s="29">
        <f t="shared" si="90"/>
        <v>4335</v>
      </c>
      <c r="L1172">
        <f t="shared" si="91"/>
        <v>64.934092270820855</v>
      </c>
      <c r="M1172" s="33">
        <f t="shared" si="94"/>
        <v>1.1868843123189557E-3</v>
      </c>
      <c r="N1172" s="32"/>
    </row>
    <row r="1173" spans="1:14" x14ac:dyDescent="0.25">
      <c r="A1173" s="2">
        <v>1171</v>
      </c>
      <c r="B1173" s="2">
        <f t="shared" si="92"/>
        <v>21</v>
      </c>
      <c r="C1173" s="2">
        <f t="shared" si="93"/>
        <v>5</v>
      </c>
      <c r="D1173" s="31">
        <v>43971</v>
      </c>
      <c r="E1173" s="2" t="s">
        <v>3</v>
      </c>
      <c r="F1173" s="4">
        <v>106</v>
      </c>
      <c r="G1173" s="2" t="s">
        <v>8</v>
      </c>
      <c r="H1173" s="2">
        <v>37</v>
      </c>
      <c r="I1173" s="2">
        <v>3732</v>
      </c>
      <c r="J1173" s="2">
        <v>4819</v>
      </c>
      <c r="K1173" s="29">
        <f t="shared" si="90"/>
        <v>1087</v>
      </c>
      <c r="L1173">
        <f t="shared" si="91"/>
        <v>22.556547001452586</v>
      </c>
      <c r="M1173" s="33">
        <f t="shared" si="94"/>
        <v>2.9761089907513375E-4</v>
      </c>
      <c r="N1173" s="32"/>
    </row>
    <row r="1174" spans="1:14" x14ac:dyDescent="0.25">
      <c r="A1174" s="2">
        <v>1172</v>
      </c>
      <c r="B1174" s="2">
        <f t="shared" si="92"/>
        <v>21</v>
      </c>
      <c r="C1174" s="2">
        <f t="shared" si="93"/>
        <v>5</v>
      </c>
      <c r="D1174" s="31">
        <v>43972</v>
      </c>
      <c r="E1174" s="2" t="s">
        <v>6</v>
      </c>
      <c r="F1174" s="4">
        <v>105</v>
      </c>
      <c r="G1174" s="2" t="s">
        <v>20</v>
      </c>
      <c r="H1174" s="2">
        <v>26</v>
      </c>
      <c r="I1174" s="2">
        <v>3457</v>
      </c>
      <c r="J1174" s="2">
        <v>1347</v>
      </c>
      <c r="K1174" s="29">
        <f t="shared" si="90"/>
        <v>-2110</v>
      </c>
      <c r="L1174">
        <f t="shared" si="91"/>
        <v>-156.64439495174463</v>
      </c>
      <c r="M1174" s="33">
        <f t="shared" si="94"/>
        <v>-5.7769916931787687E-4</v>
      </c>
      <c r="N1174" s="32"/>
    </row>
    <row r="1175" spans="1:14" x14ac:dyDescent="0.25">
      <c r="A1175" s="2">
        <v>1173</v>
      </c>
      <c r="B1175" s="2">
        <f t="shared" si="92"/>
        <v>21</v>
      </c>
      <c r="C1175" s="2">
        <f t="shared" si="93"/>
        <v>5</v>
      </c>
      <c r="D1175" s="31">
        <v>43973</v>
      </c>
      <c r="E1175" s="2" t="s">
        <v>5</v>
      </c>
      <c r="F1175" s="4">
        <v>110</v>
      </c>
      <c r="G1175" s="2" t="s">
        <v>20</v>
      </c>
      <c r="H1175" s="2">
        <v>6</v>
      </c>
      <c r="I1175" s="2">
        <v>1759</v>
      </c>
      <c r="J1175" s="2">
        <v>5054</v>
      </c>
      <c r="K1175" s="29">
        <f t="shared" si="90"/>
        <v>3295</v>
      </c>
      <c r="L1175">
        <f t="shared" si="91"/>
        <v>65.195884447962001</v>
      </c>
      <c r="M1175" s="33">
        <f t="shared" si="94"/>
        <v>9.0214159379260869E-4</v>
      </c>
      <c r="N1175" s="32"/>
    </row>
    <row r="1176" spans="1:14" x14ac:dyDescent="0.25">
      <c r="A1176" s="2">
        <v>1174</v>
      </c>
      <c r="B1176" s="2">
        <f t="shared" si="92"/>
        <v>21</v>
      </c>
      <c r="C1176" s="2">
        <f t="shared" si="93"/>
        <v>5</v>
      </c>
      <c r="D1176" s="31">
        <v>43974</v>
      </c>
      <c r="E1176" s="2" t="s">
        <v>6</v>
      </c>
      <c r="F1176" s="4">
        <v>104</v>
      </c>
      <c r="G1176" s="2" t="s">
        <v>18</v>
      </c>
      <c r="H1176" s="2">
        <v>30</v>
      </c>
      <c r="I1176" s="2">
        <v>3693</v>
      </c>
      <c r="J1176" s="2">
        <v>2920</v>
      </c>
      <c r="K1176" s="29">
        <f t="shared" si="90"/>
        <v>-773</v>
      </c>
      <c r="L1176">
        <f t="shared" si="91"/>
        <v>-26.472602739726025</v>
      </c>
      <c r="M1176" s="33">
        <f t="shared" si="94"/>
        <v>-2.1164050136621748E-4</v>
      </c>
      <c r="N1176" s="32"/>
    </row>
    <row r="1177" spans="1:14" x14ac:dyDescent="0.25">
      <c r="A1177" s="2">
        <v>1175</v>
      </c>
      <c r="B1177" s="2">
        <f t="shared" si="92"/>
        <v>22</v>
      </c>
      <c r="C1177" s="2">
        <f t="shared" si="93"/>
        <v>5</v>
      </c>
      <c r="D1177" s="31">
        <v>43975</v>
      </c>
      <c r="E1177" s="2" t="s">
        <v>7</v>
      </c>
      <c r="F1177" s="4">
        <v>107</v>
      </c>
      <c r="G1177" s="2" t="s">
        <v>19</v>
      </c>
      <c r="H1177" s="2">
        <v>21</v>
      </c>
      <c r="I1177" s="2">
        <v>1267</v>
      </c>
      <c r="J1177" s="2">
        <v>2074</v>
      </c>
      <c r="K1177" s="29">
        <f t="shared" si="90"/>
        <v>807</v>
      </c>
      <c r="L1177">
        <f t="shared" si="91"/>
        <v>38.910318225650911</v>
      </c>
      <c r="M1177" s="33">
        <f t="shared" si="94"/>
        <v>2.2094939793342497E-4</v>
      </c>
      <c r="N1177" s="32"/>
    </row>
    <row r="1178" spans="1:14" x14ac:dyDescent="0.25">
      <c r="A1178" s="2">
        <v>1176</v>
      </c>
      <c r="B1178" s="2">
        <f t="shared" si="92"/>
        <v>22</v>
      </c>
      <c r="C1178" s="2">
        <f t="shared" si="93"/>
        <v>5</v>
      </c>
      <c r="D1178" s="31">
        <v>43976</v>
      </c>
      <c r="E1178" s="2" t="s">
        <v>3</v>
      </c>
      <c r="F1178" s="4">
        <v>106</v>
      </c>
      <c r="G1178" s="2" t="s">
        <v>20</v>
      </c>
      <c r="H1178" s="2">
        <v>43</v>
      </c>
      <c r="I1178" s="2">
        <v>3808</v>
      </c>
      <c r="J1178" s="2">
        <v>7394</v>
      </c>
      <c r="K1178" s="29">
        <f t="shared" si="90"/>
        <v>3586</v>
      </c>
      <c r="L1178">
        <f t="shared" si="91"/>
        <v>48.498782796862322</v>
      </c>
      <c r="M1178" s="33">
        <f t="shared" si="94"/>
        <v>9.8181479676488466E-4</v>
      </c>
      <c r="N1178" s="32"/>
    </row>
    <row r="1179" spans="1:14" x14ac:dyDescent="0.25">
      <c r="A1179" s="2">
        <v>1177</v>
      </c>
      <c r="B1179" s="2">
        <f t="shared" si="92"/>
        <v>22</v>
      </c>
      <c r="C1179" s="2">
        <f t="shared" si="93"/>
        <v>5</v>
      </c>
      <c r="D1179" s="31">
        <v>43977</v>
      </c>
      <c r="E1179" s="2" t="s">
        <v>6</v>
      </c>
      <c r="F1179" s="4">
        <v>110</v>
      </c>
      <c r="G1179" s="2" t="s">
        <v>20</v>
      </c>
      <c r="H1179" s="2">
        <v>25</v>
      </c>
      <c r="I1179" s="2">
        <v>1821</v>
      </c>
      <c r="J1179" s="2">
        <v>8830</v>
      </c>
      <c r="K1179" s="29">
        <f t="shared" si="90"/>
        <v>7009</v>
      </c>
      <c r="L1179">
        <f t="shared" si="91"/>
        <v>79.37712344280861</v>
      </c>
      <c r="M1179" s="33">
        <f t="shared" si="94"/>
        <v>1.9190016482222745E-3</v>
      </c>
      <c r="N1179" s="32"/>
    </row>
    <row r="1180" spans="1:14" x14ac:dyDescent="0.25">
      <c r="A1180" s="2">
        <v>1178</v>
      </c>
      <c r="B1180" s="2">
        <f t="shared" si="92"/>
        <v>22</v>
      </c>
      <c r="C1180" s="2">
        <f t="shared" si="93"/>
        <v>5</v>
      </c>
      <c r="D1180" s="31">
        <v>43978</v>
      </c>
      <c r="E1180" s="2" t="s">
        <v>3</v>
      </c>
      <c r="F1180" s="4">
        <v>110</v>
      </c>
      <c r="G1180" s="2" t="s">
        <v>8</v>
      </c>
      <c r="H1180" s="2">
        <v>12</v>
      </c>
      <c r="I1180" s="2">
        <v>4873</v>
      </c>
      <c r="J1180" s="2">
        <v>8015</v>
      </c>
      <c r="K1180" s="29">
        <f t="shared" si="90"/>
        <v>3142</v>
      </c>
      <c r="L1180">
        <f t="shared" si="91"/>
        <v>39.201497192763568</v>
      </c>
      <c r="M1180" s="33">
        <f t="shared" si="94"/>
        <v>8.6025155924017503E-4</v>
      </c>
      <c r="N1180" s="32"/>
    </row>
    <row r="1181" spans="1:14" x14ac:dyDescent="0.25">
      <c r="A1181" s="2">
        <v>1179</v>
      </c>
      <c r="B1181" s="2">
        <f t="shared" si="92"/>
        <v>22</v>
      </c>
      <c r="C1181" s="2">
        <f t="shared" si="93"/>
        <v>5</v>
      </c>
      <c r="D1181" s="31">
        <v>43979</v>
      </c>
      <c r="E1181" s="2" t="s">
        <v>3</v>
      </c>
      <c r="F1181" s="4">
        <v>103</v>
      </c>
      <c r="G1181" s="2" t="s">
        <v>4</v>
      </c>
      <c r="H1181" s="2">
        <v>30</v>
      </c>
      <c r="I1181" s="2">
        <v>2705</v>
      </c>
      <c r="J1181" s="2">
        <v>6868</v>
      </c>
      <c r="K1181" s="29">
        <f t="shared" si="90"/>
        <v>4163</v>
      </c>
      <c r="L1181">
        <f t="shared" si="91"/>
        <v>60.614443797320902</v>
      </c>
      <c r="M1181" s="33">
        <f t="shared" si="94"/>
        <v>1.139792247331906E-3</v>
      </c>
      <c r="N1181" s="32"/>
    </row>
    <row r="1182" spans="1:14" x14ac:dyDescent="0.25">
      <c r="A1182" s="2">
        <v>1180</v>
      </c>
      <c r="B1182" s="2">
        <f t="shared" si="92"/>
        <v>22</v>
      </c>
      <c r="C1182" s="2">
        <f t="shared" si="93"/>
        <v>5</v>
      </c>
      <c r="D1182" s="31">
        <v>43980</v>
      </c>
      <c r="E1182" s="2" t="s">
        <v>3</v>
      </c>
      <c r="F1182" s="4">
        <v>103</v>
      </c>
      <c r="G1182" s="2" t="s">
        <v>20</v>
      </c>
      <c r="H1182" s="2">
        <v>1</v>
      </c>
      <c r="I1182" s="2">
        <v>3368</v>
      </c>
      <c r="J1182" s="2">
        <v>3892</v>
      </c>
      <c r="K1182" s="29">
        <f t="shared" si="90"/>
        <v>524</v>
      </c>
      <c r="L1182">
        <f t="shared" si="91"/>
        <v>13.463514902363825</v>
      </c>
      <c r="M1182" s="33">
        <f t="shared" si="94"/>
        <v>1.4346652356519787E-4</v>
      </c>
      <c r="N1182" s="32"/>
    </row>
    <row r="1183" spans="1:14" x14ac:dyDescent="0.25">
      <c r="A1183" s="2">
        <v>1181</v>
      </c>
      <c r="B1183" s="2">
        <f t="shared" si="92"/>
        <v>22</v>
      </c>
      <c r="C1183" s="2">
        <f t="shared" si="93"/>
        <v>5</v>
      </c>
      <c r="D1183" s="31">
        <v>43981</v>
      </c>
      <c r="E1183" s="2" t="s">
        <v>5</v>
      </c>
      <c r="F1183" s="4">
        <v>102</v>
      </c>
      <c r="G1183" s="2" t="s">
        <v>4</v>
      </c>
      <c r="H1183" s="2">
        <v>4</v>
      </c>
      <c r="I1183" s="2">
        <v>3735</v>
      </c>
      <c r="J1183" s="2">
        <v>8875</v>
      </c>
      <c r="K1183" s="29">
        <f t="shared" si="90"/>
        <v>5140</v>
      </c>
      <c r="L1183">
        <f t="shared" si="91"/>
        <v>57.915492957746487</v>
      </c>
      <c r="M1183" s="33">
        <f t="shared" si="94"/>
        <v>1.4072861281013685E-3</v>
      </c>
      <c r="N1183" s="32"/>
    </row>
    <row r="1184" spans="1:14" x14ac:dyDescent="0.25">
      <c r="A1184" s="2">
        <v>1182</v>
      </c>
      <c r="B1184" s="2">
        <f t="shared" si="92"/>
        <v>23</v>
      </c>
      <c r="C1184" s="2">
        <f t="shared" si="93"/>
        <v>5</v>
      </c>
      <c r="D1184" s="31">
        <v>43982</v>
      </c>
      <c r="E1184" s="2" t="s">
        <v>7</v>
      </c>
      <c r="F1184" s="4">
        <v>108</v>
      </c>
      <c r="G1184" s="2" t="s">
        <v>19</v>
      </c>
      <c r="H1184" s="2">
        <v>38</v>
      </c>
      <c r="I1184" s="2">
        <v>2504</v>
      </c>
      <c r="J1184" s="2">
        <v>7311</v>
      </c>
      <c r="K1184" s="29">
        <f t="shared" si="90"/>
        <v>4807</v>
      </c>
      <c r="L1184">
        <f t="shared" si="91"/>
        <v>65.750239365339908</v>
      </c>
      <c r="M1184" s="33">
        <f t="shared" si="94"/>
        <v>1.3161136999578361E-3</v>
      </c>
      <c r="N1184" s="32"/>
    </row>
    <row r="1185" spans="1:14" x14ac:dyDescent="0.25">
      <c r="A1185" s="2">
        <v>1183</v>
      </c>
      <c r="B1185" s="2">
        <f t="shared" si="92"/>
        <v>23</v>
      </c>
      <c r="C1185" s="2">
        <f t="shared" si="93"/>
        <v>6</v>
      </c>
      <c r="D1185" s="31">
        <v>43983</v>
      </c>
      <c r="E1185" s="2" t="s">
        <v>3</v>
      </c>
      <c r="F1185" s="4">
        <v>104</v>
      </c>
      <c r="G1185" s="2" t="s">
        <v>20</v>
      </c>
      <c r="H1185" s="2">
        <v>7</v>
      </c>
      <c r="I1185" s="2">
        <v>2533</v>
      </c>
      <c r="J1185" s="2">
        <v>8660</v>
      </c>
      <c r="K1185" s="29">
        <f t="shared" si="90"/>
        <v>6127</v>
      </c>
      <c r="L1185">
        <f t="shared" si="91"/>
        <v>70.750577367205551</v>
      </c>
      <c r="M1185" s="33">
        <f t="shared" si="94"/>
        <v>1.6775179196258918E-3</v>
      </c>
      <c r="N1185" s="32"/>
    </row>
    <row r="1186" spans="1:14" x14ac:dyDescent="0.25">
      <c r="A1186" s="2">
        <v>1184</v>
      </c>
      <c r="B1186" s="2">
        <f t="shared" si="92"/>
        <v>23</v>
      </c>
      <c r="C1186" s="2">
        <f t="shared" si="93"/>
        <v>6</v>
      </c>
      <c r="D1186" s="31">
        <v>43984</v>
      </c>
      <c r="E1186" s="2" t="s">
        <v>7</v>
      </c>
      <c r="F1186" s="4">
        <v>107</v>
      </c>
      <c r="G1186" s="2" t="s">
        <v>4</v>
      </c>
      <c r="H1186" s="2">
        <v>40</v>
      </c>
      <c r="I1186" s="2">
        <v>2202</v>
      </c>
      <c r="J1186" s="2">
        <v>1842</v>
      </c>
      <c r="K1186" s="29">
        <f t="shared" si="90"/>
        <v>-360</v>
      </c>
      <c r="L1186">
        <f t="shared" si="91"/>
        <v>-19.54397394136808</v>
      </c>
      <c r="M1186" s="33">
        <f t="shared" si="94"/>
        <v>-9.8564787182197004E-5</v>
      </c>
      <c r="N1186" s="32"/>
    </row>
    <row r="1187" spans="1:14" x14ac:dyDescent="0.25">
      <c r="A1187" s="2">
        <v>1185</v>
      </c>
      <c r="B1187" s="2">
        <f t="shared" si="92"/>
        <v>23</v>
      </c>
      <c r="C1187" s="2">
        <f t="shared" si="93"/>
        <v>6</v>
      </c>
      <c r="D1187" s="31">
        <v>43985</v>
      </c>
      <c r="E1187" s="2" t="s">
        <v>6</v>
      </c>
      <c r="F1187" s="4">
        <v>104</v>
      </c>
      <c r="G1187" s="2" t="s">
        <v>18</v>
      </c>
      <c r="H1187" s="2">
        <v>23</v>
      </c>
      <c r="I1187" s="2">
        <v>3841</v>
      </c>
      <c r="J1187" s="2">
        <v>6724</v>
      </c>
      <c r="K1187" s="29">
        <f t="shared" si="90"/>
        <v>2883</v>
      </c>
      <c r="L1187">
        <f t="shared" si="91"/>
        <v>42.876264128494945</v>
      </c>
      <c r="M1187" s="33">
        <f t="shared" si="94"/>
        <v>7.8933967068409443E-4</v>
      </c>
      <c r="N1187" s="32"/>
    </row>
    <row r="1188" spans="1:14" x14ac:dyDescent="0.25">
      <c r="A1188" s="2">
        <v>1186</v>
      </c>
      <c r="B1188" s="2">
        <f t="shared" si="92"/>
        <v>23</v>
      </c>
      <c r="C1188" s="2">
        <f t="shared" si="93"/>
        <v>6</v>
      </c>
      <c r="D1188" s="31">
        <v>43986</v>
      </c>
      <c r="E1188" s="2" t="s">
        <v>3</v>
      </c>
      <c r="F1188" s="4">
        <v>109</v>
      </c>
      <c r="G1188" s="2" t="s">
        <v>4</v>
      </c>
      <c r="H1188" s="2">
        <v>28</v>
      </c>
      <c r="I1188" s="2">
        <v>4203</v>
      </c>
      <c r="J1188" s="2">
        <v>3370</v>
      </c>
      <c r="K1188" s="29">
        <f t="shared" si="90"/>
        <v>-833</v>
      </c>
      <c r="L1188">
        <f t="shared" si="91"/>
        <v>-24.718100890207715</v>
      </c>
      <c r="M1188" s="33">
        <f t="shared" si="94"/>
        <v>-2.2806796589658365E-4</v>
      </c>
      <c r="N1188" s="32"/>
    </row>
    <row r="1189" spans="1:14" x14ac:dyDescent="0.25">
      <c r="A1189" s="2">
        <v>1187</v>
      </c>
      <c r="B1189" s="2">
        <f t="shared" si="92"/>
        <v>23</v>
      </c>
      <c r="C1189" s="2">
        <f t="shared" si="93"/>
        <v>6</v>
      </c>
      <c r="D1189" s="31">
        <v>43987</v>
      </c>
      <c r="E1189" s="2" t="s">
        <v>6</v>
      </c>
      <c r="F1189" s="4">
        <v>102</v>
      </c>
      <c r="G1189" s="2" t="s">
        <v>8</v>
      </c>
      <c r="H1189" s="2">
        <v>31</v>
      </c>
      <c r="I1189" s="2">
        <v>1800</v>
      </c>
      <c r="J1189" s="2">
        <v>956</v>
      </c>
      <c r="K1189" s="29">
        <f t="shared" si="90"/>
        <v>-844</v>
      </c>
      <c r="L1189">
        <f t="shared" si="91"/>
        <v>-88.28451882845188</v>
      </c>
      <c r="M1189" s="33">
        <f t="shared" si="94"/>
        <v>-2.3107966772715075E-4</v>
      </c>
      <c r="N1189" s="32"/>
    </row>
    <row r="1190" spans="1:14" x14ac:dyDescent="0.25">
      <c r="A1190" s="2">
        <v>1188</v>
      </c>
      <c r="B1190" s="2">
        <f t="shared" si="92"/>
        <v>23</v>
      </c>
      <c r="C1190" s="2">
        <f t="shared" si="93"/>
        <v>6</v>
      </c>
      <c r="D1190" s="31">
        <v>43988</v>
      </c>
      <c r="E1190" s="2" t="s">
        <v>3</v>
      </c>
      <c r="F1190" s="4">
        <v>106</v>
      </c>
      <c r="G1190" s="2" t="s">
        <v>19</v>
      </c>
      <c r="H1190" s="2">
        <v>31</v>
      </c>
      <c r="I1190" s="2">
        <v>3273</v>
      </c>
      <c r="J1190" s="2">
        <v>4747</v>
      </c>
      <c r="K1190" s="29">
        <f t="shared" si="90"/>
        <v>1474</v>
      </c>
      <c r="L1190">
        <f t="shared" si="91"/>
        <v>31.051190225405517</v>
      </c>
      <c r="M1190" s="33">
        <f t="shared" si="94"/>
        <v>4.0356804529599551E-4</v>
      </c>
      <c r="N1190" s="32"/>
    </row>
    <row r="1191" spans="1:14" x14ac:dyDescent="0.25">
      <c r="A1191" s="2">
        <v>1189</v>
      </c>
      <c r="B1191" s="2">
        <f t="shared" si="92"/>
        <v>24</v>
      </c>
      <c r="C1191" s="2">
        <f t="shared" si="93"/>
        <v>6</v>
      </c>
      <c r="D1191" s="31">
        <v>43989</v>
      </c>
      <c r="E1191" s="2" t="s">
        <v>3</v>
      </c>
      <c r="F1191" s="4">
        <v>104</v>
      </c>
      <c r="G1191" s="2" t="s">
        <v>18</v>
      </c>
      <c r="H1191" s="2">
        <v>24</v>
      </c>
      <c r="I1191" s="2">
        <v>4830</v>
      </c>
      <c r="J1191" s="2">
        <v>4071</v>
      </c>
      <c r="K1191" s="29">
        <f t="shared" si="90"/>
        <v>-759</v>
      </c>
      <c r="L1191">
        <f t="shared" si="91"/>
        <v>-18.64406779661017</v>
      </c>
      <c r="M1191" s="33">
        <f t="shared" si="94"/>
        <v>-2.0780742630913202E-4</v>
      </c>
      <c r="N1191" s="32"/>
    </row>
    <row r="1192" spans="1:14" x14ac:dyDescent="0.25">
      <c r="A1192" s="2">
        <v>1190</v>
      </c>
      <c r="B1192" s="2">
        <f t="shared" si="92"/>
        <v>24</v>
      </c>
      <c r="C1192" s="2">
        <f t="shared" si="93"/>
        <v>6</v>
      </c>
      <c r="D1192" s="31">
        <v>43990</v>
      </c>
      <c r="E1192" s="2" t="s">
        <v>3</v>
      </c>
      <c r="F1192" s="4">
        <v>104</v>
      </c>
      <c r="G1192" s="2" t="s">
        <v>4</v>
      </c>
      <c r="H1192" s="2">
        <v>4</v>
      </c>
      <c r="I1192" s="2">
        <v>4100</v>
      </c>
      <c r="J1192" s="2">
        <v>2734</v>
      </c>
      <c r="K1192" s="29">
        <f t="shared" si="90"/>
        <v>-1366</v>
      </c>
      <c r="L1192">
        <f t="shared" si="91"/>
        <v>-49.963423555230428</v>
      </c>
      <c r="M1192" s="33">
        <f t="shared" si="94"/>
        <v>-3.7399860914133644E-4</v>
      </c>
      <c r="N1192" s="32"/>
    </row>
    <row r="1193" spans="1:14" x14ac:dyDescent="0.25">
      <c r="A1193" s="2">
        <v>1191</v>
      </c>
      <c r="B1193" s="2">
        <f t="shared" si="92"/>
        <v>24</v>
      </c>
      <c r="C1193" s="2">
        <f t="shared" si="93"/>
        <v>6</v>
      </c>
      <c r="D1193" s="31">
        <v>43991</v>
      </c>
      <c r="E1193" s="2" t="s">
        <v>7</v>
      </c>
      <c r="F1193" s="4">
        <v>108</v>
      </c>
      <c r="G1193" s="2" t="s">
        <v>4</v>
      </c>
      <c r="H1193" s="2">
        <v>6</v>
      </c>
      <c r="I1193" s="2">
        <v>4185</v>
      </c>
      <c r="J1193" s="2">
        <v>3082</v>
      </c>
      <c r="K1193" s="29">
        <f t="shared" si="90"/>
        <v>-1103</v>
      </c>
      <c r="L1193">
        <f t="shared" si="91"/>
        <v>-35.78844905905256</v>
      </c>
      <c r="M1193" s="33">
        <f t="shared" si="94"/>
        <v>-3.0199155628323138E-4</v>
      </c>
      <c r="N1193" s="32"/>
    </row>
    <row r="1194" spans="1:14" x14ac:dyDescent="0.25">
      <c r="A1194" s="2">
        <v>1192</v>
      </c>
      <c r="B1194" s="2">
        <f t="shared" si="92"/>
        <v>24</v>
      </c>
      <c r="C1194" s="2">
        <f t="shared" si="93"/>
        <v>6</v>
      </c>
      <c r="D1194" s="31">
        <v>43992</v>
      </c>
      <c r="E1194" s="2" t="s">
        <v>7</v>
      </c>
      <c r="F1194" s="4">
        <v>105</v>
      </c>
      <c r="G1194" s="2" t="s">
        <v>8</v>
      </c>
      <c r="H1194" s="2">
        <v>37</v>
      </c>
      <c r="I1194" s="2">
        <v>3629</v>
      </c>
      <c r="J1194" s="2">
        <v>8840</v>
      </c>
      <c r="K1194" s="29">
        <f t="shared" si="90"/>
        <v>5211</v>
      </c>
      <c r="L1194">
        <f t="shared" si="91"/>
        <v>58.947963800904979</v>
      </c>
      <c r="M1194" s="33">
        <f t="shared" si="94"/>
        <v>1.4267252944623018E-3</v>
      </c>
      <c r="N1194" s="32"/>
    </row>
    <row r="1195" spans="1:14" x14ac:dyDescent="0.25">
      <c r="A1195" s="2">
        <v>1193</v>
      </c>
      <c r="B1195" s="2">
        <f t="shared" si="92"/>
        <v>24</v>
      </c>
      <c r="C1195" s="2">
        <f t="shared" si="93"/>
        <v>6</v>
      </c>
      <c r="D1195" s="31">
        <v>43993</v>
      </c>
      <c r="E1195" s="2" t="s">
        <v>7</v>
      </c>
      <c r="F1195" s="4">
        <v>110</v>
      </c>
      <c r="G1195" s="2" t="s">
        <v>19</v>
      </c>
      <c r="H1195" s="2">
        <v>31</v>
      </c>
      <c r="I1195" s="2">
        <v>1626</v>
      </c>
      <c r="J1195" s="2">
        <v>6217</v>
      </c>
      <c r="K1195" s="29">
        <f t="shared" si="90"/>
        <v>4591</v>
      </c>
      <c r="L1195">
        <f t="shared" si="91"/>
        <v>73.845906385716589</v>
      </c>
      <c r="M1195" s="33">
        <f t="shared" si="94"/>
        <v>1.256974827648518E-3</v>
      </c>
      <c r="N1195" s="32"/>
    </row>
    <row r="1196" spans="1:14" x14ac:dyDescent="0.25">
      <c r="A1196" s="2">
        <v>1194</v>
      </c>
      <c r="B1196" s="2">
        <f t="shared" si="92"/>
        <v>24</v>
      </c>
      <c r="C1196" s="2">
        <f t="shared" si="93"/>
        <v>6</v>
      </c>
      <c r="D1196" s="31">
        <v>43994</v>
      </c>
      <c r="E1196" s="2" t="s">
        <v>3</v>
      </c>
      <c r="F1196" s="4">
        <v>101</v>
      </c>
      <c r="G1196" s="2" t="s">
        <v>8</v>
      </c>
      <c r="H1196" s="2">
        <v>29</v>
      </c>
      <c r="I1196" s="2">
        <v>2041</v>
      </c>
      <c r="J1196" s="2">
        <v>2951</v>
      </c>
      <c r="K1196" s="29">
        <f t="shared" si="90"/>
        <v>910</v>
      </c>
      <c r="L1196">
        <f t="shared" si="91"/>
        <v>30.837004405286343</v>
      </c>
      <c r="M1196" s="33">
        <f t="shared" si="94"/>
        <v>2.4914987871055353E-4</v>
      </c>
      <c r="N1196" s="32"/>
    </row>
    <row r="1197" spans="1:14" x14ac:dyDescent="0.25">
      <c r="A1197" s="2">
        <v>1195</v>
      </c>
      <c r="B1197" s="2">
        <f t="shared" si="92"/>
        <v>24</v>
      </c>
      <c r="C1197" s="2">
        <f t="shared" si="93"/>
        <v>6</v>
      </c>
      <c r="D1197" s="31">
        <v>43995</v>
      </c>
      <c r="E1197" s="2" t="s">
        <v>5</v>
      </c>
      <c r="F1197" s="4">
        <v>103</v>
      </c>
      <c r="G1197" s="2" t="s">
        <v>18</v>
      </c>
      <c r="H1197" s="2">
        <v>36</v>
      </c>
      <c r="I1197" s="2">
        <v>1630</v>
      </c>
      <c r="J1197" s="2">
        <v>4700</v>
      </c>
      <c r="K1197" s="29">
        <f t="shared" si="90"/>
        <v>3070</v>
      </c>
      <c r="L1197">
        <f t="shared" si="91"/>
        <v>65.319148936170208</v>
      </c>
      <c r="M1197" s="33">
        <f t="shared" si="94"/>
        <v>8.4053860180373558E-4</v>
      </c>
      <c r="N1197" s="32"/>
    </row>
    <row r="1198" spans="1:14" x14ac:dyDescent="0.25">
      <c r="A1198" s="2">
        <v>1196</v>
      </c>
      <c r="B1198" s="2">
        <f t="shared" si="92"/>
        <v>25</v>
      </c>
      <c r="C1198" s="2">
        <f t="shared" si="93"/>
        <v>6</v>
      </c>
      <c r="D1198" s="31">
        <v>43996</v>
      </c>
      <c r="E1198" s="2" t="s">
        <v>3</v>
      </c>
      <c r="F1198" s="4">
        <v>105</v>
      </c>
      <c r="G1198" s="2" t="s">
        <v>4</v>
      </c>
      <c r="H1198" s="2">
        <v>17</v>
      </c>
      <c r="I1198" s="2">
        <v>3166</v>
      </c>
      <c r="J1198" s="2">
        <v>4449</v>
      </c>
      <c r="K1198" s="29">
        <f t="shared" si="90"/>
        <v>1283</v>
      </c>
      <c r="L1198">
        <f t="shared" si="91"/>
        <v>28.837941110361882</v>
      </c>
      <c r="M1198" s="33">
        <f t="shared" si="94"/>
        <v>3.5127394987432989E-4</v>
      </c>
      <c r="N1198" s="32"/>
    </row>
    <row r="1199" spans="1:14" x14ac:dyDescent="0.25">
      <c r="A1199" s="2">
        <v>1197</v>
      </c>
      <c r="B1199" s="2">
        <f t="shared" si="92"/>
        <v>25</v>
      </c>
      <c r="C1199" s="2">
        <f t="shared" si="93"/>
        <v>6</v>
      </c>
      <c r="D1199" s="31">
        <v>43997</v>
      </c>
      <c r="E1199" s="2" t="s">
        <v>3</v>
      </c>
      <c r="F1199" s="4">
        <v>103</v>
      </c>
      <c r="G1199" s="2" t="s">
        <v>4</v>
      </c>
      <c r="H1199" s="2">
        <v>34</v>
      </c>
      <c r="I1199" s="2">
        <v>4401</v>
      </c>
      <c r="J1199" s="2">
        <v>6882</v>
      </c>
      <c r="K1199" s="29">
        <f t="shared" si="90"/>
        <v>2481</v>
      </c>
      <c r="L1199">
        <f t="shared" si="91"/>
        <v>36.050566695727987</v>
      </c>
      <c r="M1199" s="33">
        <f t="shared" si="94"/>
        <v>6.792756583306411E-4</v>
      </c>
      <c r="N1199" s="32"/>
    </row>
    <row r="1200" spans="1:14" x14ac:dyDescent="0.25">
      <c r="A1200" s="2">
        <v>1198</v>
      </c>
      <c r="B1200" s="2">
        <f t="shared" si="92"/>
        <v>25</v>
      </c>
      <c r="C1200" s="2">
        <f t="shared" si="93"/>
        <v>6</v>
      </c>
      <c r="D1200" s="31">
        <v>43998</v>
      </c>
      <c r="E1200" s="2" t="s">
        <v>6</v>
      </c>
      <c r="F1200" s="4">
        <v>104</v>
      </c>
      <c r="G1200" s="2" t="s">
        <v>19</v>
      </c>
      <c r="H1200" s="2">
        <v>13</v>
      </c>
      <c r="I1200" s="2">
        <v>2292</v>
      </c>
      <c r="J1200" s="2">
        <v>5259</v>
      </c>
      <c r="K1200" s="29">
        <f t="shared" si="90"/>
        <v>2967</v>
      </c>
      <c r="L1200">
        <f t="shared" si="91"/>
        <v>56.417569880205363</v>
      </c>
      <c r="M1200" s="33">
        <f t="shared" si="94"/>
        <v>8.1233812102660704E-4</v>
      </c>
      <c r="N1200" s="32"/>
    </row>
    <row r="1201" spans="1:14" x14ac:dyDescent="0.25">
      <c r="A1201" s="2">
        <v>1199</v>
      </c>
      <c r="B1201" s="2">
        <f t="shared" si="92"/>
        <v>25</v>
      </c>
      <c r="C1201" s="2">
        <f t="shared" si="93"/>
        <v>6</v>
      </c>
      <c r="D1201" s="31">
        <v>43999</v>
      </c>
      <c r="E1201" s="2" t="s">
        <v>3</v>
      </c>
      <c r="F1201" s="4">
        <v>104</v>
      </c>
      <c r="G1201" s="2" t="s">
        <v>18</v>
      </c>
      <c r="H1201" s="2">
        <v>48</v>
      </c>
      <c r="I1201" s="2">
        <v>1291</v>
      </c>
      <c r="J1201" s="2">
        <v>3041</v>
      </c>
      <c r="K1201" s="29">
        <f t="shared" si="90"/>
        <v>1750</v>
      </c>
      <c r="L1201">
        <f t="shared" si="91"/>
        <v>57.546859585662617</v>
      </c>
      <c r="M1201" s="33">
        <f t="shared" si="94"/>
        <v>4.7913438213567991E-4</v>
      </c>
      <c r="N1201" s="32"/>
    </row>
    <row r="1202" spans="1:14" x14ac:dyDescent="0.25">
      <c r="A1202" s="2">
        <v>1200</v>
      </c>
      <c r="B1202" s="2">
        <f t="shared" si="92"/>
        <v>25</v>
      </c>
      <c r="C1202" s="2">
        <f t="shared" si="93"/>
        <v>6</v>
      </c>
      <c r="D1202" s="31">
        <v>44000</v>
      </c>
      <c r="E1202" s="2" t="s">
        <v>3</v>
      </c>
      <c r="F1202" s="4">
        <v>107</v>
      </c>
      <c r="G1202" s="2" t="s">
        <v>8</v>
      </c>
      <c r="H1202" s="2">
        <v>3</v>
      </c>
      <c r="I1202" s="2">
        <v>4566</v>
      </c>
      <c r="J1202" s="2">
        <v>1835</v>
      </c>
      <c r="K1202" s="29">
        <f t="shared" si="90"/>
        <v>-2731</v>
      </c>
      <c r="L1202">
        <f t="shared" si="91"/>
        <v>-148.82833787465941</v>
      </c>
      <c r="M1202" s="33">
        <f t="shared" si="94"/>
        <v>-7.4772342720716672E-4</v>
      </c>
      <c r="N1202" s="32"/>
    </row>
    <row r="1203" spans="1:14" x14ac:dyDescent="0.25">
      <c r="A1203" s="2">
        <v>1201</v>
      </c>
      <c r="B1203" s="2">
        <f t="shared" si="92"/>
        <v>25</v>
      </c>
      <c r="C1203" s="2">
        <f t="shared" si="93"/>
        <v>6</v>
      </c>
      <c r="D1203" s="31">
        <v>44001</v>
      </c>
      <c r="E1203" s="2" t="s">
        <v>3</v>
      </c>
      <c r="F1203" s="4">
        <v>107</v>
      </c>
      <c r="G1203" s="2" t="s">
        <v>19</v>
      </c>
      <c r="H1203" s="2">
        <v>12</v>
      </c>
      <c r="I1203" s="2">
        <v>1839</v>
      </c>
      <c r="J1203" s="2">
        <v>1410</v>
      </c>
      <c r="K1203" s="29">
        <f t="shared" si="90"/>
        <v>-429</v>
      </c>
      <c r="L1203">
        <f t="shared" si="91"/>
        <v>-30.425531914893618</v>
      </c>
      <c r="M1203" s="33">
        <f t="shared" si="94"/>
        <v>-1.174563713921181E-4</v>
      </c>
      <c r="N1203" s="32"/>
    </row>
    <row r="1204" spans="1:14" x14ac:dyDescent="0.25">
      <c r="A1204" s="2">
        <v>1202</v>
      </c>
      <c r="B1204" s="2">
        <f t="shared" si="92"/>
        <v>25</v>
      </c>
      <c r="C1204" s="2">
        <f t="shared" si="93"/>
        <v>6</v>
      </c>
      <c r="D1204" s="31">
        <v>44002</v>
      </c>
      <c r="E1204" s="2" t="s">
        <v>7</v>
      </c>
      <c r="F1204" s="4">
        <v>105</v>
      </c>
      <c r="G1204" s="2" t="s">
        <v>20</v>
      </c>
      <c r="H1204" s="2">
        <v>32</v>
      </c>
      <c r="I1204" s="2">
        <v>2045</v>
      </c>
      <c r="J1204" s="2">
        <v>1057</v>
      </c>
      <c r="K1204" s="29">
        <f t="shared" si="90"/>
        <v>-988</v>
      </c>
      <c r="L1204">
        <f t="shared" si="91"/>
        <v>-93.472090823084201</v>
      </c>
      <c r="M1204" s="33">
        <f t="shared" si="94"/>
        <v>-2.7050558260002957E-4</v>
      </c>
      <c r="N1204" s="32"/>
    </row>
    <row r="1205" spans="1:14" x14ac:dyDescent="0.25">
      <c r="A1205" s="2">
        <v>1203</v>
      </c>
      <c r="B1205" s="2">
        <f t="shared" si="92"/>
        <v>26</v>
      </c>
      <c r="C1205" s="2">
        <f t="shared" si="93"/>
        <v>6</v>
      </c>
      <c r="D1205" s="31">
        <v>44003</v>
      </c>
      <c r="E1205" s="2" t="s">
        <v>7</v>
      </c>
      <c r="F1205" s="4">
        <v>107</v>
      </c>
      <c r="G1205" s="2" t="s">
        <v>8</v>
      </c>
      <c r="H1205" s="2">
        <v>14</v>
      </c>
      <c r="I1205" s="2">
        <v>3562</v>
      </c>
      <c r="J1205" s="2">
        <v>7631</v>
      </c>
      <c r="K1205" s="29">
        <f t="shared" si="90"/>
        <v>4069</v>
      </c>
      <c r="L1205">
        <f t="shared" si="91"/>
        <v>53.321976149914818</v>
      </c>
      <c r="M1205" s="33">
        <f t="shared" si="94"/>
        <v>1.1140558862343323E-3</v>
      </c>
      <c r="N1205" s="32"/>
    </row>
    <row r="1206" spans="1:14" x14ac:dyDescent="0.25">
      <c r="A1206" s="2">
        <v>1204</v>
      </c>
      <c r="B1206" s="2">
        <f t="shared" si="92"/>
        <v>26</v>
      </c>
      <c r="C1206" s="2">
        <f t="shared" si="93"/>
        <v>6</v>
      </c>
      <c r="D1206" s="31">
        <v>44004</v>
      </c>
      <c r="E1206" s="2" t="s">
        <v>6</v>
      </c>
      <c r="F1206" s="4">
        <v>103</v>
      </c>
      <c r="G1206" s="2" t="s">
        <v>18</v>
      </c>
      <c r="H1206" s="2">
        <v>42</v>
      </c>
      <c r="I1206" s="2">
        <v>2961</v>
      </c>
      <c r="J1206" s="2">
        <v>8257</v>
      </c>
      <c r="K1206" s="29">
        <f t="shared" si="90"/>
        <v>5296</v>
      </c>
      <c r="L1206">
        <f t="shared" si="91"/>
        <v>64.139517984740223</v>
      </c>
      <c r="M1206" s="33">
        <f t="shared" si="94"/>
        <v>1.4499975358803205E-3</v>
      </c>
      <c r="N1206" s="32"/>
    </row>
    <row r="1207" spans="1:14" x14ac:dyDescent="0.25">
      <c r="A1207" s="2">
        <v>1205</v>
      </c>
      <c r="B1207" s="2">
        <f t="shared" si="92"/>
        <v>26</v>
      </c>
      <c r="C1207" s="2">
        <f t="shared" si="93"/>
        <v>6</v>
      </c>
      <c r="D1207" s="31">
        <v>44005</v>
      </c>
      <c r="E1207" s="2" t="s">
        <v>3</v>
      </c>
      <c r="F1207" s="4">
        <v>108</v>
      </c>
      <c r="G1207" s="2" t="s">
        <v>20</v>
      </c>
      <c r="H1207" s="2">
        <v>42</v>
      </c>
      <c r="I1207" s="2">
        <v>3709</v>
      </c>
      <c r="J1207" s="2">
        <v>1342</v>
      </c>
      <c r="K1207" s="29">
        <f t="shared" si="90"/>
        <v>-2367</v>
      </c>
      <c r="L1207">
        <f t="shared" si="91"/>
        <v>-176.37853949329357</v>
      </c>
      <c r="M1207" s="33">
        <f t="shared" si="94"/>
        <v>-6.4806347572294535E-4</v>
      </c>
      <c r="N1207" s="32"/>
    </row>
    <row r="1208" spans="1:14" x14ac:dyDescent="0.25">
      <c r="A1208" s="2">
        <v>1206</v>
      </c>
      <c r="B1208" s="2">
        <f t="shared" si="92"/>
        <v>26</v>
      </c>
      <c r="C1208" s="2">
        <f t="shared" si="93"/>
        <v>6</v>
      </c>
      <c r="D1208" s="31">
        <v>44006</v>
      </c>
      <c r="E1208" s="2" t="s">
        <v>7</v>
      </c>
      <c r="F1208" s="4">
        <v>105</v>
      </c>
      <c r="G1208" s="2" t="s">
        <v>20</v>
      </c>
      <c r="H1208" s="2">
        <v>24</v>
      </c>
      <c r="I1208" s="2">
        <v>4837</v>
      </c>
      <c r="J1208" s="2">
        <v>3953</v>
      </c>
      <c r="K1208" s="29">
        <f t="shared" si="90"/>
        <v>-884</v>
      </c>
      <c r="L1208">
        <f t="shared" si="91"/>
        <v>-22.362762458891979</v>
      </c>
      <c r="M1208" s="33">
        <f t="shared" si="94"/>
        <v>-2.4203131074739488E-4</v>
      </c>
      <c r="N1208" s="32"/>
    </row>
    <row r="1209" spans="1:14" x14ac:dyDescent="0.25">
      <c r="A1209" s="2">
        <v>1207</v>
      </c>
      <c r="B1209" s="2">
        <f t="shared" si="92"/>
        <v>26</v>
      </c>
      <c r="C1209" s="2">
        <f t="shared" si="93"/>
        <v>6</v>
      </c>
      <c r="D1209" s="31">
        <v>44007</v>
      </c>
      <c r="E1209" s="2" t="s">
        <v>6</v>
      </c>
      <c r="F1209" s="4">
        <v>107</v>
      </c>
      <c r="G1209" s="2" t="s">
        <v>4</v>
      </c>
      <c r="H1209" s="2">
        <v>40</v>
      </c>
      <c r="I1209" s="2">
        <v>4577</v>
      </c>
      <c r="J1209" s="2">
        <v>1897</v>
      </c>
      <c r="K1209" s="29">
        <f t="shared" si="90"/>
        <v>-2680</v>
      </c>
      <c r="L1209">
        <f t="shared" si="91"/>
        <v>-141.2756984712704</v>
      </c>
      <c r="M1209" s="33">
        <f t="shared" si="94"/>
        <v>-7.3376008235635554E-4</v>
      </c>
      <c r="N1209" s="32"/>
    </row>
    <row r="1210" spans="1:14" x14ac:dyDescent="0.25">
      <c r="A1210" s="2">
        <v>1208</v>
      </c>
      <c r="B1210" s="2">
        <f t="shared" si="92"/>
        <v>26</v>
      </c>
      <c r="C1210" s="2">
        <f t="shared" si="93"/>
        <v>6</v>
      </c>
      <c r="D1210" s="31">
        <v>44008</v>
      </c>
      <c r="E1210" s="2" t="s">
        <v>3</v>
      </c>
      <c r="F1210" s="4">
        <v>107</v>
      </c>
      <c r="G1210" s="2" t="s">
        <v>4</v>
      </c>
      <c r="H1210" s="2">
        <v>15</v>
      </c>
      <c r="I1210" s="2">
        <v>2013</v>
      </c>
      <c r="J1210" s="2">
        <v>1244</v>
      </c>
      <c r="K1210" s="29">
        <f t="shared" si="90"/>
        <v>-769</v>
      </c>
      <c r="L1210">
        <f t="shared" si="91"/>
        <v>-61.816720257234728</v>
      </c>
      <c r="M1210" s="33">
        <f t="shared" si="94"/>
        <v>-2.1054533706419307E-4</v>
      </c>
      <c r="N1210" s="32"/>
    </row>
    <row r="1211" spans="1:14" x14ac:dyDescent="0.25">
      <c r="A1211" s="2">
        <v>1209</v>
      </c>
      <c r="B1211" s="2">
        <f t="shared" si="92"/>
        <v>26</v>
      </c>
      <c r="C1211" s="2">
        <f t="shared" si="93"/>
        <v>6</v>
      </c>
      <c r="D1211" s="31">
        <v>44009</v>
      </c>
      <c r="E1211" s="2" t="s">
        <v>7</v>
      </c>
      <c r="F1211" s="4">
        <v>102</v>
      </c>
      <c r="G1211" s="2" t="s">
        <v>18</v>
      </c>
      <c r="H1211" s="2">
        <v>22</v>
      </c>
      <c r="I1211" s="2">
        <v>1168</v>
      </c>
      <c r="J1211" s="2">
        <v>7900</v>
      </c>
      <c r="K1211" s="29">
        <f t="shared" si="90"/>
        <v>6732</v>
      </c>
      <c r="L1211">
        <f t="shared" si="91"/>
        <v>85.215189873417714</v>
      </c>
      <c r="M1211" s="33">
        <f t="shared" si="94"/>
        <v>1.8431615203070842E-3</v>
      </c>
      <c r="N1211" s="32"/>
    </row>
    <row r="1212" spans="1:14" x14ac:dyDescent="0.25">
      <c r="A1212" s="2">
        <v>1210</v>
      </c>
      <c r="B1212" s="2">
        <f t="shared" si="92"/>
        <v>27</v>
      </c>
      <c r="C1212" s="2">
        <f t="shared" si="93"/>
        <v>6</v>
      </c>
      <c r="D1212" s="31">
        <v>44010</v>
      </c>
      <c r="E1212" s="2" t="s">
        <v>3</v>
      </c>
      <c r="F1212" s="4">
        <v>105</v>
      </c>
      <c r="G1212" s="2" t="s">
        <v>4</v>
      </c>
      <c r="H1212" s="2">
        <v>40</v>
      </c>
      <c r="I1212" s="2">
        <v>1235</v>
      </c>
      <c r="J1212" s="2">
        <v>5143</v>
      </c>
      <c r="K1212" s="29">
        <f t="shared" si="90"/>
        <v>3908</v>
      </c>
      <c r="L1212">
        <f t="shared" si="91"/>
        <v>75.986778145051531</v>
      </c>
      <c r="M1212" s="33">
        <f t="shared" si="94"/>
        <v>1.0699755230778498E-3</v>
      </c>
      <c r="N1212" s="32"/>
    </row>
    <row r="1213" spans="1:14" x14ac:dyDescent="0.25">
      <c r="A1213" s="2">
        <v>1211</v>
      </c>
      <c r="B1213" s="2">
        <f t="shared" si="92"/>
        <v>27</v>
      </c>
      <c r="C1213" s="2">
        <f t="shared" si="93"/>
        <v>6</v>
      </c>
      <c r="D1213" s="31">
        <v>44011</v>
      </c>
      <c r="E1213" s="2" t="s">
        <v>6</v>
      </c>
      <c r="F1213" s="4">
        <v>105</v>
      </c>
      <c r="G1213" s="2" t="s">
        <v>8</v>
      </c>
      <c r="H1213" s="2">
        <v>1</v>
      </c>
      <c r="I1213" s="2">
        <v>4186</v>
      </c>
      <c r="J1213" s="2">
        <v>1643</v>
      </c>
      <c r="K1213" s="29">
        <f t="shared" si="90"/>
        <v>-2543</v>
      </c>
      <c r="L1213">
        <f t="shared" si="91"/>
        <v>-154.77784540474741</v>
      </c>
      <c r="M1213" s="33">
        <f t="shared" si="94"/>
        <v>-6.962507050120194E-4</v>
      </c>
      <c r="N1213" s="32"/>
    </row>
    <row r="1214" spans="1:14" x14ac:dyDescent="0.25">
      <c r="A1214" s="2">
        <v>1212</v>
      </c>
      <c r="B1214" s="2">
        <f t="shared" si="92"/>
        <v>27</v>
      </c>
      <c r="C1214" s="2">
        <f t="shared" si="93"/>
        <v>6</v>
      </c>
      <c r="D1214" s="31">
        <v>44012</v>
      </c>
      <c r="E1214" s="2" t="s">
        <v>5</v>
      </c>
      <c r="F1214" s="4">
        <v>105</v>
      </c>
      <c r="G1214" s="2" t="s">
        <v>8</v>
      </c>
      <c r="H1214" s="2">
        <v>30</v>
      </c>
      <c r="I1214" s="2">
        <v>1240</v>
      </c>
      <c r="J1214" s="2">
        <v>7518</v>
      </c>
      <c r="K1214" s="29">
        <f t="shared" si="90"/>
        <v>6278</v>
      </c>
      <c r="L1214">
        <f t="shared" si="91"/>
        <v>83.506251662676249</v>
      </c>
      <c r="M1214" s="33">
        <f t="shared" si="94"/>
        <v>1.7188603720273135E-3</v>
      </c>
      <c r="N1214" s="32"/>
    </row>
    <row r="1215" spans="1:14" x14ac:dyDescent="0.25">
      <c r="A1215" s="2">
        <v>1213</v>
      </c>
      <c r="B1215" s="2">
        <f t="shared" si="92"/>
        <v>27</v>
      </c>
      <c r="C1215" s="2">
        <f t="shared" si="93"/>
        <v>7</v>
      </c>
      <c r="D1215" s="31">
        <v>44013</v>
      </c>
      <c r="E1215" s="2" t="s">
        <v>6</v>
      </c>
      <c r="F1215" s="4">
        <v>110</v>
      </c>
      <c r="G1215" s="2" t="s">
        <v>20</v>
      </c>
      <c r="H1215" s="2">
        <v>8</v>
      </c>
      <c r="I1215" s="2">
        <v>2772</v>
      </c>
      <c r="J1215" s="2">
        <v>1293</v>
      </c>
      <c r="K1215" s="29">
        <f t="shared" si="90"/>
        <v>-1479</v>
      </c>
      <c r="L1215">
        <f t="shared" si="91"/>
        <v>-114.38515081206498</v>
      </c>
      <c r="M1215" s="33">
        <f t="shared" si="94"/>
        <v>-4.0493700067352603E-4</v>
      </c>
      <c r="N1215" s="32"/>
    </row>
    <row r="1216" spans="1:14" x14ac:dyDescent="0.25">
      <c r="A1216" s="2">
        <v>1214</v>
      </c>
      <c r="B1216" s="2">
        <f t="shared" si="92"/>
        <v>27</v>
      </c>
      <c r="C1216" s="2">
        <f t="shared" si="93"/>
        <v>7</v>
      </c>
      <c r="D1216" s="31">
        <v>44014</v>
      </c>
      <c r="E1216" s="2" t="s">
        <v>5</v>
      </c>
      <c r="F1216" s="4">
        <v>104</v>
      </c>
      <c r="G1216" s="2" t="s">
        <v>18</v>
      </c>
      <c r="H1216" s="2">
        <v>43</v>
      </c>
      <c r="I1216" s="2">
        <v>1806</v>
      </c>
      <c r="J1216" s="2">
        <v>3350</v>
      </c>
      <c r="K1216" s="29">
        <f t="shared" si="90"/>
        <v>1544</v>
      </c>
      <c r="L1216">
        <f t="shared" si="91"/>
        <v>46.089552238805972</v>
      </c>
      <c r="M1216" s="33">
        <f t="shared" si="94"/>
        <v>4.2273342058142272E-4</v>
      </c>
      <c r="N1216" s="32"/>
    </row>
    <row r="1217" spans="1:14" x14ac:dyDescent="0.25">
      <c r="A1217" s="2">
        <v>1215</v>
      </c>
      <c r="B1217" s="2">
        <f t="shared" si="92"/>
        <v>27</v>
      </c>
      <c r="C1217" s="2">
        <f t="shared" si="93"/>
        <v>7</v>
      </c>
      <c r="D1217" s="31">
        <v>44015</v>
      </c>
      <c r="E1217" s="2" t="s">
        <v>5</v>
      </c>
      <c r="F1217" s="4">
        <v>109</v>
      </c>
      <c r="G1217" s="2" t="s">
        <v>20</v>
      </c>
      <c r="H1217" s="2">
        <v>6</v>
      </c>
      <c r="I1217" s="2">
        <v>4494</v>
      </c>
      <c r="J1217" s="2">
        <v>955</v>
      </c>
      <c r="K1217" s="29">
        <f t="shared" si="90"/>
        <v>-3539</v>
      </c>
      <c r="L1217">
        <f t="shared" si="91"/>
        <v>-370.57591623036649</v>
      </c>
      <c r="M1217" s="33">
        <f t="shared" si="94"/>
        <v>-9.6894661621609783E-4</v>
      </c>
      <c r="N1217" s="32"/>
    </row>
    <row r="1218" spans="1:14" x14ac:dyDescent="0.25">
      <c r="A1218" s="2">
        <v>1216</v>
      </c>
      <c r="B1218" s="2">
        <f t="shared" si="92"/>
        <v>27</v>
      </c>
      <c r="C1218" s="2">
        <f t="shared" si="93"/>
        <v>7</v>
      </c>
      <c r="D1218" s="31">
        <v>44016</v>
      </c>
      <c r="E1218" s="2" t="s">
        <v>6</v>
      </c>
      <c r="F1218" s="4">
        <v>110</v>
      </c>
      <c r="G1218" s="2" t="s">
        <v>20</v>
      </c>
      <c r="H1218" s="2">
        <v>39</v>
      </c>
      <c r="I1218" s="2">
        <v>3367</v>
      </c>
      <c r="J1218" s="2">
        <v>7969</v>
      </c>
      <c r="K1218" s="29">
        <f t="shared" si="90"/>
        <v>4602</v>
      </c>
      <c r="L1218">
        <f t="shared" si="91"/>
        <v>57.748776508972263</v>
      </c>
      <c r="M1218" s="33">
        <f t="shared" si="94"/>
        <v>1.2599865294790852E-3</v>
      </c>
      <c r="N1218" s="32"/>
    </row>
    <row r="1219" spans="1:14" x14ac:dyDescent="0.25">
      <c r="A1219" s="2">
        <v>1217</v>
      </c>
      <c r="B1219" s="2">
        <f t="shared" si="92"/>
        <v>28</v>
      </c>
      <c r="C1219" s="2">
        <f t="shared" si="93"/>
        <v>7</v>
      </c>
      <c r="D1219" s="31">
        <v>44017</v>
      </c>
      <c r="E1219" s="2" t="s">
        <v>5</v>
      </c>
      <c r="F1219" s="4">
        <v>106</v>
      </c>
      <c r="G1219" s="2" t="s">
        <v>20</v>
      </c>
      <c r="H1219" s="2">
        <v>22</v>
      </c>
      <c r="I1219" s="2">
        <v>1379</v>
      </c>
      <c r="J1219" s="2">
        <v>6530</v>
      </c>
      <c r="K1219" s="29">
        <f t="shared" ref="K1219:K1282" si="95">J1219-I1219</f>
        <v>5151</v>
      </c>
      <c r="L1219">
        <f t="shared" ref="L1219:L1282" si="96">K1219/J1219*100</f>
        <v>78.882082695252677</v>
      </c>
      <c r="M1219" s="33">
        <f t="shared" si="94"/>
        <v>1.4102978299319355E-3</v>
      </c>
      <c r="N1219" s="32"/>
    </row>
    <row r="1220" spans="1:14" x14ac:dyDescent="0.25">
      <c r="A1220" s="2">
        <v>1218</v>
      </c>
      <c r="B1220" s="2">
        <f t="shared" ref="B1220:B1283" si="97">WEEKNUM(D1220)</f>
        <v>28</v>
      </c>
      <c r="C1220" s="2">
        <f t="shared" ref="C1220:C1283" si="98">MONTH(D1220)</f>
        <v>7</v>
      </c>
      <c r="D1220" s="31">
        <v>44018</v>
      </c>
      <c r="E1220" s="2" t="s">
        <v>5</v>
      </c>
      <c r="F1220" s="4">
        <v>110</v>
      </c>
      <c r="G1220" s="2" t="s">
        <v>20</v>
      </c>
      <c r="H1220" s="2">
        <v>46</v>
      </c>
      <c r="I1220" s="2">
        <v>1547</v>
      </c>
      <c r="J1220" s="2">
        <v>8680</v>
      </c>
      <c r="K1220" s="29">
        <f t="shared" si="95"/>
        <v>7133</v>
      </c>
      <c r="L1220">
        <f t="shared" si="96"/>
        <v>82.177419354838705</v>
      </c>
      <c r="M1220" s="33">
        <f t="shared" ref="M1220:M1283" si="99">K1220/($K$2003)</f>
        <v>1.9529517415850313E-3</v>
      </c>
      <c r="N1220" s="32"/>
    </row>
    <row r="1221" spans="1:14" x14ac:dyDescent="0.25">
      <c r="A1221" s="2">
        <v>1219</v>
      </c>
      <c r="B1221" s="2">
        <f t="shared" si="97"/>
        <v>28</v>
      </c>
      <c r="C1221" s="2">
        <f t="shared" si="98"/>
        <v>7</v>
      </c>
      <c r="D1221" s="31">
        <v>44019</v>
      </c>
      <c r="E1221" s="2" t="s">
        <v>3</v>
      </c>
      <c r="F1221" s="4">
        <v>105</v>
      </c>
      <c r="G1221" s="2" t="s">
        <v>8</v>
      </c>
      <c r="H1221" s="2">
        <v>48</v>
      </c>
      <c r="I1221" s="2">
        <v>4039</v>
      </c>
      <c r="J1221" s="2">
        <v>8175</v>
      </c>
      <c r="K1221" s="29">
        <f t="shared" si="95"/>
        <v>4136</v>
      </c>
      <c r="L1221">
        <f t="shared" si="96"/>
        <v>50.593272171253822</v>
      </c>
      <c r="M1221" s="33">
        <f t="shared" si="99"/>
        <v>1.1323998882932411E-3</v>
      </c>
      <c r="N1221" s="32"/>
    </row>
    <row r="1222" spans="1:14" x14ac:dyDescent="0.25">
      <c r="A1222" s="2">
        <v>1220</v>
      </c>
      <c r="B1222" s="2">
        <f t="shared" si="97"/>
        <v>28</v>
      </c>
      <c r="C1222" s="2">
        <f t="shared" si="98"/>
        <v>7</v>
      </c>
      <c r="D1222" s="31">
        <v>44020</v>
      </c>
      <c r="E1222" s="2" t="s">
        <v>7</v>
      </c>
      <c r="F1222" s="4">
        <v>109</v>
      </c>
      <c r="G1222" s="2" t="s">
        <v>20</v>
      </c>
      <c r="H1222" s="2">
        <v>3</v>
      </c>
      <c r="I1222" s="2">
        <v>2365</v>
      </c>
      <c r="J1222" s="2">
        <v>2586</v>
      </c>
      <c r="K1222" s="29">
        <f t="shared" si="95"/>
        <v>221</v>
      </c>
      <c r="L1222">
        <f t="shared" si="96"/>
        <v>8.5460170146945078</v>
      </c>
      <c r="M1222" s="33">
        <f t="shared" si="99"/>
        <v>6.0507827686848721E-5</v>
      </c>
      <c r="N1222" s="32"/>
    </row>
    <row r="1223" spans="1:14" x14ac:dyDescent="0.25">
      <c r="A1223" s="2">
        <v>1221</v>
      </c>
      <c r="B1223" s="2">
        <f t="shared" si="97"/>
        <v>28</v>
      </c>
      <c r="C1223" s="2">
        <f t="shared" si="98"/>
        <v>7</v>
      </c>
      <c r="D1223" s="31">
        <v>44021</v>
      </c>
      <c r="E1223" s="2" t="s">
        <v>6</v>
      </c>
      <c r="F1223" s="4">
        <v>105</v>
      </c>
      <c r="G1223" s="2" t="s">
        <v>19</v>
      </c>
      <c r="H1223" s="2">
        <v>22</v>
      </c>
      <c r="I1223" s="2">
        <v>1973</v>
      </c>
      <c r="J1223" s="2">
        <v>5080</v>
      </c>
      <c r="K1223" s="29">
        <f t="shared" si="95"/>
        <v>3107</v>
      </c>
      <c r="L1223">
        <f t="shared" si="96"/>
        <v>61.161417322834644</v>
      </c>
      <c r="M1223" s="33">
        <f t="shared" si="99"/>
        <v>8.5066887159746137E-4</v>
      </c>
      <c r="N1223" s="32"/>
    </row>
    <row r="1224" spans="1:14" x14ac:dyDescent="0.25">
      <c r="A1224" s="2">
        <v>1222</v>
      </c>
      <c r="B1224" s="2">
        <f t="shared" si="97"/>
        <v>28</v>
      </c>
      <c r="C1224" s="2">
        <f t="shared" si="98"/>
        <v>7</v>
      </c>
      <c r="D1224" s="31">
        <v>44022</v>
      </c>
      <c r="E1224" s="2" t="s">
        <v>5</v>
      </c>
      <c r="F1224" s="4">
        <v>109</v>
      </c>
      <c r="G1224" s="2" t="s">
        <v>19</v>
      </c>
      <c r="H1224" s="2">
        <v>39</v>
      </c>
      <c r="I1224" s="2">
        <v>4496</v>
      </c>
      <c r="J1224" s="2">
        <v>6788</v>
      </c>
      <c r="K1224" s="29">
        <f t="shared" si="95"/>
        <v>2292</v>
      </c>
      <c r="L1224">
        <f t="shared" si="96"/>
        <v>33.765468473777254</v>
      </c>
      <c r="M1224" s="33">
        <f t="shared" si="99"/>
        <v>6.2752914505998761E-4</v>
      </c>
      <c r="N1224" s="32"/>
    </row>
    <row r="1225" spans="1:14" x14ac:dyDescent="0.25">
      <c r="A1225" s="2">
        <v>1223</v>
      </c>
      <c r="B1225" s="2">
        <f t="shared" si="97"/>
        <v>28</v>
      </c>
      <c r="C1225" s="2">
        <f t="shared" si="98"/>
        <v>7</v>
      </c>
      <c r="D1225" s="31">
        <v>44023</v>
      </c>
      <c r="E1225" s="2" t="s">
        <v>7</v>
      </c>
      <c r="F1225" s="4">
        <v>108</v>
      </c>
      <c r="G1225" s="2" t="s">
        <v>20</v>
      </c>
      <c r="H1225" s="2">
        <v>4</v>
      </c>
      <c r="I1225" s="2">
        <v>3176</v>
      </c>
      <c r="J1225" s="2">
        <v>4200</v>
      </c>
      <c r="K1225" s="29">
        <f t="shared" si="95"/>
        <v>1024</v>
      </c>
      <c r="L1225">
        <f t="shared" si="96"/>
        <v>24.38095238095238</v>
      </c>
      <c r="M1225" s="33">
        <f t="shared" si="99"/>
        <v>2.8036206131824929E-4</v>
      </c>
      <c r="N1225" s="32"/>
    </row>
    <row r="1226" spans="1:14" x14ac:dyDescent="0.25">
      <c r="A1226" s="2">
        <v>1224</v>
      </c>
      <c r="B1226" s="2">
        <f t="shared" si="97"/>
        <v>29</v>
      </c>
      <c r="C1226" s="2">
        <f t="shared" si="98"/>
        <v>7</v>
      </c>
      <c r="D1226" s="31">
        <v>44024</v>
      </c>
      <c r="E1226" s="2" t="s">
        <v>3</v>
      </c>
      <c r="F1226" s="4">
        <v>102</v>
      </c>
      <c r="G1226" s="2" t="s">
        <v>19</v>
      </c>
      <c r="H1226" s="2">
        <v>31</v>
      </c>
      <c r="I1226" s="2">
        <v>2173</v>
      </c>
      <c r="J1226" s="2">
        <v>8379</v>
      </c>
      <c r="K1226" s="29">
        <f t="shared" si="95"/>
        <v>6206</v>
      </c>
      <c r="L1226">
        <f t="shared" si="96"/>
        <v>74.066117675140234</v>
      </c>
      <c r="M1226" s="33">
        <f t="shared" si="99"/>
        <v>1.699147414590874E-3</v>
      </c>
      <c r="N1226" s="32"/>
    </row>
    <row r="1227" spans="1:14" x14ac:dyDescent="0.25">
      <c r="A1227" s="2">
        <v>1225</v>
      </c>
      <c r="B1227" s="2">
        <f t="shared" si="97"/>
        <v>29</v>
      </c>
      <c r="C1227" s="2">
        <f t="shared" si="98"/>
        <v>7</v>
      </c>
      <c r="D1227" s="31">
        <v>44025</v>
      </c>
      <c r="E1227" s="2" t="s">
        <v>7</v>
      </c>
      <c r="F1227" s="4">
        <v>106</v>
      </c>
      <c r="G1227" s="2" t="s">
        <v>18</v>
      </c>
      <c r="H1227" s="2">
        <v>40</v>
      </c>
      <c r="I1227" s="2">
        <v>3874</v>
      </c>
      <c r="J1227" s="2">
        <v>1768</v>
      </c>
      <c r="K1227" s="29">
        <f t="shared" si="95"/>
        <v>-2106</v>
      </c>
      <c r="L1227">
        <f t="shared" si="96"/>
        <v>-119.11764705882352</v>
      </c>
      <c r="M1227" s="33">
        <f t="shared" si="99"/>
        <v>-5.7660400501585252E-4</v>
      </c>
      <c r="N1227" s="32"/>
    </row>
    <row r="1228" spans="1:14" x14ac:dyDescent="0.25">
      <c r="A1228" s="2">
        <v>1226</v>
      </c>
      <c r="B1228" s="2">
        <f t="shared" si="97"/>
        <v>29</v>
      </c>
      <c r="C1228" s="2">
        <f t="shared" si="98"/>
        <v>7</v>
      </c>
      <c r="D1228" s="31">
        <v>44026</v>
      </c>
      <c r="E1228" s="2" t="s">
        <v>3</v>
      </c>
      <c r="F1228" s="4">
        <v>108</v>
      </c>
      <c r="G1228" s="2" t="s">
        <v>20</v>
      </c>
      <c r="H1228" s="2">
        <v>23</v>
      </c>
      <c r="I1228" s="2">
        <v>1732</v>
      </c>
      <c r="J1228" s="2">
        <v>7096</v>
      </c>
      <c r="K1228" s="29">
        <f t="shared" si="95"/>
        <v>5364</v>
      </c>
      <c r="L1228">
        <f t="shared" si="96"/>
        <v>75.591882750845556</v>
      </c>
      <c r="M1228" s="33">
        <f t="shared" si="99"/>
        <v>1.4686153290147355E-3</v>
      </c>
      <c r="N1228" s="32"/>
    </row>
    <row r="1229" spans="1:14" x14ac:dyDescent="0.25">
      <c r="A1229" s="2">
        <v>1227</v>
      </c>
      <c r="B1229" s="2">
        <f t="shared" si="97"/>
        <v>29</v>
      </c>
      <c r="C1229" s="2">
        <f t="shared" si="98"/>
        <v>7</v>
      </c>
      <c r="D1229" s="31">
        <v>44027</v>
      </c>
      <c r="E1229" s="2" t="s">
        <v>6</v>
      </c>
      <c r="F1229" s="4">
        <v>101</v>
      </c>
      <c r="G1229" s="2" t="s">
        <v>8</v>
      </c>
      <c r="H1229" s="2">
        <v>12</v>
      </c>
      <c r="I1229" s="2">
        <v>3390</v>
      </c>
      <c r="J1229" s="2">
        <v>6534</v>
      </c>
      <c r="K1229" s="29">
        <f t="shared" si="95"/>
        <v>3144</v>
      </c>
      <c r="L1229">
        <f t="shared" si="96"/>
        <v>48.117539026629935</v>
      </c>
      <c r="M1229" s="33">
        <f t="shared" si="99"/>
        <v>8.6079914139118726E-4</v>
      </c>
      <c r="N1229" s="32"/>
    </row>
    <row r="1230" spans="1:14" x14ac:dyDescent="0.25">
      <c r="A1230" s="2">
        <v>1228</v>
      </c>
      <c r="B1230" s="2">
        <f t="shared" si="97"/>
        <v>29</v>
      </c>
      <c r="C1230" s="2">
        <f t="shared" si="98"/>
        <v>7</v>
      </c>
      <c r="D1230" s="31">
        <v>44028</v>
      </c>
      <c r="E1230" s="2" t="s">
        <v>6</v>
      </c>
      <c r="F1230" s="4">
        <v>106</v>
      </c>
      <c r="G1230" s="2" t="s">
        <v>8</v>
      </c>
      <c r="H1230" s="2">
        <v>44</v>
      </c>
      <c r="I1230" s="2">
        <v>4140</v>
      </c>
      <c r="J1230" s="2">
        <v>7789</v>
      </c>
      <c r="K1230" s="29">
        <f t="shared" si="95"/>
        <v>3649</v>
      </c>
      <c r="L1230">
        <f t="shared" si="96"/>
        <v>46.848119142380277</v>
      </c>
      <c r="M1230" s="33">
        <f t="shared" si="99"/>
        <v>9.9906363452176923E-4</v>
      </c>
      <c r="N1230" s="32"/>
    </row>
    <row r="1231" spans="1:14" x14ac:dyDescent="0.25">
      <c r="A1231" s="2">
        <v>1229</v>
      </c>
      <c r="B1231" s="2">
        <f t="shared" si="97"/>
        <v>29</v>
      </c>
      <c r="C1231" s="2">
        <f t="shared" si="98"/>
        <v>7</v>
      </c>
      <c r="D1231" s="31">
        <v>44029</v>
      </c>
      <c r="E1231" s="2" t="s">
        <v>5</v>
      </c>
      <c r="F1231" s="4">
        <v>109</v>
      </c>
      <c r="G1231" s="2" t="s">
        <v>8</v>
      </c>
      <c r="H1231" s="2">
        <v>19</v>
      </c>
      <c r="I1231" s="2">
        <v>3228</v>
      </c>
      <c r="J1231" s="2">
        <v>4490</v>
      </c>
      <c r="K1231" s="29">
        <f t="shared" si="95"/>
        <v>1262</v>
      </c>
      <c r="L1231">
        <f t="shared" si="96"/>
        <v>28.106904231625833</v>
      </c>
      <c r="M1231" s="33">
        <f t="shared" si="99"/>
        <v>3.4552433728870174E-4</v>
      </c>
      <c r="N1231" s="32"/>
    </row>
    <row r="1232" spans="1:14" x14ac:dyDescent="0.25">
      <c r="A1232" s="2">
        <v>1230</v>
      </c>
      <c r="B1232" s="2">
        <f t="shared" si="97"/>
        <v>29</v>
      </c>
      <c r="C1232" s="2">
        <f t="shared" si="98"/>
        <v>7</v>
      </c>
      <c r="D1232" s="31">
        <v>44030</v>
      </c>
      <c r="E1232" s="2" t="s">
        <v>3</v>
      </c>
      <c r="F1232" s="4">
        <v>102</v>
      </c>
      <c r="G1232" s="2" t="s">
        <v>19</v>
      </c>
      <c r="H1232" s="2">
        <v>31</v>
      </c>
      <c r="I1232" s="2">
        <v>2113</v>
      </c>
      <c r="J1232" s="2">
        <v>8616</v>
      </c>
      <c r="K1232" s="29">
        <f t="shared" si="95"/>
        <v>6503</v>
      </c>
      <c r="L1232">
        <f t="shared" si="96"/>
        <v>75.475858867223764</v>
      </c>
      <c r="M1232" s="33">
        <f t="shared" si="99"/>
        <v>1.7804633640161865E-3</v>
      </c>
      <c r="N1232" s="32"/>
    </row>
    <row r="1233" spans="1:14" x14ac:dyDescent="0.25">
      <c r="A1233" s="2">
        <v>1231</v>
      </c>
      <c r="B1233" s="2">
        <f t="shared" si="97"/>
        <v>30</v>
      </c>
      <c r="C1233" s="2">
        <f t="shared" si="98"/>
        <v>7</v>
      </c>
      <c r="D1233" s="31">
        <v>44031</v>
      </c>
      <c r="E1233" s="2" t="s">
        <v>6</v>
      </c>
      <c r="F1233" s="4">
        <v>102</v>
      </c>
      <c r="G1233" s="2" t="s">
        <v>20</v>
      </c>
      <c r="H1233" s="2">
        <v>22</v>
      </c>
      <c r="I1233" s="2">
        <v>1930</v>
      </c>
      <c r="J1233" s="2">
        <v>1547</v>
      </c>
      <c r="K1233" s="29">
        <f t="shared" si="95"/>
        <v>-383</v>
      </c>
      <c r="L1233">
        <f t="shared" si="96"/>
        <v>-24.757595345830641</v>
      </c>
      <c r="M1233" s="33">
        <f t="shared" si="99"/>
        <v>-1.0486198191883737E-4</v>
      </c>
      <c r="N1233" s="32"/>
    </row>
    <row r="1234" spans="1:14" x14ac:dyDescent="0.25">
      <c r="A1234" s="2">
        <v>1232</v>
      </c>
      <c r="B1234" s="2">
        <f t="shared" si="97"/>
        <v>30</v>
      </c>
      <c r="C1234" s="2">
        <f t="shared" si="98"/>
        <v>7</v>
      </c>
      <c r="D1234" s="31">
        <v>44032</v>
      </c>
      <c r="E1234" s="2" t="s">
        <v>5</v>
      </c>
      <c r="F1234" s="4">
        <v>109</v>
      </c>
      <c r="G1234" s="2" t="s">
        <v>4</v>
      </c>
      <c r="H1234" s="2">
        <v>38</v>
      </c>
      <c r="I1234" s="2">
        <v>1613</v>
      </c>
      <c r="J1234" s="2">
        <v>3957</v>
      </c>
      <c r="K1234" s="29">
        <f t="shared" si="95"/>
        <v>2344</v>
      </c>
      <c r="L1234">
        <f t="shared" si="96"/>
        <v>59.236795552185995</v>
      </c>
      <c r="M1234" s="33">
        <f t="shared" si="99"/>
        <v>6.4176628098630496E-4</v>
      </c>
      <c r="N1234" s="32"/>
    </row>
    <row r="1235" spans="1:14" x14ac:dyDescent="0.25">
      <c r="A1235" s="2">
        <v>1233</v>
      </c>
      <c r="B1235" s="2">
        <f t="shared" si="97"/>
        <v>30</v>
      </c>
      <c r="C1235" s="2">
        <f t="shared" si="98"/>
        <v>7</v>
      </c>
      <c r="D1235" s="31">
        <v>44033</v>
      </c>
      <c r="E1235" s="2" t="s">
        <v>3</v>
      </c>
      <c r="F1235" s="4">
        <v>102</v>
      </c>
      <c r="G1235" s="2" t="s">
        <v>18</v>
      </c>
      <c r="H1235" s="2">
        <v>17</v>
      </c>
      <c r="I1235" s="2">
        <v>3818</v>
      </c>
      <c r="J1235" s="2">
        <v>2334</v>
      </c>
      <c r="K1235" s="29">
        <f t="shared" si="95"/>
        <v>-1484</v>
      </c>
      <c r="L1235">
        <f t="shared" si="96"/>
        <v>-63.581833761782349</v>
      </c>
      <c r="M1235" s="33">
        <f t="shared" si="99"/>
        <v>-4.0630595605105655E-4</v>
      </c>
      <c r="N1235" s="32"/>
    </row>
    <row r="1236" spans="1:14" x14ac:dyDescent="0.25">
      <c r="A1236" s="2">
        <v>1234</v>
      </c>
      <c r="B1236" s="2">
        <f t="shared" si="97"/>
        <v>30</v>
      </c>
      <c r="C1236" s="2">
        <f t="shared" si="98"/>
        <v>7</v>
      </c>
      <c r="D1236" s="31">
        <v>44034</v>
      </c>
      <c r="E1236" s="2" t="s">
        <v>3</v>
      </c>
      <c r="F1236" s="4">
        <v>101</v>
      </c>
      <c r="G1236" s="2" t="s">
        <v>4</v>
      </c>
      <c r="H1236" s="2">
        <v>5</v>
      </c>
      <c r="I1236" s="2">
        <v>3284</v>
      </c>
      <c r="J1236" s="2">
        <v>6300</v>
      </c>
      <c r="K1236" s="29">
        <f t="shared" si="95"/>
        <v>3016</v>
      </c>
      <c r="L1236">
        <f t="shared" si="96"/>
        <v>47.873015873015873</v>
      </c>
      <c r="M1236" s="33">
        <f t="shared" si="99"/>
        <v>8.2575388372640611E-4</v>
      </c>
      <c r="N1236" s="32"/>
    </row>
    <row r="1237" spans="1:14" x14ac:dyDescent="0.25">
      <c r="A1237" s="2">
        <v>1235</v>
      </c>
      <c r="B1237" s="2">
        <f t="shared" si="97"/>
        <v>30</v>
      </c>
      <c r="C1237" s="2">
        <f t="shared" si="98"/>
        <v>7</v>
      </c>
      <c r="D1237" s="31">
        <v>44035</v>
      </c>
      <c r="E1237" s="2" t="s">
        <v>5</v>
      </c>
      <c r="F1237" s="4">
        <v>103</v>
      </c>
      <c r="G1237" s="2" t="s">
        <v>20</v>
      </c>
      <c r="H1237" s="2">
        <v>6</v>
      </c>
      <c r="I1237" s="2">
        <v>1247</v>
      </c>
      <c r="J1237" s="2">
        <v>6770</v>
      </c>
      <c r="K1237" s="29">
        <f t="shared" si="95"/>
        <v>5523</v>
      </c>
      <c r="L1237">
        <f t="shared" si="96"/>
        <v>81.580502215657319</v>
      </c>
      <c r="M1237" s="33">
        <f t="shared" si="99"/>
        <v>1.5121481100202059E-3</v>
      </c>
      <c r="N1237" s="32"/>
    </row>
    <row r="1238" spans="1:14" x14ac:dyDescent="0.25">
      <c r="A1238" s="2">
        <v>1236</v>
      </c>
      <c r="B1238" s="2">
        <f t="shared" si="97"/>
        <v>30</v>
      </c>
      <c r="C1238" s="2">
        <f t="shared" si="98"/>
        <v>7</v>
      </c>
      <c r="D1238" s="31">
        <v>44036</v>
      </c>
      <c r="E1238" s="2" t="s">
        <v>5</v>
      </c>
      <c r="F1238" s="4">
        <v>109</v>
      </c>
      <c r="G1238" s="2" t="s">
        <v>8</v>
      </c>
      <c r="H1238" s="2">
        <v>40</v>
      </c>
      <c r="I1238" s="2">
        <v>4836</v>
      </c>
      <c r="J1238" s="2">
        <v>1088</v>
      </c>
      <c r="K1238" s="29">
        <f t="shared" si="95"/>
        <v>-3748</v>
      </c>
      <c r="L1238">
        <f t="shared" si="96"/>
        <v>-344.48529411764707</v>
      </c>
      <c r="M1238" s="33">
        <f t="shared" si="99"/>
        <v>-1.0261689509968733E-3</v>
      </c>
      <c r="N1238" s="32"/>
    </row>
    <row r="1239" spans="1:14" x14ac:dyDescent="0.25">
      <c r="A1239" s="2">
        <v>1237</v>
      </c>
      <c r="B1239" s="2">
        <f t="shared" si="97"/>
        <v>30</v>
      </c>
      <c r="C1239" s="2">
        <f t="shared" si="98"/>
        <v>7</v>
      </c>
      <c r="D1239" s="31">
        <v>44037</v>
      </c>
      <c r="E1239" s="2" t="s">
        <v>7</v>
      </c>
      <c r="F1239" s="4">
        <v>101</v>
      </c>
      <c r="G1239" s="2" t="s">
        <v>4</v>
      </c>
      <c r="H1239" s="2">
        <v>8</v>
      </c>
      <c r="I1239" s="2">
        <v>4997</v>
      </c>
      <c r="J1239" s="2">
        <v>7718</v>
      </c>
      <c r="K1239" s="29">
        <f t="shared" si="95"/>
        <v>2721</v>
      </c>
      <c r="L1239">
        <f t="shared" si="96"/>
        <v>35.255247473438715</v>
      </c>
      <c r="M1239" s="33">
        <f t="shared" si="99"/>
        <v>7.4498551645210567E-4</v>
      </c>
      <c r="N1239" s="32"/>
    </row>
    <row r="1240" spans="1:14" x14ac:dyDescent="0.25">
      <c r="A1240" s="2">
        <v>1238</v>
      </c>
      <c r="B1240" s="2">
        <f t="shared" si="97"/>
        <v>31</v>
      </c>
      <c r="C1240" s="2">
        <f t="shared" si="98"/>
        <v>7</v>
      </c>
      <c r="D1240" s="31">
        <v>44038</v>
      </c>
      <c r="E1240" s="2" t="s">
        <v>5</v>
      </c>
      <c r="F1240" s="4">
        <v>109</v>
      </c>
      <c r="G1240" s="2" t="s">
        <v>4</v>
      </c>
      <c r="H1240" s="2">
        <v>35</v>
      </c>
      <c r="I1240" s="2">
        <v>1826</v>
      </c>
      <c r="J1240" s="2">
        <v>6302</v>
      </c>
      <c r="K1240" s="29">
        <f t="shared" si="95"/>
        <v>4476</v>
      </c>
      <c r="L1240">
        <f t="shared" si="96"/>
        <v>71.025071405902878</v>
      </c>
      <c r="M1240" s="33">
        <f t="shared" si="99"/>
        <v>1.2254888539653161E-3</v>
      </c>
      <c r="N1240" s="32"/>
    </row>
    <row r="1241" spans="1:14" x14ac:dyDescent="0.25">
      <c r="A1241" s="2">
        <v>1239</v>
      </c>
      <c r="B1241" s="2">
        <f t="shared" si="97"/>
        <v>31</v>
      </c>
      <c r="C1241" s="2">
        <f t="shared" si="98"/>
        <v>7</v>
      </c>
      <c r="D1241" s="31">
        <v>44039</v>
      </c>
      <c r="E1241" s="2" t="s">
        <v>6</v>
      </c>
      <c r="F1241" s="4">
        <v>108</v>
      </c>
      <c r="G1241" s="2" t="s">
        <v>19</v>
      </c>
      <c r="H1241" s="2">
        <v>28</v>
      </c>
      <c r="I1241" s="2">
        <v>2823</v>
      </c>
      <c r="J1241" s="2">
        <v>2700</v>
      </c>
      <c r="K1241" s="29">
        <f t="shared" si="95"/>
        <v>-123</v>
      </c>
      <c r="L1241">
        <f t="shared" si="96"/>
        <v>-4.5555555555555554</v>
      </c>
      <c r="M1241" s="33">
        <f t="shared" si="99"/>
        <v>-3.3676302287250645E-5</v>
      </c>
      <c r="N1241" s="32"/>
    </row>
    <row r="1242" spans="1:14" x14ac:dyDescent="0.25">
      <c r="A1242" s="2">
        <v>1240</v>
      </c>
      <c r="B1242" s="2">
        <f t="shared" si="97"/>
        <v>31</v>
      </c>
      <c r="C1242" s="2">
        <f t="shared" si="98"/>
        <v>7</v>
      </c>
      <c r="D1242" s="31">
        <v>44040</v>
      </c>
      <c r="E1242" s="2" t="s">
        <v>7</v>
      </c>
      <c r="F1242" s="4">
        <v>105</v>
      </c>
      <c r="G1242" s="2" t="s">
        <v>18</v>
      </c>
      <c r="H1242" s="2">
        <v>43</v>
      </c>
      <c r="I1242" s="2">
        <v>4276</v>
      </c>
      <c r="J1242" s="2">
        <v>976</v>
      </c>
      <c r="K1242" s="29">
        <f t="shared" si="95"/>
        <v>-3300</v>
      </c>
      <c r="L1242">
        <f t="shared" si="96"/>
        <v>-338.11475409836066</v>
      </c>
      <c r="M1242" s="33">
        <f t="shared" si="99"/>
        <v>-9.0351054917013921E-4</v>
      </c>
      <c r="N1242" s="32"/>
    </row>
    <row r="1243" spans="1:14" x14ac:dyDescent="0.25">
      <c r="A1243" s="2">
        <v>1241</v>
      </c>
      <c r="B1243" s="2">
        <f t="shared" si="97"/>
        <v>31</v>
      </c>
      <c r="C1243" s="2">
        <f t="shared" si="98"/>
        <v>7</v>
      </c>
      <c r="D1243" s="31">
        <v>44041</v>
      </c>
      <c r="E1243" s="2" t="s">
        <v>5</v>
      </c>
      <c r="F1243" s="4">
        <v>101</v>
      </c>
      <c r="G1243" s="2" t="s">
        <v>19</v>
      </c>
      <c r="H1243" s="2">
        <v>30</v>
      </c>
      <c r="I1243" s="2">
        <v>4151</v>
      </c>
      <c r="J1243" s="2">
        <v>6043</v>
      </c>
      <c r="K1243" s="29">
        <f t="shared" si="95"/>
        <v>1892</v>
      </c>
      <c r="L1243">
        <f t="shared" si="96"/>
        <v>31.308952507032934</v>
      </c>
      <c r="M1243" s="33">
        <f t="shared" si="99"/>
        <v>5.1801271485754652E-4</v>
      </c>
      <c r="N1243" s="32"/>
    </row>
    <row r="1244" spans="1:14" x14ac:dyDescent="0.25">
      <c r="A1244" s="2">
        <v>1242</v>
      </c>
      <c r="B1244" s="2">
        <f t="shared" si="97"/>
        <v>31</v>
      </c>
      <c r="C1244" s="2">
        <f t="shared" si="98"/>
        <v>7</v>
      </c>
      <c r="D1244" s="31">
        <v>44042</v>
      </c>
      <c r="E1244" s="2" t="s">
        <v>3</v>
      </c>
      <c r="F1244" s="4">
        <v>108</v>
      </c>
      <c r="G1244" s="2" t="s">
        <v>18</v>
      </c>
      <c r="H1244" s="2">
        <v>20</v>
      </c>
      <c r="I1244" s="2">
        <v>4885</v>
      </c>
      <c r="J1244" s="2">
        <v>3768</v>
      </c>
      <c r="K1244" s="29">
        <f t="shared" si="95"/>
        <v>-1117</v>
      </c>
      <c r="L1244">
        <f t="shared" si="96"/>
        <v>-29.644373673036096</v>
      </c>
      <c r="M1244" s="33">
        <f t="shared" si="99"/>
        <v>-3.0582463134031684E-4</v>
      </c>
      <c r="N1244" s="32"/>
    </row>
    <row r="1245" spans="1:14" x14ac:dyDescent="0.25">
      <c r="A1245" s="2">
        <v>1243</v>
      </c>
      <c r="B1245" s="2">
        <f t="shared" si="97"/>
        <v>31</v>
      </c>
      <c r="C1245" s="2">
        <f t="shared" si="98"/>
        <v>7</v>
      </c>
      <c r="D1245" s="31">
        <v>44043</v>
      </c>
      <c r="E1245" s="2" t="s">
        <v>3</v>
      </c>
      <c r="F1245" s="4">
        <v>106</v>
      </c>
      <c r="G1245" s="2" t="s">
        <v>18</v>
      </c>
      <c r="H1245" s="2">
        <v>28</v>
      </c>
      <c r="I1245" s="2">
        <v>2366</v>
      </c>
      <c r="J1245" s="2">
        <v>2041</v>
      </c>
      <c r="K1245" s="29">
        <f t="shared" si="95"/>
        <v>-325</v>
      </c>
      <c r="L1245">
        <f t="shared" si="96"/>
        <v>-15.923566878980891</v>
      </c>
      <c r="M1245" s="33">
        <f t="shared" si="99"/>
        <v>-8.8982099539483409E-5</v>
      </c>
      <c r="N1245" s="32"/>
    </row>
    <row r="1246" spans="1:14" x14ac:dyDescent="0.25">
      <c r="A1246" s="2">
        <v>1244</v>
      </c>
      <c r="B1246" s="2">
        <f t="shared" si="97"/>
        <v>31</v>
      </c>
      <c r="C1246" s="2">
        <f t="shared" si="98"/>
        <v>8</v>
      </c>
      <c r="D1246" s="31">
        <v>44044</v>
      </c>
      <c r="E1246" s="2" t="s">
        <v>6</v>
      </c>
      <c r="F1246" s="4">
        <v>101</v>
      </c>
      <c r="G1246" s="2" t="s">
        <v>18</v>
      </c>
      <c r="H1246" s="2">
        <v>27</v>
      </c>
      <c r="I1246" s="2">
        <v>2916</v>
      </c>
      <c r="J1246" s="2">
        <v>7901</v>
      </c>
      <c r="K1246" s="29">
        <f t="shared" si="95"/>
        <v>4985</v>
      </c>
      <c r="L1246">
        <f t="shared" si="96"/>
        <v>63.093279331730159</v>
      </c>
      <c r="M1246" s="33">
        <f t="shared" si="99"/>
        <v>1.3648485113979224E-3</v>
      </c>
      <c r="N1246" s="32"/>
    </row>
    <row r="1247" spans="1:14" x14ac:dyDescent="0.25">
      <c r="A1247" s="2">
        <v>1245</v>
      </c>
      <c r="B1247" s="2">
        <f t="shared" si="97"/>
        <v>32</v>
      </c>
      <c r="C1247" s="2">
        <f t="shared" si="98"/>
        <v>8</v>
      </c>
      <c r="D1247" s="31">
        <v>44045</v>
      </c>
      <c r="E1247" s="2" t="s">
        <v>6</v>
      </c>
      <c r="F1247" s="4">
        <v>105</v>
      </c>
      <c r="G1247" s="2" t="s">
        <v>18</v>
      </c>
      <c r="H1247" s="2">
        <v>45</v>
      </c>
      <c r="I1247" s="2">
        <v>3639</v>
      </c>
      <c r="J1247" s="2">
        <v>1992</v>
      </c>
      <c r="K1247" s="29">
        <f t="shared" si="95"/>
        <v>-1647</v>
      </c>
      <c r="L1247">
        <f t="shared" si="96"/>
        <v>-82.680722891566262</v>
      </c>
      <c r="M1247" s="33">
        <f t="shared" si="99"/>
        <v>-4.5093390135855132E-4</v>
      </c>
      <c r="N1247" s="32"/>
    </row>
    <row r="1248" spans="1:14" x14ac:dyDescent="0.25">
      <c r="A1248" s="2">
        <v>1246</v>
      </c>
      <c r="B1248" s="2">
        <f t="shared" si="97"/>
        <v>32</v>
      </c>
      <c r="C1248" s="2">
        <f t="shared" si="98"/>
        <v>8</v>
      </c>
      <c r="D1248" s="31">
        <v>44046</v>
      </c>
      <c r="E1248" s="2" t="s">
        <v>3</v>
      </c>
      <c r="F1248" s="4">
        <v>104</v>
      </c>
      <c r="G1248" s="2" t="s">
        <v>20</v>
      </c>
      <c r="H1248" s="2">
        <v>18</v>
      </c>
      <c r="I1248" s="2">
        <v>3032</v>
      </c>
      <c r="J1248" s="2">
        <v>3337</v>
      </c>
      <c r="K1248" s="29">
        <f t="shared" si="95"/>
        <v>305</v>
      </c>
      <c r="L1248">
        <f t="shared" si="96"/>
        <v>9.139946059334731</v>
      </c>
      <c r="M1248" s="33">
        <f t="shared" si="99"/>
        <v>8.3506278029361357E-5</v>
      </c>
      <c r="N1248" s="32"/>
    </row>
    <row r="1249" spans="1:14" x14ac:dyDescent="0.25">
      <c r="A1249" s="2">
        <v>1247</v>
      </c>
      <c r="B1249" s="2">
        <f t="shared" si="97"/>
        <v>32</v>
      </c>
      <c r="C1249" s="2">
        <f t="shared" si="98"/>
        <v>8</v>
      </c>
      <c r="D1249" s="31">
        <v>44047</v>
      </c>
      <c r="E1249" s="2" t="s">
        <v>6</v>
      </c>
      <c r="F1249" s="4">
        <v>107</v>
      </c>
      <c r="G1249" s="2" t="s">
        <v>8</v>
      </c>
      <c r="H1249" s="2">
        <v>1</v>
      </c>
      <c r="I1249" s="2">
        <v>2361</v>
      </c>
      <c r="J1249" s="2">
        <v>7375</v>
      </c>
      <c r="K1249" s="29">
        <f t="shared" si="95"/>
        <v>5014</v>
      </c>
      <c r="L1249">
        <f t="shared" si="96"/>
        <v>67.986440677966101</v>
      </c>
      <c r="M1249" s="33">
        <f t="shared" si="99"/>
        <v>1.3727884525875996E-3</v>
      </c>
      <c r="N1249" s="32"/>
    </row>
    <row r="1250" spans="1:14" x14ac:dyDescent="0.25">
      <c r="A1250" s="2">
        <v>1248</v>
      </c>
      <c r="B1250" s="2">
        <f t="shared" si="97"/>
        <v>32</v>
      </c>
      <c r="C1250" s="2">
        <f t="shared" si="98"/>
        <v>8</v>
      </c>
      <c r="D1250" s="31">
        <v>44048</v>
      </c>
      <c r="E1250" s="2" t="s">
        <v>3</v>
      </c>
      <c r="F1250" s="4">
        <v>101</v>
      </c>
      <c r="G1250" s="2" t="s">
        <v>8</v>
      </c>
      <c r="H1250" s="2">
        <v>23</v>
      </c>
      <c r="I1250" s="2">
        <v>4781</v>
      </c>
      <c r="J1250" s="2">
        <v>2571</v>
      </c>
      <c r="K1250" s="29">
        <f t="shared" si="95"/>
        <v>-2210</v>
      </c>
      <c r="L1250">
        <f t="shared" si="96"/>
        <v>-85.958770906262146</v>
      </c>
      <c r="M1250" s="33">
        <f t="shared" si="99"/>
        <v>-6.0507827686848723E-4</v>
      </c>
      <c r="N1250" s="32"/>
    </row>
    <row r="1251" spans="1:14" x14ac:dyDescent="0.25">
      <c r="A1251" s="2">
        <v>1249</v>
      </c>
      <c r="B1251" s="2">
        <f t="shared" si="97"/>
        <v>32</v>
      </c>
      <c r="C1251" s="2">
        <f t="shared" si="98"/>
        <v>8</v>
      </c>
      <c r="D1251" s="31">
        <v>44049</v>
      </c>
      <c r="E1251" s="2" t="s">
        <v>3</v>
      </c>
      <c r="F1251" s="4">
        <v>102</v>
      </c>
      <c r="G1251" s="2" t="s">
        <v>4</v>
      </c>
      <c r="H1251" s="2">
        <v>39</v>
      </c>
      <c r="I1251" s="2">
        <v>2238</v>
      </c>
      <c r="J1251" s="2">
        <v>8568</v>
      </c>
      <c r="K1251" s="29">
        <f t="shared" si="95"/>
        <v>6330</v>
      </c>
      <c r="L1251">
        <f t="shared" si="96"/>
        <v>73.879551820728295</v>
      </c>
      <c r="M1251" s="33">
        <f t="shared" si="99"/>
        <v>1.7330975079536308E-3</v>
      </c>
      <c r="N1251" s="32"/>
    </row>
    <row r="1252" spans="1:14" x14ac:dyDescent="0.25">
      <c r="A1252" s="2">
        <v>1250</v>
      </c>
      <c r="B1252" s="2">
        <f t="shared" si="97"/>
        <v>32</v>
      </c>
      <c r="C1252" s="2">
        <f t="shared" si="98"/>
        <v>8</v>
      </c>
      <c r="D1252" s="31">
        <v>44050</v>
      </c>
      <c r="E1252" s="2" t="s">
        <v>3</v>
      </c>
      <c r="F1252" s="4">
        <v>109</v>
      </c>
      <c r="G1252" s="2" t="s">
        <v>8</v>
      </c>
      <c r="H1252" s="2">
        <v>22</v>
      </c>
      <c r="I1252" s="2">
        <v>3998</v>
      </c>
      <c r="J1252" s="2">
        <v>1172</v>
      </c>
      <c r="K1252" s="29">
        <f t="shared" si="95"/>
        <v>-2826</v>
      </c>
      <c r="L1252">
        <f t="shared" si="96"/>
        <v>-241.12627986348122</v>
      </c>
      <c r="M1252" s="33">
        <f t="shared" si="99"/>
        <v>-7.7373357938024655E-4</v>
      </c>
      <c r="N1252" s="32"/>
    </row>
    <row r="1253" spans="1:14" x14ac:dyDescent="0.25">
      <c r="A1253" s="2">
        <v>1251</v>
      </c>
      <c r="B1253" s="2">
        <f t="shared" si="97"/>
        <v>32</v>
      </c>
      <c r="C1253" s="2">
        <f t="shared" si="98"/>
        <v>8</v>
      </c>
      <c r="D1253" s="31">
        <v>44051</v>
      </c>
      <c r="E1253" s="2" t="s">
        <v>6</v>
      </c>
      <c r="F1253" s="4">
        <v>106</v>
      </c>
      <c r="G1253" s="2" t="s">
        <v>18</v>
      </c>
      <c r="H1253" s="2">
        <v>30</v>
      </c>
      <c r="I1253" s="2">
        <v>2470</v>
      </c>
      <c r="J1253" s="2">
        <v>2212</v>
      </c>
      <c r="K1253" s="29">
        <f t="shared" si="95"/>
        <v>-258</v>
      </c>
      <c r="L1253">
        <f t="shared" si="96"/>
        <v>-11.66365280289331</v>
      </c>
      <c r="M1253" s="33">
        <f t="shared" si="99"/>
        <v>-7.0638097480574526E-5</v>
      </c>
      <c r="N1253" s="32"/>
    </row>
    <row r="1254" spans="1:14" x14ac:dyDescent="0.25">
      <c r="A1254" s="2">
        <v>1252</v>
      </c>
      <c r="B1254" s="2">
        <f t="shared" si="97"/>
        <v>33</v>
      </c>
      <c r="C1254" s="2">
        <f t="shared" si="98"/>
        <v>8</v>
      </c>
      <c r="D1254" s="31">
        <v>44052</v>
      </c>
      <c r="E1254" s="2" t="s">
        <v>5</v>
      </c>
      <c r="F1254" s="4">
        <v>106</v>
      </c>
      <c r="G1254" s="2" t="s">
        <v>20</v>
      </c>
      <c r="H1254" s="2">
        <v>6</v>
      </c>
      <c r="I1254" s="2">
        <v>2255</v>
      </c>
      <c r="J1254" s="2">
        <v>2754</v>
      </c>
      <c r="K1254" s="29">
        <f t="shared" si="95"/>
        <v>499</v>
      </c>
      <c r="L1254">
        <f t="shared" si="96"/>
        <v>18.119099491648509</v>
      </c>
      <c r="M1254" s="33">
        <f t="shared" si="99"/>
        <v>1.3662174667754531E-4</v>
      </c>
      <c r="N1254" s="32"/>
    </row>
    <row r="1255" spans="1:14" x14ac:dyDescent="0.25">
      <c r="A1255" s="2">
        <v>1253</v>
      </c>
      <c r="B1255" s="2">
        <f t="shared" si="97"/>
        <v>33</v>
      </c>
      <c r="C1255" s="2">
        <f t="shared" si="98"/>
        <v>8</v>
      </c>
      <c r="D1255" s="31">
        <v>44053</v>
      </c>
      <c r="E1255" s="2" t="s">
        <v>6</v>
      </c>
      <c r="F1255" s="4">
        <v>105</v>
      </c>
      <c r="G1255" s="2" t="s">
        <v>19</v>
      </c>
      <c r="H1255" s="2">
        <v>17</v>
      </c>
      <c r="I1255" s="2">
        <v>1567</v>
      </c>
      <c r="J1255" s="2">
        <v>7755</v>
      </c>
      <c r="K1255" s="29">
        <f t="shared" si="95"/>
        <v>6188</v>
      </c>
      <c r="L1255">
        <f t="shared" si="96"/>
        <v>79.793681495809153</v>
      </c>
      <c r="M1255" s="33">
        <f t="shared" si="99"/>
        <v>1.6942191752317641E-3</v>
      </c>
      <c r="N1255" s="32"/>
    </row>
    <row r="1256" spans="1:14" x14ac:dyDescent="0.25">
      <c r="A1256" s="2">
        <v>1254</v>
      </c>
      <c r="B1256" s="2">
        <f t="shared" si="97"/>
        <v>33</v>
      </c>
      <c r="C1256" s="2">
        <f t="shared" si="98"/>
        <v>8</v>
      </c>
      <c r="D1256" s="31">
        <v>44054</v>
      </c>
      <c r="E1256" s="2" t="s">
        <v>6</v>
      </c>
      <c r="F1256" s="4">
        <v>110</v>
      </c>
      <c r="G1256" s="2" t="s">
        <v>19</v>
      </c>
      <c r="H1256" s="2">
        <v>33</v>
      </c>
      <c r="I1256" s="2">
        <v>2635</v>
      </c>
      <c r="J1256" s="2">
        <v>3633</v>
      </c>
      <c r="K1256" s="29">
        <f t="shared" si="95"/>
        <v>998</v>
      </c>
      <c r="L1256">
        <f t="shared" si="96"/>
        <v>27.470410129369665</v>
      </c>
      <c r="M1256" s="33">
        <f t="shared" si="99"/>
        <v>2.7324349335509061E-4</v>
      </c>
      <c r="N1256" s="32"/>
    </row>
    <row r="1257" spans="1:14" x14ac:dyDescent="0.25">
      <c r="A1257" s="2">
        <v>1255</v>
      </c>
      <c r="B1257" s="2">
        <f t="shared" si="97"/>
        <v>33</v>
      </c>
      <c r="C1257" s="2">
        <f t="shared" si="98"/>
        <v>8</v>
      </c>
      <c r="D1257" s="31">
        <v>44055</v>
      </c>
      <c r="E1257" s="2" t="s">
        <v>3</v>
      </c>
      <c r="F1257" s="4">
        <v>103</v>
      </c>
      <c r="G1257" s="2" t="s">
        <v>4</v>
      </c>
      <c r="H1257" s="2">
        <v>46</v>
      </c>
      <c r="I1257" s="2">
        <v>4708</v>
      </c>
      <c r="J1257" s="2">
        <v>6019</v>
      </c>
      <c r="K1257" s="29">
        <f t="shared" si="95"/>
        <v>1311</v>
      </c>
      <c r="L1257">
        <f t="shared" si="96"/>
        <v>21.781026748629341</v>
      </c>
      <c r="M1257" s="33">
        <f t="shared" si="99"/>
        <v>3.589400999885008E-4</v>
      </c>
      <c r="N1257" s="32"/>
    </row>
    <row r="1258" spans="1:14" x14ac:dyDescent="0.25">
      <c r="A1258" s="2">
        <v>1256</v>
      </c>
      <c r="B1258" s="2">
        <f t="shared" si="97"/>
        <v>33</v>
      </c>
      <c r="C1258" s="2">
        <f t="shared" si="98"/>
        <v>8</v>
      </c>
      <c r="D1258" s="31">
        <v>44056</v>
      </c>
      <c r="E1258" s="2" t="s">
        <v>3</v>
      </c>
      <c r="F1258" s="4">
        <v>102</v>
      </c>
      <c r="G1258" s="2" t="s">
        <v>4</v>
      </c>
      <c r="H1258" s="2">
        <v>12</v>
      </c>
      <c r="I1258" s="2">
        <v>4109</v>
      </c>
      <c r="J1258" s="2">
        <v>1098</v>
      </c>
      <c r="K1258" s="29">
        <f t="shared" si="95"/>
        <v>-3011</v>
      </c>
      <c r="L1258">
        <f t="shared" si="96"/>
        <v>-274.22586520947181</v>
      </c>
      <c r="M1258" s="33">
        <f t="shared" si="99"/>
        <v>-8.2438492834887558E-4</v>
      </c>
      <c r="N1258" s="32"/>
    </row>
    <row r="1259" spans="1:14" x14ac:dyDescent="0.25">
      <c r="A1259" s="2">
        <v>1257</v>
      </c>
      <c r="B1259" s="2">
        <f t="shared" si="97"/>
        <v>33</v>
      </c>
      <c r="C1259" s="2">
        <f t="shared" si="98"/>
        <v>8</v>
      </c>
      <c r="D1259" s="31">
        <v>44057</v>
      </c>
      <c r="E1259" s="2" t="s">
        <v>3</v>
      </c>
      <c r="F1259" s="4">
        <v>109</v>
      </c>
      <c r="G1259" s="2" t="s">
        <v>19</v>
      </c>
      <c r="H1259" s="2">
        <v>18</v>
      </c>
      <c r="I1259" s="2">
        <v>3146</v>
      </c>
      <c r="J1259" s="2">
        <v>7859</v>
      </c>
      <c r="K1259" s="29">
        <f t="shared" si="95"/>
        <v>4713</v>
      </c>
      <c r="L1259">
        <f t="shared" si="96"/>
        <v>59.969461763583155</v>
      </c>
      <c r="M1259" s="33">
        <f t="shared" si="99"/>
        <v>1.2903773388602624E-3</v>
      </c>
      <c r="N1259" s="32"/>
    </row>
    <row r="1260" spans="1:14" x14ac:dyDescent="0.25">
      <c r="A1260" s="2">
        <v>1258</v>
      </c>
      <c r="B1260" s="2">
        <f t="shared" si="97"/>
        <v>33</v>
      </c>
      <c r="C1260" s="2">
        <f t="shared" si="98"/>
        <v>8</v>
      </c>
      <c r="D1260" s="31">
        <v>44058</v>
      </c>
      <c r="E1260" s="2" t="s">
        <v>7</v>
      </c>
      <c r="F1260" s="4">
        <v>103</v>
      </c>
      <c r="G1260" s="2" t="s">
        <v>8</v>
      </c>
      <c r="H1260" s="2">
        <v>9</v>
      </c>
      <c r="I1260" s="2">
        <v>4200</v>
      </c>
      <c r="J1260" s="2">
        <v>7880</v>
      </c>
      <c r="K1260" s="29">
        <f t="shared" si="95"/>
        <v>3680</v>
      </c>
      <c r="L1260">
        <f t="shared" si="96"/>
        <v>46.700507614213201</v>
      </c>
      <c r="M1260" s="33">
        <f t="shared" si="99"/>
        <v>1.0075511578624583E-3</v>
      </c>
      <c r="N1260" s="32"/>
    </row>
    <row r="1261" spans="1:14" x14ac:dyDescent="0.25">
      <c r="A1261" s="2">
        <v>1259</v>
      </c>
      <c r="B1261" s="2">
        <f t="shared" si="97"/>
        <v>34</v>
      </c>
      <c r="C1261" s="2">
        <f t="shared" si="98"/>
        <v>8</v>
      </c>
      <c r="D1261" s="31">
        <v>44059</v>
      </c>
      <c r="E1261" s="2" t="s">
        <v>5</v>
      </c>
      <c r="F1261" s="4">
        <v>106</v>
      </c>
      <c r="G1261" s="2" t="s">
        <v>19</v>
      </c>
      <c r="H1261" s="2">
        <v>43</v>
      </c>
      <c r="I1261" s="2">
        <v>2762</v>
      </c>
      <c r="J1261" s="2">
        <v>3722</v>
      </c>
      <c r="K1261" s="29">
        <f t="shared" si="95"/>
        <v>960</v>
      </c>
      <c r="L1261">
        <f t="shared" si="96"/>
        <v>25.792584631918324</v>
      </c>
      <c r="M1261" s="33">
        <f t="shared" si="99"/>
        <v>2.6283943248585871E-4</v>
      </c>
      <c r="N1261" s="32"/>
    </row>
    <row r="1262" spans="1:14" x14ac:dyDescent="0.25">
      <c r="A1262" s="2">
        <v>1260</v>
      </c>
      <c r="B1262" s="2">
        <f t="shared" si="97"/>
        <v>34</v>
      </c>
      <c r="C1262" s="2">
        <f t="shared" si="98"/>
        <v>8</v>
      </c>
      <c r="D1262" s="31">
        <v>44060</v>
      </c>
      <c r="E1262" s="2" t="s">
        <v>5</v>
      </c>
      <c r="F1262" s="4">
        <v>104</v>
      </c>
      <c r="G1262" s="2" t="s">
        <v>4</v>
      </c>
      <c r="H1262" s="2">
        <v>40</v>
      </c>
      <c r="I1262" s="2">
        <v>1246</v>
      </c>
      <c r="J1262" s="2">
        <v>8708</v>
      </c>
      <c r="K1262" s="29">
        <f t="shared" si="95"/>
        <v>7462</v>
      </c>
      <c r="L1262">
        <f t="shared" si="96"/>
        <v>85.691318327974273</v>
      </c>
      <c r="M1262" s="33">
        <f t="shared" si="99"/>
        <v>2.043029005426539E-3</v>
      </c>
      <c r="N1262" s="32"/>
    </row>
    <row r="1263" spans="1:14" x14ac:dyDescent="0.25">
      <c r="A1263" s="2">
        <v>1261</v>
      </c>
      <c r="B1263" s="2">
        <f t="shared" si="97"/>
        <v>34</v>
      </c>
      <c r="C1263" s="2">
        <f t="shared" si="98"/>
        <v>8</v>
      </c>
      <c r="D1263" s="31">
        <v>44061</v>
      </c>
      <c r="E1263" s="2" t="s">
        <v>6</v>
      </c>
      <c r="F1263" s="4">
        <v>110</v>
      </c>
      <c r="G1263" s="2" t="s">
        <v>20</v>
      </c>
      <c r="H1263" s="2">
        <v>15</v>
      </c>
      <c r="I1263" s="2">
        <v>4543</v>
      </c>
      <c r="J1263" s="2">
        <v>8392</v>
      </c>
      <c r="K1263" s="29">
        <f t="shared" si="95"/>
        <v>3849</v>
      </c>
      <c r="L1263">
        <f t="shared" si="96"/>
        <v>45.865109628217347</v>
      </c>
      <c r="M1263" s="33">
        <f t="shared" si="99"/>
        <v>1.0538218496229897E-3</v>
      </c>
      <c r="N1263" s="32"/>
    </row>
    <row r="1264" spans="1:14" x14ac:dyDescent="0.25">
      <c r="A1264" s="2">
        <v>1262</v>
      </c>
      <c r="B1264" s="2">
        <f t="shared" si="97"/>
        <v>34</v>
      </c>
      <c r="C1264" s="2">
        <f t="shared" si="98"/>
        <v>8</v>
      </c>
      <c r="D1264" s="31">
        <v>44062</v>
      </c>
      <c r="E1264" s="2" t="s">
        <v>3</v>
      </c>
      <c r="F1264" s="4">
        <v>109</v>
      </c>
      <c r="G1264" s="2" t="s">
        <v>8</v>
      </c>
      <c r="H1264" s="2">
        <v>50</v>
      </c>
      <c r="I1264" s="2">
        <v>1040</v>
      </c>
      <c r="J1264" s="2">
        <v>964</v>
      </c>
      <c r="K1264" s="29">
        <f t="shared" si="95"/>
        <v>-76</v>
      </c>
      <c r="L1264">
        <f t="shared" si="96"/>
        <v>-7.8838174273858916</v>
      </c>
      <c r="M1264" s="33">
        <f t="shared" si="99"/>
        <v>-2.0808121738463814E-5</v>
      </c>
      <c r="N1264" s="32"/>
    </row>
    <row r="1265" spans="1:14" x14ac:dyDescent="0.25">
      <c r="A1265" s="2">
        <v>1263</v>
      </c>
      <c r="B1265" s="2">
        <f t="shared" si="97"/>
        <v>34</v>
      </c>
      <c r="C1265" s="2">
        <f t="shared" si="98"/>
        <v>8</v>
      </c>
      <c r="D1265" s="31">
        <v>44063</v>
      </c>
      <c r="E1265" s="2" t="s">
        <v>3</v>
      </c>
      <c r="F1265" s="4">
        <v>101</v>
      </c>
      <c r="G1265" s="2" t="s">
        <v>4</v>
      </c>
      <c r="H1265" s="2">
        <v>5</v>
      </c>
      <c r="I1265" s="2">
        <v>4512</v>
      </c>
      <c r="J1265" s="2">
        <v>1764</v>
      </c>
      <c r="K1265" s="29">
        <f t="shared" si="95"/>
        <v>-2748</v>
      </c>
      <c r="L1265">
        <f t="shared" si="96"/>
        <v>-155.78231292517006</v>
      </c>
      <c r="M1265" s="33">
        <f t="shared" si="99"/>
        <v>-7.5237787549077052E-4</v>
      </c>
      <c r="N1265" s="32"/>
    </row>
    <row r="1266" spans="1:14" x14ac:dyDescent="0.25">
      <c r="A1266" s="2">
        <v>1264</v>
      </c>
      <c r="B1266" s="2">
        <f t="shared" si="97"/>
        <v>34</v>
      </c>
      <c r="C1266" s="2">
        <f t="shared" si="98"/>
        <v>8</v>
      </c>
      <c r="D1266" s="31">
        <v>44064</v>
      </c>
      <c r="E1266" s="2" t="s">
        <v>3</v>
      </c>
      <c r="F1266" s="4">
        <v>104</v>
      </c>
      <c r="G1266" s="2" t="s">
        <v>18</v>
      </c>
      <c r="H1266" s="2">
        <v>30</v>
      </c>
      <c r="I1266" s="2">
        <v>2649</v>
      </c>
      <c r="J1266" s="2">
        <v>1529</v>
      </c>
      <c r="K1266" s="29">
        <f t="shared" si="95"/>
        <v>-1120</v>
      </c>
      <c r="L1266">
        <f t="shared" si="96"/>
        <v>-73.250490516677573</v>
      </c>
      <c r="M1266" s="33">
        <f t="shared" si="99"/>
        <v>-3.0664600456683513E-4</v>
      </c>
      <c r="N1266" s="32"/>
    </row>
    <row r="1267" spans="1:14" x14ac:dyDescent="0.25">
      <c r="A1267" s="2">
        <v>1265</v>
      </c>
      <c r="B1267" s="2">
        <f t="shared" si="97"/>
        <v>34</v>
      </c>
      <c r="C1267" s="2">
        <f t="shared" si="98"/>
        <v>8</v>
      </c>
      <c r="D1267" s="31">
        <v>44065</v>
      </c>
      <c r="E1267" s="2" t="s">
        <v>5</v>
      </c>
      <c r="F1267" s="4">
        <v>103</v>
      </c>
      <c r="G1267" s="2" t="s">
        <v>18</v>
      </c>
      <c r="H1267" s="2">
        <v>14</v>
      </c>
      <c r="I1267" s="2">
        <v>1241</v>
      </c>
      <c r="J1267" s="2">
        <v>861</v>
      </c>
      <c r="K1267" s="29">
        <f t="shared" si="95"/>
        <v>-380</v>
      </c>
      <c r="L1267">
        <f t="shared" si="96"/>
        <v>-44.134727061556326</v>
      </c>
      <c r="M1267" s="33">
        <f t="shared" si="99"/>
        <v>-1.0404060869231907E-4</v>
      </c>
      <c r="N1267" s="32"/>
    </row>
    <row r="1268" spans="1:14" x14ac:dyDescent="0.25">
      <c r="A1268" s="2">
        <v>1266</v>
      </c>
      <c r="B1268" s="2">
        <f t="shared" si="97"/>
        <v>35</v>
      </c>
      <c r="C1268" s="2">
        <f t="shared" si="98"/>
        <v>8</v>
      </c>
      <c r="D1268" s="31">
        <v>44066</v>
      </c>
      <c r="E1268" s="2" t="s">
        <v>5</v>
      </c>
      <c r="F1268" s="4">
        <v>103</v>
      </c>
      <c r="G1268" s="2" t="s">
        <v>4</v>
      </c>
      <c r="H1268" s="2">
        <v>41</v>
      </c>
      <c r="I1268" s="2">
        <v>2052</v>
      </c>
      <c r="J1268" s="2">
        <v>4802</v>
      </c>
      <c r="K1268" s="29">
        <f t="shared" si="95"/>
        <v>2750</v>
      </c>
      <c r="L1268">
        <f t="shared" si="96"/>
        <v>57.26780508121616</v>
      </c>
      <c r="M1268" s="33">
        <f t="shared" si="99"/>
        <v>7.5292545764178275E-4</v>
      </c>
      <c r="N1268" s="32"/>
    </row>
    <row r="1269" spans="1:14" x14ac:dyDescent="0.25">
      <c r="A1269" s="2">
        <v>1267</v>
      </c>
      <c r="B1269" s="2">
        <f t="shared" si="97"/>
        <v>35</v>
      </c>
      <c r="C1269" s="2">
        <f t="shared" si="98"/>
        <v>8</v>
      </c>
      <c r="D1269" s="31">
        <v>44067</v>
      </c>
      <c r="E1269" s="2" t="s">
        <v>6</v>
      </c>
      <c r="F1269" s="4">
        <v>108</v>
      </c>
      <c r="G1269" s="2" t="s">
        <v>8</v>
      </c>
      <c r="H1269" s="2">
        <v>34</v>
      </c>
      <c r="I1269" s="2">
        <v>3861</v>
      </c>
      <c r="J1269" s="2">
        <v>7595</v>
      </c>
      <c r="K1269" s="29">
        <f t="shared" si="95"/>
        <v>3734</v>
      </c>
      <c r="L1269">
        <f t="shared" si="96"/>
        <v>49.163923633969716</v>
      </c>
      <c r="M1269" s="33">
        <f t="shared" si="99"/>
        <v>1.0223358759397878E-3</v>
      </c>
      <c r="N1269" s="32"/>
    </row>
    <row r="1270" spans="1:14" x14ac:dyDescent="0.25">
      <c r="A1270" s="2">
        <v>1268</v>
      </c>
      <c r="B1270" s="2">
        <f t="shared" si="97"/>
        <v>35</v>
      </c>
      <c r="C1270" s="2">
        <f t="shared" si="98"/>
        <v>8</v>
      </c>
      <c r="D1270" s="31">
        <v>44068</v>
      </c>
      <c r="E1270" s="2" t="s">
        <v>7</v>
      </c>
      <c r="F1270" s="4">
        <v>105</v>
      </c>
      <c r="G1270" s="2" t="s">
        <v>20</v>
      </c>
      <c r="H1270" s="2">
        <v>41</v>
      </c>
      <c r="I1270" s="2">
        <v>2797</v>
      </c>
      <c r="J1270" s="2">
        <v>8305</v>
      </c>
      <c r="K1270" s="29">
        <f t="shared" si="95"/>
        <v>5508</v>
      </c>
      <c r="L1270">
        <f t="shared" si="96"/>
        <v>66.321493076459959</v>
      </c>
      <c r="M1270" s="33">
        <f t="shared" si="99"/>
        <v>1.5080412438876142E-3</v>
      </c>
      <c r="N1270" s="32"/>
    </row>
    <row r="1271" spans="1:14" x14ac:dyDescent="0.25">
      <c r="A1271" s="2">
        <v>1269</v>
      </c>
      <c r="B1271" s="2">
        <f t="shared" si="97"/>
        <v>35</v>
      </c>
      <c r="C1271" s="2">
        <f t="shared" si="98"/>
        <v>8</v>
      </c>
      <c r="D1271" s="31">
        <v>44069</v>
      </c>
      <c r="E1271" s="2" t="s">
        <v>3</v>
      </c>
      <c r="F1271" s="4">
        <v>103</v>
      </c>
      <c r="G1271" s="2" t="s">
        <v>20</v>
      </c>
      <c r="H1271" s="2">
        <v>46</v>
      </c>
      <c r="I1271" s="2">
        <v>2235</v>
      </c>
      <c r="J1271" s="2">
        <v>5760</v>
      </c>
      <c r="K1271" s="29">
        <f t="shared" si="95"/>
        <v>3525</v>
      </c>
      <c r="L1271">
        <f t="shared" si="96"/>
        <v>61.197916666666664</v>
      </c>
      <c r="M1271" s="33">
        <f t="shared" si="99"/>
        <v>9.6511354115901243E-4</v>
      </c>
      <c r="N1271" s="32"/>
    </row>
    <row r="1272" spans="1:14" x14ac:dyDescent="0.25">
      <c r="A1272" s="2">
        <v>1270</v>
      </c>
      <c r="B1272" s="2">
        <f t="shared" si="97"/>
        <v>35</v>
      </c>
      <c r="C1272" s="2">
        <f t="shared" si="98"/>
        <v>8</v>
      </c>
      <c r="D1272" s="31">
        <v>44070</v>
      </c>
      <c r="E1272" s="2" t="s">
        <v>3</v>
      </c>
      <c r="F1272" s="4">
        <v>101</v>
      </c>
      <c r="G1272" s="2" t="s">
        <v>18</v>
      </c>
      <c r="H1272" s="2">
        <v>48</v>
      </c>
      <c r="I1272" s="2">
        <v>4794</v>
      </c>
      <c r="J1272" s="2">
        <v>4986</v>
      </c>
      <c r="K1272" s="29">
        <f t="shared" si="95"/>
        <v>192</v>
      </c>
      <c r="L1272">
        <f t="shared" si="96"/>
        <v>3.8507821901323709</v>
      </c>
      <c r="M1272" s="33">
        <f t="shared" si="99"/>
        <v>5.2567886497171738E-5</v>
      </c>
      <c r="N1272" s="32"/>
    </row>
    <row r="1273" spans="1:14" x14ac:dyDescent="0.25">
      <c r="A1273" s="2">
        <v>1271</v>
      </c>
      <c r="B1273" s="2">
        <f t="shared" si="97"/>
        <v>35</v>
      </c>
      <c r="C1273" s="2">
        <f t="shared" si="98"/>
        <v>8</v>
      </c>
      <c r="D1273" s="31">
        <v>44071</v>
      </c>
      <c r="E1273" s="2" t="s">
        <v>6</v>
      </c>
      <c r="F1273" s="4">
        <v>109</v>
      </c>
      <c r="G1273" s="2" t="s">
        <v>8</v>
      </c>
      <c r="H1273" s="2">
        <v>40</v>
      </c>
      <c r="I1273" s="2">
        <v>4044</v>
      </c>
      <c r="J1273" s="2">
        <v>7830</v>
      </c>
      <c r="K1273" s="29">
        <f t="shared" si="95"/>
        <v>3786</v>
      </c>
      <c r="L1273">
        <f t="shared" si="96"/>
        <v>48.35249042145594</v>
      </c>
      <c r="M1273" s="33">
        <f t="shared" si="99"/>
        <v>1.0365730118661052E-3</v>
      </c>
      <c r="N1273" s="32"/>
    </row>
    <row r="1274" spans="1:14" x14ac:dyDescent="0.25">
      <c r="A1274" s="2">
        <v>1272</v>
      </c>
      <c r="B1274" s="2">
        <f t="shared" si="97"/>
        <v>35</v>
      </c>
      <c r="C1274" s="2">
        <f t="shared" si="98"/>
        <v>8</v>
      </c>
      <c r="D1274" s="31">
        <v>44072</v>
      </c>
      <c r="E1274" s="2" t="s">
        <v>3</v>
      </c>
      <c r="F1274" s="4">
        <v>108</v>
      </c>
      <c r="G1274" s="2" t="s">
        <v>20</v>
      </c>
      <c r="H1274" s="2">
        <v>21</v>
      </c>
      <c r="I1274" s="2">
        <v>3392</v>
      </c>
      <c r="J1274" s="2">
        <v>4525</v>
      </c>
      <c r="K1274" s="29">
        <f t="shared" si="95"/>
        <v>1133</v>
      </c>
      <c r="L1274">
        <f t="shared" si="96"/>
        <v>25.038674033149171</v>
      </c>
      <c r="M1274" s="33">
        <f t="shared" si="99"/>
        <v>3.1020528854841447E-4</v>
      </c>
      <c r="N1274" s="32"/>
    </row>
    <row r="1275" spans="1:14" x14ac:dyDescent="0.25">
      <c r="A1275" s="2">
        <v>1273</v>
      </c>
      <c r="B1275" s="2">
        <f t="shared" si="97"/>
        <v>36</v>
      </c>
      <c r="C1275" s="2">
        <f t="shared" si="98"/>
        <v>8</v>
      </c>
      <c r="D1275" s="31">
        <v>44073</v>
      </c>
      <c r="E1275" s="2" t="s">
        <v>6</v>
      </c>
      <c r="F1275" s="4">
        <v>103</v>
      </c>
      <c r="G1275" s="2" t="s">
        <v>19</v>
      </c>
      <c r="H1275" s="2">
        <v>38</v>
      </c>
      <c r="I1275" s="2">
        <v>2971</v>
      </c>
      <c r="J1275" s="2">
        <v>7089</v>
      </c>
      <c r="K1275" s="29">
        <f t="shared" si="95"/>
        <v>4118</v>
      </c>
      <c r="L1275">
        <f t="shared" si="96"/>
        <v>58.089998589363802</v>
      </c>
      <c r="M1275" s="33">
        <f t="shared" si="99"/>
        <v>1.1274716489341314E-3</v>
      </c>
      <c r="N1275" s="32"/>
    </row>
    <row r="1276" spans="1:14" x14ac:dyDescent="0.25">
      <c r="A1276" s="2">
        <v>1274</v>
      </c>
      <c r="B1276" s="2">
        <f t="shared" si="97"/>
        <v>36</v>
      </c>
      <c r="C1276" s="2">
        <f t="shared" si="98"/>
        <v>8</v>
      </c>
      <c r="D1276" s="31">
        <v>44074</v>
      </c>
      <c r="E1276" s="2" t="s">
        <v>6</v>
      </c>
      <c r="F1276" s="4">
        <v>101</v>
      </c>
      <c r="G1276" s="2" t="s">
        <v>20</v>
      </c>
      <c r="H1276" s="2">
        <v>24</v>
      </c>
      <c r="I1276" s="2">
        <v>2890</v>
      </c>
      <c r="J1276" s="2">
        <v>4595</v>
      </c>
      <c r="K1276" s="29">
        <f t="shared" si="95"/>
        <v>1705</v>
      </c>
      <c r="L1276">
        <f t="shared" si="96"/>
        <v>37.105549510337319</v>
      </c>
      <c r="M1276" s="33">
        <f t="shared" si="99"/>
        <v>4.6681378373790525E-4</v>
      </c>
      <c r="N1276" s="32"/>
    </row>
    <row r="1277" spans="1:14" x14ac:dyDescent="0.25">
      <c r="A1277" s="2">
        <v>1275</v>
      </c>
      <c r="B1277" s="2">
        <f t="shared" si="97"/>
        <v>36</v>
      </c>
      <c r="C1277" s="2">
        <f t="shared" si="98"/>
        <v>9</v>
      </c>
      <c r="D1277" s="31">
        <v>44075</v>
      </c>
      <c r="E1277" s="2" t="s">
        <v>6</v>
      </c>
      <c r="F1277" s="4">
        <v>103</v>
      </c>
      <c r="G1277" s="2" t="s">
        <v>19</v>
      </c>
      <c r="H1277" s="2">
        <v>11</v>
      </c>
      <c r="I1277" s="2">
        <v>4729</v>
      </c>
      <c r="J1277" s="2">
        <v>5093</v>
      </c>
      <c r="K1277" s="29">
        <f t="shared" si="95"/>
        <v>364</v>
      </c>
      <c r="L1277">
        <f t="shared" si="96"/>
        <v>7.1470645984684857</v>
      </c>
      <c r="M1277" s="33">
        <f t="shared" si="99"/>
        <v>9.9659951484221425E-5</v>
      </c>
      <c r="N1277" s="32"/>
    </row>
    <row r="1278" spans="1:14" x14ac:dyDescent="0.25">
      <c r="A1278" s="2">
        <v>1276</v>
      </c>
      <c r="B1278" s="2">
        <f t="shared" si="97"/>
        <v>36</v>
      </c>
      <c r="C1278" s="2">
        <f t="shared" si="98"/>
        <v>9</v>
      </c>
      <c r="D1278" s="31">
        <v>44076</v>
      </c>
      <c r="E1278" s="2" t="s">
        <v>5</v>
      </c>
      <c r="F1278" s="4">
        <v>107</v>
      </c>
      <c r="G1278" s="2" t="s">
        <v>18</v>
      </c>
      <c r="H1278" s="2">
        <v>3</v>
      </c>
      <c r="I1278" s="2">
        <v>2685</v>
      </c>
      <c r="J1278" s="2">
        <v>5221</v>
      </c>
      <c r="K1278" s="29">
        <f t="shared" si="95"/>
        <v>2536</v>
      </c>
      <c r="L1278">
        <f t="shared" si="96"/>
        <v>48.573070293047309</v>
      </c>
      <c r="M1278" s="33">
        <f t="shared" si="99"/>
        <v>6.9433416748347675E-4</v>
      </c>
      <c r="N1278" s="32"/>
    </row>
    <row r="1279" spans="1:14" x14ac:dyDescent="0.25">
      <c r="A1279" s="2">
        <v>1277</v>
      </c>
      <c r="B1279" s="2">
        <f t="shared" si="97"/>
        <v>36</v>
      </c>
      <c r="C1279" s="2">
        <f t="shared" si="98"/>
        <v>9</v>
      </c>
      <c r="D1279" s="31">
        <v>44077</v>
      </c>
      <c r="E1279" s="2" t="s">
        <v>7</v>
      </c>
      <c r="F1279" s="4">
        <v>108</v>
      </c>
      <c r="G1279" s="2" t="s">
        <v>8</v>
      </c>
      <c r="H1279" s="2">
        <v>25</v>
      </c>
      <c r="I1279" s="2">
        <v>2224</v>
      </c>
      <c r="J1279" s="2">
        <v>8551</v>
      </c>
      <c r="K1279" s="29">
        <f t="shared" si="95"/>
        <v>6327</v>
      </c>
      <c r="L1279">
        <f t="shared" si="96"/>
        <v>73.991346041398671</v>
      </c>
      <c r="M1279" s="33">
        <f t="shared" si="99"/>
        <v>1.7322761347271125E-3</v>
      </c>
      <c r="N1279" s="32"/>
    </row>
    <row r="1280" spans="1:14" x14ac:dyDescent="0.25">
      <c r="A1280" s="2">
        <v>1278</v>
      </c>
      <c r="B1280" s="2">
        <f t="shared" si="97"/>
        <v>36</v>
      </c>
      <c r="C1280" s="2">
        <f t="shared" si="98"/>
        <v>9</v>
      </c>
      <c r="D1280" s="31">
        <v>44078</v>
      </c>
      <c r="E1280" s="2" t="s">
        <v>6</v>
      </c>
      <c r="F1280" s="4">
        <v>107</v>
      </c>
      <c r="G1280" s="2" t="s">
        <v>19</v>
      </c>
      <c r="H1280" s="2">
        <v>2</v>
      </c>
      <c r="I1280" s="2">
        <v>2666</v>
      </c>
      <c r="J1280" s="2">
        <v>5171</v>
      </c>
      <c r="K1280" s="29">
        <f t="shared" si="95"/>
        <v>2505</v>
      </c>
      <c r="L1280">
        <f t="shared" si="96"/>
        <v>48.443241152581706</v>
      </c>
      <c r="M1280" s="33">
        <f t="shared" si="99"/>
        <v>6.8584664414278755E-4</v>
      </c>
      <c r="N1280" s="32"/>
    </row>
    <row r="1281" spans="1:14" x14ac:dyDescent="0.25">
      <c r="A1281" s="2">
        <v>1279</v>
      </c>
      <c r="B1281" s="2">
        <f t="shared" si="97"/>
        <v>36</v>
      </c>
      <c r="C1281" s="2">
        <f t="shared" si="98"/>
        <v>9</v>
      </c>
      <c r="D1281" s="31">
        <v>44079</v>
      </c>
      <c r="E1281" s="2" t="s">
        <v>3</v>
      </c>
      <c r="F1281" s="4">
        <v>106</v>
      </c>
      <c r="G1281" s="2" t="s">
        <v>19</v>
      </c>
      <c r="H1281" s="2">
        <v>3</v>
      </c>
      <c r="I1281" s="2">
        <v>3641</v>
      </c>
      <c r="J1281" s="2">
        <v>4503</v>
      </c>
      <c r="K1281" s="29">
        <f t="shared" si="95"/>
        <v>862</v>
      </c>
      <c r="L1281">
        <f t="shared" si="96"/>
        <v>19.142793693093495</v>
      </c>
      <c r="M1281" s="33">
        <f t="shared" si="99"/>
        <v>2.3600790708626062E-4</v>
      </c>
      <c r="N1281" s="32"/>
    </row>
    <row r="1282" spans="1:14" x14ac:dyDescent="0.25">
      <c r="A1282" s="2">
        <v>1280</v>
      </c>
      <c r="B1282" s="2">
        <f t="shared" si="97"/>
        <v>37</v>
      </c>
      <c r="C1282" s="2">
        <f t="shared" si="98"/>
        <v>9</v>
      </c>
      <c r="D1282" s="31">
        <v>44080</v>
      </c>
      <c r="E1282" s="2" t="s">
        <v>7</v>
      </c>
      <c r="F1282" s="4">
        <v>110</v>
      </c>
      <c r="G1282" s="2" t="s">
        <v>8</v>
      </c>
      <c r="H1282" s="2">
        <v>32</v>
      </c>
      <c r="I1282" s="2">
        <v>1321</v>
      </c>
      <c r="J1282" s="2">
        <v>6743</v>
      </c>
      <c r="K1282" s="29">
        <f t="shared" si="95"/>
        <v>5422</v>
      </c>
      <c r="L1282">
        <f t="shared" si="96"/>
        <v>80.409313362005037</v>
      </c>
      <c r="M1282" s="33">
        <f t="shared" si="99"/>
        <v>1.4844952113940895E-3</v>
      </c>
      <c r="N1282" s="32"/>
    </row>
    <row r="1283" spans="1:14" x14ac:dyDescent="0.25">
      <c r="A1283" s="2">
        <v>1281</v>
      </c>
      <c r="B1283" s="2">
        <f t="shared" si="97"/>
        <v>37</v>
      </c>
      <c r="C1283" s="2">
        <f t="shared" si="98"/>
        <v>9</v>
      </c>
      <c r="D1283" s="31">
        <v>44081</v>
      </c>
      <c r="E1283" s="2" t="s">
        <v>5</v>
      </c>
      <c r="F1283" s="4">
        <v>102</v>
      </c>
      <c r="G1283" s="2" t="s">
        <v>19</v>
      </c>
      <c r="H1283" s="2">
        <v>31</v>
      </c>
      <c r="I1283" s="2">
        <v>4099</v>
      </c>
      <c r="J1283" s="2">
        <v>4775</v>
      </c>
      <c r="K1283" s="29">
        <f t="shared" ref="K1283:K1346" si="100">J1283-I1283</f>
        <v>676</v>
      </c>
      <c r="L1283">
        <f t="shared" ref="L1283:L1346" si="101">K1283/J1283*100</f>
        <v>14.157068062827225</v>
      </c>
      <c r="M1283" s="33">
        <f t="shared" si="99"/>
        <v>1.850827670421255E-4</v>
      </c>
      <c r="N1283" s="32"/>
    </row>
    <row r="1284" spans="1:14" x14ac:dyDescent="0.25">
      <c r="A1284" s="2">
        <v>1282</v>
      </c>
      <c r="B1284" s="2">
        <f t="shared" ref="B1284:B1347" si="102">WEEKNUM(D1284)</f>
        <v>37</v>
      </c>
      <c r="C1284" s="2">
        <f t="shared" ref="C1284:C1347" si="103">MONTH(D1284)</f>
        <v>9</v>
      </c>
      <c r="D1284" s="31">
        <v>44082</v>
      </c>
      <c r="E1284" s="2" t="s">
        <v>6</v>
      </c>
      <c r="F1284" s="4">
        <v>102</v>
      </c>
      <c r="G1284" s="2" t="s">
        <v>4</v>
      </c>
      <c r="H1284" s="2">
        <v>19</v>
      </c>
      <c r="I1284" s="2">
        <v>4511</v>
      </c>
      <c r="J1284" s="2">
        <v>3671</v>
      </c>
      <c r="K1284" s="29">
        <f t="shared" si="100"/>
        <v>-840</v>
      </c>
      <c r="L1284">
        <f t="shared" si="101"/>
        <v>-22.882048488150367</v>
      </c>
      <c r="M1284" s="33">
        <f t="shared" ref="M1284:M1347" si="104">K1284/($K$2003)</f>
        <v>-2.2998450342512635E-4</v>
      </c>
      <c r="N1284" s="32"/>
    </row>
    <row r="1285" spans="1:14" x14ac:dyDescent="0.25">
      <c r="A1285" s="2">
        <v>1283</v>
      </c>
      <c r="B1285" s="2">
        <f t="shared" si="102"/>
        <v>37</v>
      </c>
      <c r="C1285" s="2">
        <f t="shared" si="103"/>
        <v>9</v>
      </c>
      <c r="D1285" s="31">
        <v>44083</v>
      </c>
      <c r="E1285" s="2" t="s">
        <v>7</v>
      </c>
      <c r="F1285" s="4">
        <v>110</v>
      </c>
      <c r="G1285" s="2" t="s">
        <v>19</v>
      </c>
      <c r="H1285" s="2">
        <v>11</v>
      </c>
      <c r="I1285" s="2">
        <v>2327</v>
      </c>
      <c r="J1285" s="2">
        <v>3378</v>
      </c>
      <c r="K1285" s="29">
        <f t="shared" si="100"/>
        <v>1051</v>
      </c>
      <c r="L1285">
        <f t="shared" si="101"/>
        <v>31.113084665482532</v>
      </c>
      <c r="M1285" s="33">
        <f t="shared" si="104"/>
        <v>2.8775442035691403E-4</v>
      </c>
      <c r="N1285" s="32"/>
    </row>
    <row r="1286" spans="1:14" x14ac:dyDescent="0.25">
      <c r="A1286" s="2">
        <v>1284</v>
      </c>
      <c r="B1286" s="2">
        <f t="shared" si="102"/>
        <v>37</v>
      </c>
      <c r="C1286" s="2">
        <f t="shared" si="103"/>
        <v>9</v>
      </c>
      <c r="D1286" s="31">
        <v>44084</v>
      </c>
      <c r="E1286" s="2" t="s">
        <v>6</v>
      </c>
      <c r="F1286" s="4">
        <v>108</v>
      </c>
      <c r="G1286" s="2" t="s">
        <v>18</v>
      </c>
      <c r="H1286" s="2">
        <v>23</v>
      </c>
      <c r="I1286" s="2">
        <v>2672</v>
      </c>
      <c r="J1286" s="2">
        <v>1042</v>
      </c>
      <c r="K1286" s="29">
        <f t="shared" si="100"/>
        <v>-1630</v>
      </c>
      <c r="L1286">
        <f t="shared" si="101"/>
        <v>-156.42994241842609</v>
      </c>
      <c r="M1286" s="33">
        <f t="shared" si="104"/>
        <v>-4.4627945307494757E-4</v>
      </c>
      <c r="N1286" s="32"/>
    </row>
    <row r="1287" spans="1:14" x14ac:dyDescent="0.25">
      <c r="A1287" s="2">
        <v>1285</v>
      </c>
      <c r="B1287" s="2">
        <f t="shared" si="102"/>
        <v>37</v>
      </c>
      <c r="C1287" s="2">
        <f t="shared" si="103"/>
        <v>9</v>
      </c>
      <c r="D1287" s="31">
        <v>44085</v>
      </c>
      <c r="E1287" s="2" t="s">
        <v>5</v>
      </c>
      <c r="F1287" s="4">
        <v>110</v>
      </c>
      <c r="G1287" s="2" t="s">
        <v>19</v>
      </c>
      <c r="H1287" s="2">
        <v>5</v>
      </c>
      <c r="I1287" s="2">
        <v>4257</v>
      </c>
      <c r="J1287" s="2">
        <v>7973</v>
      </c>
      <c r="K1287" s="29">
        <f t="shared" si="100"/>
        <v>3716</v>
      </c>
      <c r="L1287">
        <f t="shared" si="101"/>
        <v>46.607299636272423</v>
      </c>
      <c r="M1287" s="33">
        <f t="shared" si="104"/>
        <v>1.017407636580678E-3</v>
      </c>
      <c r="N1287" s="32"/>
    </row>
    <row r="1288" spans="1:14" x14ac:dyDescent="0.25">
      <c r="A1288" s="2">
        <v>1286</v>
      </c>
      <c r="B1288" s="2">
        <f t="shared" si="102"/>
        <v>37</v>
      </c>
      <c r="C1288" s="2">
        <f t="shared" si="103"/>
        <v>9</v>
      </c>
      <c r="D1288" s="31">
        <v>44086</v>
      </c>
      <c r="E1288" s="2" t="s">
        <v>7</v>
      </c>
      <c r="F1288" s="4">
        <v>104</v>
      </c>
      <c r="G1288" s="2" t="s">
        <v>19</v>
      </c>
      <c r="H1288" s="2">
        <v>11</v>
      </c>
      <c r="I1288" s="2">
        <v>1917</v>
      </c>
      <c r="J1288" s="2">
        <v>5762</v>
      </c>
      <c r="K1288" s="29">
        <f t="shared" si="100"/>
        <v>3845</v>
      </c>
      <c r="L1288">
        <f t="shared" si="101"/>
        <v>66.730301978479687</v>
      </c>
      <c r="M1288" s="33">
        <f t="shared" si="104"/>
        <v>1.0527266853209653E-3</v>
      </c>
      <c r="N1288" s="32"/>
    </row>
    <row r="1289" spans="1:14" x14ac:dyDescent="0.25">
      <c r="A1289" s="2">
        <v>1287</v>
      </c>
      <c r="B1289" s="2">
        <f t="shared" si="102"/>
        <v>38</v>
      </c>
      <c r="C1289" s="2">
        <f t="shared" si="103"/>
        <v>9</v>
      </c>
      <c r="D1289" s="31">
        <v>44087</v>
      </c>
      <c r="E1289" s="2" t="s">
        <v>5</v>
      </c>
      <c r="F1289" s="4">
        <v>109</v>
      </c>
      <c r="G1289" s="2" t="s">
        <v>19</v>
      </c>
      <c r="H1289" s="2">
        <v>31</v>
      </c>
      <c r="I1289" s="2">
        <v>4550</v>
      </c>
      <c r="J1289" s="2">
        <v>3833</v>
      </c>
      <c r="K1289" s="29">
        <f t="shared" si="100"/>
        <v>-717</v>
      </c>
      <c r="L1289">
        <f t="shared" si="101"/>
        <v>-18.705974432559351</v>
      </c>
      <c r="M1289" s="33">
        <f t="shared" si="104"/>
        <v>-1.9630820113787571E-4</v>
      </c>
      <c r="N1289" s="32"/>
    </row>
    <row r="1290" spans="1:14" x14ac:dyDescent="0.25">
      <c r="A1290" s="2">
        <v>1288</v>
      </c>
      <c r="B1290" s="2">
        <f t="shared" si="102"/>
        <v>38</v>
      </c>
      <c r="C1290" s="2">
        <f t="shared" si="103"/>
        <v>9</v>
      </c>
      <c r="D1290" s="31">
        <v>44088</v>
      </c>
      <c r="E1290" s="2" t="s">
        <v>7</v>
      </c>
      <c r="F1290" s="4">
        <v>107</v>
      </c>
      <c r="G1290" s="2" t="s">
        <v>18</v>
      </c>
      <c r="H1290" s="2">
        <v>32</v>
      </c>
      <c r="I1290" s="2">
        <v>4658</v>
      </c>
      <c r="J1290" s="2">
        <v>1535</v>
      </c>
      <c r="K1290" s="29">
        <f t="shared" si="100"/>
        <v>-3123</v>
      </c>
      <c r="L1290">
        <f t="shared" si="101"/>
        <v>-203.45276872964169</v>
      </c>
      <c r="M1290" s="33">
        <f t="shared" si="104"/>
        <v>-8.5504952880555911E-4</v>
      </c>
      <c r="N1290" s="32"/>
    </row>
    <row r="1291" spans="1:14" x14ac:dyDescent="0.25">
      <c r="A1291" s="2">
        <v>1289</v>
      </c>
      <c r="B1291" s="2">
        <f t="shared" si="102"/>
        <v>38</v>
      </c>
      <c r="C1291" s="2">
        <f t="shared" si="103"/>
        <v>9</v>
      </c>
      <c r="D1291" s="31">
        <v>44089</v>
      </c>
      <c r="E1291" s="2" t="s">
        <v>5</v>
      </c>
      <c r="F1291" s="4">
        <v>109</v>
      </c>
      <c r="G1291" s="2" t="s">
        <v>8</v>
      </c>
      <c r="H1291" s="2">
        <v>7</v>
      </c>
      <c r="I1291" s="2">
        <v>1562</v>
      </c>
      <c r="J1291" s="2">
        <v>7975</v>
      </c>
      <c r="K1291" s="29">
        <f t="shared" si="100"/>
        <v>6413</v>
      </c>
      <c r="L1291">
        <f t="shared" si="101"/>
        <v>80.41379310344827</v>
      </c>
      <c r="M1291" s="33">
        <f t="shared" si="104"/>
        <v>1.7558221672206373E-3</v>
      </c>
      <c r="N1291" s="32"/>
    </row>
    <row r="1292" spans="1:14" x14ac:dyDescent="0.25">
      <c r="A1292" s="2">
        <v>1290</v>
      </c>
      <c r="B1292" s="2">
        <f t="shared" si="102"/>
        <v>38</v>
      </c>
      <c r="C1292" s="2">
        <f t="shared" si="103"/>
        <v>9</v>
      </c>
      <c r="D1292" s="31">
        <v>44090</v>
      </c>
      <c r="E1292" s="2" t="s">
        <v>7</v>
      </c>
      <c r="F1292" s="4">
        <v>102</v>
      </c>
      <c r="G1292" s="2" t="s">
        <v>18</v>
      </c>
      <c r="H1292" s="2">
        <v>48</v>
      </c>
      <c r="I1292" s="2">
        <v>2673</v>
      </c>
      <c r="J1292" s="2">
        <v>7977</v>
      </c>
      <c r="K1292" s="29">
        <f t="shared" si="100"/>
        <v>5304</v>
      </c>
      <c r="L1292">
        <f t="shared" si="101"/>
        <v>66.49116209101166</v>
      </c>
      <c r="M1292" s="33">
        <f t="shared" si="104"/>
        <v>1.4521878644843693E-3</v>
      </c>
      <c r="N1292" s="32"/>
    </row>
    <row r="1293" spans="1:14" x14ac:dyDescent="0.25">
      <c r="A1293" s="2">
        <v>1291</v>
      </c>
      <c r="B1293" s="2">
        <f t="shared" si="102"/>
        <v>38</v>
      </c>
      <c r="C1293" s="2">
        <f t="shared" si="103"/>
        <v>9</v>
      </c>
      <c r="D1293" s="31">
        <v>44091</v>
      </c>
      <c r="E1293" s="2" t="s">
        <v>7</v>
      </c>
      <c r="F1293" s="4">
        <v>105</v>
      </c>
      <c r="G1293" s="2" t="s">
        <v>8</v>
      </c>
      <c r="H1293" s="2">
        <v>41</v>
      </c>
      <c r="I1293" s="2">
        <v>4846</v>
      </c>
      <c r="J1293" s="2">
        <v>7669</v>
      </c>
      <c r="K1293" s="29">
        <f t="shared" si="100"/>
        <v>2823</v>
      </c>
      <c r="L1293">
        <f t="shared" si="101"/>
        <v>36.810535923849265</v>
      </c>
      <c r="M1293" s="33">
        <f t="shared" si="104"/>
        <v>7.7291220615372826E-4</v>
      </c>
      <c r="N1293" s="32"/>
    </row>
    <row r="1294" spans="1:14" x14ac:dyDescent="0.25">
      <c r="A1294" s="2">
        <v>1292</v>
      </c>
      <c r="B1294" s="2">
        <f t="shared" si="102"/>
        <v>38</v>
      </c>
      <c r="C1294" s="2">
        <f t="shared" si="103"/>
        <v>9</v>
      </c>
      <c r="D1294" s="31">
        <v>44092</v>
      </c>
      <c r="E1294" s="2" t="s">
        <v>3</v>
      </c>
      <c r="F1294" s="4">
        <v>110</v>
      </c>
      <c r="G1294" s="2" t="s">
        <v>19</v>
      </c>
      <c r="H1294" s="2">
        <v>47</v>
      </c>
      <c r="I1294" s="2">
        <v>3303</v>
      </c>
      <c r="J1294" s="2">
        <v>6389</v>
      </c>
      <c r="K1294" s="29">
        <f t="shared" si="100"/>
        <v>3086</v>
      </c>
      <c r="L1294">
        <f t="shared" si="101"/>
        <v>48.301768664892784</v>
      </c>
      <c r="M1294" s="33">
        <f t="shared" si="104"/>
        <v>8.4491925901183321E-4</v>
      </c>
      <c r="N1294" s="32"/>
    </row>
    <row r="1295" spans="1:14" x14ac:dyDescent="0.25">
      <c r="A1295" s="2">
        <v>1293</v>
      </c>
      <c r="B1295" s="2">
        <f t="shared" si="102"/>
        <v>38</v>
      </c>
      <c r="C1295" s="2">
        <f t="shared" si="103"/>
        <v>9</v>
      </c>
      <c r="D1295" s="31">
        <v>44093</v>
      </c>
      <c r="E1295" s="2" t="s">
        <v>6</v>
      </c>
      <c r="F1295" s="4">
        <v>104</v>
      </c>
      <c r="G1295" s="2" t="s">
        <v>19</v>
      </c>
      <c r="H1295" s="2">
        <v>11</v>
      </c>
      <c r="I1295" s="2">
        <v>3063</v>
      </c>
      <c r="J1295" s="2">
        <v>7691</v>
      </c>
      <c r="K1295" s="29">
        <f t="shared" si="100"/>
        <v>4628</v>
      </c>
      <c r="L1295">
        <f t="shared" si="101"/>
        <v>60.174229619035238</v>
      </c>
      <c r="M1295" s="33">
        <f t="shared" si="104"/>
        <v>1.2671050974422439E-3</v>
      </c>
      <c r="N1295" s="32"/>
    </row>
    <row r="1296" spans="1:14" x14ac:dyDescent="0.25">
      <c r="A1296" s="2">
        <v>1294</v>
      </c>
      <c r="B1296" s="2">
        <f t="shared" si="102"/>
        <v>39</v>
      </c>
      <c r="C1296" s="2">
        <f t="shared" si="103"/>
        <v>9</v>
      </c>
      <c r="D1296" s="31">
        <v>44094</v>
      </c>
      <c r="E1296" s="2" t="s">
        <v>5</v>
      </c>
      <c r="F1296" s="4">
        <v>109</v>
      </c>
      <c r="G1296" s="2" t="s">
        <v>18</v>
      </c>
      <c r="H1296" s="2">
        <v>7</v>
      </c>
      <c r="I1296" s="2">
        <v>1495</v>
      </c>
      <c r="J1296" s="2">
        <v>2759</v>
      </c>
      <c r="K1296" s="29">
        <f t="shared" si="100"/>
        <v>1264</v>
      </c>
      <c r="L1296">
        <f t="shared" si="101"/>
        <v>45.813700616165278</v>
      </c>
      <c r="M1296" s="33">
        <f t="shared" si="104"/>
        <v>3.4607191943971397E-4</v>
      </c>
      <c r="N1296" s="32"/>
    </row>
    <row r="1297" spans="1:14" x14ac:dyDescent="0.25">
      <c r="A1297" s="2">
        <v>1295</v>
      </c>
      <c r="B1297" s="2">
        <f t="shared" si="102"/>
        <v>39</v>
      </c>
      <c r="C1297" s="2">
        <f t="shared" si="103"/>
        <v>9</v>
      </c>
      <c r="D1297" s="31">
        <v>44095</v>
      </c>
      <c r="E1297" s="2" t="s">
        <v>3</v>
      </c>
      <c r="F1297" s="4">
        <v>105</v>
      </c>
      <c r="G1297" s="2" t="s">
        <v>20</v>
      </c>
      <c r="H1297" s="2">
        <v>32</v>
      </c>
      <c r="I1297" s="2">
        <v>1140</v>
      </c>
      <c r="J1297" s="2">
        <v>3653</v>
      </c>
      <c r="K1297" s="29">
        <f t="shared" si="100"/>
        <v>2513</v>
      </c>
      <c r="L1297">
        <f t="shared" si="101"/>
        <v>68.7927730632357</v>
      </c>
      <c r="M1297" s="33">
        <f t="shared" si="104"/>
        <v>6.8803697274683637E-4</v>
      </c>
      <c r="N1297" s="32"/>
    </row>
    <row r="1298" spans="1:14" x14ac:dyDescent="0.25">
      <c r="A1298" s="2">
        <v>1296</v>
      </c>
      <c r="B1298" s="2">
        <f t="shared" si="102"/>
        <v>39</v>
      </c>
      <c r="C1298" s="2">
        <f t="shared" si="103"/>
        <v>9</v>
      </c>
      <c r="D1298" s="31">
        <v>44096</v>
      </c>
      <c r="E1298" s="2" t="s">
        <v>3</v>
      </c>
      <c r="F1298" s="4">
        <v>103</v>
      </c>
      <c r="G1298" s="2" t="s">
        <v>8</v>
      </c>
      <c r="H1298" s="2">
        <v>1</v>
      </c>
      <c r="I1298" s="2">
        <v>2722</v>
      </c>
      <c r="J1298" s="2">
        <v>2834</v>
      </c>
      <c r="K1298" s="29">
        <f t="shared" si="100"/>
        <v>112</v>
      </c>
      <c r="L1298">
        <f t="shared" si="101"/>
        <v>3.952011291460833</v>
      </c>
      <c r="M1298" s="33">
        <f t="shared" si="104"/>
        <v>3.0664600456683517E-5</v>
      </c>
      <c r="N1298" s="32"/>
    </row>
    <row r="1299" spans="1:14" x14ac:dyDescent="0.25">
      <c r="A1299" s="2">
        <v>1297</v>
      </c>
      <c r="B1299" s="2">
        <f t="shared" si="102"/>
        <v>39</v>
      </c>
      <c r="C1299" s="2">
        <f t="shared" si="103"/>
        <v>9</v>
      </c>
      <c r="D1299" s="31">
        <v>44097</v>
      </c>
      <c r="E1299" s="2" t="s">
        <v>5</v>
      </c>
      <c r="F1299" s="4">
        <v>107</v>
      </c>
      <c r="G1299" s="2" t="s">
        <v>19</v>
      </c>
      <c r="H1299" s="2">
        <v>21</v>
      </c>
      <c r="I1299" s="2">
        <v>4033</v>
      </c>
      <c r="J1299" s="2">
        <v>2735</v>
      </c>
      <c r="K1299" s="29">
        <f t="shared" si="100"/>
        <v>-1298</v>
      </c>
      <c r="L1299">
        <f t="shared" si="101"/>
        <v>-47.458866544789764</v>
      </c>
      <c r="M1299" s="33">
        <f t="shared" si="104"/>
        <v>-3.5538081600692146E-4</v>
      </c>
      <c r="N1299" s="32"/>
    </row>
    <row r="1300" spans="1:14" x14ac:dyDescent="0.25">
      <c r="A1300" s="2">
        <v>1298</v>
      </c>
      <c r="B1300" s="2">
        <f t="shared" si="102"/>
        <v>39</v>
      </c>
      <c r="C1300" s="2">
        <f t="shared" si="103"/>
        <v>9</v>
      </c>
      <c r="D1300" s="31">
        <v>44098</v>
      </c>
      <c r="E1300" s="2" t="s">
        <v>5</v>
      </c>
      <c r="F1300" s="4">
        <v>103</v>
      </c>
      <c r="G1300" s="2" t="s">
        <v>8</v>
      </c>
      <c r="H1300" s="2">
        <v>27</v>
      </c>
      <c r="I1300" s="2">
        <v>1866</v>
      </c>
      <c r="J1300" s="2">
        <v>5453</v>
      </c>
      <c r="K1300" s="29">
        <f t="shared" si="100"/>
        <v>3587</v>
      </c>
      <c r="L1300">
        <f t="shared" si="101"/>
        <v>65.780304419585548</v>
      </c>
      <c r="M1300" s="33">
        <f t="shared" si="104"/>
        <v>9.8208858784039083E-4</v>
      </c>
      <c r="N1300" s="32"/>
    </row>
    <row r="1301" spans="1:14" x14ac:dyDescent="0.25">
      <c r="A1301" s="2">
        <v>1299</v>
      </c>
      <c r="B1301" s="2">
        <f t="shared" si="102"/>
        <v>39</v>
      </c>
      <c r="C1301" s="2">
        <f t="shared" si="103"/>
        <v>9</v>
      </c>
      <c r="D1301" s="31">
        <v>44099</v>
      </c>
      <c r="E1301" s="2" t="s">
        <v>6</v>
      </c>
      <c r="F1301" s="4">
        <v>101</v>
      </c>
      <c r="G1301" s="2" t="s">
        <v>8</v>
      </c>
      <c r="H1301" s="2">
        <v>36</v>
      </c>
      <c r="I1301" s="2">
        <v>4067</v>
      </c>
      <c r="J1301" s="2">
        <v>4903</v>
      </c>
      <c r="K1301" s="29">
        <f t="shared" si="100"/>
        <v>836</v>
      </c>
      <c r="L1301">
        <f t="shared" si="101"/>
        <v>17.05078523353049</v>
      </c>
      <c r="M1301" s="33">
        <f t="shared" si="104"/>
        <v>2.2888933912310194E-4</v>
      </c>
      <c r="N1301" s="32"/>
    </row>
    <row r="1302" spans="1:14" x14ac:dyDescent="0.25">
      <c r="A1302" s="2">
        <v>1300</v>
      </c>
      <c r="B1302" s="2">
        <f t="shared" si="102"/>
        <v>39</v>
      </c>
      <c r="C1302" s="2">
        <f t="shared" si="103"/>
        <v>9</v>
      </c>
      <c r="D1302" s="31">
        <v>44100</v>
      </c>
      <c r="E1302" s="2" t="s">
        <v>7</v>
      </c>
      <c r="F1302" s="4">
        <v>102</v>
      </c>
      <c r="G1302" s="2" t="s">
        <v>8</v>
      </c>
      <c r="H1302" s="2">
        <v>34</v>
      </c>
      <c r="I1302" s="2">
        <v>4888</v>
      </c>
      <c r="J1302" s="2">
        <v>2681</v>
      </c>
      <c r="K1302" s="29">
        <f t="shared" si="100"/>
        <v>-2207</v>
      </c>
      <c r="L1302">
        <f t="shared" si="101"/>
        <v>-82.32002983961209</v>
      </c>
      <c r="M1302" s="33">
        <f t="shared" si="104"/>
        <v>-6.0425690364196893E-4</v>
      </c>
      <c r="N1302" s="32"/>
    </row>
    <row r="1303" spans="1:14" x14ac:dyDescent="0.25">
      <c r="A1303" s="2">
        <v>1301</v>
      </c>
      <c r="B1303" s="2">
        <f t="shared" si="102"/>
        <v>40</v>
      </c>
      <c r="C1303" s="2">
        <f t="shared" si="103"/>
        <v>9</v>
      </c>
      <c r="D1303" s="31">
        <v>44101</v>
      </c>
      <c r="E1303" s="2" t="s">
        <v>7</v>
      </c>
      <c r="F1303" s="4">
        <v>110</v>
      </c>
      <c r="G1303" s="2" t="s">
        <v>4</v>
      </c>
      <c r="H1303" s="2">
        <v>38</v>
      </c>
      <c r="I1303" s="2">
        <v>1459</v>
      </c>
      <c r="J1303" s="2">
        <v>5532</v>
      </c>
      <c r="K1303" s="29">
        <f t="shared" si="100"/>
        <v>4073</v>
      </c>
      <c r="L1303">
        <f t="shared" si="101"/>
        <v>73.626174981923356</v>
      </c>
      <c r="M1303" s="33">
        <f t="shared" si="104"/>
        <v>1.1151510505363568E-3</v>
      </c>
      <c r="N1303" s="32"/>
    </row>
    <row r="1304" spans="1:14" x14ac:dyDescent="0.25">
      <c r="A1304" s="2">
        <v>1302</v>
      </c>
      <c r="B1304" s="2">
        <f t="shared" si="102"/>
        <v>40</v>
      </c>
      <c r="C1304" s="2">
        <f t="shared" si="103"/>
        <v>9</v>
      </c>
      <c r="D1304" s="31">
        <v>44102</v>
      </c>
      <c r="E1304" s="2" t="s">
        <v>6</v>
      </c>
      <c r="F1304" s="4">
        <v>104</v>
      </c>
      <c r="G1304" s="2" t="s">
        <v>19</v>
      </c>
      <c r="H1304" s="2">
        <v>22</v>
      </c>
      <c r="I1304" s="2">
        <v>3814</v>
      </c>
      <c r="J1304" s="2">
        <v>7314</v>
      </c>
      <c r="K1304" s="29">
        <f t="shared" si="100"/>
        <v>3500</v>
      </c>
      <c r="L1304">
        <f t="shared" si="101"/>
        <v>47.853431774678704</v>
      </c>
      <c r="M1304" s="33">
        <f t="shared" si="104"/>
        <v>9.5826876427135982E-4</v>
      </c>
      <c r="N1304" s="32"/>
    </row>
    <row r="1305" spans="1:14" x14ac:dyDescent="0.25">
      <c r="A1305" s="2">
        <v>1303</v>
      </c>
      <c r="B1305" s="2">
        <f t="shared" si="102"/>
        <v>40</v>
      </c>
      <c r="C1305" s="2">
        <f t="shared" si="103"/>
        <v>9</v>
      </c>
      <c r="D1305" s="31">
        <v>44103</v>
      </c>
      <c r="E1305" s="2" t="s">
        <v>5</v>
      </c>
      <c r="F1305" s="4">
        <v>109</v>
      </c>
      <c r="G1305" s="2" t="s">
        <v>4</v>
      </c>
      <c r="H1305" s="2">
        <v>30</v>
      </c>
      <c r="I1305" s="2">
        <v>1234</v>
      </c>
      <c r="J1305" s="2">
        <v>4403</v>
      </c>
      <c r="K1305" s="29">
        <f t="shared" si="100"/>
        <v>3169</v>
      </c>
      <c r="L1305">
        <f t="shared" si="101"/>
        <v>71.973654326595508</v>
      </c>
      <c r="M1305" s="33">
        <f t="shared" si="104"/>
        <v>8.6764391827883977E-4</v>
      </c>
      <c r="N1305" s="32"/>
    </row>
    <row r="1306" spans="1:14" x14ac:dyDescent="0.25">
      <c r="A1306" s="2">
        <v>1304</v>
      </c>
      <c r="B1306" s="2">
        <f t="shared" si="102"/>
        <v>40</v>
      </c>
      <c r="C1306" s="2">
        <f t="shared" si="103"/>
        <v>9</v>
      </c>
      <c r="D1306" s="31">
        <v>44104</v>
      </c>
      <c r="E1306" s="2" t="s">
        <v>6</v>
      </c>
      <c r="F1306" s="4">
        <v>107</v>
      </c>
      <c r="G1306" s="2" t="s">
        <v>8</v>
      </c>
      <c r="H1306" s="2">
        <v>40</v>
      </c>
      <c r="I1306" s="2">
        <v>1135</v>
      </c>
      <c r="J1306" s="2">
        <v>1019</v>
      </c>
      <c r="K1306" s="29">
        <f t="shared" si="100"/>
        <v>-116</v>
      </c>
      <c r="L1306">
        <f t="shared" si="101"/>
        <v>-11.383709519136408</v>
      </c>
      <c r="M1306" s="33">
        <f t="shared" si="104"/>
        <v>-3.1759764758707925E-5</v>
      </c>
      <c r="N1306" s="32"/>
    </row>
    <row r="1307" spans="1:14" x14ac:dyDescent="0.25">
      <c r="A1307" s="2">
        <v>1305</v>
      </c>
      <c r="B1307" s="2">
        <f t="shared" si="102"/>
        <v>40</v>
      </c>
      <c r="C1307" s="2">
        <f t="shared" si="103"/>
        <v>10</v>
      </c>
      <c r="D1307" s="31">
        <v>44105</v>
      </c>
      <c r="E1307" s="2" t="s">
        <v>6</v>
      </c>
      <c r="F1307" s="4">
        <v>104</v>
      </c>
      <c r="G1307" s="2" t="s">
        <v>18</v>
      </c>
      <c r="H1307" s="2">
        <v>40</v>
      </c>
      <c r="I1307" s="2">
        <v>3760</v>
      </c>
      <c r="J1307" s="2">
        <v>8561</v>
      </c>
      <c r="K1307" s="29">
        <f t="shared" si="100"/>
        <v>4801</v>
      </c>
      <c r="L1307">
        <f t="shared" si="101"/>
        <v>56.079897208270054</v>
      </c>
      <c r="M1307" s="33">
        <f t="shared" si="104"/>
        <v>1.3144709535047995E-3</v>
      </c>
      <c r="N1307" s="32"/>
    </row>
    <row r="1308" spans="1:14" x14ac:dyDescent="0.25">
      <c r="A1308" s="2">
        <v>1306</v>
      </c>
      <c r="B1308" s="2">
        <f t="shared" si="102"/>
        <v>40</v>
      </c>
      <c r="C1308" s="2">
        <f t="shared" si="103"/>
        <v>10</v>
      </c>
      <c r="D1308" s="31">
        <v>44106</v>
      </c>
      <c r="E1308" s="2" t="s">
        <v>6</v>
      </c>
      <c r="F1308" s="4">
        <v>105</v>
      </c>
      <c r="G1308" s="2" t="s">
        <v>8</v>
      </c>
      <c r="H1308" s="2">
        <v>49</v>
      </c>
      <c r="I1308" s="2">
        <v>2257</v>
      </c>
      <c r="J1308" s="2">
        <v>8467</v>
      </c>
      <c r="K1308" s="29">
        <f t="shared" si="100"/>
        <v>6210</v>
      </c>
      <c r="L1308">
        <f t="shared" si="101"/>
        <v>73.343569150820827</v>
      </c>
      <c r="M1308" s="33">
        <f t="shared" si="104"/>
        <v>1.7002425788928985E-3</v>
      </c>
      <c r="N1308" s="32"/>
    </row>
    <row r="1309" spans="1:14" x14ac:dyDescent="0.25">
      <c r="A1309" s="2">
        <v>1307</v>
      </c>
      <c r="B1309" s="2">
        <f t="shared" si="102"/>
        <v>40</v>
      </c>
      <c r="C1309" s="2">
        <f t="shared" si="103"/>
        <v>10</v>
      </c>
      <c r="D1309" s="31">
        <v>44107</v>
      </c>
      <c r="E1309" s="2" t="s">
        <v>5</v>
      </c>
      <c r="F1309" s="4">
        <v>110</v>
      </c>
      <c r="G1309" s="2" t="s">
        <v>8</v>
      </c>
      <c r="H1309" s="2">
        <v>47</v>
      </c>
      <c r="I1309" s="2">
        <v>3151</v>
      </c>
      <c r="J1309" s="2">
        <v>8971</v>
      </c>
      <c r="K1309" s="29">
        <f t="shared" si="100"/>
        <v>5820</v>
      </c>
      <c r="L1309">
        <f t="shared" si="101"/>
        <v>64.875710623118948</v>
      </c>
      <c r="M1309" s="33">
        <f t="shared" si="104"/>
        <v>1.5934640594455183E-3</v>
      </c>
      <c r="N1309" s="32"/>
    </row>
    <row r="1310" spans="1:14" x14ac:dyDescent="0.25">
      <c r="A1310" s="2">
        <v>1308</v>
      </c>
      <c r="B1310" s="2">
        <f t="shared" si="102"/>
        <v>41</v>
      </c>
      <c r="C1310" s="2">
        <f t="shared" si="103"/>
        <v>10</v>
      </c>
      <c r="D1310" s="31">
        <v>44108</v>
      </c>
      <c r="E1310" s="2" t="s">
        <v>7</v>
      </c>
      <c r="F1310" s="4">
        <v>104</v>
      </c>
      <c r="G1310" s="2" t="s">
        <v>4</v>
      </c>
      <c r="H1310" s="2">
        <v>34</v>
      </c>
      <c r="I1310" s="2">
        <v>1095</v>
      </c>
      <c r="J1310" s="2">
        <v>4053</v>
      </c>
      <c r="K1310" s="29">
        <f t="shared" si="100"/>
        <v>2958</v>
      </c>
      <c r="L1310">
        <f t="shared" si="101"/>
        <v>72.982975573649142</v>
      </c>
      <c r="M1310" s="33">
        <f t="shared" si="104"/>
        <v>8.0987400134705206E-4</v>
      </c>
      <c r="N1310" s="32"/>
    </row>
    <row r="1311" spans="1:14" x14ac:dyDescent="0.25">
      <c r="A1311" s="2">
        <v>1309</v>
      </c>
      <c r="B1311" s="2">
        <f t="shared" si="102"/>
        <v>41</v>
      </c>
      <c r="C1311" s="2">
        <f t="shared" si="103"/>
        <v>10</v>
      </c>
      <c r="D1311" s="31">
        <v>44109</v>
      </c>
      <c r="E1311" s="2" t="s">
        <v>3</v>
      </c>
      <c r="F1311" s="4">
        <v>103</v>
      </c>
      <c r="G1311" s="2" t="s">
        <v>20</v>
      </c>
      <c r="H1311" s="2">
        <v>8</v>
      </c>
      <c r="I1311" s="2">
        <v>4390</v>
      </c>
      <c r="J1311" s="2">
        <v>4506</v>
      </c>
      <c r="K1311" s="29">
        <f t="shared" si="100"/>
        <v>116</v>
      </c>
      <c r="L1311">
        <f t="shared" si="101"/>
        <v>2.5743453173546382</v>
      </c>
      <c r="M1311" s="33">
        <f t="shared" si="104"/>
        <v>3.1759764758707925E-5</v>
      </c>
      <c r="N1311" s="32"/>
    </row>
    <row r="1312" spans="1:14" x14ac:dyDescent="0.25">
      <c r="A1312" s="2">
        <v>1310</v>
      </c>
      <c r="B1312" s="2">
        <f t="shared" si="102"/>
        <v>41</v>
      </c>
      <c r="C1312" s="2">
        <f t="shared" si="103"/>
        <v>10</v>
      </c>
      <c r="D1312" s="31">
        <v>44110</v>
      </c>
      <c r="E1312" s="2" t="s">
        <v>5</v>
      </c>
      <c r="F1312" s="4">
        <v>103</v>
      </c>
      <c r="G1312" s="2" t="s">
        <v>8</v>
      </c>
      <c r="H1312" s="2">
        <v>47</v>
      </c>
      <c r="I1312" s="2">
        <v>1760</v>
      </c>
      <c r="J1312" s="2">
        <v>2493</v>
      </c>
      <c r="K1312" s="29">
        <f t="shared" si="100"/>
        <v>733</v>
      </c>
      <c r="L1312">
        <f t="shared" si="101"/>
        <v>29.402326514239874</v>
      </c>
      <c r="M1312" s="33">
        <f t="shared" si="104"/>
        <v>2.0068885834597335E-4</v>
      </c>
      <c r="N1312" s="32"/>
    </row>
    <row r="1313" spans="1:14" x14ac:dyDescent="0.25">
      <c r="A1313" s="2">
        <v>1311</v>
      </c>
      <c r="B1313" s="2">
        <f t="shared" si="102"/>
        <v>41</v>
      </c>
      <c r="C1313" s="2">
        <f t="shared" si="103"/>
        <v>10</v>
      </c>
      <c r="D1313" s="31">
        <v>44111</v>
      </c>
      <c r="E1313" s="2" t="s">
        <v>7</v>
      </c>
      <c r="F1313" s="4">
        <v>101</v>
      </c>
      <c r="G1313" s="2" t="s">
        <v>20</v>
      </c>
      <c r="H1313" s="2">
        <v>22</v>
      </c>
      <c r="I1313" s="2">
        <v>4922</v>
      </c>
      <c r="J1313" s="2">
        <v>4636</v>
      </c>
      <c r="K1313" s="29">
        <f t="shared" si="100"/>
        <v>-286</v>
      </c>
      <c r="L1313">
        <f t="shared" si="101"/>
        <v>-6.1691113028472824</v>
      </c>
      <c r="M1313" s="33">
        <f t="shared" si="104"/>
        <v>-7.8304247594745407E-5</v>
      </c>
      <c r="N1313" s="32"/>
    </row>
    <row r="1314" spans="1:14" x14ac:dyDescent="0.25">
      <c r="A1314" s="2">
        <v>1312</v>
      </c>
      <c r="B1314" s="2">
        <f t="shared" si="102"/>
        <v>41</v>
      </c>
      <c r="C1314" s="2">
        <f t="shared" si="103"/>
        <v>10</v>
      </c>
      <c r="D1314" s="31">
        <v>44112</v>
      </c>
      <c r="E1314" s="2" t="s">
        <v>3</v>
      </c>
      <c r="F1314" s="4">
        <v>107</v>
      </c>
      <c r="G1314" s="2" t="s">
        <v>8</v>
      </c>
      <c r="H1314" s="2">
        <v>36</v>
      </c>
      <c r="I1314" s="2">
        <v>3299</v>
      </c>
      <c r="J1314" s="2">
        <v>6843</v>
      </c>
      <c r="K1314" s="29">
        <f t="shared" si="100"/>
        <v>3544</v>
      </c>
      <c r="L1314">
        <f t="shared" si="101"/>
        <v>51.790150518778312</v>
      </c>
      <c r="M1314" s="33">
        <f t="shared" si="104"/>
        <v>9.7031557159362835E-4</v>
      </c>
      <c r="N1314" s="32"/>
    </row>
    <row r="1315" spans="1:14" x14ac:dyDescent="0.25">
      <c r="A1315" s="2">
        <v>1313</v>
      </c>
      <c r="B1315" s="2">
        <f t="shared" si="102"/>
        <v>41</v>
      </c>
      <c r="C1315" s="2">
        <f t="shared" si="103"/>
        <v>10</v>
      </c>
      <c r="D1315" s="31">
        <v>44113</v>
      </c>
      <c r="E1315" s="2" t="s">
        <v>6</v>
      </c>
      <c r="F1315" s="4">
        <v>107</v>
      </c>
      <c r="G1315" s="2" t="s">
        <v>8</v>
      </c>
      <c r="H1315" s="2">
        <v>23</v>
      </c>
      <c r="I1315" s="2">
        <v>1922</v>
      </c>
      <c r="J1315" s="2">
        <v>6236</v>
      </c>
      <c r="K1315" s="29">
        <f t="shared" si="100"/>
        <v>4314</v>
      </c>
      <c r="L1315">
        <f t="shared" si="101"/>
        <v>69.178960872354082</v>
      </c>
      <c r="M1315" s="33">
        <f t="shared" si="104"/>
        <v>1.1811346997333274E-3</v>
      </c>
      <c r="N1315" s="32"/>
    </row>
    <row r="1316" spans="1:14" x14ac:dyDescent="0.25">
      <c r="A1316" s="2">
        <v>1314</v>
      </c>
      <c r="B1316" s="2">
        <f t="shared" si="102"/>
        <v>41</v>
      </c>
      <c r="C1316" s="2">
        <f t="shared" si="103"/>
        <v>10</v>
      </c>
      <c r="D1316" s="31">
        <v>44114</v>
      </c>
      <c r="E1316" s="2" t="s">
        <v>5</v>
      </c>
      <c r="F1316" s="4">
        <v>105</v>
      </c>
      <c r="G1316" s="2" t="s">
        <v>18</v>
      </c>
      <c r="H1316" s="2">
        <v>3</v>
      </c>
      <c r="I1316" s="2">
        <v>3556</v>
      </c>
      <c r="J1316" s="2">
        <v>8689</v>
      </c>
      <c r="K1316" s="29">
        <f t="shared" si="100"/>
        <v>5133</v>
      </c>
      <c r="L1316">
        <f t="shared" si="101"/>
        <v>59.074692139486707</v>
      </c>
      <c r="M1316" s="33">
        <f t="shared" si="104"/>
        <v>1.4053695905728257E-3</v>
      </c>
      <c r="N1316" s="32"/>
    </row>
    <row r="1317" spans="1:14" x14ac:dyDescent="0.25">
      <c r="A1317" s="2">
        <v>1315</v>
      </c>
      <c r="B1317" s="2">
        <f t="shared" si="102"/>
        <v>42</v>
      </c>
      <c r="C1317" s="2">
        <f t="shared" si="103"/>
        <v>10</v>
      </c>
      <c r="D1317" s="31">
        <v>44115</v>
      </c>
      <c r="E1317" s="2" t="s">
        <v>5</v>
      </c>
      <c r="F1317" s="4">
        <v>110</v>
      </c>
      <c r="G1317" s="2" t="s">
        <v>20</v>
      </c>
      <c r="H1317" s="2">
        <v>8</v>
      </c>
      <c r="I1317" s="2">
        <v>4730</v>
      </c>
      <c r="J1317" s="2">
        <v>5377</v>
      </c>
      <c r="K1317" s="29">
        <f t="shared" si="100"/>
        <v>647</v>
      </c>
      <c r="L1317">
        <f t="shared" si="101"/>
        <v>12.032732006695184</v>
      </c>
      <c r="M1317" s="33">
        <f t="shared" si="104"/>
        <v>1.7714282585244853E-4</v>
      </c>
      <c r="N1317" s="32"/>
    </row>
    <row r="1318" spans="1:14" x14ac:dyDescent="0.25">
      <c r="A1318" s="2">
        <v>1316</v>
      </c>
      <c r="B1318" s="2">
        <f t="shared" si="102"/>
        <v>42</v>
      </c>
      <c r="C1318" s="2">
        <f t="shared" si="103"/>
        <v>10</v>
      </c>
      <c r="D1318" s="31">
        <v>44116</v>
      </c>
      <c r="E1318" s="2" t="s">
        <v>5</v>
      </c>
      <c r="F1318" s="4">
        <v>109</v>
      </c>
      <c r="G1318" s="2" t="s">
        <v>19</v>
      </c>
      <c r="H1318" s="2">
        <v>15</v>
      </c>
      <c r="I1318" s="2">
        <v>3190</v>
      </c>
      <c r="J1318" s="2">
        <v>1008</v>
      </c>
      <c r="K1318" s="29">
        <f t="shared" si="100"/>
        <v>-2182</v>
      </c>
      <c r="L1318">
        <f t="shared" si="101"/>
        <v>-216.46825396825395</v>
      </c>
      <c r="M1318" s="33">
        <f t="shared" si="104"/>
        <v>-5.9741212675431632E-4</v>
      </c>
      <c r="N1318" s="32"/>
    </row>
    <row r="1319" spans="1:14" x14ac:dyDescent="0.25">
      <c r="A1319" s="2">
        <v>1317</v>
      </c>
      <c r="B1319" s="2">
        <f t="shared" si="102"/>
        <v>42</v>
      </c>
      <c r="C1319" s="2">
        <f t="shared" si="103"/>
        <v>10</v>
      </c>
      <c r="D1319" s="31">
        <v>44117</v>
      </c>
      <c r="E1319" s="2" t="s">
        <v>7</v>
      </c>
      <c r="F1319" s="4">
        <v>104</v>
      </c>
      <c r="G1319" s="2" t="s">
        <v>4</v>
      </c>
      <c r="H1319" s="2">
        <v>37</v>
      </c>
      <c r="I1319" s="2">
        <v>1062</v>
      </c>
      <c r="J1319" s="2">
        <v>3999</v>
      </c>
      <c r="K1319" s="29">
        <f t="shared" si="100"/>
        <v>2937</v>
      </c>
      <c r="L1319">
        <f t="shared" si="101"/>
        <v>73.443360840210048</v>
      </c>
      <c r="M1319" s="33">
        <f t="shared" si="104"/>
        <v>8.0412438876142391E-4</v>
      </c>
      <c r="N1319" s="32"/>
    </row>
    <row r="1320" spans="1:14" x14ac:dyDescent="0.25">
      <c r="A1320" s="2">
        <v>1318</v>
      </c>
      <c r="B1320" s="2">
        <f t="shared" si="102"/>
        <v>42</v>
      </c>
      <c r="C1320" s="2">
        <f t="shared" si="103"/>
        <v>10</v>
      </c>
      <c r="D1320" s="31">
        <v>44118</v>
      </c>
      <c r="E1320" s="2" t="s">
        <v>3</v>
      </c>
      <c r="F1320" s="4">
        <v>109</v>
      </c>
      <c r="G1320" s="2" t="s">
        <v>19</v>
      </c>
      <c r="H1320" s="2">
        <v>9</v>
      </c>
      <c r="I1320" s="2">
        <v>4360</v>
      </c>
      <c r="J1320" s="2">
        <v>2934</v>
      </c>
      <c r="K1320" s="29">
        <f t="shared" si="100"/>
        <v>-1426</v>
      </c>
      <c r="L1320">
        <f t="shared" si="101"/>
        <v>-48.602590320381736</v>
      </c>
      <c r="M1320" s="33">
        <f t="shared" si="104"/>
        <v>-3.9042607367170261E-4</v>
      </c>
      <c r="N1320" s="32"/>
    </row>
    <row r="1321" spans="1:14" x14ac:dyDescent="0.25">
      <c r="A1321" s="2">
        <v>1319</v>
      </c>
      <c r="B1321" s="2">
        <f t="shared" si="102"/>
        <v>42</v>
      </c>
      <c r="C1321" s="2">
        <f t="shared" si="103"/>
        <v>10</v>
      </c>
      <c r="D1321" s="31">
        <v>44119</v>
      </c>
      <c r="E1321" s="2" t="s">
        <v>3</v>
      </c>
      <c r="F1321" s="4">
        <v>103</v>
      </c>
      <c r="G1321" s="2" t="s">
        <v>4</v>
      </c>
      <c r="H1321" s="2">
        <v>23</v>
      </c>
      <c r="I1321" s="2">
        <v>2280</v>
      </c>
      <c r="J1321" s="2">
        <v>6131</v>
      </c>
      <c r="K1321" s="29">
        <f t="shared" si="100"/>
        <v>3851</v>
      </c>
      <c r="L1321">
        <f t="shared" si="101"/>
        <v>62.811939324743108</v>
      </c>
      <c r="M1321" s="33">
        <f t="shared" si="104"/>
        <v>1.0543694317740018E-3</v>
      </c>
      <c r="N1321" s="32"/>
    </row>
    <row r="1322" spans="1:14" x14ac:dyDescent="0.25">
      <c r="A1322" s="2">
        <v>1320</v>
      </c>
      <c r="B1322" s="2">
        <f t="shared" si="102"/>
        <v>42</v>
      </c>
      <c r="C1322" s="2">
        <f t="shared" si="103"/>
        <v>10</v>
      </c>
      <c r="D1322" s="31">
        <v>44120</v>
      </c>
      <c r="E1322" s="2" t="s">
        <v>7</v>
      </c>
      <c r="F1322" s="4">
        <v>110</v>
      </c>
      <c r="G1322" s="2" t="s">
        <v>18</v>
      </c>
      <c r="H1322" s="2">
        <v>45</v>
      </c>
      <c r="I1322" s="2">
        <v>2905</v>
      </c>
      <c r="J1322" s="2">
        <v>4930</v>
      </c>
      <c r="K1322" s="29">
        <f t="shared" si="100"/>
        <v>2025</v>
      </c>
      <c r="L1322">
        <f t="shared" si="101"/>
        <v>41.075050709939148</v>
      </c>
      <c r="M1322" s="33">
        <f t="shared" si="104"/>
        <v>5.5442692789985819E-4</v>
      </c>
      <c r="N1322" s="32"/>
    </row>
    <row r="1323" spans="1:14" x14ac:dyDescent="0.25">
      <c r="A1323" s="2">
        <v>1321</v>
      </c>
      <c r="B1323" s="2">
        <f t="shared" si="102"/>
        <v>42</v>
      </c>
      <c r="C1323" s="2">
        <f t="shared" si="103"/>
        <v>10</v>
      </c>
      <c r="D1323" s="31">
        <v>44121</v>
      </c>
      <c r="E1323" s="2" t="s">
        <v>5</v>
      </c>
      <c r="F1323" s="4">
        <v>110</v>
      </c>
      <c r="G1323" s="2" t="s">
        <v>20</v>
      </c>
      <c r="H1323" s="2">
        <v>27</v>
      </c>
      <c r="I1323" s="2">
        <v>4630</v>
      </c>
      <c r="J1323" s="2">
        <v>6070</v>
      </c>
      <c r="K1323" s="29">
        <f t="shared" si="100"/>
        <v>1440</v>
      </c>
      <c r="L1323">
        <f t="shared" si="101"/>
        <v>23.72322899505766</v>
      </c>
      <c r="M1323" s="33">
        <f t="shared" si="104"/>
        <v>3.9425914872878801E-4</v>
      </c>
      <c r="N1323" s="32"/>
    </row>
    <row r="1324" spans="1:14" x14ac:dyDescent="0.25">
      <c r="A1324" s="2">
        <v>1322</v>
      </c>
      <c r="B1324" s="2">
        <f t="shared" si="102"/>
        <v>43</v>
      </c>
      <c r="C1324" s="2">
        <f t="shared" si="103"/>
        <v>10</v>
      </c>
      <c r="D1324" s="31">
        <v>44122</v>
      </c>
      <c r="E1324" s="2" t="s">
        <v>7</v>
      </c>
      <c r="F1324" s="4">
        <v>103</v>
      </c>
      <c r="G1324" s="2" t="s">
        <v>18</v>
      </c>
      <c r="H1324" s="2">
        <v>38</v>
      </c>
      <c r="I1324" s="2">
        <v>3661</v>
      </c>
      <c r="J1324" s="2">
        <v>5226</v>
      </c>
      <c r="K1324" s="29">
        <f t="shared" si="100"/>
        <v>1565</v>
      </c>
      <c r="L1324">
        <f t="shared" si="101"/>
        <v>29.946421737466512</v>
      </c>
      <c r="M1324" s="33">
        <f t="shared" si="104"/>
        <v>4.2848303316705088E-4</v>
      </c>
      <c r="N1324" s="32"/>
    </row>
    <row r="1325" spans="1:14" x14ac:dyDescent="0.25">
      <c r="A1325" s="2">
        <v>1323</v>
      </c>
      <c r="B1325" s="2">
        <f t="shared" si="102"/>
        <v>43</v>
      </c>
      <c r="C1325" s="2">
        <f t="shared" si="103"/>
        <v>10</v>
      </c>
      <c r="D1325" s="31">
        <v>44123</v>
      </c>
      <c r="E1325" s="2" t="s">
        <v>7</v>
      </c>
      <c r="F1325" s="4">
        <v>108</v>
      </c>
      <c r="G1325" s="2" t="s">
        <v>8</v>
      </c>
      <c r="H1325" s="2">
        <v>22</v>
      </c>
      <c r="I1325" s="2">
        <v>4005</v>
      </c>
      <c r="J1325" s="2">
        <v>8382</v>
      </c>
      <c r="K1325" s="29">
        <f t="shared" si="100"/>
        <v>4377</v>
      </c>
      <c r="L1325">
        <f t="shared" si="101"/>
        <v>52.219040801717966</v>
      </c>
      <c r="M1325" s="33">
        <f t="shared" si="104"/>
        <v>1.198383537490212E-3</v>
      </c>
      <c r="N1325" s="32"/>
    </row>
    <row r="1326" spans="1:14" x14ac:dyDescent="0.25">
      <c r="A1326" s="2">
        <v>1324</v>
      </c>
      <c r="B1326" s="2">
        <f t="shared" si="102"/>
        <v>43</v>
      </c>
      <c r="C1326" s="2">
        <f t="shared" si="103"/>
        <v>10</v>
      </c>
      <c r="D1326" s="31">
        <v>44124</v>
      </c>
      <c r="E1326" s="2" t="s">
        <v>7</v>
      </c>
      <c r="F1326" s="4">
        <v>109</v>
      </c>
      <c r="G1326" s="2" t="s">
        <v>4</v>
      </c>
      <c r="H1326" s="2">
        <v>19</v>
      </c>
      <c r="I1326" s="2">
        <v>4086</v>
      </c>
      <c r="J1326" s="2">
        <v>7460</v>
      </c>
      <c r="K1326" s="29">
        <f t="shared" si="100"/>
        <v>3374</v>
      </c>
      <c r="L1326">
        <f t="shared" si="101"/>
        <v>45.227882037533512</v>
      </c>
      <c r="M1326" s="33">
        <f t="shared" si="104"/>
        <v>9.2377108875759089E-4</v>
      </c>
      <c r="N1326" s="32"/>
    </row>
    <row r="1327" spans="1:14" x14ac:dyDescent="0.25">
      <c r="A1327" s="2">
        <v>1325</v>
      </c>
      <c r="B1327" s="2">
        <f t="shared" si="102"/>
        <v>43</v>
      </c>
      <c r="C1327" s="2">
        <f t="shared" si="103"/>
        <v>10</v>
      </c>
      <c r="D1327" s="31">
        <v>44125</v>
      </c>
      <c r="E1327" s="2" t="s">
        <v>7</v>
      </c>
      <c r="F1327" s="4">
        <v>109</v>
      </c>
      <c r="G1327" s="2" t="s">
        <v>4</v>
      </c>
      <c r="H1327" s="2">
        <v>6</v>
      </c>
      <c r="I1327" s="2">
        <v>2929</v>
      </c>
      <c r="J1327" s="2">
        <v>3470</v>
      </c>
      <c r="K1327" s="29">
        <f t="shared" si="100"/>
        <v>541</v>
      </c>
      <c r="L1327">
        <f t="shared" si="101"/>
        <v>15.590778097982708</v>
      </c>
      <c r="M1327" s="33">
        <f t="shared" si="104"/>
        <v>1.4812097184880161E-4</v>
      </c>
      <c r="N1327" s="32"/>
    </row>
    <row r="1328" spans="1:14" x14ac:dyDescent="0.25">
      <c r="A1328" s="2">
        <v>1326</v>
      </c>
      <c r="B1328" s="2">
        <f t="shared" si="102"/>
        <v>43</v>
      </c>
      <c r="C1328" s="2">
        <f t="shared" si="103"/>
        <v>10</v>
      </c>
      <c r="D1328" s="31">
        <v>44126</v>
      </c>
      <c r="E1328" s="2" t="s">
        <v>3</v>
      </c>
      <c r="F1328" s="4">
        <v>108</v>
      </c>
      <c r="G1328" s="2" t="s">
        <v>4</v>
      </c>
      <c r="H1328" s="2">
        <v>22</v>
      </c>
      <c r="I1328" s="2">
        <v>3273</v>
      </c>
      <c r="J1328" s="2">
        <v>4750</v>
      </c>
      <c r="K1328" s="29">
        <f t="shared" si="100"/>
        <v>1477</v>
      </c>
      <c r="L1328">
        <f t="shared" si="101"/>
        <v>31.094736842105263</v>
      </c>
      <c r="M1328" s="33">
        <f t="shared" si="104"/>
        <v>4.0438941852251385E-4</v>
      </c>
      <c r="N1328" s="32"/>
    </row>
    <row r="1329" spans="1:14" x14ac:dyDescent="0.25">
      <c r="A1329" s="2">
        <v>1327</v>
      </c>
      <c r="B1329" s="2">
        <f t="shared" si="102"/>
        <v>43</v>
      </c>
      <c r="C1329" s="2">
        <f t="shared" si="103"/>
        <v>10</v>
      </c>
      <c r="D1329" s="31">
        <v>44127</v>
      </c>
      <c r="E1329" s="2" t="s">
        <v>3</v>
      </c>
      <c r="F1329" s="4">
        <v>108</v>
      </c>
      <c r="G1329" s="2" t="s">
        <v>8</v>
      </c>
      <c r="H1329" s="2">
        <v>12</v>
      </c>
      <c r="I1329" s="2">
        <v>2044</v>
      </c>
      <c r="J1329" s="2">
        <v>6562</v>
      </c>
      <c r="K1329" s="29">
        <f t="shared" si="100"/>
        <v>4518</v>
      </c>
      <c r="L1329">
        <f t="shared" si="101"/>
        <v>68.850960073148428</v>
      </c>
      <c r="M1329" s="33">
        <f t="shared" si="104"/>
        <v>1.2369880791365724E-3</v>
      </c>
      <c r="N1329" s="32"/>
    </row>
    <row r="1330" spans="1:14" x14ac:dyDescent="0.25">
      <c r="A1330" s="2">
        <v>1328</v>
      </c>
      <c r="B1330" s="2">
        <f t="shared" si="102"/>
        <v>43</v>
      </c>
      <c r="C1330" s="2">
        <f t="shared" si="103"/>
        <v>10</v>
      </c>
      <c r="D1330" s="31">
        <v>44128</v>
      </c>
      <c r="E1330" s="2" t="s">
        <v>7</v>
      </c>
      <c r="F1330" s="4">
        <v>107</v>
      </c>
      <c r="G1330" s="2" t="s">
        <v>8</v>
      </c>
      <c r="H1330" s="2">
        <v>33</v>
      </c>
      <c r="I1330" s="2">
        <v>2095</v>
      </c>
      <c r="J1330" s="2">
        <v>8660</v>
      </c>
      <c r="K1330" s="29">
        <f t="shared" si="100"/>
        <v>6565</v>
      </c>
      <c r="L1330">
        <f t="shared" si="101"/>
        <v>75.808314087759825</v>
      </c>
      <c r="M1330" s="33">
        <f t="shared" si="104"/>
        <v>1.7974384106975649E-3</v>
      </c>
      <c r="N1330" s="32"/>
    </row>
    <row r="1331" spans="1:14" x14ac:dyDescent="0.25">
      <c r="A1331" s="2">
        <v>1329</v>
      </c>
      <c r="B1331" s="2">
        <f t="shared" si="102"/>
        <v>44</v>
      </c>
      <c r="C1331" s="2">
        <f t="shared" si="103"/>
        <v>10</v>
      </c>
      <c r="D1331" s="31">
        <v>44129</v>
      </c>
      <c r="E1331" s="2" t="s">
        <v>3</v>
      </c>
      <c r="F1331" s="4">
        <v>109</v>
      </c>
      <c r="G1331" s="2" t="s">
        <v>4</v>
      </c>
      <c r="H1331" s="2">
        <v>29</v>
      </c>
      <c r="I1331" s="2">
        <v>4450</v>
      </c>
      <c r="J1331" s="2">
        <v>6447</v>
      </c>
      <c r="K1331" s="29">
        <f t="shared" si="100"/>
        <v>1997</v>
      </c>
      <c r="L1331">
        <f t="shared" si="101"/>
        <v>30.975647588025438</v>
      </c>
      <c r="M1331" s="33">
        <f t="shared" si="104"/>
        <v>5.4676077778568729E-4</v>
      </c>
      <c r="N1331" s="32"/>
    </row>
    <row r="1332" spans="1:14" x14ac:dyDescent="0.25">
      <c r="A1332" s="2">
        <v>1330</v>
      </c>
      <c r="B1332" s="2">
        <f t="shared" si="102"/>
        <v>44</v>
      </c>
      <c r="C1332" s="2">
        <f t="shared" si="103"/>
        <v>10</v>
      </c>
      <c r="D1332" s="31">
        <v>44130</v>
      </c>
      <c r="E1332" s="2" t="s">
        <v>5</v>
      </c>
      <c r="F1332" s="4">
        <v>110</v>
      </c>
      <c r="G1332" s="2" t="s">
        <v>19</v>
      </c>
      <c r="H1332" s="2">
        <v>8</v>
      </c>
      <c r="I1332" s="2">
        <v>4377</v>
      </c>
      <c r="J1332" s="2">
        <v>5386</v>
      </c>
      <c r="K1332" s="29">
        <f t="shared" si="100"/>
        <v>1009</v>
      </c>
      <c r="L1332">
        <f t="shared" si="101"/>
        <v>18.733754177497214</v>
      </c>
      <c r="M1332" s="33">
        <f t="shared" si="104"/>
        <v>2.7625519518565772E-4</v>
      </c>
      <c r="N1332" s="32"/>
    </row>
    <row r="1333" spans="1:14" x14ac:dyDescent="0.25">
      <c r="A1333" s="2">
        <v>1331</v>
      </c>
      <c r="B1333" s="2">
        <f t="shared" si="102"/>
        <v>44</v>
      </c>
      <c r="C1333" s="2">
        <f t="shared" si="103"/>
        <v>10</v>
      </c>
      <c r="D1333" s="31">
        <v>44131</v>
      </c>
      <c r="E1333" s="2" t="s">
        <v>7</v>
      </c>
      <c r="F1333" s="4">
        <v>108</v>
      </c>
      <c r="G1333" s="2" t="s">
        <v>4</v>
      </c>
      <c r="H1333" s="2">
        <v>44</v>
      </c>
      <c r="I1333" s="2">
        <v>4238</v>
      </c>
      <c r="J1333" s="2">
        <v>8145</v>
      </c>
      <c r="K1333" s="29">
        <f t="shared" si="100"/>
        <v>3907</v>
      </c>
      <c r="L1333">
        <f t="shared" si="101"/>
        <v>47.968078575813387</v>
      </c>
      <c r="M1333" s="33">
        <f t="shared" si="104"/>
        <v>1.0697017320023437E-3</v>
      </c>
      <c r="N1333" s="32"/>
    </row>
    <row r="1334" spans="1:14" x14ac:dyDescent="0.25">
      <c r="A1334" s="2">
        <v>1332</v>
      </c>
      <c r="B1334" s="2">
        <f t="shared" si="102"/>
        <v>44</v>
      </c>
      <c r="C1334" s="2">
        <f t="shared" si="103"/>
        <v>10</v>
      </c>
      <c r="D1334" s="31">
        <v>44132</v>
      </c>
      <c r="E1334" s="2" t="s">
        <v>3</v>
      </c>
      <c r="F1334" s="4">
        <v>101</v>
      </c>
      <c r="G1334" s="2" t="s">
        <v>19</v>
      </c>
      <c r="H1334" s="2">
        <v>9</v>
      </c>
      <c r="I1334" s="2">
        <v>2057</v>
      </c>
      <c r="J1334" s="2">
        <v>6632</v>
      </c>
      <c r="K1334" s="29">
        <f t="shared" si="100"/>
        <v>4575</v>
      </c>
      <c r="L1334">
        <f t="shared" si="101"/>
        <v>68.983715319662238</v>
      </c>
      <c r="M1334" s="33">
        <f t="shared" si="104"/>
        <v>1.2525941704404203E-3</v>
      </c>
      <c r="N1334" s="32"/>
    </row>
    <row r="1335" spans="1:14" x14ac:dyDescent="0.25">
      <c r="A1335" s="2">
        <v>1333</v>
      </c>
      <c r="B1335" s="2">
        <f t="shared" si="102"/>
        <v>44</v>
      </c>
      <c r="C1335" s="2">
        <f t="shared" si="103"/>
        <v>10</v>
      </c>
      <c r="D1335" s="31">
        <v>44133</v>
      </c>
      <c r="E1335" s="2" t="s">
        <v>5</v>
      </c>
      <c r="F1335" s="4">
        <v>110</v>
      </c>
      <c r="G1335" s="2" t="s">
        <v>19</v>
      </c>
      <c r="H1335" s="2">
        <v>37</v>
      </c>
      <c r="I1335" s="2">
        <v>1318</v>
      </c>
      <c r="J1335" s="2">
        <v>2193</v>
      </c>
      <c r="K1335" s="29">
        <f t="shared" si="100"/>
        <v>875</v>
      </c>
      <c r="L1335">
        <f t="shared" si="101"/>
        <v>39.899680802553576</v>
      </c>
      <c r="M1335" s="33">
        <f t="shared" si="104"/>
        <v>2.3956719106783995E-4</v>
      </c>
      <c r="N1335" s="32"/>
    </row>
    <row r="1336" spans="1:14" x14ac:dyDescent="0.25">
      <c r="A1336" s="2">
        <v>1334</v>
      </c>
      <c r="B1336" s="2">
        <f t="shared" si="102"/>
        <v>44</v>
      </c>
      <c r="C1336" s="2">
        <f t="shared" si="103"/>
        <v>10</v>
      </c>
      <c r="D1336" s="31">
        <v>44134</v>
      </c>
      <c r="E1336" s="2" t="s">
        <v>6</v>
      </c>
      <c r="F1336" s="4">
        <v>108</v>
      </c>
      <c r="G1336" s="2" t="s">
        <v>19</v>
      </c>
      <c r="H1336" s="2">
        <v>6</v>
      </c>
      <c r="I1336" s="2">
        <v>2267</v>
      </c>
      <c r="J1336" s="2">
        <v>8188</v>
      </c>
      <c r="K1336" s="29">
        <f t="shared" si="100"/>
        <v>5921</v>
      </c>
      <c r="L1336">
        <f t="shared" si="101"/>
        <v>72.313141182217876</v>
      </c>
      <c r="M1336" s="33">
        <f t="shared" si="104"/>
        <v>1.6211169580716348E-3</v>
      </c>
      <c r="N1336" s="32"/>
    </row>
    <row r="1337" spans="1:14" x14ac:dyDescent="0.25">
      <c r="A1337" s="2">
        <v>1335</v>
      </c>
      <c r="B1337" s="2">
        <f t="shared" si="102"/>
        <v>44</v>
      </c>
      <c r="C1337" s="2">
        <f t="shared" si="103"/>
        <v>10</v>
      </c>
      <c r="D1337" s="31">
        <v>44135</v>
      </c>
      <c r="E1337" s="2" t="s">
        <v>3</v>
      </c>
      <c r="F1337" s="4">
        <v>105</v>
      </c>
      <c r="G1337" s="2" t="s">
        <v>8</v>
      </c>
      <c r="H1337" s="2">
        <v>45</v>
      </c>
      <c r="I1337" s="2">
        <v>4479</v>
      </c>
      <c r="J1337" s="2">
        <v>4315</v>
      </c>
      <c r="K1337" s="29">
        <f t="shared" si="100"/>
        <v>-164</v>
      </c>
      <c r="L1337">
        <f t="shared" si="101"/>
        <v>-3.8006952491309387</v>
      </c>
      <c r="M1337" s="33">
        <f t="shared" si="104"/>
        <v>-4.4901736383000857E-5</v>
      </c>
      <c r="N1337" s="32"/>
    </row>
    <row r="1338" spans="1:14" x14ac:dyDescent="0.25">
      <c r="A1338" s="2">
        <v>1336</v>
      </c>
      <c r="B1338" s="2">
        <f t="shared" si="102"/>
        <v>45</v>
      </c>
      <c r="C1338" s="2">
        <f t="shared" si="103"/>
        <v>11</v>
      </c>
      <c r="D1338" s="31">
        <v>44136</v>
      </c>
      <c r="E1338" s="2" t="s">
        <v>7</v>
      </c>
      <c r="F1338" s="4">
        <v>105</v>
      </c>
      <c r="G1338" s="2" t="s">
        <v>20</v>
      </c>
      <c r="H1338" s="2">
        <v>34</v>
      </c>
      <c r="I1338" s="2">
        <v>2546</v>
      </c>
      <c r="J1338" s="2">
        <v>1913</v>
      </c>
      <c r="K1338" s="29">
        <f t="shared" si="100"/>
        <v>-633</v>
      </c>
      <c r="L1338">
        <f t="shared" si="101"/>
        <v>-33.089388395190802</v>
      </c>
      <c r="M1338" s="33">
        <f t="shared" si="104"/>
        <v>-1.7330975079536307E-4</v>
      </c>
      <c r="N1338" s="32"/>
    </row>
    <row r="1339" spans="1:14" x14ac:dyDescent="0.25">
      <c r="A1339" s="2">
        <v>1337</v>
      </c>
      <c r="B1339" s="2">
        <f t="shared" si="102"/>
        <v>45</v>
      </c>
      <c r="C1339" s="2">
        <f t="shared" si="103"/>
        <v>11</v>
      </c>
      <c r="D1339" s="31">
        <v>44137</v>
      </c>
      <c r="E1339" s="2" t="s">
        <v>3</v>
      </c>
      <c r="F1339" s="4">
        <v>108</v>
      </c>
      <c r="G1339" s="2" t="s">
        <v>19</v>
      </c>
      <c r="H1339" s="2">
        <v>2</v>
      </c>
      <c r="I1339" s="2">
        <v>2093</v>
      </c>
      <c r="J1339" s="2">
        <v>6864</v>
      </c>
      <c r="K1339" s="29">
        <f t="shared" si="100"/>
        <v>4771</v>
      </c>
      <c r="L1339">
        <f t="shared" si="101"/>
        <v>69.507575757575751</v>
      </c>
      <c r="M1339" s="33">
        <f t="shared" si="104"/>
        <v>1.3062572212396164E-3</v>
      </c>
      <c r="N1339" s="32"/>
    </row>
    <row r="1340" spans="1:14" x14ac:dyDescent="0.25">
      <c r="A1340" s="2">
        <v>1338</v>
      </c>
      <c r="B1340" s="2">
        <f t="shared" si="102"/>
        <v>45</v>
      </c>
      <c r="C1340" s="2">
        <f t="shared" si="103"/>
        <v>11</v>
      </c>
      <c r="D1340" s="31">
        <v>44138</v>
      </c>
      <c r="E1340" s="2" t="s">
        <v>3</v>
      </c>
      <c r="F1340" s="4">
        <v>104</v>
      </c>
      <c r="G1340" s="2" t="s">
        <v>8</v>
      </c>
      <c r="H1340" s="2">
        <v>3</v>
      </c>
      <c r="I1340" s="2">
        <v>1693</v>
      </c>
      <c r="J1340" s="2">
        <v>8093</v>
      </c>
      <c r="K1340" s="29">
        <f t="shared" si="100"/>
        <v>6400</v>
      </c>
      <c r="L1340">
        <f t="shared" si="101"/>
        <v>79.080687013468435</v>
      </c>
      <c r="M1340" s="33">
        <f t="shared" si="104"/>
        <v>1.7522628832390579E-3</v>
      </c>
      <c r="N1340" s="32"/>
    </row>
    <row r="1341" spans="1:14" x14ac:dyDescent="0.25">
      <c r="A1341" s="2">
        <v>1339</v>
      </c>
      <c r="B1341" s="2">
        <f t="shared" si="102"/>
        <v>45</v>
      </c>
      <c r="C1341" s="2">
        <f t="shared" si="103"/>
        <v>11</v>
      </c>
      <c r="D1341" s="31">
        <v>44139</v>
      </c>
      <c r="E1341" s="2" t="s">
        <v>6</v>
      </c>
      <c r="F1341" s="4">
        <v>109</v>
      </c>
      <c r="G1341" s="2" t="s">
        <v>20</v>
      </c>
      <c r="H1341" s="2">
        <v>10</v>
      </c>
      <c r="I1341" s="2">
        <v>3919</v>
      </c>
      <c r="J1341" s="2">
        <v>1468</v>
      </c>
      <c r="K1341" s="29">
        <f t="shared" si="100"/>
        <v>-2451</v>
      </c>
      <c r="L1341">
        <f t="shared" si="101"/>
        <v>-166.96185286103542</v>
      </c>
      <c r="M1341" s="33">
        <f t="shared" si="104"/>
        <v>-6.7106192606545797E-4</v>
      </c>
      <c r="N1341" s="32"/>
    </row>
    <row r="1342" spans="1:14" x14ac:dyDescent="0.25">
      <c r="A1342" s="2">
        <v>1340</v>
      </c>
      <c r="B1342" s="2">
        <f t="shared" si="102"/>
        <v>45</v>
      </c>
      <c r="C1342" s="2">
        <f t="shared" si="103"/>
        <v>11</v>
      </c>
      <c r="D1342" s="31">
        <v>44140</v>
      </c>
      <c r="E1342" s="2" t="s">
        <v>5</v>
      </c>
      <c r="F1342" s="4">
        <v>107</v>
      </c>
      <c r="G1342" s="2" t="s">
        <v>20</v>
      </c>
      <c r="H1342" s="2">
        <v>46</v>
      </c>
      <c r="I1342" s="2">
        <v>2600</v>
      </c>
      <c r="J1342" s="2">
        <v>3042</v>
      </c>
      <c r="K1342" s="29">
        <f t="shared" si="100"/>
        <v>442</v>
      </c>
      <c r="L1342">
        <f t="shared" si="101"/>
        <v>14.529914529914532</v>
      </c>
      <c r="M1342" s="33">
        <f t="shared" si="104"/>
        <v>1.2101565537369744E-4</v>
      </c>
      <c r="N1342" s="32"/>
    </row>
    <row r="1343" spans="1:14" x14ac:dyDescent="0.25">
      <c r="A1343" s="2">
        <v>1341</v>
      </c>
      <c r="B1343" s="2">
        <f t="shared" si="102"/>
        <v>45</v>
      </c>
      <c r="C1343" s="2">
        <f t="shared" si="103"/>
        <v>11</v>
      </c>
      <c r="D1343" s="31">
        <v>44141</v>
      </c>
      <c r="E1343" s="2" t="s">
        <v>5</v>
      </c>
      <c r="F1343" s="4">
        <v>107</v>
      </c>
      <c r="G1343" s="2" t="s">
        <v>18</v>
      </c>
      <c r="H1343" s="2">
        <v>11</v>
      </c>
      <c r="I1343" s="2">
        <v>3222</v>
      </c>
      <c r="J1343" s="2">
        <v>3976</v>
      </c>
      <c r="K1343" s="29">
        <f t="shared" si="100"/>
        <v>754</v>
      </c>
      <c r="L1343">
        <f t="shared" si="101"/>
        <v>18.963782696177063</v>
      </c>
      <c r="M1343" s="33">
        <f t="shared" si="104"/>
        <v>2.0643847093160153E-4</v>
      </c>
      <c r="N1343" s="32"/>
    </row>
    <row r="1344" spans="1:14" x14ac:dyDescent="0.25">
      <c r="A1344" s="2">
        <v>1342</v>
      </c>
      <c r="B1344" s="2">
        <f t="shared" si="102"/>
        <v>45</v>
      </c>
      <c r="C1344" s="2">
        <f t="shared" si="103"/>
        <v>11</v>
      </c>
      <c r="D1344" s="31">
        <v>44142</v>
      </c>
      <c r="E1344" s="2" t="s">
        <v>5</v>
      </c>
      <c r="F1344" s="4">
        <v>105</v>
      </c>
      <c r="G1344" s="2" t="s">
        <v>4</v>
      </c>
      <c r="H1344" s="2">
        <v>35</v>
      </c>
      <c r="I1344" s="2">
        <v>2699</v>
      </c>
      <c r="J1344" s="2">
        <v>2192</v>
      </c>
      <c r="K1344" s="29">
        <f t="shared" si="100"/>
        <v>-507</v>
      </c>
      <c r="L1344">
        <f t="shared" si="101"/>
        <v>-23.12956204379562</v>
      </c>
      <c r="M1344" s="33">
        <f t="shared" si="104"/>
        <v>-1.3881207528159412E-4</v>
      </c>
      <c r="N1344" s="32"/>
    </row>
    <row r="1345" spans="1:14" x14ac:dyDescent="0.25">
      <c r="A1345" s="2">
        <v>1343</v>
      </c>
      <c r="B1345" s="2">
        <f t="shared" si="102"/>
        <v>46</v>
      </c>
      <c r="C1345" s="2">
        <f t="shared" si="103"/>
        <v>11</v>
      </c>
      <c r="D1345" s="31">
        <v>44143</v>
      </c>
      <c r="E1345" s="2" t="s">
        <v>5</v>
      </c>
      <c r="F1345" s="4">
        <v>101</v>
      </c>
      <c r="G1345" s="2" t="s">
        <v>8</v>
      </c>
      <c r="H1345" s="2">
        <v>23</v>
      </c>
      <c r="I1345" s="2">
        <v>2436</v>
      </c>
      <c r="J1345" s="2">
        <v>4625</v>
      </c>
      <c r="K1345" s="29">
        <f t="shared" si="100"/>
        <v>2189</v>
      </c>
      <c r="L1345">
        <f t="shared" si="101"/>
        <v>47.329729729729728</v>
      </c>
      <c r="M1345" s="33">
        <f t="shared" si="104"/>
        <v>5.9932866428285907E-4</v>
      </c>
      <c r="N1345" s="32"/>
    </row>
    <row r="1346" spans="1:14" x14ac:dyDescent="0.25">
      <c r="A1346" s="2">
        <v>1344</v>
      </c>
      <c r="B1346" s="2">
        <f t="shared" si="102"/>
        <v>46</v>
      </c>
      <c r="C1346" s="2">
        <f t="shared" si="103"/>
        <v>11</v>
      </c>
      <c r="D1346" s="31">
        <v>44144</v>
      </c>
      <c r="E1346" s="2" t="s">
        <v>6</v>
      </c>
      <c r="F1346" s="4">
        <v>107</v>
      </c>
      <c r="G1346" s="2" t="s">
        <v>8</v>
      </c>
      <c r="H1346" s="2">
        <v>18</v>
      </c>
      <c r="I1346" s="2">
        <v>4897</v>
      </c>
      <c r="J1346" s="2">
        <v>1517</v>
      </c>
      <c r="K1346" s="29">
        <f t="shared" si="100"/>
        <v>-3380</v>
      </c>
      <c r="L1346">
        <f t="shared" si="101"/>
        <v>-222.80817402768619</v>
      </c>
      <c r="M1346" s="33">
        <f t="shared" si="104"/>
        <v>-9.2541383521062748E-4</v>
      </c>
      <c r="N1346" s="32"/>
    </row>
    <row r="1347" spans="1:14" x14ac:dyDescent="0.25">
      <c r="A1347" s="2">
        <v>1345</v>
      </c>
      <c r="B1347" s="2">
        <f t="shared" si="102"/>
        <v>46</v>
      </c>
      <c r="C1347" s="2">
        <f t="shared" si="103"/>
        <v>11</v>
      </c>
      <c r="D1347" s="31">
        <v>44145</v>
      </c>
      <c r="E1347" s="2" t="s">
        <v>7</v>
      </c>
      <c r="F1347" s="4">
        <v>107</v>
      </c>
      <c r="G1347" s="2" t="s">
        <v>18</v>
      </c>
      <c r="H1347" s="2">
        <v>13</v>
      </c>
      <c r="I1347" s="2">
        <v>3641</v>
      </c>
      <c r="J1347" s="2">
        <v>2390</v>
      </c>
      <c r="K1347" s="29">
        <f t="shared" ref="K1347:K1410" si="105">J1347-I1347</f>
        <v>-1251</v>
      </c>
      <c r="L1347">
        <f t="shared" ref="L1347:L1410" si="106">K1347/J1347*100</f>
        <v>-52.343096234309627</v>
      </c>
      <c r="M1347" s="33">
        <f t="shared" si="104"/>
        <v>-3.4251263545813463E-4</v>
      </c>
      <c r="N1347" s="32"/>
    </row>
    <row r="1348" spans="1:14" x14ac:dyDescent="0.25">
      <c r="A1348" s="2">
        <v>1346</v>
      </c>
      <c r="B1348" s="2">
        <f t="shared" ref="B1348:B1411" si="107">WEEKNUM(D1348)</f>
        <v>46</v>
      </c>
      <c r="C1348" s="2">
        <f t="shared" ref="C1348:C1411" si="108">MONTH(D1348)</f>
        <v>11</v>
      </c>
      <c r="D1348" s="31">
        <v>44146</v>
      </c>
      <c r="E1348" s="2" t="s">
        <v>3</v>
      </c>
      <c r="F1348" s="4">
        <v>106</v>
      </c>
      <c r="G1348" s="2" t="s">
        <v>8</v>
      </c>
      <c r="H1348" s="2">
        <v>9</v>
      </c>
      <c r="I1348" s="2">
        <v>3645</v>
      </c>
      <c r="J1348" s="2">
        <v>5808</v>
      </c>
      <c r="K1348" s="29">
        <f t="shared" si="105"/>
        <v>2163</v>
      </c>
      <c r="L1348">
        <f t="shared" si="106"/>
        <v>37.241735537190088</v>
      </c>
      <c r="M1348" s="33">
        <f t="shared" ref="M1348:M1411" si="109">K1348/($K$2003)</f>
        <v>5.9221009631970039E-4</v>
      </c>
      <c r="N1348" s="32"/>
    </row>
    <row r="1349" spans="1:14" x14ac:dyDescent="0.25">
      <c r="A1349" s="2">
        <v>1347</v>
      </c>
      <c r="B1349" s="2">
        <f t="shared" si="107"/>
        <v>46</v>
      </c>
      <c r="C1349" s="2">
        <f t="shared" si="108"/>
        <v>11</v>
      </c>
      <c r="D1349" s="31">
        <v>44147</v>
      </c>
      <c r="E1349" s="2" t="s">
        <v>5</v>
      </c>
      <c r="F1349" s="4">
        <v>103</v>
      </c>
      <c r="G1349" s="2" t="s">
        <v>18</v>
      </c>
      <c r="H1349" s="2">
        <v>29</v>
      </c>
      <c r="I1349" s="2">
        <v>2713</v>
      </c>
      <c r="J1349" s="2">
        <v>7980</v>
      </c>
      <c r="K1349" s="29">
        <f t="shared" si="105"/>
        <v>5267</v>
      </c>
      <c r="L1349">
        <f t="shared" si="106"/>
        <v>66.002506265664167</v>
      </c>
      <c r="M1349" s="33">
        <f t="shared" si="109"/>
        <v>1.4420575946906434E-3</v>
      </c>
      <c r="N1349" s="32"/>
    </row>
    <row r="1350" spans="1:14" x14ac:dyDescent="0.25">
      <c r="A1350" s="2">
        <v>1348</v>
      </c>
      <c r="B1350" s="2">
        <f t="shared" si="107"/>
        <v>46</v>
      </c>
      <c r="C1350" s="2">
        <f t="shared" si="108"/>
        <v>11</v>
      </c>
      <c r="D1350" s="31">
        <v>44148</v>
      </c>
      <c r="E1350" s="2" t="s">
        <v>7</v>
      </c>
      <c r="F1350" s="4">
        <v>102</v>
      </c>
      <c r="G1350" s="2" t="s">
        <v>18</v>
      </c>
      <c r="H1350" s="2">
        <v>14</v>
      </c>
      <c r="I1350" s="2">
        <v>1123</v>
      </c>
      <c r="J1350" s="2">
        <v>3034</v>
      </c>
      <c r="K1350" s="29">
        <f t="shared" si="105"/>
        <v>1911</v>
      </c>
      <c r="L1350">
        <f t="shared" si="106"/>
        <v>62.986156888595914</v>
      </c>
      <c r="M1350" s="33">
        <f t="shared" si="109"/>
        <v>5.2321474529216244E-4</v>
      </c>
      <c r="N1350" s="32"/>
    </row>
    <row r="1351" spans="1:14" x14ac:dyDescent="0.25">
      <c r="A1351" s="2">
        <v>1349</v>
      </c>
      <c r="B1351" s="2">
        <f t="shared" si="107"/>
        <v>46</v>
      </c>
      <c r="C1351" s="2">
        <f t="shared" si="108"/>
        <v>11</v>
      </c>
      <c r="D1351" s="31">
        <v>44149</v>
      </c>
      <c r="E1351" s="2" t="s">
        <v>5</v>
      </c>
      <c r="F1351" s="4">
        <v>109</v>
      </c>
      <c r="G1351" s="2" t="s">
        <v>18</v>
      </c>
      <c r="H1351" s="2">
        <v>46</v>
      </c>
      <c r="I1351" s="2">
        <v>3959</v>
      </c>
      <c r="J1351" s="2">
        <v>1197</v>
      </c>
      <c r="K1351" s="29">
        <f t="shared" si="105"/>
        <v>-2762</v>
      </c>
      <c r="L1351">
        <f t="shared" si="106"/>
        <v>-230.74352548036759</v>
      </c>
      <c r="M1351" s="33">
        <f t="shared" si="109"/>
        <v>-7.5621095054785592E-4</v>
      </c>
      <c r="N1351" s="32"/>
    </row>
    <row r="1352" spans="1:14" x14ac:dyDescent="0.25">
      <c r="A1352" s="2">
        <v>1350</v>
      </c>
      <c r="B1352" s="2">
        <f t="shared" si="107"/>
        <v>47</v>
      </c>
      <c r="C1352" s="2">
        <f t="shared" si="108"/>
        <v>11</v>
      </c>
      <c r="D1352" s="31">
        <v>44150</v>
      </c>
      <c r="E1352" s="2" t="s">
        <v>5</v>
      </c>
      <c r="F1352" s="4">
        <v>106</v>
      </c>
      <c r="G1352" s="2" t="s">
        <v>8</v>
      </c>
      <c r="H1352" s="2">
        <v>31</v>
      </c>
      <c r="I1352" s="2">
        <v>4262</v>
      </c>
      <c r="J1352" s="2">
        <v>1756</v>
      </c>
      <c r="K1352" s="29">
        <f t="shared" si="105"/>
        <v>-2506</v>
      </c>
      <c r="L1352">
        <f t="shared" si="106"/>
        <v>-142.71070615034171</v>
      </c>
      <c r="M1352" s="33">
        <f t="shared" si="109"/>
        <v>-6.8612043521829361E-4</v>
      </c>
      <c r="N1352" s="32"/>
    </row>
    <row r="1353" spans="1:14" x14ac:dyDescent="0.25">
      <c r="A1353" s="2">
        <v>1351</v>
      </c>
      <c r="B1353" s="2">
        <f t="shared" si="107"/>
        <v>47</v>
      </c>
      <c r="C1353" s="2">
        <f t="shared" si="108"/>
        <v>11</v>
      </c>
      <c r="D1353" s="31">
        <v>44151</v>
      </c>
      <c r="E1353" s="2" t="s">
        <v>3</v>
      </c>
      <c r="F1353" s="4">
        <v>104</v>
      </c>
      <c r="G1353" s="2" t="s">
        <v>4</v>
      </c>
      <c r="H1353" s="2">
        <v>33</v>
      </c>
      <c r="I1353" s="2">
        <v>2265</v>
      </c>
      <c r="J1353" s="2">
        <v>4330</v>
      </c>
      <c r="K1353" s="29">
        <f t="shared" si="105"/>
        <v>2065</v>
      </c>
      <c r="L1353">
        <f t="shared" si="106"/>
        <v>47.690531177829101</v>
      </c>
      <c r="M1353" s="33">
        <f t="shared" si="109"/>
        <v>5.6537857092010227E-4</v>
      </c>
      <c r="N1353" s="32"/>
    </row>
    <row r="1354" spans="1:14" x14ac:dyDescent="0.25">
      <c r="A1354" s="2">
        <v>1352</v>
      </c>
      <c r="B1354" s="2">
        <f t="shared" si="107"/>
        <v>47</v>
      </c>
      <c r="C1354" s="2">
        <f t="shared" si="108"/>
        <v>11</v>
      </c>
      <c r="D1354" s="31">
        <v>44152</v>
      </c>
      <c r="E1354" s="2" t="s">
        <v>3</v>
      </c>
      <c r="F1354" s="4">
        <v>110</v>
      </c>
      <c r="G1354" s="2" t="s">
        <v>18</v>
      </c>
      <c r="H1354" s="2">
        <v>22</v>
      </c>
      <c r="I1354" s="2">
        <v>3942</v>
      </c>
      <c r="J1354" s="2">
        <v>7302</v>
      </c>
      <c r="K1354" s="29">
        <f t="shared" si="105"/>
        <v>3360</v>
      </c>
      <c r="L1354">
        <f t="shared" si="106"/>
        <v>46.014790468364829</v>
      </c>
      <c r="M1354" s="33">
        <f t="shared" si="109"/>
        <v>9.1993801370050538E-4</v>
      </c>
      <c r="N1354" s="32"/>
    </row>
    <row r="1355" spans="1:14" x14ac:dyDescent="0.25">
      <c r="A1355" s="2">
        <v>1353</v>
      </c>
      <c r="B1355" s="2">
        <f t="shared" si="107"/>
        <v>47</v>
      </c>
      <c r="C1355" s="2">
        <f t="shared" si="108"/>
        <v>11</v>
      </c>
      <c r="D1355" s="31">
        <v>44153</v>
      </c>
      <c r="E1355" s="2" t="s">
        <v>5</v>
      </c>
      <c r="F1355" s="4">
        <v>102</v>
      </c>
      <c r="G1355" s="2" t="s">
        <v>4</v>
      </c>
      <c r="H1355" s="2">
        <v>33</v>
      </c>
      <c r="I1355" s="2">
        <v>1942</v>
      </c>
      <c r="J1355" s="2">
        <v>5371</v>
      </c>
      <c r="K1355" s="29">
        <f t="shared" si="105"/>
        <v>3429</v>
      </c>
      <c r="L1355">
        <f t="shared" si="106"/>
        <v>63.842859802643822</v>
      </c>
      <c r="M1355" s="33">
        <f t="shared" si="109"/>
        <v>9.3882959791042654E-4</v>
      </c>
      <c r="N1355" s="32"/>
    </row>
    <row r="1356" spans="1:14" x14ac:dyDescent="0.25">
      <c r="A1356" s="2">
        <v>1354</v>
      </c>
      <c r="B1356" s="2">
        <f t="shared" si="107"/>
        <v>47</v>
      </c>
      <c r="C1356" s="2">
        <f t="shared" si="108"/>
        <v>11</v>
      </c>
      <c r="D1356" s="31">
        <v>44154</v>
      </c>
      <c r="E1356" s="2" t="s">
        <v>7</v>
      </c>
      <c r="F1356" s="4">
        <v>101</v>
      </c>
      <c r="G1356" s="2" t="s">
        <v>18</v>
      </c>
      <c r="H1356" s="2">
        <v>46</v>
      </c>
      <c r="I1356" s="2">
        <v>1382</v>
      </c>
      <c r="J1356" s="2">
        <v>7009</v>
      </c>
      <c r="K1356" s="29">
        <f t="shared" si="105"/>
        <v>5627</v>
      </c>
      <c r="L1356">
        <f t="shared" si="106"/>
        <v>80.28249393636753</v>
      </c>
      <c r="M1356" s="33">
        <f t="shared" si="109"/>
        <v>1.5406223818728404E-3</v>
      </c>
      <c r="N1356" s="32"/>
    </row>
    <row r="1357" spans="1:14" x14ac:dyDescent="0.25">
      <c r="A1357" s="2">
        <v>1355</v>
      </c>
      <c r="B1357" s="2">
        <f t="shared" si="107"/>
        <v>47</v>
      </c>
      <c r="C1357" s="2">
        <f t="shared" si="108"/>
        <v>11</v>
      </c>
      <c r="D1357" s="31">
        <v>44155</v>
      </c>
      <c r="E1357" s="2" t="s">
        <v>5</v>
      </c>
      <c r="F1357" s="4">
        <v>102</v>
      </c>
      <c r="G1357" s="2" t="s">
        <v>18</v>
      </c>
      <c r="H1357" s="2">
        <v>11</v>
      </c>
      <c r="I1357" s="2">
        <v>1006</v>
      </c>
      <c r="J1357" s="2">
        <v>5523</v>
      </c>
      <c r="K1357" s="29">
        <f t="shared" si="105"/>
        <v>4517</v>
      </c>
      <c r="L1357">
        <f t="shared" si="106"/>
        <v>81.785261633170379</v>
      </c>
      <c r="M1357" s="33">
        <f t="shared" si="109"/>
        <v>1.2367142880610664E-3</v>
      </c>
      <c r="N1357" s="32"/>
    </row>
    <row r="1358" spans="1:14" x14ac:dyDescent="0.25">
      <c r="A1358" s="2">
        <v>1356</v>
      </c>
      <c r="B1358" s="2">
        <f t="shared" si="107"/>
        <v>47</v>
      </c>
      <c r="C1358" s="2">
        <f t="shared" si="108"/>
        <v>11</v>
      </c>
      <c r="D1358" s="31">
        <v>44156</v>
      </c>
      <c r="E1358" s="2" t="s">
        <v>7</v>
      </c>
      <c r="F1358" s="4">
        <v>110</v>
      </c>
      <c r="G1358" s="2" t="s">
        <v>8</v>
      </c>
      <c r="H1358" s="2">
        <v>30</v>
      </c>
      <c r="I1358" s="2">
        <v>4335</v>
      </c>
      <c r="J1358" s="2">
        <v>5582</v>
      </c>
      <c r="K1358" s="29">
        <f t="shared" si="105"/>
        <v>1247</v>
      </c>
      <c r="L1358">
        <f t="shared" si="106"/>
        <v>22.339663203152995</v>
      </c>
      <c r="M1358" s="33">
        <f t="shared" si="109"/>
        <v>3.4141747115611022E-4</v>
      </c>
      <c r="N1358" s="32"/>
    </row>
    <row r="1359" spans="1:14" x14ac:dyDescent="0.25">
      <c r="A1359" s="2">
        <v>1357</v>
      </c>
      <c r="B1359" s="2">
        <f t="shared" si="107"/>
        <v>48</v>
      </c>
      <c r="C1359" s="2">
        <f t="shared" si="108"/>
        <v>11</v>
      </c>
      <c r="D1359" s="31">
        <v>44157</v>
      </c>
      <c r="E1359" s="2" t="s">
        <v>6</v>
      </c>
      <c r="F1359" s="4">
        <v>106</v>
      </c>
      <c r="G1359" s="2" t="s">
        <v>8</v>
      </c>
      <c r="H1359" s="2">
        <v>33</v>
      </c>
      <c r="I1359" s="2">
        <v>3040</v>
      </c>
      <c r="J1359" s="2">
        <v>5185</v>
      </c>
      <c r="K1359" s="29">
        <f t="shared" si="105"/>
        <v>2145</v>
      </c>
      <c r="L1359">
        <f t="shared" si="106"/>
        <v>41.369334619093543</v>
      </c>
      <c r="M1359" s="33">
        <f t="shared" si="109"/>
        <v>5.8728185696059053E-4</v>
      </c>
      <c r="N1359" s="32"/>
    </row>
    <row r="1360" spans="1:14" x14ac:dyDescent="0.25">
      <c r="A1360" s="2">
        <v>1358</v>
      </c>
      <c r="B1360" s="2">
        <f t="shared" si="107"/>
        <v>48</v>
      </c>
      <c r="C1360" s="2">
        <f t="shared" si="108"/>
        <v>11</v>
      </c>
      <c r="D1360" s="31">
        <v>44158</v>
      </c>
      <c r="E1360" s="2" t="s">
        <v>7</v>
      </c>
      <c r="F1360" s="4">
        <v>102</v>
      </c>
      <c r="G1360" s="2" t="s">
        <v>20</v>
      </c>
      <c r="H1360" s="2">
        <v>41</v>
      </c>
      <c r="I1360" s="2">
        <v>1113</v>
      </c>
      <c r="J1360" s="2">
        <v>6424</v>
      </c>
      <c r="K1360" s="29">
        <f t="shared" si="105"/>
        <v>5311</v>
      </c>
      <c r="L1360">
        <f t="shared" si="106"/>
        <v>82.674346201743461</v>
      </c>
      <c r="M1360" s="33">
        <f t="shared" si="109"/>
        <v>1.454104402012912E-3</v>
      </c>
      <c r="N1360" s="32"/>
    </row>
    <row r="1361" spans="1:14" x14ac:dyDescent="0.25">
      <c r="A1361" s="2">
        <v>1359</v>
      </c>
      <c r="B1361" s="2">
        <f t="shared" si="107"/>
        <v>48</v>
      </c>
      <c r="C1361" s="2">
        <f t="shared" si="108"/>
        <v>11</v>
      </c>
      <c r="D1361" s="31">
        <v>44159</v>
      </c>
      <c r="E1361" s="2" t="s">
        <v>5</v>
      </c>
      <c r="F1361" s="4">
        <v>106</v>
      </c>
      <c r="G1361" s="2" t="s">
        <v>20</v>
      </c>
      <c r="H1361" s="2">
        <v>18</v>
      </c>
      <c r="I1361" s="2">
        <v>3235</v>
      </c>
      <c r="J1361" s="2">
        <v>7356</v>
      </c>
      <c r="K1361" s="29">
        <f t="shared" si="105"/>
        <v>4121</v>
      </c>
      <c r="L1361">
        <f t="shared" si="106"/>
        <v>56.022294725394239</v>
      </c>
      <c r="M1361" s="33">
        <f t="shared" si="109"/>
        <v>1.1282930221606497E-3</v>
      </c>
      <c r="N1361" s="32"/>
    </row>
    <row r="1362" spans="1:14" x14ac:dyDescent="0.25">
      <c r="A1362" s="2">
        <v>1360</v>
      </c>
      <c r="B1362" s="2">
        <f t="shared" si="107"/>
        <v>48</v>
      </c>
      <c r="C1362" s="2">
        <f t="shared" si="108"/>
        <v>11</v>
      </c>
      <c r="D1362" s="31">
        <v>44160</v>
      </c>
      <c r="E1362" s="2" t="s">
        <v>3</v>
      </c>
      <c r="F1362" s="4">
        <v>109</v>
      </c>
      <c r="G1362" s="2" t="s">
        <v>8</v>
      </c>
      <c r="H1362" s="2">
        <v>45</v>
      </c>
      <c r="I1362" s="2">
        <v>3373</v>
      </c>
      <c r="J1362" s="2">
        <v>6694</v>
      </c>
      <c r="K1362" s="29">
        <f t="shared" si="105"/>
        <v>3321</v>
      </c>
      <c r="L1362">
        <f t="shared" si="106"/>
        <v>49.611592470869439</v>
      </c>
      <c r="M1362" s="33">
        <f t="shared" si="109"/>
        <v>9.0926016175576737E-4</v>
      </c>
      <c r="N1362" s="32"/>
    </row>
    <row r="1363" spans="1:14" x14ac:dyDescent="0.25">
      <c r="A1363" s="2">
        <v>1361</v>
      </c>
      <c r="B1363" s="2">
        <f t="shared" si="107"/>
        <v>48</v>
      </c>
      <c r="C1363" s="2">
        <f t="shared" si="108"/>
        <v>11</v>
      </c>
      <c r="D1363" s="31">
        <v>44161</v>
      </c>
      <c r="E1363" s="2" t="s">
        <v>7</v>
      </c>
      <c r="F1363" s="4">
        <v>109</v>
      </c>
      <c r="G1363" s="2" t="s">
        <v>18</v>
      </c>
      <c r="H1363" s="2">
        <v>26</v>
      </c>
      <c r="I1363" s="2">
        <v>2069</v>
      </c>
      <c r="J1363" s="2">
        <v>4920</v>
      </c>
      <c r="K1363" s="29">
        <f t="shared" si="105"/>
        <v>2851</v>
      </c>
      <c r="L1363">
        <f t="shared" si="106"/>
        <v>57.947154471544714</v>
      </c>
      <c r="M1363" s="33">
        <f t="shared" si="109"/>
        <v>7.8057835626789906E-4</v>
      </c>
      <c r="N1363" s="32"/>
    </row>
    <row r="1364" spans="1:14" x14ac:dyDescent="0.25">
      <c r="A1364" s="2">
        <v>1362</v>
      </c>
      <c r="B1364" s="2">
        <f t="shared" si="107"/>
        <v>48</v>
      </c>
      <c r="C1364" s="2">
        <f t="shared" si="108"/>
        <v>11</v>
      </c>
      <c r="D1364" s="31">
        <v>44162</v>
      </c>
      <c r="E1364" s="2" t="s">
        <v>5</v>
      </c>
      <c r="F1364" s="4">
        <v>106</v>
      </c>
      <c r="G1364" s="2" t="s">
        <v>4</v>
      </c>
      <c r="H1364" s="2">
        <v>36</v>
      </c>
      <c r="I1364" s="2">
        <v>3321</v>
      </c>
      <c r="J1364" s="2">
        <v>4462</v>
      </c>
      <c r="K1364" s="29">
        <f t="shared" si="105"/>
        <v>1141</v>
      </c>
      <c r="L1364">
        <f t="shared" si="106"/>
        <v>25.571492604213358</v>
      </c>
      <c r="M1364" s="33">
        <f t="shared" si="109"/>
        <v>3.1239561715246328E-4</v>
      </c>
      <c r="N1364" s="32"/>
    </row>
    <row r="1365" spans="1:14" x14ac:dyDescent="0.25">
      <c r="A1365" s="2">
        <v>1363</v>
      </c>
      <c r="B1365" s="2">
        <f t="shared" si="107"/>
        <v>48</v>
      </c>
      <c r="C1365" s="2">
        <f t="shared" si="108"/>
        <v>11</v>
      </c>
      <c r="D1365" s="31">
        <v>44163</v>
      </c>
      <c r="E1365" s="2" t="s">
        <v>5</v>
      </c>
      <c r="F1365" s="4">
        <v>104</v>
      </c>
      <c r="G1365" s="2" t="s">
        <v>8</v>
      </c>
      <c r="H1365" s="2">
        <v>48</v>
      </c>
      <c r="I1365" s="2">
        <v>4555</v>
      </c>
      <c r="J1365" s="2">
        <v>5926</v>
      </c>
      <c r="K1365" s="29">
        <f t="shared" si="105"/>
        <v>1371</v>
      </c>
      <c r="L1365">
        <f t="shared" si="106"/>
        <v>23.135335808302397</v>
      </c>
      <c r="M1365" s="33">
        <f t="shared" si="109"/>
        <v>3.7536756451886697E-4</v>
      </c>
      <c r="N1365" s="32"/>
    </row>
    <row r="1366" spans="1:14" x14ac:dyDescent="0.25">
      <c r="A1366" s="2">
        <v>1364</v>
      </c>
      <c r="B1366" s="2">
        <f t="shared" si="107"/>
        <v>49</v>
      </c>
      <c r="C1366" s="2">
        <f t="shared" si="108"/>
        <v>11</v>
      </c>
      <c r="D1366" s="31">
        <v>44164</v>
      </c>
      <c r="E1366" s="2" t="s">
        <v>3</v>
      </c>
      <c r="F1366" s="4">
        <v>108</v>
      </c>
      <c r="G1366" s="2" t="s">
        <v>19</v>
      </c>
      <c r="H1366" s="2">
        <v>24</v>
      </c>
      <c r="I1366" s="2">
        <v>3319</v>
      </c>
      <c r="J1366" s="2">
        <v>3492</v>
      </c>
      <c r="K1366" s="29">
        <f t="shared" si="105"/>
        <v>173</v>
      </c>
      <c r="L1366">
        <f t="shared" si="106"/>
        <v>4.9541809851088203</v>
      </c>
      <c r="M1366" s="33">
        <f t="shared" si="109"/>
        <v>4.7365856062555788E-5</v>
      </c>
      <c r="N1366" s="32"/>
    </row>
    <row r="1367" spans="1:14" x14ac:dyDescent="0.25">
      <c r="A1367" s="2">
        <v>1365</v>
      </c>
      <c r="B1367" s="2">
        <f t="shared" si="107"/>
        <v>49</v>
      </c>
      <c r="C1367" s="2">
        <f t="shared" si="108"/>
        <v>11</v>
      </c>
      <c r="D1367" s="31">
        <v>44165</v>
      </c>
      <c r="E1367" s="2" t="s">
        <v>7</v>
      </c>
      <c r="F1367" s="4">
        <v>108</v>
      </c>
      <c r="G1367" s="2" t="s">
        <v>20</v>
      </c>
      <c r="H1367" s="2">
        <v>34</v>
      </c>
      <c r="I1367" s="2">
        <v>1337</v>
      </c>
      <c r="J1367" s="2">
        <v>4441</v>
      </c>
      <c r="K1367" s="29">
        <f t="shared" si="105"/>
        <v>3104</v>
      </c>
      <c r="L1367">
        <f t="shared" si="106"/>
        <v>69.894167980184648</v>
      </c>
      <c r="M1367" s="33">
        <f t="shared" si="109"/>
        <v>8.4984749837094308E-4</v>
      </c>
      <c r="N1367" s="32"/>
    </row>
    <row r="1368" spans="1:14" x14ac:dyDescent="0.25">
      <c r="A1368" s="2">
        <v>1366</v>
      </c>
      <c r="B1368" s="2">
        <f t="shared" si="107"/>
        <v>49</v>
      </c>
      <c r="C1368" s="2">
        <f t="shared" si="108"/>
        <v>12</v>
      </c>
      <c r="D1368" s="31">
        <v>44166</v>
      </c>
      <c r="E1368" s="2" t="s">
        <v>7</v>
      </c>
      <c r="F1368" s="4">
        <v>106</v>
      </c>
      <c r="G1368" s="2" t="s">
        <v>18</v>
      </c>
      <c r="H1368" s="2">
        <v>41</v>
      </c>
      <c r="I1368" s="2">
        <v>2384</v>
      </c>
      <c r="J1368" s="2">
        <v>8423</v>
      </c>
      <c r="K1368" s="29">
        <f t="shared" si="105"/>
        <v>6039</v>
      </c>
      <c r="L1368">
        <f t="shared" si="106"/>
        <v>71.696545173928527</v>
      </c>
      <c r="M1368" s="33">
        <f t="shared" si="109"/>
        <v>1.6534243049813548E-3</v>
      </c>
      <c r="N1368" s="32"/>
    </row>
    <row r="1369" spans="1:14" x14ac:dyDescent="0.25">
      <c r="A1369" s="2">
        <v>1367</v>
      </c>
      <c r="B1369" s="2">
        <f t="shared" si="107"/>
        <v>49</v>
      </c>
      <c r="C1369" s="2">
        <f t="shared" si="108"/>
        <v>12</v>
      </c>
      <c r="D1369" s="31">
        <v>44167</v>
      </c>
      <c r="E1369" s="2" t="s">
        <v>5</v>
      </c>
      <c r="F1369" s="4">
        <v>109</v>
      </c>
      <c r="G1369" s="2" t="s">
        <v>4</v>
      </c>
      <c r="H1369" s="2">
        <v>15</v>
      </c>
      <c r="I1369" s="2">
        <v>4306</v>
      </c>
      <c r="J1369" s="2">
        <v>2077</v>
      </c>
      <c r="K1369" s="29">
        <f t="shared" si="105"/>
        <v>-2229</v>
      </c>
      <c r="L1369">
        <f t="shared" si="106"/>
        <v>-107.31824747231585</v>
      </c>
      <c r="M1369" s="33">
        <f t="shared" si="109"/>
        <v>-6.1028030730310315E-4</v>
      </c>
      <c r="N1369" s="32"/>
    </row>
    <row r="1370" spans="1:14" x14ac:dyDescent="0.25">
      <c r="A1370" s="2">
        <v>1368</v>
      </c>
      <c r="B1370" s="2">
        <f t="shared" si="107"/>
        <v>49</v>
      </c>
      <c r="C1370" s="2">
        <f t="shared" si="108"/>
        <v>12</v>
      </c>
      <c r="D1370" s="31">
        <v>44168</v>
      </c>
      <c r="E1370" s="2" t="s">
        <v>3</v>
      </c>
      <c r="F1370" s="4">
        <v>108</v>
      </c>
      <c r="G1370" s="2" t="s">
        <v>19</v>
      </c>
      <c r="H1370" s="2">
        <v>45</v>
      </c>
      <c r="I1370" s="2">
        <v>4963</v>
      </c>
      <c r="J1370" s="2">
        <v>3511</v>
      </c>
      <c r="K1370" s="29">
        <f t="shared" si="105"/>
        <v>-1452</v>
      </c>
      <c r="L1370">
        <f t="shared" si="106"/>
        <v>-41.355739105667901</v>
      </c>
      <c r="M1370" s="33">
        <f t="shared" si="109"/>
        <v>-3.9754464163486129E-4</v>
      </c>
      <c r="N1370" s="32"/>
    </row>
    <row r="1371" spans="1:14" x14ac:dyDescent="0.25">
      <c r="A1371" s="2">
        <v>1369</v>
      </c>
      <c r="B1371" s="2">
        <f t="shared" si="107"/>
        <v>49</v>
      </c>
      <c r="C1371" s="2">
        <f t="shared" si="108"/>
        <v>12</v>
      </c>
      <c r="D1371" s="31">
        <v>44169</v>
      </c>
      <c r="E1371" s="2" t="s">
        <v>7</v>
      </c>
      <c r="F1371" s="4">
        <v>105</v>
      </c>
      <c r="G1371" s="2" t="s">
        <v>20</v>
      </c>
      <c r="H1371" s="2">
        <v>41</v>
      </c>
      <c r="I1371" s="2">
        <v>2398</v>
      </c>
      <c r="J1371" s="2">
        <v>8188</v>
      </c>
      <c r="K1371" s="29">
        <f t="shared" si="105"/>
        <v>5790</v>
      </c>
      <c r="L1371">
        <f t="shared" si="106"/>
        <v>70.713238886174892</v>
      </c>
      <c r="M1371" s="33">
        <f t="shared" si="109"/>
        <v>1.5852503271803352E-3</v>
      </c>
      <c r="N1371" s="32"/>
    </row>
    <row r="1372" spans="1:14" x14ac:dyDescent="0.25">
      <c r="A1372" s="2">
        <v>1370</v>
      </c>
      <c r="B1372" s="2">
        <f t="shared" si="107"/>
        <v>49</v>
      </c>
      <c r="C1372" s="2">
        <f t="shared" si="108"/>
        <v>12</v>
      </c>
      <c r="D1372" s="31">
        <v>44170</v>
      </c>
      <c r="E1372" s="2" t="s">
        <v>6</v>
      </c>
      <c r="F1372" s="4">
        <v>110</v>
      </c>
      <c r="G1372" s="2" t="s">
        <v>20</v>
      </c>
      <c r="H1372" s="2">
        <v>15</v>
      </c>
      <c r="I1372" s="2">
        <v>2824</v>
      </c>
      <c r="J1372" s="2">
        <v>7411</v>
      </c>
      <c r="K1372" s="29">
        <f t="shared" si="105"/>
        <v>4587</v>
      </c>
      <c r="L1372">
        <f t="shared" si="106"/>
        <v>61.894481176629334</v>
      </c>
      <c r="M1372" s="33">
        <f t="shared" si="109"/>
        <v>1.2558796633464935E-3</v>
      </c>
      <c r="N1372" s="32"/>
    </row>
    <row r="1373" spans="1:14" x14ac:dyDescent="0.25">
      <c r="A1373" s="2">
        <v>1371</v>
      </c>
      <c r="B1373" s="2">
        <f t="shared" si="107"/>
        <v>50</v>
      </c>
      <c r="C1373" s="2">
        <f t="shared" si="108"/>
        <v>12</v>
      </c>
      <c r="D1373" s="31">
        <v>44171</v>
      </c>
      <c r="E1373" s="2" t="s">
        <v>7</v>
      </c>
      <c r="F1373" s="4">
        <v>109</v>
      </c>
      <c r="G1373" s="2" t="s">
        <v>4</v>
      </c>
      <c r="H1373" s="2">
        <v>41</v>
      </c>
      <c r="I1373" s="2">
        <v>3981</v>
      </c>
      <c r="J1373" s="2">
        <v>7757</v>
      </c>
      <c r="K1373" s="29">
        <f t="shared" si="105"/>
        <v>3776</v>
      </c>
      <c r="L1373">
        <f t="shared" si="106"/>
        <v>48.678612865798634</v>
      </c>
      <c r="M1373" s="33">
        <f t="shared" si="109"/>
        <v>1.0338351011110441E-3</v>
      </c>
      <c r="N1373" s="32"/>
    </row>
    <row r="1374" spans="1:14" x14ac:dyDescent="0.25">
      <c r="A1374" s="2">
        <v>1372</v>
      </c>
      <c r="B1374" s="2">
        <f t="shared" si="107"/>
        <v>50</v>
      </c>
      <c r="C1374" s="2">
        <f t="shared" si="108"/>
        <v>12</v>
      </c>
      <c r="D1374" s="31">
        <v>44172</v>
      </c>
      <c r="E1374" s="2" t="s">
        <v>5</v>
      </c>
      <c r="F1374" s="4">
        <v>104</v>
      </c>
      <c r="G1374" s="2" t="s">
        <v>20</v>
      </c>
      <c r="H1374" s="2">
        <v>5</v>
      </c>
      <c r="I1374" s="2">
        <v>2442</v>
      </c>
      <c r="J1374" s="2">
        <v>6675</v>
      </c>
      <c r="K1374" s="29">
        <f t="shared" si="105"/>
        <v>4233</v>
      </c>
      <c r="L1374">
        <f t="shared" si="106"/>
        <v>63.415730337078649</v>
      </c>
      <c r="M1374" s="33">
        <f t="shared" si="109"/>
        <v>1.1589576226173331E-3</v>
      </c>
      <c r="N1374" s="32"/>
    </row>
    <row r="1375" spans="1:14" x14ac:dyDescent="0.25">
      <c r="A1375" s="2">
        <v>1373</v>
      </c>
      <c r="B1375" s="2">
        <f t="shared" si="107"/>
        <v>50</v>
      </c>
      <c r="C1375" s="2">
        <f t="shared" si="108"/>
        <v>12</v>
      </c>
      <c r="D1375" s="31">
        <v>44173</v>
      </c>
      <c r="E1375" s="2" t="s">
        <v>6</v>
      </c>
      <c r="F1375" s="4">
        <v>101</v>
      </c>
      <c r="G1375" s="2" t="s">
        <v>4</v>
      </c>
      <c r="H1375" s="2">
        <v>9</v>
      </c>
      <c r="I1375" s="2">
        <v>2954</v>
      </c>
      <c r="J1375" s="2">
        <v>5271</v>
      </c>
      <c r="K1375" s="29">
        <f t="shared" si="105"/>
        <v>2317</v>
      </c>
      <c r="L1375">
        <f t="shared" si="106"/>
        <v>43.957503320053121</v>
      </c>
      <c r="M1375" s="33">
        <f t="shared" si="109"/>
        <v>6.3437392194764023E-4</v>
      </c>
      <c r="N1375" s="32"/>
    </row>
    <row r="1376" spans="1:14" x14ac:dyDescent="0.25">
      <c r="A1376" s="2">
        <v>1374</v>
      </c>
      <c r="B1376" s="2">
        <f t="shared" si="107"/>
        <v>50</v>
      </c>
      <c r="C1376" s="2">
        <f t="shared" si="108"/>
        <v>12</v>
      </c>
      <c r="D1376" s="31">
        <v>44174</v>
      </c>
      <c r="E1376" s="2" t="s">
        <v>3</v>
      </c>
      <c r="F1376" s="4">
        <v>109</v>
      </c>
      <c r="G1376" s="2" t="s">
        <v>8</v>
      </c>
      <c r="H1376" s="2">
        <v>23</v>
      </c>
      <c r="I1376" s="2">
        <v>3890</v>
      </c>
      <c r="J1376" s="2">
        <v>4291</v>
      </c>
      <c r="K1376" s="29">
        <f t="shared" si="105"/>
        <v>401</v>
      </c>
      <c r="L1376">
        <f t="shared" si="106"/>
        <v>9.345140992775578</v>
      </c>
      <c r="M1376" s="33">
        <f t="shared" si="109"/>
        <v>1.0979022127794722E-4</v>
      </c>
      <c r="N1376" s="32"/>
    </row>
    <row r="1377" spans="1:14" x14ac:dyDescent="0.25">
      <c r="A1377" s="2">
        <v>1375</v>
      </c>
      <c r="B1377" s="2">
        <f t="shared" si="107"/>
        <v>50</v>
      </c>
      <c r="C1377" s="2">
        <f t="shared" si="108"/>
        <v>12</v>
      </c>
      <c r="D1377" s="31">
        <v>44175</v>
      </c>
      <c r="E1377" s="2" t="s">
        <v>3</v>
      </c>
      <c r="F1377" s="4">
        <v>109</v>
      </c>
      <c r="G1377" s="2" t="s">
        <v>4</v>
      </c>
      <c r="H1377" s="2">
        <v>35</v>
      </c>
      <c r="I1377" s="2">
        <v>2622</v>
      </c>
      <c r="J1377" s="2">
        <v>2839</v>
      </c>
      <c r="K1377" s="29">
        <f t="shared" si="105"/>
        <v>217</v>
      </c>
      <c r="L1377">
        <f t="shared" si="106"/>
        <v>7.6435364564987669</v>
      </c>
      <c r="M1377" s="33">
        <f t="shared" si="109"/>
        <v>5.9412663384824307E-5</v>
      </c>
      <c r="N1377" s="32"/>
    </row>
    <row r="1378" spans="1:14" x14ac:dyDescent="0.25">
      <c r="A1378" s="2">
        <v>1376</v>
      </c>
      <c r="B1378" s="2">
        <f t="shared" si="107"/>
        <v>50</v>
      </c>
      <c r="C1378" s="2">
        <f t="shared" si="108"/>
        <v>12</v>
      </c>
      <c r="D1378" s="31">
        <v>44176</v>
      </c>
      <c r="E1378" s="2" t="s">
        <v>7</v>
      </c>
      <c r="F1378" s="4">
        <v>107</v>
      </c>
      <c r="G1378" s="2" t="s">
        <v>19</v>
      </c>
      <c r="H1378" s="2">
        <v>27</v>
      </c>
      <c r="I1378" s="2">
        <v>4973</v>
      </c>
      <c r="J1378" s="2">
        <v>3195</v>
      </c>
      <c r="K1378" s="29">
        <f t="shared" si="105"/>
        <v>-1778</v>
      </c>
      <c r="L1378">
        <f t="shared" si="106"/>
        <v>-55.649452269170574</v>
      </c>
      <c r="M1378" s="33">
        <f t="shared" si="109"/>
        <v>-4.8680053224985076E-4</v>
      </c>
      <c r="N1378" s="32"/>
    </row>
    <row r="1379" spans="1:14" x14ac:dyDescent="0.25">
      <c r="A1379" s="2">
        <v>1377</v>
      </c>
      <c r="B1379" s="2">
        <f t="shared" si="107"/>
        <v>50</v>
      </c>
      <c r="C1379" s="2">
        <f t="shared" si="108"/>
        <v>12</v>
      </c>
      <c r="D1379" s="31">
        <v>44177</v>
      </c>
      <c r="E1379" s="2" t="s">
        <v>5</v>
      </c>
      <c r="F1379" s="4">
        <v>107</v>
      </c>
      <c r="G1379" s="2" t="s">
        <v>20</v>
      </c>
      <c r="H1379" s="2">
        <v>29</v>
      </c>
      <c r="I1379" s="2">
        <v>1717</v>
      </c>
      <c r="J1379" s="2">
        <v>5791</v>
      </c>
      <c r="K1379" s="29">
        <f t="shared" si="105"/>
        <v>4074</v>
      </c>
      <c r="L1379">
        <f t="shared" si="106"/>
        <v>70.350543947504747</v>
      </c>
      <c r="M1379" s="33">
        <f t="shared" si="109"/>
        <v>1.1154248416118627E-3</v>
      </c>
      <c r="N1379" s="32"/>
    </row>
    <row r="1380" spans="1:14" x14ac:dyDescent="0.25">
      <c r="A1380" s="2">
        <v>1378</v>
      </c>
      <c r="B1380" s="2">
        <f t="shared" si="107"/>
        <v>51</v>
      </c>
      <c r="C1380" s="2">
        <f t="shared" si="108"/>
        <v>12</v>
      </c>
      <c r="D1380" s="31">
        <v>44178</v>
      </c>
      <c r="E1380" s="2" t="s">
        <v>3</v>
      </c>
      <c r="F1380" s="4">
        <v>104</v>
      </c>
      <c r="G1380" s="2" t="s">
        <v>19</v>
      </c>
      <c r="H1380" s="2">
        <v>5</v>
      </c>
      <c r="I1380" s="2">
        <v>2667</v>
      </c>
      <c r="J1380" s="2">
        <v>2617</v>
      </c>
      <c r="K1380" s="29">
        <f t="shared" si="105"/>
        <v>-50</v>
      </c>
      <c r="L1380">
        <f t="shared" si="106"/>
        <v>-1.9105846388995034</v>
      </c>
      <c r="M1380" s="33">
        <f t="shared" si="109"/>
        <v>-1.368955377530514E-5</v>
      </c>
      <c r="N1380" s="32"/>
    </row>
    <row r="1381" spans="1:14" x14ac:dyDescent="0.25">
      <c r="A1381" s="2">
        <v>1379</v>
      </c>
      <c r="B1381" s="2">
        <f t="shared" si="107"/>
        <v>51</v>
      </c>
      <c r="C1381" s="2">
        <f t="shared" si="108"/>
        <v>12</v>
      </c>
      <c r="D1381" s="31">
        <v>44179</v>
      </c>
      <c r="E1381" s="2" t="s">
        <v>7</v>
      </c>
      <c r="F1381" s="4">
        <v>108</v>
      </c>
      <c r="G1381" s="2" t="s">
        <v>20</v>
      </c>
      <c r="H1381" s="2">
        <v>39</v>
      </c>
      <c r="I1381" s="2">
        <v>2610</v>
      </c>
      <c r="J1381" s="2">
        <v>5617</v>
      </c>
      <c r="K1381" s="29">
        <f t="shared" si="105"/>
        <v>3007</v>
      </c>
      <c r="L1381">
        <f t="shared" si="106"/>
        <v>53.533914901192801</v>
      </c>
      <c r="M1381" s="33">
        <f t="shared" si="109"/>
        <v>8.2328976404685112E-4</v>
      </c>
      <c r="N1381" s="32"/>
    </row>
    <row r="1382" spans="1:14" x14ac:dyDescent="0.25">
      <c r="A1382" s="2">
        <v>1380</v>
      </c>
      <c r="B1382" s="2">
        <f t="shared" si="107"/>
        <v>51</v>
      </c>
      <c r="C1382" s="2">
        <f t="shared" si="108"/>
        <v>12</v>
      </c>
      <c r="D1382" s="31">
        <v>44180</v>
      </c>
      <c r="E1382" s="2" t="s">
        <v>7</v>
      </c>
      <c r="F1382" s="4">
        <v>106</v>
      </c>
      <c r="G1382" s="2" t="s">
        <v>18</v>
      </c>
      <c r="H1382" s="2">
        <v>13</v>
      </c>
      <c r="I1382" s="2">
        <v>2064</v>
      </c>
      <c r="J1382" s="2">
        <v>5189</v>
      </c>
      <c r="K1382" s="29">
        <f t="shared" si="105"/>
        <v>3125</v>
      </c>
      <c r="L1382">
        <f t="shared" si="106"/>
        <v>60.223549816920411</v>
      </c>
      <c r="M1382" s="33">
        <f t="shared" si="109"/>
        <v>8.5559711095657123E-4</v>
      </c>
      <c r="N1382" s="32"/>
    </row>
    <row r="1383" spans="1:14" x14ac:dyDescent="0.25">
      <c r="A1383" s="2">
        <v>1381</v>
      </c>
      <c r="B1383" s="2">
        <f t="shared" si="107"/>
        <v>51</v>
      </c>
      <c r="C1383" s="2">
        <f t="shared" si="108"/>
        <v>12</v>
      </c>
      <c r="D1383" s="31">
        <v>44181</v>
      </c>
      <c r="E1383" s="2" t="s">
        <v>7</v>
      </c>
      <c r="F1383" s="4">
        <v>101</v>
      </c>
      <c r="G1383" s="2" t="s">
        <v>20</v>
      </c>
      <c r="H1383" s="2">
        <v>16</v>
      </c>
      <c r="I1383" s="2">
        <v>1918</v>
      </c>
      <c r="J1383" s="2">
        <v>2641</v>
      </c>
      <c r="K1383" s="29">
        <f t="shared" si="105"/>
        <v>723</v>
      </c>
      <c r="L1383">
        <f t="shared" si="106"/>
        <v>27.375993941688755</v>
      </c>
      <c r="M1383" s="33">
        <f t="shared" si="109"/>
        <v>1.9795094759091233E-4</v>
      </c>
      <c r="N1383" s="32"/>
    </row>
    <row r="1384" spans="1:14" x14ac:dyDescent="0.25">
      <c r="A1384" s="2">
        <v>1382</v>
      </c>
      <c r="B1384" s="2">
        <f t="shared" si="107"/>
        <v>51</v>
      </c>
      <c r="C1384" s="2">
        <f t="shared" si="108"/>
        <v>12</v>
      </c>
      <c r="D1384" s="31">
        <v>44182</v>
      </c>
      <c r="E1384" s="2" t="s">
        <v>6</v>
      </c>
      <c r="F1384" s="4">
        <v>108</v>
      </c>
      <c r="G1384" s="2" t="s">
        <v>18</v>
      </c>
      <c r="H1384" s="2">
        <v>33</v>
      </c>
      <c r="I1384" s="2">
        <v>2130</v>
      </c>
      <c r="J1384" s="2">
        <v>3235</v>
      </c>
      <c r="K1384" s="29">
        <f t="shared" si="105"/>
        <v>1105</v>
      </c>
      <c r="L1384">
        <f t="shared" si="106"/>
        <v>34.157650695517773</v>
      </c>
      <c r="M1384" s="33">
        <f t="shared" si="109"/>
        <v>3.0253913843424361E-4</v>
      </c>
      <c r="N1384" s="32"/>
    </row>
    <row r="1385" spans="1:14" x14ac:dyDescent="0.25">
      <c r="A1385" s="2">
        <v>1383</v>
      </c>
      <c r="B1385" s="2">
        <f t="shared" si="107"/>
        <v>51</v>
      </c>
      <c r="C1385" s="2">
        <f t="shared" si="108"/>
        <v>12</v>
      </c>
      <c r="D1385" s="31">
        <v>44183</v>
      </c>
      <c r="E1385" s="2" t="s">
        <v>5</v>
      </c>
      <c r="F1385" s="4">
        <v>105</v>
      </c>
      <c r="G1385" s="2" t="s">
        <v>19</v>
      </c>
      <c r="H1385" s="2">
        <v>4</v>
      </c>
      <c r="I1385" s="2">
        <v>3765</v>
      </c>
      <c r="J1385" s="2">
        <v>4017</v>
      </c>
      <c r="K1385" s="29">
        <f t="shared" si="105"/>
        <v>252</v>
      </c>
      <c r="L1385">
        <f t="shared" si="106"/>
        <v>6.273338312173264</v>
      </c>
      <c r="M1385" s="33">
        <f t="shared" si="109"/>
        <v>6.8995351027537901E-5</v>
      </c>
      <c r="N1385" s="32"/>
    </row>
    <row r="1386" spans="1:14" x14ac:dyDescent="0.25">
      <c r="A1386" s="2">
        <v>1384</v>
      </c>
      <c r="B1386" s="2">
        <f t="shared" si="107"/>
        <v>51</v>
      </c>
      <c r="C1386" s="2">
        <f t="shared" si="108"/>
        <v>12</v>
      </c>
      <c r="D1386" s="31">
        <v>44184</v>
      </c>
      <c r="E1386" s="2" t="s">
        <v>6</v>
      </c>
      <c r="F1386" s="4">
        <v>102</v>
      </c>
      <c r="G1386" s="2" t="s">
        <v>4</v>
      </c>
      <c r="H1386" s="2">
        <v>30</v>
      </c>
      <c r="I1386" s="2">
        <v>1948</v>
      </c>
      <c r="J1386" s="2">
        <v>2682</v>
      </c>
      <c r="K1386" s="29">
        <f t="shared" si="105"/>
        <v>734</v>
      </c>
      <c r="L1386">
        <f t="shared" si="106"/>
        <v>27.367636092468306</v>
      </c>
      <c r="M1386" s="33">
        <f t="shared" si="109"/>
        <v>2.0096264942147946E-4</v>
      </c>
      <c r="N1386" s="32"/>
    </row>
    <row r="1387" spans="1:14" x14ac:dyDescent="0.25">
      <c r="A1387" s="2">
        <v>1385</v>
      </c>
      <c r="B1387" s="2">
        <f t="shared" si="107"/>
        <v>52</v>
      </c>
      <c r="C1387" s="2">
        <f t="shared" si="108"/>
        <v>12</v>
      </c>
      <c r="D1387" s="31">
        <v>44185</v>
      </c>
      <c r="E1387" s="2" t="s">
        <v>6</v>
      </c>
      <c r="F1387" s="4">
        <v>108</v>
      </c>
      <c r="G1387" s="2" t="s">
        <v>20</v>
      </c>
      <c r="H1387" s="2">
        <v>33</v>
      </c>
      <c r="I1387" s="2">
        <v>1530</v>
      </c>
      <c r="J1387" s="2">
        <v>2494</v>
      </c>
      <c r="K1387" s="29">
        <f t="shared" si="105"/>
        <v>964</v>
      </c>
      <c r="L1387">
        <f t="shared" si="106"/>
        <v>38.652766639935848</v>
      </c>
      <c r="M1387" s="33">
        <f t="shared" si="109"/>
        <v>2.6393459678788312E-4</v>
      </c>
      <c r="N1387" s="32"/>
    </row>
    <row r="1388" spans="1:14" x14ac:dyDescent="0.25">
      <c r="A1388" s="2">
        <v>1386</v>
      </c>
      <c r="B1388" s="2">
        <f t="shared" si="107"/>
        <v>52</v>
      </c>
      <c r="C1388" s="2">
        <f t="shared" si="108"/>
        <v>12</v>
      </c>
      <c r="D1388" s="31">
        <v>44186</v>
      </c>
      <c r="E1388" s="2" t="s">
        <v>7</v>
      </c>
      <c r="F1388" s="4">
        <v>101</v>
      </c>
      <c r="G1388" s="2" t="s">
        <v>4</v>
      </c>
      <c r="H1388" s="2">
        <v>21</v>
      </c>
      <c r="I1388" s="2">
        <v>1896</v>
      </c>
      <c r="J1388" s="2">
        <v>7728</v>
      </c>
      <c r="K1388" s="29">
        <f t="shared" si="105"/>
        <v>5832</v>
      </c>
      <c r="L1388">
        <f t="shared" si="106"/>
        <v>75.465838509316768</v>
      </c>
      <c r="M1388" s="33">
        <f t="shared" si="109"/>
        <v>1.5967495523515915E-3</v>
      </c>
      <c r="N1388" s="32"/>
    </row>
    <row r="1389" spans="1:14" x14ac:dyDescent="0.25">
      <c r="A1389" s="2">
        <v>1387</v>
      </c>
      <c r="B1389" s="2">
        <f t="shared" si="107"/>
        <v>52</v>
      </c>
      <c r="C1389" s="2">
        <f t="shared" si="108"/>
        <v>12</v>
      </c>
      <c r="D1389" s="31">
        <v>44187</v>
      </c>
      <c r="E1389" s="2" t="s">
        <v>6</v>
      </c>
      <c r="F1389" s="4">
        <v>103</v>
      </c>
      <c r="G1389" s="2" t="s">
        <v>8</v>
      </c>
      <c r="H1389" s="2">
        <v>2</v>
      </c>
      <c r="I1389" s="2">
        <v>4271</v>
      </c>
      <c r="J1389" s="2">
        <v>6466</v>
      </c>
      <c r="K1389" s="29">
        <f t="shared" si="105"/>
        <v>2195</v>
      </c>
      <c r="L1389">
        <f t="shared" si="106"/>
        <v>33.946798639034952</v>
      </c>
      <c r="M1389" s="33">
        <f t="shared" si="109"/>
        <v>6.0097141073589566E-4</v>
      </c>
      <c r="N1389" s="32"/>
    </row>
    <row r="1390" spans="1:14" x14ac:dyDescent="0.25">
      <c r="A1390" s="2">
        <v>1388</v>
      </c>
      <c r="B1390" s="2">
        <f t="shared" si="107"/>
        <v>52</v>
      </c>
      <c r="C1390" s="2">
        <f t="shared" si="108"/>
        <v>12</v>
      </c>
      <c r="D1390" s="31">
        <v>44188</v>
      </c>
      <c r="E1390" s="2" t="s">
        <v>6</v>
      </c>
      <c r="F1390" s="4">
        <v>110</v>
      </c>
      <c r="G1390" s="2" t="s">
        <v>8</v>
      </c>
      <c r="H1390" s="2">
        <v>4</v>
      </c>
      <c r="I1390" s="2">
        <v>4873</v>
      </c>
      <c r="J1390" s="2">
        <v>2524</v>
      </c>
      <c r="K1390" s="29">
        <f t="shared" si="105"/>
        <v>-2349</v>
      </c>
      <c r="L1390">
        <f t="shared" si="106"/>
        <v>-93.066561014263073</v>
      </c>
      <c r="M1390" s="33">
        <f t="shared" si="109"/>
        <v>-6.4313523636383549E-4</v>
      </c>
      <c r="N1390" s="32"/>
    </row>
    <row r="1391" spans="1:14" x14ac:dyDescent="0.25">
      <c r="A1391" s="2">
        <v>1389</v>
      </c>
      <c r="B1391" s="2">
        <f t="shared" si="107"/>
        <v>52</v>
      </c>
      <c r="C1391" s="2">
        <f t="shared" si="108"/>
        <v>12</v>
      </c>
      <c r="D1391" s="31">
        <v>44189</v>
      </c>
      <c r="E1391" s="2" t="s">
        <v>5</v>
      </c>
      <c r="F1391" s="4">
        <v>106</v>
      </c>
      <c r="G1391" s="2" t="s">
        <v>20</v>
      </c>
      <c r="H1391" s="2">
        <v>25</v>
      </c>
      <c r="I1391" s="2">
        <v>1623</v>
      </c>
      <c r="J1391" s="2">
        <v>3031</v>
      </c>
      <c r="K1391" s="29">
        <f t="shared" si="105"/>
        <v>1408</v>
      </c>
      <c r="L1391">
        <f t="shared" si="106"/>
        <v>46.4533157373804</v>
      </c>
      <c r="M1391" s="33">
        <f t="shared" si="109"/>
        <v>3.8549783431259275E-4</v>
      </c>
      <c r="N1391" s="32"/>
    </row>
    <row r="1392" spans="1:14" x14ac:dyDescent="0.25">
      <c r="A1392" s="2">
        <v>1390</v>
      </c>
      <c r="B1392" s="2">
        <f t="shared" si="107"/>
        <v>52</v>
      </c>
      <c r="C1392" s="2">
        <f t="shared" si="108"/>
        <v>12</v>
      </c>
      <c r="D1392" s="31">
        <v>44190</v>
      </c>
      <c r="E1392" s="2" t="s">
        <v>7</v>
      </c>
      <c r="F1392" s="4">
        <v>108</v>
      </c>
      <c r="G1392" s="2" t="s">
        <v>20</v>
      </c>
      <c r="H1392" s="2">
        <v>5</v>
      </c>
      <c r="I1392" s="2">
        <v>4770</v>
      </c>
      <c r="J1392" s="2">
        <v>7565</v>
      </c>
      <c r="K1392" s="29">
        <f t="shared" si="105"/>
        <v>2795</v>
      </c>
      <c r="L1392">
        <f t="shared" si="106"/>
        <v>36.94646397884997</v>
      </c>
      <c r="M1392" s="33">
        <f t="shared" si="109"/>
        <v>7.6524605603955735E-4</v>
      </c>
      <c r="N1392" s="32"/>
    </row>
    <row r="1393" spans="1:14" x14ac:dyDescent="0.25">
      <c r="A1393" s="2">
        <v>1391</v>
      </c>
      <c r="B1393" s="2">
        <f t="shared" si="107"/>
        <v>52</v>
      </c>
      <c r="C1393" s="2">
        <f t="shared" si="108"/>
        <v>12</v>
      </c>
      <c r="D1393" s="31">
        <v>44191</v>
      </c>
      <c r="E1393" s="2" t="s">
        <v>6</v>
      </c>
      <c r="F1393" s="4">
        <v>103</v>
      </c>
      <c r="G1393" s="2" t="s">
        <v>19</v>
      </c>
      <c r="H1393" s="2">
        <v>41</v>
      </c>
      <c r="I1393" s="2">
        <v>3545</v>
      </c>
      <c r="J1393" s="2">
        <v>4611</v>
      </c>
      <c r="K1393" s="29">
        <f t="shared" si="105"/>
        <v>1066</v>
      </c>
      <c r="L1393">
        <f t="shared" si="106"/>
        <v>23.118629364563002</v>
      </c>
      <c r="M1393" s="33">
        <f t="shared" si="109"/>
        <v>2.918612864895056E-4</v>
      </c>
      <c r="N1393" s="32"/>
    </row>
    <row r="1394" spans="1:14" x14ac:dyDescent="0.25">
      <c r="A1394" s="2">
        <v>1392</v>
      </c>
      <c r="B1394" s="2">
        <f t="shared" si="107"/>
        <v>53</v>
      </c>
      <c r="C1394" s="2">
        <f t="shared" si="108"/>
        <v>12</v>
      </c>
      <c r="D1394" s="31">
        <v>44192</v>
      </c>
      <c r="E1394" s="2" t="s">
        <v>7</v>
      </c>
      <c r="F1394" s="4">
        <v>101</v>
      </c>
      <c r="G1394" s="2" t="s">
        <v>8</v>
      </c>
      <c r="H1394" s="2">
        <v>25</v>
      </c>
      <c r="I1394" s="2">
        <v>1606</v>
      </c>
      <c r="J1394" s="2">
        <v>2158</v>
      </c>
      <c r="K1394" s="29">
        <f t="shared" si="105"/>
        <v>552</v>
      </c>
      <c r="L1394">
        <f t="shared" si="106"/>
        <v>25.579240037071362</v>
      </c>
      <c r="M1394" s="33">
        <f t="shared" si="109"/>
        <v>1.5113267367936875E-4</v>
      </c>
      <c r="N1394" s="32"/>
    </row>
    <row r="1395" spans="1:14" x14ac:dyDescent="0.25">
      <c r="A1395" s="2">
        <v>1393</v>
      </c>
      <c r="B1395" s="2">
        <f t="shared" si="107"/>
        <v>53</v>
      </c>
      <c r="C1395" s="2">
        <f t="shared" si="108"/>
        <v>12</v>
      </c>
      <c r="D1395" s="31">
        <v>44193</v>
      </c>
      <c r="E1395" s="2" t="s">
        <v>7</v>
      </c>
      <c r="F1395" s="4">
        <v>103</v>
      </c>
      <c r="G1395" s="2" t="s">
        <v>8</v>
      </c>
      <c r="H1395" s="2">
        <v>35</v>
      </c>
      <c r="I1395" s="2">
        <v>3236</v>
      </c>
      <c r="J1395" s="2">
        <v>3998</v>
      </c>
      <c r="K1395" s="29">
        <f t="shared" si="105"/>
        <v>762</v>
      </c>
      <c r="L1395">
        <f t="shared" si="106"/>
        <v>19.059529764882441</v>
      </c>
      <c r="M1395" s="33">
        <f t="shared" si="109"/>
        <v>2.0862879953565034E-4</v>
      </c>
      <c r="N1395" s="32"/>
    </row>
    <row r="1396" spans="1:14" x14ac:dyDescent="0.25">
      <c r="A1396" s="2">
        <v>1394</v>
      </c>
      <c r="B1396" s="2">
        <f t="shared" si="107"/>
        <v>53</v>
      </c>
      <c r="C1396" s="2">
        <f t="shared" si="108"/>
        <v>12</v>
      </c>
      <c r="D1396" s="31">
        <v>44194</v>
      </c>
      <c r="E1396" s="2" t="s">
        <v>7</v>
      </c>
      <c r="F1396" s="4">
        <v>106</v>
      </c>
      <c r="G1396" s="2" t="s">
        <v>19</v>
      </c>
      <c r="H1396" s="2">
        <v>49</v>
      </c>
      <c r="I1396" s="2">
        <v>1158</v>
      </c>
      <c r="J1396" s="2">
        <v>7005</v>
      </c>
      <c r="K1396" s="29">
        <f t="shared" si="105"/>
        <v>5847</v>
      </c>
      <c r="L1396">
        <f t="shared" si="106"/>
        <v>83.468950749464668</v>
      </c>
      <c r="M1396" s="33">
        <f t="shared" si="109"/>
        <v>1.6008564184841832E-3</v>
      </c>
      <c r="N1396" s="32"/>
    </row>
    <row r="1397" spans="1:14" x14ac:dyDescent="0.25">
      <c r="A1397" s="2">
        <v>1395</v>
      </c>
      <c r="B1397" s="2">
        <f t="shared" si="107"/>
        <v>53</v>
      </c>
      <c r="C1397" s="2">
        <f t="shared" si="108"/>
        <v>12</v>
      </c>
      <c r="D1397" s="31">
        <v>44195</v>
      </c>
      <c r="E1397" s="2" t="s">
        <v>5</v>
      </c>
      <c r="F1397" s="4">
        <v>102</v>
      </c>
      <c r="G1397" s="2" t="s">
        <v>18</v>
      </c>
      <c r="H1397" s="2">
        <v>31</v>
      </c>
      <c r="I1397" s="2">
        <v>2194</v>
      </c>
      <c r="J1397" s="2">
        <v>3160</v>
      </c>
      <c r="K1397" s="29">
        <f t="shared" si="105"/>
        <v>966</v>
      </c>
      <c r="L1397">
        <f t="shared" si="106"/>
        <v>30.569620253164558</v>
      </c>
      <c r="M1397" s="33">
        <f t="shared" si="109"/>
        <v>2.644821789388953E-4</v>
      </c>
      <c r="N1397" s="32"/>
    </row>
    <row r="1398" spans="1:14" x14ac:dyDescent="0.25">
      <c r="A1398" s="2">
        <v>1396</v>
      </c>
      <c r="B1398" s="2">
        <f t="shared" si="107"/>
        <v>53</v>
      </c>
      <c r="C1398" s="2">
        <f t="shared" si="108"/>
        <v>12</v>
      </c>
      <c r="D1398" s="31">
        <v>44196</v>
      </c>
      <c r="E1398" s="2" t="s">
        <v>6</v>
      </c>
      <c r="F1398" s="4">
        <v>107</v>
      </c>
      <c r="G1398" s="2" t="s">
        <v>18</v>
      </c>
      <c r="H1398" s="2">
        <v>28</v>
      </c>
      <c r="I1398" s="2">
        <v>1322</v>
      </c>
      <c r="J1398" s="2">
        <v>954</v>
      </c>
      <c r="K1398" s="29">
        <f t="shared" si="105"/>
        <v>-368</v>
      </c>
      <c r="L1398">
        <f t="shared" si="106"/>
        <v>-38.574423480083858</v>
      </c>
      <c r="M1398" s="33">
        <f t="shared" si="109"/>
        <v>-1.0075511578624583E-4</v>
      </c>
      <c r="N1398" s="32"/>
    </row>
    <row r="1399" spans="1:14" x14ac:dyDescent="0.25">
      <c r="A1399" s="2">
        <v>1397</v>
      </c>
      <c r="B1399" s="2">
        <f t="shared" si="107"/>
        <v>1</v>
      </c>
      <c r="C1399" s="2">
        <f t="shared" si="108"/>
        <v>1</v>
      </c>
      <c r="D1399" s="31">
        <v>44197</v>
      </c>
      <c r="E1399" s="2" t="s">
        <v>3</v>
      </c>
      <c r="F1399" s="4">
        <v>109</v>
      </c>
      <c r="G1399" s="2" t="s">
        <v>18</v>
      </c>
      <c r="H1399" s="2">
        <v>48</v>
      </c>
      <c r="I1399" s="2">
        <v>2863</v>
      </c>
      <c r="J1399" s="2">
        <v>8554</v>
      </c>
      <c r="K1399" s="29">
        <f t="shared" si="105"/>
        <v>5691</v>
      </c>
      <c r="L1399">
        <f t="shared" si="106"/>
        <v>66.530278232405891</v>
      </c>
      <c r="M1399" s="33">
        <f t="shared" si="109"/>
        <v>1.5581450107052311E-3</v>
      </c>
      <c r="N1399" s="32"/>
    </row>
    <row r="1400" spans="1:14" x14ac:dyDescent="0.25">
      <c r="A1400" s="2">
        <v>1398</v>
      </c>
      <c r="B1400" s="2">
        <f t="shared" si="107"/>
        <v>1</v>
      </c>
      <c r="C1400" s="2">
        <f t="shared" si="108"/>
        <v>1</v>
      </c>
      <c r="D1400" s="31">
        <v>44198</v>
      </c>
      <c r="E1400" s="2" t="s">
        <v>3</v>
      </c>
      <c r="F1400" s="4">
        <v>102</v>
      </c>
      <c r="G1400" s="2" t="s">
        <v>18</v>
      </c>
      <c r="H1400" s="2">
        <v>3</v>
      </c>
      <c r="I1400" s="2">
        <v>4415</v>
      </c>
      <c r="J1400" s="2">
        <v>2769</v>
      </c>
      <c r="K1400" s="29">
        <f t="shared" si="105"/>
        <v>-1646</v>
      </c>
      <c r="L1400">
        <f t="shared" si="106"/>
        <v>-59.443842542434091</v>
      </c>
      <c r="M1400" s="33">
        <f t="shared" si="109"/>
        <v>-4.506601102830452E-4</v>
      </c>
      <c r="N1400" s="32"/>
    </row>
    <row r="1401" spans="1:14" x14ac:dyDescent="0.25">
      <c r="A1401" s="2">
        <v>1399</v>
      </c>
      <c r="B1401" s="2">
        <f t="shared" si="107"/>
        <v>2</v>
      </c>
      <c r="C1401" s="2">
        <f t="shared" si="108"/>
        <v>1</v>
      </c>
      <c r="D1401" s="31">
        <v>44199</v>
      </c>
      <c r="E1401" s="2" t="s">
        <v>6</v>
      </c>
      <c r="F1401" s="4">
        <v>110</v>
      </c>
      <c r="G1401" s="2" t="s">
        <v>4</v>
      </c>
      <c r="H1401" s="2">
        <v>42</v>
      </c>
      <c r="I1401" s="2">
        <v>3856</v>
      </c>
      <c r="J1401" s="2">
        <v>5487</v>
      </c>
      <c r="K1401" s="29">
        <f t="shared" si="105"/>
        <v>1631</v>
      </c>
      <c r="L1401">
        <f t="shared" si="106"/>
        <v>29.724804082376526</v>
      </c>
      <c r="M1401" s="33">
        <f t="shared" si="109"/>
        <v>4.4655324415045368E-4</v>
      </c>
      <c r="N1401" s="32"/>
    </row>
    <row r="1402" spans="1:14" x14ac:dyDescent="0.25">
      <c r="A1402" s="2">
        <v>1400</v>
      </c>
      <c r="B1402" s="2">
        <f t="shared" si="107"/>
        <v>2</v>
      </c>
      <c r="C1402" s="2">
        <f t="shared" si="108"/>
        <v>1</v>
      </c>
      <c r="D1402" s="31">
        <v>44200</v>
      </c>
      <c r="E1402" s="2" t="s">
        <v>3</v>
      </c>
      <c r="F1402" s="4">
        <v>110</v>
      </c>
      <c r="G1402" s="2" t="s">
        <v>19</v>
      </c>
      <c r="H1402" s="2">
        <v>8</v>
      </c>
      <c r="I1402" s="2">
        <v>2018</v>
      </c>
      <c r="J1402" s="2">
        <v>5157</v>
      </c>
      <c r="K1402" s="29">
        <f t="shared" si="105"/>
        <v>3139</v>
      </c>
      <c r="L1402">
        <f t="shared" si="106"/>
        <v>60.868722125266629</v>
      </c>
      <c r="M1402" s="33">
        <f t="shared" si="109"/>
        <v>8.5943018601365674E-4</v>
      </c>
      <c r="N1402" s="32"/>
    </row>
    <row r="1403" spans="1:14" x14ac:dyDescent="0.25">
      <c r="A1403" s="2">
        <v>1401</v>
      </c>
      <c r="B1403" s="2">
        <f t="shared" si="107"/>
        <v>2</v>
      </c>
      <c r="C1403" s="2">
        <f t="shared" si="108"/>
        <v>1</v>
      </c>
      <c r="D1403" s="31">
        <v>44201</v>
      </c>
      <c r="E1403" s="2" t="s">
        <v>6</v>
      </c>
      <c r="F1403" s="4">
        <v>108</v>
      </c>
      <c r="G1403" s="2" t="s">
        <v>18</v>
      </c>
      <c r="H1403" s="2">
        <v>45</v>
      </c>
      <c r="I1403" s="2">
        <v>1625</v>
      </c>
      <c r="J1403" s="2">
        <v>3518</v>
      </c>
      <c r="K1403" s="29">
        <f t="shared" si="105"/>
        <v>1893</v>
      </c>
      <c r="L1403">
        <f t="shared" si="106"/>
        <v>53.808982376350201</v>
      </c>
      <c r="M1403" s="33">
        <f t="shared" si="109"/>
        <v>5.1828650593305258E-4</v>
      </c>
      <c r="N1403" s="32"/>
    </row>
    <row r="1404" spans="1:14" x14ac:dyDescent="0.25">
      <c r="A1404" s="2">
        <v>1402</v>
      </c>
      <c r="B1404" s="2">
        <f t="shared" si="107"/>
        <v>2</v>
      </c>
      <c r="C1404" s="2">
        <f t="shared" si="108"/>
        <v>1</v>
      </c>
      <c r="D1404" s="31">
        <v>44202</v>
      </c>
      <c r="E1404" s="2" t="s">
        <v>6</v>
      </c>
      <c r="F1404" s="4">
        <v>106</v>
      </c>
      <c r="G1404" s="2" t="s">
        <v>20</v>
      </c>
      <c r="H1404" s="2">
        <v>2</v>
      </c>
      <c r="I1404" s="2">
        <v>2416</v>
      </c>
      <c r="J1404" s="2">
        <v>7142</v>
      </c>
      <c r="K1404" s="29">
        <f t="shared" si="105"/>
        <v>4726</v>
      </c>
      <c r="L1404">
        <f t="shared" si="106"/>
        <v>66.171940632875945</v>
      </c>
      <c r="M1404" s="33">
        <f t="shared" si="109"/>
        <v>1.2939366228418418E-3</v>
      </c>
      <c r="N1404" s="32"/>
    </row>
    <row r="1405" spans="1:14" x14ac:dyDescent="0.25">
      <c r="A1405" s="2">
        <v>1403</v>
      </c>
      <c r="B1405" s="2">
        <f t="shared" si="107"/>
        <v>2</v>
      </c>
      <c r="C1405" s="2">
        <f t="shared" si="108"/>
        <v>1</v>
      </c>
      <c r="D1405" s="31">
        <v>44203</v>
      </c>
      <c r="E1405" s="2" t="s">
        <v>7</v>
      </c>
      <c r="F1405" s="4">
        <v>107</v>
      </c>
      <c r="G1405" s="2" t="s">
        <v>19</v>
      </c>
      <c r="H1405" s="2">
        <v>44</v>
      </c>
      <c r="I1405" s="2">
        <v>4168</v>
      </c>
      <c r="J1405" s="2">
        <v>5703</v>
      </c>
      <c r="K1405" s="29">
        <f t="shared" si="105"/>
        <v>1535</v>
      </c>
      <c r="L1405">
        <f t="shared" si="106"/>
        <v>26.915658425390141</v>
      </c>
      <c r="M1405" s="33">
        <f t="shared" si="109"/>
        <v>4.2026930090186779E-4</v>
      </c>
      <c r="N1405" s="32"/>
    </row>
    <row r="1406" spans="1:14" x14ac:dyDescent="0.25">
      <c r="A1406" s="2">
        <v>1404</v>
      </c>
      <c r="B1406" s="2">
        <f t="shared" si="107"/>
        <v>2</v>
      </c>
      <c r="C1406" s="2">
        <f t="shared" si="108"/>
        <v>1</v>
      </c>
      <c r="D1406" s="31">
        <v>44204</v>
      </c>
      <c r="E1406" s="2" t="s">
        <v>5</v>
      </c>
      <c r="F1406" s="4">
        <v>102</v>
      </c>
      <c r="G1406" s="2" t="s">
        <v>20</v>
      </c>
      <c r="H1406" s="2">
        <v>46</v>
      </c>
      <c r="I1406" s="2">
        <v>3903</v>
      </c>
      <c r="J1406" s="2">
        <v>3592</v>
      </c>
      <c r="K1406" s="29">
        <f t="shared" si="105"/>
        <v>-311</v>
      </c>
      <c r="L1406">
        <f t="shared" si="106"/>
        <v>-8.6581291759465486</v>
      </c>
      <c r="M1406" s="33">
        <f t="shared" si="109"/>
        <v>-8.5149024482397969E-5</v>
      </c>
      <c r="N1406" s="32"/>
    </row>
    <row r="1407" spans="1:14" x14ac:dyDescent="0.25">
      <c r="A1407" s="2">
        <v>1405</v>
      </c>
      <c r="B1407" s="2">
        <f t="shared" si="107"/>
        <v>2</v>
      </c>
      <c r="C1407" s="2">
        <f t="shared" si="108"/>
        <v>1</v>
      </c>
      <c r="D1407" s="31">
        <v>44205</v>
      </c>
      <c r="E1407" s="2" t="s">
        <v>7</v>
      </c>
      <c r="F1407" s="4">
        <v>101</v>
      </c>
      <c r="G1407" s="2" t="s">
        <v>4</v>
      </c>
      <c r="H1407" s="2">
        <v>26</v>
      </c>
      <c r="I1407" s="2">
        <v>3198</v>
      </c>
      <c r="J1407" s="2">
        <v>8852</v>
      </c>
      <c r="K1407" s="29">
        <f t="shared" si="105"/>
        <v>5654</v>
      </c>
      <c r="L1407">
        <f t="shared" si="106"/>
        <v>63.872571170356984</v>
      </c>
      <c r="M1407" s="33">
        <f t="shared" si="109"/>
        <v>1.5480147409115052E-3</v>
      </c>
      <c r="N1407" s="32"/>
    </row>
    <row r="1408" spans="1:14" x14ac:dyDescent="0.25">
      <c r="A1408" s="2">
        <v>1406</v>
      </c>
      <c r="B1408" s="2">
        <f t="shared" si="107"/>
        <v>3</v>
      </c>
      <c r="C1408" s="2">
        <f t="shared" si="108"/>
        <v>1</v>
      </c>
      <c r="D1408" s="31">
        <v>44206</v>
      </c>
      <c r="E1408" s="2" t="s">
        <v>6</v>
      </c>
      <c r="F1408" s="4">
        <v>102</v>
      </c>
      <c r="G1408" s="2" t="s">
        <v>20</v>
      </c>
      <c r="H1408" s="2">
        <v>42</v>
      </c>
      <c r="I1408" s="2">
        <v>1410</v>
      </c>
      <c r="J1408" s="2">
        <v>5998</v>
      </c>
      <c r="K1408" s="29">
        <f t="shared" si="105"/>
        <v>4588</v>
      </c>
      <c r="L1408">
        <f t="shared" si="106"/>
        <v>76.492164054684892</v>
      </c>
      <c r="M1408" s="33">
        <f t="shared" si="109"/>
        <v>1.2561534544219997E-3</v>
      </c>
      <c r="N1408" s="32"/>
    </row>
    <row r="1409" spans="1:14" x14ac:dyDescent="0.25">
      <c r="A1409" s="2">
        <v>1407</v>
      </c>
      <c r="B1409" s="2">
        <f t="shared" si="107"/>
        <v>3</v>
      </c>
      <c r="C1409" s="2">
        <f t="shared" si="108"/>
        <v>1</v>
      </c>
      <c r="D1409" s="31">
        <v>44207</v>
      </c>
      <c r="E1409" s="2" t="s">
        <v>7</v>
      </c>
      <c r="F1409" s="4">
        <v>106</v>
      </c>
      <c r="G1409" s="2" t="s">
        <v>4</v>
      </c>
      <c r="H1409" s="2">
        <v>29</v>
      </c>
      <c r="I1409" s="2">
        <v>3999</v>
      </c>
      <c r="J1409" s="2">
        <v>5886</v>
      </c>
      <c r="K1409" s="29">
        <f t="shared" si="105"/>
        <v>1887</v>
      </c>
      <c r="L1409">
        <f t="shared" si="106"/>
        <v>32.059123343527013</v>
      </c>
      <c r="M1409" s="33">
        <f t="shared" si="109"/>
        <v>5.1664375948001599E-4</v>
      </c>
      <c r="N1409" s="32"/>
    </row>
    <row r="1410" spans="1:14" x14ac:dyDescent="0.25">
      <c r="A1410" s="2">
        <v>1408</v>
      </c>
      <c r="B1410" s="2">
        <f t="shared" si="107"/>
        <v>3</v>
      </c>
      <c r="C1410" s="2">
        <f t="shared" si="108"/>
        <v>1</v>
      </c>
      <c r="D1410" s="31">
        <v>44208</v>
      </c>
      <c r="E1410" s="2" t="s">
        <v>3</v>
      </c>
      <c r="F1410" s="4">
        <v>110</v>
      </c>
      <c r="G1410" s="2" t="s">
        <v>18</v>
      </c>
      <c r="H1410" s="2">
        <v>30</v>
      </c>
      <c r="I1410" s="2">
        <v>2194</v>
      </c>
      <c r="J1410" s="2">
        <v>4404</v>
      </c>
      <c r="K1410" s="29">
        <f t="shared" si="105"/>
        <v>2210</v>
      </c>
      <c r="L1410">
        <f t="shared" si="106"/>
        <v>50.181653042688467</v>
      </c>
      <c r="M1410" s="33">
        <f t="shared" si="109"/>
        <v>6.0507827686848723E-4</v>
      </c>
      <c r="N1410" s="32"/>
    </row>
    <row r="1411" spans="1:14" x14ac:dyDescent="0.25">
      <c r="A1411" s="2">
        <v>1409</v>
      </c>
      <c r="B1411" s="2">
        <f t="shared" si="107"/>
        <v>3</v>
      </c>
      <c r="C1411" s="2">
        <f t="shared" si="108"/>
        <v>1</v>
      </c>
      <c r="D1411" s="31">
        <v>44209</v>
      </c>
      <c r="E1411" s="2" t="s">
        <v>3</v>
      </c>
      <c r="F1411" s="4">
        <v>105</v>
      </c>
      <c r="G1411" s="2" t="s">
        <v>18</v>
      </c>
      <c r="H1411" s="2">
        <v>15</v>
      </c>
      <c r="I1411" s="2">
        <v>1181</v>
      </c>
      <c r="J1411" s="2">
        <v>2525</v>
      </c>
      <c r="K1411" s="29">
        <f t="shared" ref="K1411:K1474" si="110">J1411-I1411</f>
        <v>1344</v>
      </c>
      <c r="L1411">
        <f t="shared" ref="L1411:L1474" si="111">K1411/J1411*100</f>
        <v>53.227722772277232</v>
      </c>
      <c r="M1411" s="33">
        <f t="shared" si="109"/>
        <v>3.6797520548020218E-4</v>
      </c>
      <c r="N1411" s="32"/>
    </row>
    <row r="1412" spans="1:14" x14ac:dyDescent="0.25">
      <c r="A1412" s="2">
        <v>1410</v>
      </c>
      <c r="B1412" s="2">
        <f t="shared" ref="B1412:B1475" si="112">WEEKNUM(D1412)</f>
        <v>3</v>
      </c>
      <c r="C1412" s="2">
        <f t="shared" ref="C1412:C1475" si="113">MONTH(D1412)</f>
        <v>1</v>
      </c>
      <c r="D1412" s="31">
        <v>44210</v>
      </c>
      <c r="E1412" s="2" t="s">
        <v>7</v>
      </c>
      <c r="F1412" s="4">
        <v>109</v>
      </c>
      <c r="G1412" s="2" t="s">
        <v>8</v>
      </c>
      <c r="H1412" s="2">
        <v>37</v>
      </c>
      <c r="I1412" s="2">
        <v>3333</v>
      </c>
      <c r="J1412" s="2">
        <v>8698</v>
      </c>
      <c r="K1412" s="29">
        <f t="shared" si="110"/>
        <v>5365</v>
      </c>
      <c r="L1412">
        <f t="shared" si="111"/>
        <v>61.680846171533688</v>
      </c>
      <c r="M1412" s="33">
        <f t="shared" ref="M1412:M1475" si="114">K1412/($K$2003)</f>
        <v>1.4688891200902415E-3</v>
      </c>
      <c r="N1412" s="32"/>
    </row>
    <row r="1413" spans="1:14" x14ac:dyDescent="0.25">
      <c r="A1413" s="2">
        <v>1411</v>
      </c>
      <c r="B1413" s="2">
        <f t="shared" si="112"/>
        <v>3</v>
      </c>
      <c r="C1413" s="2">
        <f t="shared" si="113"/>
        <v>1</v>
      </c>
      <c r="D1413" s="31">
        <v>44211</v>
      </c>
      <c r="E1413" s="2" t="s">
        <v>5</v>
      </c>
      <c r="F1413" s="4">
        <v>105</v>
      </c>
      <c r="G1413" s="2" t="s">
        <v>4</v>
      </c>
      <c r="H1413" s="2">
        <v>39</v>
      </c>
      <c r="I1413" s="2">
        <v>4892</v>
      </c>
      <c r="J1413" s="2">
        <v>1365</v>
      </c>
      <c r="K1413" s="29">
        <f t="shared" si="110"/>
        <v>-3527</v>
      </c>
      <c r="L1413">
        <f t="shared" si="111"/>
        <v>-258.38827838827842</v>
      </c>
      <c r="M1413" s="33">
        <f t="shared" si="114"/>
        <v>-9.6566112331002455E-4</v>
      </c>
      <c r="N1413" s="32"/>
    </row>
    <row r="1414" spans="1:14" x14ac:dyDescent="0.25">
      <c r="A1414" s="2">
        <v>1412</v>
      </c>
      <c r="B1414" s="2">
        <f t="shared" si="112"/>
        <v>3</v>
      </c>
      <c r="C1414" s="2">
        <f t="shared" si="113"/>
        <v>1</v>
      </c>
      <c r="D1414" s="31">
        <v>44212</v>
      </c>
      <c r="E1414" s="2" t="s">
        <v>3</v>
      </c>
      <c r="F1414" s="4">
        <v>103</v>
      </c>
      <c r="G1414" s="2" t="s">
        <v>8</v>
      </c>
      <c r="H1414" s="2">
        <v>37</v>
      </c>
      <c r="I1414" s="2">
        <v>4927</v>
      </c>
      <c r="J1414" s="2">
        <v>1750</v>
      </c>
      <c r="K1414" s="29">
        <f t="shared" si="110"/>
        <v>-3177</v>
      </c>
      <c r="L1414">
        <f t="shared" si="111"/>
        <v>-181.54285714285714</v>
      </c>
      <c r="M1414" s="33">
        <f t="shared" si="114"/>
        <v>-8.6983424688288858E-4</v>
      </c>
      <c r="N1414" s="32"/>
    </row>
    <row r="1415" spans="1:14" x14ac:dyDescent="0.25">
      <c r="A1415" s="2">
        <v>1413</v>
      </c>
      <c r="B1415" s="2">
        <f t="shared" si="112"/>
        <v>4</v>
      </c>
      <c r="C1415" s="2">
        <f t="shared" si="113"/>
        <v>1</v>
      </c>
      <c r="D1415" s="31">
        <v>44213</v>
      </c>
      <c r="E1415" s="2" t="s">
        <v>7</v>
      </c>
      <c r="F1415" s="4">
        <v>104</v>
      </c>
      <c r="G1415" s="2" t="s">
        <v>20</v>
      </c>
      <c r="H1415" s="2">
        <v>4</v>
      </c>
      <c r="I1415" s="2">
        <v>4898</v>
      </c>
      <c r="J1415" s="2">
        <v>1757</v>
      </c>
      <c r="K1415" s="29">
        <f t="shared" si="110"/>
        <v>-3141</v>
      </c>
      <c r="L1415">
        <f t="shared" si="111"/>
        <v>-178.77063175867957</v>
      </c>
      <c r="M1415" s="33">
        <f t="shared" si="114"/>
        <v>-8.5997776816466886E-4</v>
      </c>
      <c r="N1415" s="32"/>
    </row>
    <row r="1416" spans="1:14" x14ac:dyDescent="0.25">
      <c r="A1416" s="2">
        <v>1414</v>
      </c>
      <c r="B1416" s="2">
        <f t="shared" si="112"/>
        <v>4</v>
      </c>
      <c r="C1416" s="2">
        <f t="shared" si="113"/>
        <v>1</v>
      </c>
      <c r="D1416" s="31">
        <v>44214</v>
      </c>
      <c r="E1416" s="2" t="s">
        <v>6</v>
      </c>
      <c r="F1416" s="4">
        <v>107</v>
      </c>
      <c r="G1416" s="2" t="s">
        <v>20</v>
      </c>
      <c r="H1416" s="2">
        <v>46</v>
      </c>
      <c r="I1416" s="2">
        <v>4829</v>
      </c>
      <c r="J1416" s="2">
        <v>5509</v>
      </c>
      <c r="K1416" s="29">
        <f t="shared" si="110"/>
        <v>680</v>
      </c>
      <c r="L1416">
        <f t="shared" si="111"/>
        <v>12.343438010528226</v>
      </c>
      <c r="M1416" s="33">
        <f t="shared" si="114"/>
        <v>1.861779313441499E-4</v>
      </c>
      <c r="N1416" s="32"/>
    </row>
    <row r="1417" spans="1:14" x14ac:dyDescent="0.25">
      <c r="A1417" s="2">
        <v>1415</v>
      </c>
      <c r="B1417" s="2">
        <f t="shared" si="112"/>
        <v>4</v>
      </c>
      <c r="C1417" s="2">
        <f t="shared" si="113"/>
        <v>1</v>
      </c>
      <c r="D1417" s="31">
        <v>44215</v>
      </c>
      <c r="E1417" s="2" t="s">
        <v>6</v>
      </c>
      <c r="F1417" s="4">
        <v>109</v>
      </c>
      <c r="G1417" s="2" t="s">
        <v>18</v>
      </c>
      <c r="H1417" s="2">
        <v>23</v>
      </c>
      <c r="I1417" s="2">
        <v>4355</v>
      </c>
      <c r="J1417" s="2">
        <v>1282</v>
      </c>
      <c r="K1417" s="29">
        <f t="shared" si="110"/>
        <v>-3073</v>
      </c>
      <c r="L1417">
        <f t="shared" si="111"/>
        <v>-239.70358814352574</v>
      </c>
      <c r="M1417" s="33">
        <f t="shared" si="114"/>
        <v>-8.4135997503025388E-4</v>
      </c>
      <c r="N1417" s="32"/>
    </row>
    <row r="1418" spans="1:14" x14ac:dyDescent="0.25">
      <c r="A1418" s="2">
        <v>1416</v>
      </c>
      <c r="B1418" s="2">
        <f t="shared" si="112"/>
        <v>4</v>
      </c>
      <c r="C1418" s="2">
        <f t="shared" si="113"/>
        <v>1</v>
      </c>
      <c r="D1418" s="31">
        <v>44216</v>
      </c>
      <c r="E1418" s="2" t="s">
        <v>6</v>
      </c>
      <c r="F1418" s="4">
        <v>101</v>
      </c>
      <c r="G1418" s="2" t="s">
        <v>18</v>
      </c>
      <c r="H1418" s="2">
        <v>23</v>
      </c>
      <c r="I1418" s="2">
        <v>3303</v>
      </c>
      <c r="J1418" s="2">
        <v>1229</v>
      </c>
      <c r="K1418" s="29">
        <f t="shared" si="110"/>
        <v>-2074</v>
      </c>
      <c r="L1418">
        <f t="shared" si="111"/>
        <v>-168.75508543531325</v>
      </c>
      <c r="M1418" s="33">
        <f t="shared" si="114"/>
        <v>-5.6784269059965726E-4</v>
      </c>
      <c r="N1418" s="32"/>
    </row>
    <row r="1419" spans="1:14" x14ac:dyDescent="0.25">
      <c r="A1419" s="2">
        <v>1417</v>
      </c>
      <c r="B1419" s="2">
        <f t="shared" si="112"/>
        <v>4</v>
      </c>
      <c r="C1419" s="2">
        <f t="shared" si="113"/>
        <v>1</v>
      </c>
      <c r="D1419" s="31">
        <v>44217</v>
      </c>
      <c r="E1419" s="2" t="s">
        <v>6</v>
      </c>
      <c r="F1419" s="4">
        <v>104</v>
      </c>
      <c r="G1419" s="2" t="s">
        <v>18</v>
      </c>
      <c r="H1419" s="2">
        <v>34</v>
      </c>
      <c r="I1419" s="2">
        <v>1994</v>
      </c>
      <c r="J1419" s="2">
        <v>7431</v>
      </c>
      <c r="K1419" s="29">
        <f t="shared" si="110"/>
        <v>5437</v>
      </c>
      <c r="L1419">
        <f t="shared" si="111"/>
        <v>73.166464809581484</v>
      </c>
      <c r="M1419" s="33">
        <f t="shared" si="114"/>
        <v>1.4886020775266809E-3</v>
      </c>
      <c r="N1419" s="32"/>
    </row>
    <row r="1420" spans="1:14" x14ac:dyDescent="0.25">
      <c r="A1420" s="2">
        <v>1418</v>
      </c>
      <c r="B1420" s="2">
        <f t="shared" si="112"/>
        <v>4</v>
      </c>
      <c r="C1420" s="2">
        <f t="shared" si="113"/>
        <v>1</v>
      </c>
      <c r="D1420" s="31">
        <v>44218</v>
      </c>
      <c r="E1420" s="2" t="s">
        <v>5</v>
      </c>
      <c r="F1420" s="4">
        <v>102</v>
      </c>
      <c r="G1420" s="2" t="s">
        <v>8</v>
      </c>
      <c r="H1420" s="2">
        <v>38</v>
      </c>
      <c r="I1420" s="2">
        <v>2560</v>
      </c>
      <c r="J1420" s="2">
        <v>1422</v>
      </c>
      <c r="K1420" s="29">
        <f t="shared" si="110"/>
        <v>-1138</v>
      </c>
      <c r="L1420">
        <f t="shared" si="111"/>
        <v>-80.028129395218002</v>
      </c>
      <c r="M1420" s="33">
        <f t="shared" si="114"/>
        <v>-3.1157424392594499E-4</v>
      </c>
      <c r="N1420" s="32"/>
    </row>
    <row r="1421" spans="1:14" x14ac:dyDescent="0.25">
      <c r="A1421" s="2">
        <v>1419</v>
      </c>
      <c r="B1421" s="2">
        <f t="shared" si="112"/>
        <v>4</v>
      </c>
      <c r="C1421" s="2">
        <f t="shared" si="113"/>
        <v>1</v>
      </c>
      <c r="D1421" s="31">
        <v>44219</v>
      </c>
      <c r="E1421" s="2" t="s">
        <v>6</v>
      </c>
      <c r="F1421" s="4">
        <v>104</v>
      </c>
      <c r="G1421" s="2" t="s">
        <v>20</v>
      </c>
      <c r="H1421" s="2">
        <v>31</v>
      </c>
      <c r="I1421" s="2">
        <v>4828</v>
      </c>
      <c r="J1421" s="2">
        <v>3413</v>
      </c>
      <c r="K1421" s="29">
        <f t="shared" si="110"/>
        <v>-1415</v>
      </c>
      <c r="L1421">
        <f t="shared" si="111"/>
        <v>-41.459126867858188</v>
      </c>
      <c r="M1421" s="33">
        <f t="shared" si="114"/>
        <v>-3.8741437184113545E-4</v>
      </c>
      <c r="N1421" s="32"/>
    </row>
    <row r="1422" spans="1:14" x14ac:dyDescent="0.25">
      <c r="A1422" s="2">
        <v>1420</v>
      </c>
      <c r="B1422" s="2">
        <f t="shared" si="112"/>
        <v>5</v>
      </c>
      <c r="C1422" s="2">
        <f t="shared" si="113"/>
        <v>1</v>
      </c>
      <c r="D1422" s="31">
        <v>44220</v>
      </c>
      <c r="E1422" s="2" t="s">
        <v>5</v>
      </c>
      <c r="F1422" s="4">
        <v>101</v>
      </c>
      <c r="G1422" s="2" t="s">
        <v>20</v>
      </c>
      <c r="H1422" s="2">
        <v>20</v>
      </c>
      <c r="I1422" s="2">
        <v>2367</v>
      </c>
      <c r="J1422" s="2">
        <v>8622</v>
      </c>
      <c r="K1422" s="29">
        <f t="shared" si="110"/>
        <v>6255</v>
      </c>
      <c r="L1422">
        <f t="shared" si="111"/>
        <v>72.546972860125265</v>
      </c>
      <c r="M1422" s="33">
        <f t="shared" si="114"/>
        <v>1.7125631772906731E-3</v>
      </c>
      <c r="N1422" s="32"/>
    </row>
    <row r="1423" spans="1:14" x14ac:dyDescent="0.25">
      <c r="A1423" s="2">
        <v>1421</v>
      </c>
      <c r="B1423" s="2">
        <f t="shared" si="112"/>
        <v>5</v>
      </c>
      <c r="C1423" s="2">
        <f t="shared" si="113"/>
        <v>1</v>
      </c>
      <c r="D1423" s="31">
        <v>44221</v>
      </c>
      <c r="E1423" s="2" t="s">
        <v>6</v>
      </c>
      <c r="F1423" s="4">
        <v>101</v>
      </c>
      <c r="G1423" s="2" t="s">
        <v>18</v>
      </c>
      <c r="H1423" s="2">
        <v>29</v>
      </c>
      <c r="I1423" s="2">
        <v>3713</v>
      </c>
      <c r="J1423" s="2">
        <v>5703</v>
      </c>
      <c r="K1423" s="29">
        <f t="shared" si="110"/>
        <v>1990</v>
      </c>
      <c r="L1423">
        <f t="shared" si="111"/>
        <v>34.893915483079077</v>
      </c>
      <c r="M1423" s="33">
        <f t="shared" si="114"/>
        <v>5.4484424025714453E-4</v>
      </c>
      <c r="N1423" s="32"/>
    </row>
    <row r="1424" spans="1:14" x14ac:dyDescent="0.25">
      <c r="A1424" s="2">
        <v>1422</v>
      </c>
      <c r="B1424" s="2">
        <f t="shared" si="112"/>
        <v>5</v>
      </c>
      <c r="C1424" s="2">
        <f t="shared" si="113"/>
        <v>1</v>
      </c>
      <c r="D1424" s="31">
        <v>44222</v>
      </c>
      <c r="E1424" s="2" t="s">
        <v>7</v>
      </c>
      <c r="F1424" s="4">
        <v>102</v>
      </c>
      <c r="G1424" s="2" t="s">
        <v>8</v>
      </c>
      <c r="H1424" s="2">
        <v>32</v>
      </c>
      <c r="I1424" s="2">
        <v>3196</v>
      </c>
      <c r="J1424" s="2">
        <v>1117</v>
      </c>
      <c r="K1424" s="29">
        <f t="shared" si="110"/>
        <v>-2079</v>
      </c>
      <c r="L1424">
        <f t="shared" si="111"/>
        <v>-186.12354521038498</v>
      </c>
      <c r="M1424" s="33">
        <f t="shared" si="114"/>
        <v>-5.6921164597718778E-4</v>
      </c>
      <c r="N1424" s="32"/>
    </row>
    <row r="1425" spans="1:14" x14ac:dyDescent="0.25">
      <c r="A1425" s="2">
        <v>1423</v>
      </c>
      <c r="B1425" s="2">
        <f t="shared" si="112"/>
        <v>5</v>
      </c>
      <c r="C1425" s="2">
        <f t="shared" si="113"/>
        <v>1</v>
      </c>
      <c r="D1425" s="31">
        <v>44223</v>
      </c>
      <c r="E1425" s="2" t="s">
        <v>5</v>
      </c>
      <c r="F1425" s="4">
        <v>109</v>
      </c>
      <c r="G1425" s="2" t="s">
        <v>19</v>
      </c>
      <c r="H1425" s="2">
        <v>18</v>
      </c>
      <c r="I1425" s="2">
        <v>4638</v>
      </c>
      <c r="J1425" s="2">
        <v>7195</v>
      </c>
      <c r="K1425" s="29">
        <f t="shared" si="110"/>
        <v>2557</v>
      </c>
      <c r="L1425">
        <f t="shared" si="111"/>
        <v>35.538568450312717</v>
      </c>
      <c r="M1425" s="33">
        <f t="shared" si="114"/>
        <v>7.000837800691049E-4</v>
      </c>
      <c r="N1425" s="32"/>
    </row>
    <row r="1426" spans="1:14" x14ac:dyDescent="0.25">
      <c r="A1426" s="2">
        <v>1424</v>
      </c>
      <c r="B1426" s="2">
        <f t="shared" si="112"/>
        <v>5</v>
      </c>
      <c r="C1426" s="2">
        <f t="shared" si="113"/>
        <v>1</v>
      </c>
      <c r="D1426" s="31">
        <v>44224</v>
      </c>
      <c r="E1426" s="2" t="s">
        <v>7</v>
      </c>
      <c r="F1426" s="4">
        <v>110</v>
      </c>
      <c r="G1426" s="2" t="s">
        <v>19</v>
      </c>
      <c r="H1426" s="2">
        <v>37</v>
      </c>
      <c r="I1426" s="2">
        <v>1391</v>
      </c>
      <c r="J1426" s="2">
        <v>6931</v>
      </c>
      <c r="K1426" s="29">
        <f t="shared" si="110"/>
        <v>5540</v>
      </c>
      <c r="L1426">
        <f t="shared" si="111"/>
        <v>79.930745924109075</v>
      </c>
      <c r="M1426" s="33">
        <f t="shared" si="114"/>
        <v>1.5168025583038095E-3</v>
      </c>
      <c r="N1426" s="32"/>
    </row>
    <row r="1427" spans="1:14" x14ac:dyDescent="0.25">
      <c r="A1427" s="2">
        <v>1425</v>
      </c>
      <c r="B1427" s="2">
        <f t="shared" si="112"/>
        <v>5</v>
      </c>
      <c r="C1427" s="2">
        <f t="shared" si="113"/>
        <v>1</v>
      </c>
      <c r="D1427" s="31">
        <v>44225</v>
      </c>
      <c r="E1427" s="2" t="s">
        <v>7</v>
      </c>
      <c r="F1427" s="4">
        <v>102</v>
      </c>
      <c r="G1427" s="2" t="s">
        <v>20</v>
      </c>
      <c r="H1427" s="2">
        <v>32</v>
      </c>
      <c r="I1427" s="2">
        <v>3698</v>
      </c>
      <c r="J1427" s="2">
        <v>8363</v>
      </c>
      <c r="K1427" s="29">
        <f t="shared" si="110"/>
        <v>4665</v>
      </c>
      <c r="L1427">
        <f t="shared" si="111"/>
        <v>55.781418151381082</v>
      </c>
      <c r="M1427" s="33">
        <f t="shared" si="114"/>
        <v>1.2772353672359695E-3</v>
      </c>
      <c r="N1427" s="32"/>
    </row>
    <row r="1428" spans="1:14" x14ac:dyDescent="0.25">
      <c r="A1428" s="2">
        <v>1426</v>
      </c>
      <c r="B1428" s="2">
        <f t="shared" si="112"/>
        <v>5</v>
      </c>
      <c r="C1428" s="2">
        <f t="shared" si="113"/>
        <v>1</v>
      </c>
      <c r="D1428" s="31">
        <v>44226</v>
      </c>
      <c r="E1428" s="2" t="s">
        <v>5</v>
      </c>
      <c r="F1428" s="4">
        <v>101</v>
      </c>
      <c r="G1428" s="2" t="s">
        <v>18</v>
      </c>
      <c r="H1428" s="2">
        <v>30</v>
      </c>
      <c r="I1428" s="2">
        <v>4844</v>
      </c>
      <c r="J1428" s="2">
        <v>7918</v>
      </c>
      <c r="K1428" s="29">
        <f t="shared" si="110"/>
        <v>3074</v>
      </c>
      <c r="L1428">
        <f t="shared" si="111"/>
        <v>38.822935084617328</v>
      </c>
      <c r="M1428" s="33">
        <f t="shared" si="114"/>
        <v>8.4163376610576004E-4</v>
      </c>
      <c r="N1428" s="32"/>
    </row>
    <row r="1429" spans="1:14" x14ac:dyDescent="0.25">
      <c r="A1429" s="2">
        <v>1427</v>
      </c>
      <c r="B1429" s="2">
        <f t="shared" si="112"/>
        <v>6</v>
      </c>
      <c r="C1429" s="2">
        <f t="shared" si="113"/>
        <v>1</v>
      </c>
      <c r="D1429" s="31">
        <v>44227</v>
      </c>
      <c r="E1429" s="2" t="s">
        <v>7</v>
      </c>
      <c r="F1429" s="4">
        <v>104</v>
      </c>
      <c r="G1429" s="2" t="s">
        <v>19</v>
      </c>
      <c r="H1429" s="2">
        <v>22</v>
      </c>
      <c r="I1429" s="2">
        <v>4155</v>
      </c>
      <c r="J1429" s="2">
        <v>3816</v>
      </c>
      <c r="K1429" s="29">
        <f t="shared" si="110"/>
        <v>-339</v>
      </c>
      <c r="L1429">
        <f t="shared" si="111"/>
        <v>-8.8836477987421372</v>
      </c>
      <c r="M1429" s="33">
        <f t="shared" si="114"/>
        <v>-9.281517459656885E-5</v>
      </c>
      <c r="N1429" s="32"/>
    </row>
    <row r="1430" spans="1:14" x14ac:dyDescent="0.25">
      <c r="A1430" s="2">
        <v>1428</v>
      </c>
      <c r="B1430" s="2">
        <f t="shared" si="112"/>
        <v>6</v>
      </c>
      <c r="C1430" s="2">
        <f t="shared" si="113"/>
        <v>2</v>
      </c>
      <c r="D1430" s="31">
        <v>44228</v>
      </c>
      <c r="E1430" s="2" t="s">
        <v>5</v>
      </c>
      <c r="F1430" s="4">
        <v>105</v>
      </c>
      <c r="G1430" s="2" t="s">
        <v>19</v>
      </c>
      <c r="H1430" s="2">
        <v>10</v>
      </c>
      <c r="I1430" s="2">
        <v>4525</v>
      </c>
      <c r="J1430" s="2">
        <v>8150</v>
      </c>
      <c r="K1430" s="29">
        <f t="shared" si="110"/>
        <v>3625</v>
      </c>
      <c r="L1430">
        <f t="shared" si="111"/>
        <v>44.478527607361961</v>
      </c>
      <c r="M1430" s="33">
        <f t="shared" si="114"/>
        <v>9.9249264870962268E-4</v>
      </c>
      <c r="N1430" s="32"/>
    </row>
    <row r="1431" spans="1:14" x14ac:dyDescent="0.25">
      <c r="A1431" s="2">
        <v>1429</v>
      </c>
      <c r="B1431" s="2">
        <f t="shared" si="112"/>
        <v>6</v>
      </c>
      <c r="C1431" s="2">
        <f t="shared" si="113"/>
        <v>2</v>
      </c>
      <c r="D1431" s="31">
        <v>44229</v>
      </c>
      <c r="E1431" s="2" t="s">
        <v>6</v>
      </c>
      <c r="F1431" s="4">
        <v>104</v>
      </c>
      <c r="G1431" s="2" t="s">
        <v>20</v>
      </c>
      <c r="H1431" s="2">
        <v>9</v>
      </c>
      <c r="I1431" s="2">
        <v>4345</v>
      </c>
      <c r="J1431" s="2">
        <v>7836</v>
      </c>
      <c r="K1431" s="29">
        <f t="shared" si="110"/>
        <v>3491</v>
      </c>
      <c r="L1431">
        <f t="shared" si="111"/>
        <v>44.550791220010211</v>
      </c>
      <c r="M1431" s="33">
        <f t="shared" si="114"/>
        <v>9.5580464459180494E-4</v>
      </c>
      <c r="N1431" s="32"/>
    </row>
    <row r="1432" spans="1:14" x14ac:dyDescent="0.25">
      <c r="A1432" s="2">
        <v>1430</v>
      </c>
      <c r="B1432" s="2">
        <f t="shared" si="112"/>
        <v>6</v>
      </c>
      <c r="C1432" s="2">
        <f t="shared" si="113"/>
        <v>2</v>
      </c>
      <c r="D1432" s="31">
        <v>44230</v>
      </c>
      <c r="E1432" s="2" t="s">
        <v>3</v>
      </c>
      <c r="F1432" s="4">
        <v>110</v>
      </c>
      <c r="G1432" s="2" t="s">
        <v>8</v>
      </c>
      <c r="H1432" s="2">
        <v>13</v>
      </c>
      <c r="I1432" s="2">
        <v>4368</v>
      </c>
      <c r="J1432" s="2">
        <v>3837</v>
      </c>
      <c r="K1432" s="29">
        <f t="shared" si="110"/>
        <v>-531</v>
      </c>
      <c r="L1432">
        <f t="shared" si="111"/>
        <v>-13.838936669272869</v>
      </c>
      <c r="M1432" s="33">
        <f t="shared" si="114"/>
        <v>-1.4538306109374059E-4</v>
      </c>
      <c r="N1432" s="32"/>
    </row>
    <row r="1433" spans="1:14" x14ac:dyDescent="0.25">
      <c r="A1433" s="2">
        <v>1431</v>
      </c>
      <c r="B1433" s="2">
        <f t="shared" si="112"/>
        <v>6</v>
      </c>
      <c r="C1433" s="2">
        <f t="shared" si="113"/>
        <v>2</v>
      </c>
      <c r="D1433" s="31">
        <v>44231</v>
      </c>
      <c r="E1433" s="2" t="s">
        <v>7</v>
      </c>
      <c r="F1433" s="4">
        <v>102</v>
      </c>
      <c r="G1433" s="2" t="s">
        <v>18</v>
      </c>
      <c r="H1433" s="2">
        <v>40</v>
      </c>
      <c r="I1433" s="2">
        <v>3247</v>
      </c>
      <c r="J1433" s="2">
        <v>5091</v>
      </c>
      <c r="K1433" s="29">
        <f t="shared" si="110"/>
        <v>1844</v>
      </c>
      <c r="L1433">
        <f t="shared" si="111"/>
        <v>36.220781771754076</v>
      </c>
      <c r="M1433" s="33">
        <f t="shared" si="114"/>
        <v>5.0487074323325352E-4</v>
      </c>
      <c r="N1433" s="32"/>
    </row>
    <row r="1434" spans="1:14" x14ac:dyDescent="0.25">
      <c r="A1434" s="2">
        <v>1432</v>
      </c>
      <c r="B1434" s="2">
        <f t="shared" si="112"/>
        <v>6</v>
      </c>
      <c r="C1434" s="2">
        <f t="shared" si="113"/>
        <v>2</v>
      </c>
      <c r="D1434" s="31">
        <v>44232</v>
      </c>
      <c r="E1434" s="2" t="s">
        <v>5</v>
      </c>
      <c r="F1434" s="4">
        <v>103</v>
      </c>
      <c r="G1434" s="2" t="s">
        <v>8</v>
      </c>
      <c r="H1434" s="2">
        <v>9</v>
      </c>
      <c r="I1434" s="2">
        <v>3736</v>
      </c>
      <c r="J1434" s="2">
        <v>8191</v>
      </c>
      <c r="K1434" s="29">
        <f t="shared" si="110"/>
        <v>4455</v>
      </c>
      <c r="L1434">
        <f t="shared" si="111"/>
        <v>54.388963496520567</v>
      </c>
      <c r="M1434" s="33">
        <f t="shared" si="114"/>
        <v>1.219739241379688E-3</v>
      </c>
      <c r="N1434" s="32"/>
    </row>
    <row r="1435" spans="1:14" x14ac:dyDescent="0.25">
      <c r="A1435" s="2">
        <v>1433</v>
      </c>
      <c r="B1435" s="2">
        <f t="shared" si="112"/>
        <v>6</v>
      </c>
      <c r="C1435" s="2">
        <f t="shared" si="113"/>
        <v>2</v>
      </c>
      <c r="D1435" s="31">
        <v>44233</v>
      </c>
      <c r="E1435" s="2" t="s">
        <v>5</v>
      </c>
      <c r="F1435" s="4">
        <v>109</v>
      </c>
      <c r="G1435" s="2" t="s">
        <v>20</v>
      </c>
      <c r="H1435" s="2">
        <v>13</v>
      </c>
      <c r="I1435" s="2">
        <v>4267</v>
      </c>
      <c r="J1435" s="2">
        <v>5360</v>
      </c>
      <c r="K1435" s="29">
        <f t="shared" si="110"/>
        <v>1093</v>
      </c>
      <c r="L1435">
        <f t="shared" si="111"/>
        <v>20.39179104477612</v>
      </c>
      <c r="M1435" s="33">
        <f t="shared" si="114"/>
        <v>2.9925364552817039E-4</v>
      </c>
      <c r="N1435" s="32"/>
    </row>
    <row r="1436" spans="1:14" x14ac:dyDescent="0.25">
      <c r="A1436" s="2">
        <v>1434</v>
      </c>
      <c r="B1436" s="2">
        <f t="shared" si="112"/>
        <v>7</v>
      </c>
      <c r="C1436" s="2">
        <f t="shared" si="113"/>
        <v>2</v>
      </c>
      <c r="D1436" s="31">
        <v>44234</v>
      </c>
      <c r="E1436" s="2" t="s">
        <v>6</v>
      </c>
      <c r="F1436" s="4">
        <v>107</v>
      </c>
      <c r="G1436" s="2" t="s">
        <v>20</v>
      </c>
      <c r="H1436" s="2">
        <v>36</v>
      </c>
      <c r="I1436" s="2">
        <v>2181</v>
      </c>
      <c r="J1436" s="2">
        <v>3517</v>
      </c>
      <c r="K1436" s="29">
        <f t="shared" si="110"/>
        <v>1336</v>
      </c>
      <c r="L1436">
        <f t="shared" si="111"/>
        <v>37.986920671026439</v>
      </c>
      <c r="M1436" s="33">
        <f t="shared" si="114"/>
        <v>3.6578487687615336E-4</v>
      </c>
      <c r="N1436" s="32"/>
    </row>
    <row r="1437" spans="1:14" x14ac:dyDescent="0.25">
      <c r="A1437" s="2">
        <v>1435</v>
      </c>
      <c r="B1437" s="2">
        <f t="shared" si="112"/>
        <v>7</v>
      </c>
      <c r="C1437" s="2">
        <f t="shared" si="113"/>
        <v>2</v>
      </c>
      <c r="D1437" s="31">
        <v>44235</v>
      </c>
      <c r="E1437" s="2" t="s">
        <v>5</v>
      </c>
      <c r="F1437" s="4">
        <v>103</v>
      </c>
      <c r="G1437" s="2" t="s">
        <v>4</v>
      </c>
      <c r="H1437" s="2">
        <v>23</v>
      </c>
      <c r="I1437" s="2">
        <v>1143</v>
      </c>
      <c r="J1437" s="2">
        <v>8103</v>
      </c>
      <c r="K1437" s="29">
        <f t="shared" si="110"/>
        <v>6960</v>
      </c>
      <c r="L1437">
        <f t="shared" si="111"/>
        <v>85.894113291373557</v>
      </c>
      <c r="M1437" s="33">
        <f t="shared" si="114"/>
        <v>1.9055858855224754E-3</v>
      </c>
      <c r="N1437" s="32"/>
    </row>
    <row r="1438" spans="1:14" x14ac:dyDescent="0.25">
      <c r="A1438" s="2">
        <v>1436</v>
      </c>
      <c r="B1438" s="2">
        <f t="shared" si="112"/>
        <v>7</v>
      </c>
      <c r="C1438" s="2">
        <f t="shared" si="113"/>
        <v>2</v>
      </c>
      <c r="D1438" s="31">
        <v>44236</v>
      </c>
      <c r="E1438" s="2" t="s">
        <v>3</v>
      </c>
      <c r="F1438" s="4">
        <v>101</v>
      </c>
      <c r="G1438" s="2" t="s">
        <v>20</v>
      </c>
      <c r="H1438" s="2">
        <v>38</v>
      </c>
      <c r="I1438" s="2">
        <v>2286</v>
      </c>
      <c r="J1438" s="2">
        <v>3017</v>
      </c>
      <c r="K1438" s="29">
        <f t="shared" si="110"/>
        <v>731</v>
      </c>
      <c r="L1438">
        <f t="shared" si="111"/>
        <v>24.229366920782233</v>
      </c>
      <c r="M1438" s="33">
        <f t="shared" si="114"/>
        <v>2.0014127619496114E-4</v>
      </c>
      <c r="N1438" s="32"/>
    </row>
    <row r="1439" spans="1:14" x14ac:dyDescent="0.25">
      <c r="A1439" s="2">
        <v>1437</v>
      </c>
      <c r="B1439" s="2">
        <f t="shared" si="112"/>
        <v>7</v>
      </c>
      <c r="C1439" s="2">
        <f t="shared" si="113"/>
        <v>2</v>
      </c>
      <c r="D1439" s="31">
        <v>44237</v>
      </c>
      <c r="E1439" s="2" t="s">
        <v>3</v>
      </c>
      <c r="F1439" s="4">
        <v>105</v>
      </c>
      <c r="G1439" s="2" t="s">
        <v>20</v>
      </c>
      <c r="H1439" s="2">
        <v>15</v>
      </c>
      <c r="I1439" s="2">
        <v>3270</v>
      </c>
      <c r="J1439" s="2">
        <v>1057</v>
      </c>
      <c r="K1439" s="29">
        <f t="shared" si="110"/>
        <v>-2213</v>
      </c>
      <c r="L1439">
        <f t="shared" si="111"/>
        <v>-209.36613055818353</v>
      </c>
      <c r="M1439" s="33">
        <f t="shared" si="114"/>
        <v>-6.0589965009500552E-4</v>
      </c>
      <c r="N1439" s="32"/>
    </row>
    <row r="1440" spans="1:14" x14ac:dyDescent="0.25">
      <c r="A1440" s="2">
        <v>1438</v>
      </c>
      <c r="B1440" s="2">
        <f t="shared" si="112"/>
        <v>7</v>
      </c>
      <c r="C1440" s="2">
        <f t="shared" si="113"/>
        <v>2</v>
      </c>
      <c r="D1440" s="31">
        <v>44238</v>
      </c>
      <c r="E1440" s="2" t="s">
        <v>7</v>
      </c>
      <c r="F1440" s="4">
        <v>103</v>
      </c>
      <c r="G1440" s="2" t="s">
        <v>18</v>
      </c>
      <c r="H1440" s="2">
        <v>29</v>
      </c>
      <c r="I1440" s="2">
        <v>2009</v>
      </c>
      <c r="J1440" s="2">
        <v>3786</v>
      </c>
      <c r="K1440" s="29">
        <f t="shared" si="110"/>
        <v>1777</v>
      </c>
      <c r="L1440">
        <f t="shared" si="111"/>
        <v>46.936080295826734</v>
      </c>
      <c r="M1440" s="33">
        <f t="shared" si="114"/>
        <v>4.865267411743447E-4</v>
      </c>
      <c r="N1440" s="32"/>
    </row>
    <row r="1441" spans="1:14" x14ac:dyDescent="0.25">
      <c r="A1441" s="2">
        <v>1439</v>
      </c>
      <c r="B1441" s="2">
        <f t="shared" si="112"/>
        <v>7</v>
      </c>
      <c r="C1441" s="2">
        <f t="shared" si="113"/>
        <v>2</v>
      </c>
      <c r="D1441" s="31">
        <v>44239</v>
      </c>
      <c r="E1441" s="2" t="s">
        <v>5</v>
      </c>
      <c r="F1441" s="4">
        <v>109</v>
      </c>
      <c r="G1441" s="2" t="s">
        <v>18</v>
      </c>
      <c r="H1441" s="2">
        <v>19</v>
      </c>
      <c r="I1441" s="2">
        <v>4263</v>
      </c>
      <c r="J1441" s="2">
        <v>8226</v>
      </c>
      <c r="K1441" s="29">
        <f t="shared" si="110"/>
        <v>3963</v>
      </c>
      <c r="L1441">
        <f t="shared" si="111"/>
        <v>48.176513493800144</v>
      </c>
      <c r="M1441" s="33">
        <f t="shared" si="114"/>
        <v>1.0850340322306855E-3</v>
      </c>
      <c r="N1441" s="32"/>
    </row>
    <row r="1442" spans="1:14" x14ac:dyDescent="0.25">
      <c r="A1442" s="2">
        <v>1440</v>
      </c>
      <c r="B1442" s="2">
        <f t="shared" si="112"/>
        <v>7</v>
      </c>
      <c r="C1442" s="2">
        <f t="shared" si="113"/>
        <v>2</v>
      </c>
      <c r="D1442" s="31">
        <v>44240</v>
      </c>
      <c r="E1442" s="2" t="s">
        <v>3</v>
      </c>
      <c r="F1442" s="4">
        <v>103</v>
      </c>
      <c r="G1442" s="2" t="s">
        <v>19</v>
      </c>
      <c r="H1442" s="2">
        <v>8</v>
      </c>
      <c r="I1442" s="2">
        <v>3056</v>
      </c>
      <c r="J1442" s="2">
        <v>4922</v>
      </c>
      <c r="K1442" s="29">
        <f t="shared" si="110"/>
        <v>1866</v>
      </c>
      <c r="L1442">
        <f t="shared" si="111"/>
        <v>37.911418122714345</v>
      </c>
      <c r="M1442" s="33">
        <f t="shared" si="114"/>
        <v>5.1089414689438784E-4</v>
      </c>
      <c r="N1442" s="32"/>
    </row>
    <row r="1443" spans="1:14" x14ac:dyDescent="0.25">
      <c r="A1443" s="2">
        <v>1441</v>
      </c>
      <c r="B1443" s="2">
        <f t="shared" si="112"/>
        <v>8</v>
      </c>
      <c r="C1443" s="2">
        <f t="shared" si="113"/>
        <v>2</v>
      </c>
      <c r="D1443" s="31">
        <v>44241</v>
      </c>
      <c r="E1443" s="2" t="s">
        <v>7</v>
      </c>
      <c r="F1443" s="4">
        <v>109</v>
      </c>
      <c r="G1443" s="2" t="s">
        <v>19</v>
      </c>
      <c r="H1443" s="2">
        <v>9</v>
      </c>
      <c r="I1443" s="2">
        <v>3909</v>
      </c>
      <c r="J1443" s="2">
        <v>2260</v>
      </c>
      <c r="K1443" s="29">
        <f t="shared" si="110"/>
        <v>-1649</v>
      </c>
      <c r="L1443">
        <f t="shared" si="111"/>
        <v>-72.964601769911511</v>
      </c>
      <c r="M1443" s="33">
        <f t="shared" si="114"/>
        <v>-4.5148148350956355E-4</v>
      </c>
      <c r="N1443" s="32"/>
    </row>
    <row r="1444" spans="1:14" x14ac:dyDescent="0.25">
      <c r="A1444" s="2">
        <v>1442</v>
      </c>
      <c r="B1444" s="2">
        <f t="shared" si="112"/>
        <v>8</v>
      </c>
      <c r="C1444" s="2">
        <f t="shared" si="113"/>
        <v>2</v>
      </c>
      <c r="D1444" s="31">
        <v>44242</v>
      </c>
      <c r="E1444" s="2" t="s">
        <v>5</v>
      </c>
      <c r="F1444" s="4">
        <v>105</v>
      </c>
      <c r="G1444" s="2" t="s">
        <v>8</v>
      </c>
      <c r="H1444" s="2">
        <v>42</v>
      </c>
      <c r="I1444" s="2">
        <v>1581</v>
      </c>
      <c r="J1444" s="2">
        <v>4768</v>
      </c>
      <c r="K1444" s="29">
        <f t="shared" si="110"/>
        <v>3187</v>
      </c>
      <c r="L1444">
        <f t="shared" si="111"/>
        <v>66.841442953020135</v>
      </c>
      <c r="M1444" s="33">
        <f t="shared" si="114"/>
        <v>8.7257215763794963E-4</v>
      </c>
      <c r="N1444" s="32"/>
    </row>
    <row r="1445" spans="1:14" x14ac:dyDescent="0.25">
      <c r="A1445" s="2">
        <v>1443</v>
      </c>
      <c r="B1445" s="2">
        <f t="shared" si="112"/>
        <v>8</v>
      </c>
      <c r="C1445" s="2">
        <f t="shared" si="113"/>
        <v>2</v>
      </c>
      <c r="D1445" s="31">
        <v>44243</v>
      </c>
      <c r="E1445" s="2" t="s">
        <v>7</v>
      </c>
      <c r="F1445" s="4">
        <v>101</v>
      </c>
      <c r="G1445" s="2" t="s">
        <v>8</v>
      </c>
      <c r="H1445" s="2">
        <v>26</v>
      </c>
      <c r="I1445" s="2">
        <v>3478</v>
      </c>
      <c r="J1445" s="2">
        <v>2208</v>
      </c>
      <c r="K1445" s="29">
        <f t="shared" si="110"/>
        <v>-1270</v>
      </c>
      <c r="L1445">
        <f t="shared" si="111"/>
        <v>-57.518115942028977</v>
      </c>
      <c r="M1445" s="33">
        <f t="shared" si="114"/>
        <v>-3.4771466589275055E-4</v>
      </c>
      <c r="N1445" s="32"/>
    </row>
    <row r="1446" spans="1:14" x14ac:dyDescent="0.25">
      <c r="A1446" s="2">
        <v>1444</v>
      </c>
      <c r="B1446" s="2">
        <f t="shared" si="112"/>
        <v>8</v>
      </c>
      <c r="C1446" s="2">
        <f t="shared" si="113"/>
        <v>2</v>
      </c>
      <c r="D1446" s="31">
        <v>44244</v>
      </c>
      <c r="E1446" s="2" t="s">
        <v>5</v>
      </c>
      <c r="F1446" s="4">
        <v>110</v>
      </c>
      <c r="G1446" s="2" t="s">
        <v>20</v>
      </c>
      <c r="H1446" s="2">
        <v>30</v>
      </c>
      <c r="I1446" s="2">
        <v>1994</v>
      </c>
      <c r="J1446" s="2">
        <v>7528</v>
      </c>
      <c r="K1446" s="29">
        <f t="shared" si="110"/>
        <v>5534</v>
      </c>
      <c r="L1446">
        <f t="shared" si="111"/>
        <v>73.512221041445272</v>
      </c>
      <c r="M1446" s="33">
        <f t="shared" si="114"/>
        <v>1.5151598118507729E-3</v>
      </c>
      <c r="N1446" s="32"/>
    </row>
    <row r="1447" spans="1:14" x14ac:dyDescent="0.25">
      <c r="A1447" s="2">
        <v>1445</v>
      </c>
      <c r="B1447" s="2">
        <f t="shared" si="112"/>
        <v>8</v>
      </c>
      <c r="C1447" s="2">
        <f t="shared" si="113"/>
        <v>2</v>
      </c>
      <c r="D1447" s="31">
        <v>44245</v>
      </c>
      <c r="E1447" s="2" t="s">
        <v>6</v>
      </c>
      <c r="F1447" s="4">
        <v>104</v>
      </c>
      <c r="G1447" s="2" t="s">
        <v>18</v>
      </c>
      <c r="H1447" s="2">
        <v>23</v>
      </c>
      <c r="I1447" s="2">
        <v>2106</v>
      </c>
      <c r="J1447" s="2">
        <v>878</v>
      </c>
      <c r="K1447" s="29">
        <f t="shared" si="110"/>
        <v>-1228</v>
      </c>
      <c r="L1447">
        <f t="shared" si="111"/>
        <v>-139.86332574031891</v>
      </c>
      <c r="M1447" s="33">
        <f t="shared" si="114"/>
        <v>-3.3621544072149424E-4</v>
      </c>
      <c r="N1447" s="32"/>
    </row>
    <row r="1448" spans="1:14" x14ac:dyDescent="0.25">
      <c r="A1448" s="2">
        <v>1446</v>
      </c>
      <c r="B1448" s="2">
        <f t="shared" si="112"/>
        <v>8</v>
      </c>
      <c r="C1448" s="2">
        <f t="shared" si="113"/>
        <v>2</v>
      </c>
      <c r="D1448" s="31">
        <v>44246</v>
      </c>
      <c r="E1448" s="2" t="s">
        <v>5</v>
      </c>
      <c r="F1448" s="4">
        <v>103</v>
      </c>
      <c r="G1448" s="2" t="s">
        <v>20</v>
      </c>
      <c r="H1448" s="2">
        <v>34</v>
      </c>
      <c r="I1448" s="2">
        <v>3545</v>
      </c>
      <c r="J1448" s="2">
        <v>1823</v>
      </c>
      <c r="K1448" s="29">
        <f t="shared" si="110"/>
        <v>-1722</v>
      </c>
      <c r="L1448">
        <f t="shared" si="111"/>
        <v>-94.459681843115746</v>
      </c>
      <c r="M1448" s="33">
        <f t="shared" si="114"/>
        <v>-4.71468232021509E-4</v>
      </c>
      <c r="N1448" s="32"/>
    </row>
    <row r="1449" spans="1:14" x14ac:dyDescent="0.25">
      <c r="A1449" s="2">
        <v>1447</v>
      </c>
      <c r="B1449" s="2">
        <f t="shared" si="112"/>
        <v>8</v>
      </c>
      <c r="C1449" s="2">
        <f t="shared" si="113"/>
        <v>2</v>
      </c>
      <c r="D1449" s="31">
        <v>44247</v>
      </c>
      <c r="E1449" s="2" t="s">
        <v>6</v>
      </c>
      <c r="F1449" s="4">
        <v>102</v>
      </c>
      <c r="G1449" s="2" t="s">
        <v>20</v>
      </c>
      <c r="H1449" s="2">
        <v>11</v>
      </c>
      <c r="I1449" s="2">
        <v>1075</v>
      </c>
      <c r="J1449" s="2">
        <v>5771</v>
      </c>
      <c r="K1449" s="29">
        <f t="shared" si="110"/>
        <v>4696</v>
      </c>
      <c r="L1449">
        <f t="shared" si="111"/>
        <v>81.372379137064627</v>
      </c>
      <c r="M1449" s="33">
        <f t="shared" si="114"/>
        <v>1.2857228905766589E-3</v>
      </c>
      <c r="N1449" s="32"/>
    </row>
    <row r="1450" spans="1:14" x14ac:dyDescent="0.25">
      <c r="A1450" s="2">
        <v>1448</v>
      </c>
      <c r="B1450" s="2">
        <f t="shared" si="112"/>
        <v>9</v>
      </c>
      <c r="C1450" s="2">
        <f t="shared" si="113"/>
        <v>2</v>
      </c>
      <c r="D1450" s="31">
        <v>44248</v>
      </c>
      <c r="E1450" s="2" t="s">
        <v>3</v>
      </c>
      <c r="F1450" s="4">
        <v>101</v>
      </c>
      <c r="G1450" s="2" t="s">
        <v>8</v>
      </c>
      <c r="H1450" s="2">
        <v>45</v>
      </c>
      <c r="I1450" s="2">
        <v>2937</v>
      </c>
      <c r="J1450" s="2">
        <v>6381</v>
      </c>
      <c r="K1450" s="29">
        <f t="shared" si="110"/>
        <v>3444</v>
      </c>
      <c r="L1450">
        <f t="shared" si="111"/>
        <v>53.972731546779507</v>
      </c>
      <c r="M1450" s="33">
        <f t="shared" si="114"/>
        <v>9.42936464043018E-4</v>
      </c>
      <c r="N1450" s="32"/>
    </row>
    <row r="1451" spans="1:14" x14ac:dyDescent="0.25">
      <c r="A1451" s="2">
        <v>1449</v>
      </c>
      <c r="B1451" s="2">
        <f t="shared" si="112"/>
        <v>9</v>
      </c>
      <c r="C1451" s="2">
        <f t="shared" si="113"/>
        <v>2</v>
      </c>
      <c r="D1451" s="31">
        <v>44249</v>
      </c>
      <c r="E1451" s="2" t="s">
        <v>7</v>
      </c>
      <c r="F1451" s="4">
        <v>108</v>
      </c>
      <c r="G1451" s="2" t="s">
        <v>8</v>
      </c>
      <c r="H1451" s="2">
        <v>6</v>
      </c>
      <c r="I1451" s="2">
        <v>1952</v>
      </c>
      <c r="J1451" s="2">
        <v>3112</v>
      </c>
      <c r="K1451" s="29">
        <f t="shared" si="110"/>
        <v>1160</v>
      </c>
      <c r="L1451">
        <f t="shared" si="111"/>
        <v>37.275064267352185</v>
      </c>
      <c r="M1451" s="33">
        <f t="shared" si="114"/>
        <v>3.1759764758707926E-4</v>
      </c>
      <c r="N1451" s="32"/>
    </row>
    <row r="1452" spans="1:14" x14ac:dyDescent="0.25">
      <c r="A1452" s="2">
        <v>1450</v>
      </c>
      <c r="B1452" s="2">
        <f t="shared" si="112"/>
        <v>9</v>
      </c>
      <c r="C1452" s="2">
        <f t="shared" si="113"/>
        <v>2</v>
      </c>
      <c r="D1452" s="31">
        <v>44250</v>
      </c>
      <c r="E1452" s="2" t="s">
        <v>3</v>
      </c>
      <c r="F1452" s="4">
        <v>101</v>
      </c>
      <c r="G1452" s="2" t="s">
        <v>20</v>
      </c>
      <c r="H1452" s="2">
        <v>35</v>
      </c>
      <c r="I1452" s="2">
        <v>2344</v>
      </c>
      <c r="J1452" s="2">
        <v>7441</v>
      </c>
      <c r="K1452" s="29">
        <f t="shared" si="110"/>
        <v>5097</v>
      </c>
      <c r="L1452">
        <f t="shared" si="111"/>
        <v>68.498857680419306</v>
      </c>
      <c r="M1452" s="33">
        <f t="shared" si="114"/>
        <v>1.395513111854606E-3</v>
      </c>
      <c r="N1452" s="32"/>
    </row>
    <row r="1453" spans="1:14" x14ac:dyDescent="0.25">
      <c r="A1453" s="2">
        <v>1451</v>
      </c>
      <c r="B1453" s="2">
        <f t="shared" si="112"/>
        <v>9</v>
      </c>
      <c r="C1453" s="2">
        <f t="shared" si="113"/>
        <v>2</v>
      </c>
      <c r="D1453" s="31">
        <v>44251</v>
      </c>
      <c r="E1453" s="2" t="s">
        <v>5</v>
      </c>
      <c r="F1453" s="4">
        <v>101</v>
      </c>
      <c r="G1453" s="2" t="s">
        <v>4</v>
      </c>
      <c r="H1453" s="2">
        <v>46</v>
      </c>
      <c r="I1453" s="2">
        <v>3933</v>
      </c>
      <c r="J1453" s="2">
        <v>6573</v>
      </c>
      <c r="K1453" s="29">
        <f t="shared" si="110"/>
        <v>2640</v>
      </c>
      <c r="L1453">
        <f t="shared" si="111"/>
        <v>40.164308534915563</v>
      </c>
      <c r="M1453" s="33">
        <f t="shared" si="114"/>
        <v>7.2280843933611135E-4</v>
      </c>
      <c r="N1453" s="32"/>
    </row>
    <row r="1454" spans="1:14" x14ac:dyDescent="0.25">
      <c r="A1454" s="2">
        <v>1452</v>
      </c>
      <c r="B1454" s="2">
        <f t="shared" si="112"/>
        <v>9</v>
      </c>
      <c r="C1454" s="2">
        <f t="shared" si="113"/>
        <v>2</v>
      </c>
      <c r="D1454" s="31">
        <v>44252</v>
      </c>
      <c r="E1454" s="2" t="s">
        <v>6</v>
      </c>
      <c r="F1454" s="4">
        <v>102</v>
      </c>
      <c r="G1454" s="2" t="s">
        <v>19</v>
      </c>
      <c r="H1454" s="2">
        <v>14</v>
      </c>
      <c r="I1454" s="2">
        <v>3187</v>
      </c>
      <c r="J1454" s="2">
        <v>5905</v>
      </c>
      <c r="K1454" s="29">
        <f t="shared" si="110"/>
        <v>2718</v>
      </c>
      <c r="L1454">
        <f t="shared" si="111"/>
        <v>46.028789161727353</v>
      </c>
      <c r="M1454" s="33">
        <f t="shared" si="114"/>
        <v>7.4416414322558738E-4</v>
      </c>
      <c r="N1454" s="32"/>
    </row>
    <row r="1455" spans="1:14" x14ac:dyDescent="0.25">
      <c r="A1455" s="2">
        <v>1453</v>
      </c>
      <c r="B1455" s="2">
        <f t="shared" si="112"/>
        <v>9</v>
      </c>
      <c r="C1455" s="2">
        <f t="shared" si="113"/>
        <v>2</v>
      </c>
      <c r="D1455" s="31">
        <v>44253</v>
      </c>
      <c r="E1455" s="2" t="s">
        <v>6</v>
      </c>
      <c r="F1455" s="4">
        <v>109</v>
      </c>
      <c r="G1455" s="2" t="s">
        <v>18</v>
      </c>
      <c r="H1455" s="2">
        <v>46</v>
      </c>
      <c r="I1455" s="2">
        <v>2236</v>
      </c>
      <c r="J1455" s="2">
        <v>2584</v>
      </c>
      <c r="K1455" s="29">
        <f t="shared" si="110"/>
        <v>348</v>
      </c>
      <c r="L1455">
        <f t="shared" si="111"/>
        <v>13.46749226006192</v>
      </c>
      <c r="M1455" s="33">
        <f t="shared" si="114"/>
        <v>9.527929427612378E-5</v>
      </c>
      <c r="N1455" s="32"/>
    </row>
    <row r="1456" spans="1:14" x14ac:dyDescent="0.25">
      <c r="A1456" s="2">
        <v>1454</v>
      </c>
      <c r="B1456" s="2">
        <f t="shared" si="112"/>
        <v>9</v>
      </c>
      <c r="C1456" s="2">
        <f t="shared" si="113"/>
        <v>2</v>
      </c>
      <c r="D1456" s="31">
        <v>44254</v>
      </c>
      <c r="E1456" s="2" t="s">
        <v>5</v>
      </c>
      <c r="F1456" s="4">
        <v>108</v>
      </c>
      <c r="G1456" s="2" t="s">
        <v>19</v>
      </c>
      <c r="H1456" s="2">
        <v>46</v>
      </c>
      <c r="I1456" s="2">
        <v>2891</v>
      </c>
      <c r="J1456" s="2">
        <v>4995</v>
      </c>
      <c r="K1456" s="29">
        <f t="shared" si="110"/>
        <v>2104</v>
      </c>
      <c r="L1456">
        <f t="shared" si="111"/>
        <v>42.122122122122121</v>
      </c>
      <c r="M1456" s="33">
        <f t="shared" si="114"/>
        <v>5.7605642286484029E-4</v>
      </c>
      <c r="N1456" s="32"/>
    </row>
    <row r="1457" spans="1:14" x14ac:dyDescent="0.25">
      <c r="A1457" s="2">
        <v>1455</v>
      </c>
      <c r="B1457" s="2">
        <f t="shared" si="112"/>
        <v>10</v>
      </c>
      <c r="C1457" s="2">
        <f t="shared" si="113"/>
        <v>2</v>
      </c>
      <c r="D1457" s="31">
        <v>44255</v>
      </c>
      <c r="E1457" s="2" t="s">
        <v>7</v>
      </c>
      <c r="F1457" s="4">
        <v>101</v>
      </c>
      <c r="G1457" s="2" t="s">
        <v>18</v>
      </c>
      <c r="H1457" s="2">
        <v>3</v>
      </c>
      <c r="I1457" s="2">
        <v>1568</v>
      </c>
      <c r="J1457" s="2">
        <v>3561</v>
      </c>
      <c r="K1457" s="29">
        <f t="shared" si="110"/>
        <v>1993</v>
      </c>
      <c r="L1457">
        <f t="shared" si="111"/>
        <v>55.967424880651507</v>
      </c>
      <c r="M1457" s="33">
        <f t="shared" si="114"/>
        <v>5.4566561348366293E-4</v>
      </c>
      <c r="N1457" s="32"/>
    </row>
    <row r="1458" spans="1:14" x14ac:dyDescent="0.25">
      <c r="A1458" s="2">
        <v>1456</v>
      </c>
      <c r="B1458" s="2">
        <f t="shared" si="112"/>
        <v>10</v>
      </c>
      <c r="C1458" s="2">
        <f t="shared" si="113"/>
        <v>3</v>
      </c>
      <c r="D1458" s="31">
        <v>44256</v>
      </c>
      <c r="E1458" s="2" t="s">
        <v>5</v>
      </c>
      <c r="F1458" s="4">
        <v>109</v>
      </c>
      <c r="G1458" s="2" t="s">
        <v>20</v>
      </c>
      <c r="H1458" s="2">
        <v>45</v>
      </c>
      <c r="I1458" s="2">
        <v>4842</v>
      </c>
      <c r="J1458" s="2">
        <v>7096</v>
      </c>
      <c r="K1458" s="29">
        <f t="shared" si="110"/>
        <v>2254</v>
      </c>
      <c r="L1458">
        <f t="shared" si="111"/>
        <v>31.764374295377678</v>
      </c>
      <c r="M1458" s="33">
        <f t="shared" si="114"/>
        <v>6.1712508419075576E-4</v>
      </c>
      <c r="N1458" s="32"/>
    </row>
    <row r="1459" spans="1:14" x14ac:dyDescent="0.25">
      <c r="A1459" s="2">
        <v>1457</v>
      </c>
      <c r="B1459" s="2">
        <f t="shared" si="112"/>
        <v>10</v>
      </c>
      <c r="C1459" s="2">
        <f t="shared" si="113"/>
        <v>3</v>
      </c>
      <c r="D1459" s="31">
        <v>44257</v>
      </c>
      <c r="E1459" s="2" t="s">
        <v>3</v>
      </c>
      <c r="F1459" s="4">
        <v>106</v>
      </c>
      <c r="G1459" s="2" t="s">
        <v>20</v>
      </c>
      <c r="H1459" s="2">
        <v>41</v>
      </c>
      <c r="I1459" s="2">
        <v>4285</v>
      </c>
      <c r="J1459" s="2">
        <v>8856</v>
      </c>
      <c r="K1459" s="29">
        <f t="shared" si="110"/>
        <v>4571</v>
      </c>
      <c r="L1459">
        <f t="shared" si="111"/>
        <v>51.614724480578147</v>
      </c>
      <c r="M1459" s="33">
        <f t="shared" si="114"/>
        <v>1.2514990061383959E-3</v>
      </c>
      <c r="N1459" s="32"/>
    </row>
    <row r="1460" spans="1:14" x14ac:dyDescent="0.25">
      <c r="A1460" s="2">
        <v>1458</v>
      </c>
      <c r="B1460" s="2">
        <f t="shared" si="112"/>
        <v>10</v>
      </c>
      <c r="C1460" s="2">
        <f t="shared" si="113"/>
        <v>3</v>
      </c>
      <c r="D1460" s="31">
        <v>44258</v>
      </c>
      <c r="E1460" s="2" t="s">
        <v>5</v>
      </c>
      <c r="F1460" s="4">
        <v>102</v>
      </c>
      <c r="G1460" s="2" t="s">
        <v>8</v>
      </c>
      <c r="H1460" s="2">
        <v>45</v>
      </c>
      <c r="I1460" s="2">
        <v>2091</v>
      </c>
      <c r="J1460" s="2">
        <v>5597</v>
      </c>
      <c r="K1460" s="29">
        <f t="shared" si="110"/>
        <v>3506</v>
      </c>
      <c r="L1460">
        <f t="shared" si="111"/>
        <v>62.640700375201</v>
      </c>
      <c r="M1460" s="33">
        <f t="shared" si="114"/>
        <v>9.599115107243964E-4</v>
      </c>
      <c r="N1460" s="32"/>
    </row>
    <row r="1461" spans="1:14" x14ac:dyDescent="0.25">
      <c r="A1461" s="2">
        <v>1459</v>
      </c>
      <c r="B1461" s="2">
        <f t="shared" si="112"/>
        <v>10</v>
      </c>
      <c r="C1461" s="2">
        <f t="shared" si="113"/>
        <v>3</v>
      </c>
      <c r="D1461" s="31">
        <v>44259</v>
      </c>
      <c r="E1461" s="2" t="s">
        <v>7</v>
      </c>
      <c r="F1461" s="4">
        <v>102</v>
      </c>
      <c r="G1461" s="2" t="s">
        <v>19</v>
      </c>
      <c r="H1461" s="2">
        <v>34</v>
      </c>
      <c r="I1461" s="2">
        <v>2750</v>
      </c>
      <c r="J1461" s="2">
        <v>3905</v>
      </c>
      <c r="K1461" s="29">
        <f t="shared" si="110"/>
        <v>1155</v>
      </c>
      <c r="L1461">
        <f t="shared" si="111"/>
        <v>29.577464788732392</v>
      </c>
      <c r="M1461" s="33">
        <f t="shared" si="114"/>
        <v>3.1622869220954874E-4</v>
      </c>
      <c r="N1461" s="32"/>
    </row>
    <row r="1462" spans="1:14" x14ac:dyDescent="0.25">
      <c r="A1462" s="2">
        <v>1460</v>
      </c>
      <c r="B1462" s="2">
        <f t="shared" si="112"/>
        <v>10</v>
      </c>
      <c r="C1462" s="2">
        <f t="shared" si="113"/>
        <v>3</v>
      </c>
      <c r="D1462" s="31">
        <v>44260</v>
      </c>
      <c r="E1462" s="2" t="s">
        <v>5</v>
      </c>
      <c r="F1462" s="4">
        <v>102</v>
      </c>
      <c r="G1462" s="2" t="s">
        <v>8</v>
      </c>
      <c r="H1462" s="2">
        <v>20</v>
      </c>
      <c r="I1462" s="2">
        <v>1864</v>
      </c>
      <c r="J1462" s="2">
        <v>1127</v>
      </c>
      <c r="K1462" s="29">
        <f t="shared" si="110"/>
        <v>-737</v>
      </c>
      <c r="L1462">
        <f t="shared" si="111"/>
        <v>-65.394853593611359</v>
      </c>
      <c r="M1462" s="33">
        <f t="shared" si="114"/>
        <v>-2.0178402264799775E-4</v>
      </c>
      <c r="N1462" s="32"/>
    </row>
    <row r="1463" spans="1:14" x14ac:dyDescent="0.25">
      <c r="A1463" s="2">
        <v>1461</v>
      </c>
      <c r="B1463" s="2">
        <f t="shared" si="112"/>
        <v>10</v>
      </c>
      <c r="C1463" s="2">
        <f t="shared" si="113"/>
        <v>3</v>
      </c>
      <c r="D1463" s="31">
        <v>44261</v>
      </c>
      <c r="E1463" s="2" t="s">
        <v>7</v>
      </c>
      <c r="F1463" s="4">
        <v>109</v>
      </c>
      <c r="G1463" s="2" t="s">
        <v>18</v>
      </c>
      <c r="H1463" s="2">
        <v>28</v>
      </c>
      <c r="I1463" s="2">
        <v>3645</v>
      </c>
      <c r="J1463" s="2">
        <v>2692</v>
      </c>
      <c r="K1463" s="29">
        <f t="shared" si="110"/>
        <v>-953</v>
      </c>
      <c r="L1463">
        <f t="shared" si="111"/>
        <v>-35.401188707280831</v>
      </c>
      <c r="M1463" s="33">
        <f t="shared" si="114"/>
        <v>-2.6092289495731596E-4</v>
      </c>
      <c r="N1463" s="32"/>
    </row>
    <row r="1464" spans="1:14" x14ac:dyDescent="0.25">
      <c r="A1464" s="2">
        <v>1462</v>
      </c>
      <c r="B1464" s="2">
        <f t="shared" si="112"/>
        <v>11</v>
      </c>
      <c r="C1464" s="2">
        <f t="shared" si="113"/>
        <v>3</v>
      </c>
      <c r="D1464" s="31">
        <v>44262</v>
      </c>
      <c r="E1464" s="2" t="s">
        <v>3</v>
      </c>
      <c r="F1464" s="4">
        <v>109</v>
      </c>
      <c r="G1464" s="2" t="s">
        <v>20</v>
      </c>
      <c r="H1464" s="2">
        <v>1</v>
      </c>
      <c r="I1464" s="2">
        <v>3558</v>
      </c>
      <c r="J1464" s="2">
        <v>7772</v>
      </c>
      <c r="K1464" s="29">
        <f t="shared" si="110"/>
        <v>4214</v>
      </c>
      <c r="L1464">
        <f t="shared" si="111"/>
        <v>54.220277920741125</v>
      </c>
      <c r="M1464" s="33">
        <f t="shared" si="114"/>
        <v>1.1537555921827172E-3</v>
      </c>
      <c r="N1464" s="32"/>
    </row>
    <row r="1465" spans="1:14" x14ac:dyDescent="0.25">
      <c r="A1465" s="2">
        <v>1463</v>
      </c>
      <c r="B1465" s="2">
        <f t="shared" si="112"/>
        <v>11</v>
      </c>
      <c r="C1465" s="2">
        <f t="shared" si="113"/>
        <v>3</v>
      </c>
      <c r="D1465" s="31">
        <v>44263</v>
      </c>
      <c r="E1465" s="2" t="s">
        <v>5</v>
      </c>
      <c r="F1465" s="4">
        <v>109</v>
      </c>
      <c r="G1465" s="2" t="s">
        <v>8</v>
      </c>
      <c r="H1465" s="2">
        <v>2</v>
      </c>
      <c r="I1465" s="2">
        <v>3327</v>
      </c>
      <c r="J1465" s="2">
        <v>8633</v>
      </c>
      <c r="K1465" s="29">
        <f t="shared" si="110"/>
        <v>5306</v>
      </c>
      <c r="L1465">
        <f t="shared" si="111"/>
        <v>61.461832503185455</v>
      </c>
      <c r="M1465" s="33">
        <f t="shared" si="114"/>
        <v>1.4527354466353814E-3</v>
      </c>
      <c r="N1465" s="32"/>
    </row>
    <row r="1466" spans="1:14" x14ac:dyDescent="0.25">
      <c r="A1466" s="2">
        <v>1464</v>
      </c>
      <c r="B1466" s="2">
        <f t="shared" si="112"/>
        <v>11</v>
      </c>
      <c r="C1466" s="2">
        <f t="shared" si="113"/>
        <v>3</v>
      </c>
      <c r="D1466" s="31">
        <v>44264</v>
      </c>
      <c r="E1466" s="2" t="s">
        <v>6</v>
      </c>
      <c r="F1466" s="4">
        <v>105</v>
      </c>
      <c r="G1466" s="2" t="s">
        <v>18</v>
      </c>
      <c r="H1466" s="2">
        <v>5</v>
      </c>
      <c r="I1466" s="2">
        <v>3448</v>
      </c>
      <c r="J1466" s="2">
        <v>6240</v>
      </c>
      <c r="K1466" s="29">
        <f t="shared" si="110"/>
        <v>2792</v>
      </c>
      <c r="L1466">
        <f t="shared" si="111"/>
        <v>44.743589743589745</v>
      </c>
      <c r="M1466" s="33">
        <f t="shared" si="114"/>
        <v>7.6442468281303906E-4</v>
      </c>
      <c r="N1466" s="32"/>
    </row>
    <row r="1467" spans="1:14" x14ac:dyDescent="0.25">
      <c r="A1467" s="2">
        <v>1465</v>
      </c>
      <c r="B1467" s="2">
        <f t="shared" si="112"/>
        <v>11</v>
      </c>
      <c r="C1467" s="2">
        <f t="shared" si="113"/>
        <v>3</v>
      </c>
      <c r="D1467" s="31">
        <v>44265</v>
      </c>
      <c r="E1467" s="2" t="s">
        <v>5</v>
      </c>
      <c r="F1467" s="4">
        <v>106</v>
      </c>
      <c r="G1467" s="2" t="s">
        <v>19</v>
      </c>
      <c r="H1467" s="2">
        <v>15</v>
      </c>
      <c r="I1467" s="2">
        <v>3774</v>
      </c>
      <c r="J1467" s="2">
        <v>8025</v>
      </c>
      <c r="K1467" s="29">
        <f t="shared" si="110"/>
        <v>4251</v>
      </c>
      <c r="L1467">
        <f t="shared" si="111"/>
        <v>52.971962616822431</v>
      </c>
      <c r="M1467" s="33">
        <f t="shared" si="114"/>
        <v>1.1638858619764431E-3</v>
      </c>
      <c r="N1467" s="32"/>
    </row>
    <row r="1468" spans="1:14" x14ac:dyDescent="0.25">
      <c r="A1468" s="2">
        <v>1466</v>
      </c>
      <c r="B1468" s="2">
        <f t="shared" si="112"/>
        <v>11</v>
      </c>
      <c r="C1468" s="2">
        <f t="shared" si="113"/>
        <v>3</v>
      </c>
      <c r="D1468" s="31">
        <v>44266</v>
      </c>
      <c r="E1468" s="2" t="s">
        <v>6</v>
      </c>
      <c r="F1468" s="4">
        <v>106</v>
      </c>
      <c r="G1468" s="2" t="s">
        <v>8</v>
      </c>
      <c r="H1468" s="2">
        <v>23</v>
      </c>
      <c r="I1468" s="2">
        <v>3526</v>
      </c>
      <c r="J1468" s="2">
        <v>5214</v>
      </c>
      <c r="K1468" s="29">
        <f t="shared" si="110"/>
        <v>1688</v>
      </c>
      <c r="L1468">
        <f t="shared" si="111"/>
        <v>32.374376678174144</v>
      </c>
      <c r="M1468" s="33">
        <f t="shared" si="114"/>
        <v>4.6215933545430151E-4</v>
      </c>
      <c r="N1468" s="32"/>
    </row>
    <row r="1469" spans="1:14" x14ac:dyDescent="0.25">
      <c r="A1469" s="2">
        <v>1467</v>
      </c>
      <c r="B1469" s="2">
        <f t="shared" si="112"/>
        <v>11</v>
      </c>
      <c r="C1469" s="2">
        <f t="shared" si="113"/>
        <v>3</v>
      </c>
      <c r="D1469" s="31">
        <v>44267</v>
      </c>
      <c r="E1469" s="2" t="s">
        <v>5</v>
      </c>
      <c r="F1469" s="4">
        <v>109</v>
      </c>
      <c r="G1469" s="2" t="s">
        <v>18</v>
      </c>
      <c r="H1469" s="2">
        <v>9</v>
      </c>
      <c r="I1469" s="2">
        <v>3362</v>
      </c>
      <c r="J1469" s="2">
        <v>5170</v>
      </c>
      <c r="K1469" s="29">
        <f t="shared" si="110"/>
        <v>1808</v>
      </c>
      <c r="L1469">
        <f t="shared" si="111"/>
        <v>34.970986460348165</v>
      </c>
      <c r="M1469" s="33">
        <f t="shared" si="114"/>
        <v>4.950142645150339E-4</v>
      </c>
      <c r="N1469" s="32"/>
    </row>
    <row r="1470" spans="1:14" x14ac:dyDescent="0.25">
      <c r="A1470" s="2">
        <v>1468</v>
      </c>
      <c r="B1470" s="2">
        <f t="shared" si="112"/>
        <v>11</v>
      </c>
      <c r="C1470" s="2">
        <f t="shared" si="113"/>
        <v>3</v>
      </c>
      <c r="D1470" s="31">
        <v>44268</v>
      </c>
      <c r="E1470" s="2" t="s">
        <v>6</v>
      </c>
      <c r="F1470" s="4">
        <v>102</v>
      </c>
      <c r="G1470" s="2" t="s">
        <v>18</v>
      </c>
      <c r="H1470" s="2">
        <v>13</v>
      </c>
      <c r="I1470" s="2">
        <v>3523</v>
      </c>
      <c r="J1470" s="2">
        <v>6434</v>
      </c>
      <c r="K1470" s="29">
        <f t="shared" si="110"/>
        <v>2911</v>
      </c>
      <c r="L1470">
        <f t="shared" si="111"/>
        <v>45.24401616412807</v>
      </c>
      <c r="M1470" s="33">
        <f t="shared" si="114"/>
        <v>7.9700582079826523E-4</v>
      </c>
      <c r="N1470" s="32"/>
    </row>
    <row r="1471" spans="1:14" x14ac:dyDescent="0.25">
      <c r="A1471" s="2">
        <v>1469</v>
      </c>
      <c r="B1471" s="2">
        <f t="shared" si="112"/>
        <v>12</v>
      </c>
      <c r="C1471" s="2">
        <f t="shared" si="113"/>
        <v>3</v>
      </c>
      <c r="D1471" s="31">
        <v>44269</v>
      </c>
      <c r="E1471" s="2" t="s">
        <v>7</v>
      </c>
      <c r="F1471" s="4">
        <v>102</v>
      </c>
      <c r="G1471" s="2" t="s">
        <v>18</v>
      </c>
      <c r="H1471" s="2">
        <v>2</v>
      </c>
      <c r="I1471" s="2">
        <v>3642</v>
      </c>
      <c r="J1471" s="2">
        <v>2564</v>
      </c>
      <c r="K1471" s="29">
        <f t="shared" si="110"/>
        <v>-1078</v>
      </c>
      <c r="L1471">
        <f t="shared" si="111"/>
        <v>-42.043681747269886</v>
      </c>
      <c r="M1471" s="33">
        <f t="shared" si="114"/>
        <v>-2.9514677939557882E-4</v>
      </c>
      <c r="N1471" s="32"/>
    </row>
    <row r="1472" spans="1:14" x14ac:dyDescent="0.25">
      <c r="A1472" s="2">
        <v>1470</v>
      </c>
      <c r="B1472" s="2">
        <f t="shared" si="112"/>
        <v>12</v>
      </c>
      <c r="C1472" s="2">
        <f t="shared" si="113"/>
        <v>3</v>
      </c>
      <c r="D1472" s="31">
        <v>44270</v>
      </c>
      <c r="E1472" s="2" t="s">
        <v>3</v>
      </c>
      <c r="F1472" s="4">
        <v>101</v>
      </c>
      <c r="G1472" s="2" t="s">
        <v>19</v>
      </c>
      <c r="H1472" s="2">
        <v>20</v>
      </c>
      <c r="I1472" s="2">
        <v>2013</v>
      </c>
      <c r="J1472" s="2">
        <v>1519</v>
      </c>
      <c r="K1472" s="29">
        <f t="shared" si="110"/>
        <v>-494</v>
      </c>
      <c r="L1472">
        <f t="shared" si="111"/>
        <v>-32.521395655036208</v>
      </c>
      <c r="M1472" s="33">
        <f t="shared" si="114"/>
        <v>-1.3525279130001478E-4</v>
      </c>
      <c r="N1472" s="32"/>
    </row>
    <row r="1473" spans="1:14" x14ac:dyDescent="0.25">
      <c r="A1473" s="2">
        <v>1471</v>
      </c>
      <c r="B1473" s="2">
        <f t="shared" si="112"/>
        <v>12</v>
      </c>
      <c r="C1473" s="2">
        <f t="shared" si="113"/>
        <v>3</v>
      </c>
      <c r="D1473" s="31">
        <v>44271</v>
      </c>
      <c r="E1473" s="2" t="s">
        <v>6</v>
      </c>
      <c r="F1473" s="4">
        <v>103</v>
      </c>
      <c r="G1473" s="2" t="s">
        <v>18</v>
      </c>
      <c r="H1473" s="2">
        <v>6</v>
      </c>
      <c r="I1473" s="2">
        <v>2971</v>
      </c>
      <c r="J1473" s="2">
        <v>3881</v>
      </c>
      <c r="K1473" s="29">
        <f t="shared" si="110"/>
        <v>910</v>
      </c>
      <c r="L1473">
        <f t="shared" si="111"/>
        <v>23.447565060551405</v>
      </c>
      <c r="M1473" s="33">
        <f t="shared" si="114"/>
        <v>2.4914987871055353E-4</v>
      </c>
      <c r="N1473" s="32"/>
    </row>
    <row r="1474" spans="1:14" x14ac:dyDescent="0.25">
      <c r="A1474" s="2">
        <v>1472</v>
      </c>
      <c r="B1474" s="2">
        <f t="shared" si="112"/>
        <v>12</v>
      </c>
      <c r="C1474" s="2">
        <f t="shared" si="113"/>
        <v>3</v>
      </c>
      <c r="D1474" s="31">
        <v>44272</v>
      </c>
      <c r="E1474" s="2" t="s">
        <v>6</v>
      </c>
      <c r="F1474" s="4">
        <v>105</v>
      </c>
      <c r="G1474" s="2" t="s">
        <v>18</v>
      </c>
      <c r="H1474" s="2">
        <v>45</v>
      </c>
      <c r="I1474" s="2">
        <v>1079</v>
      </c>
      <c r="J1474" s="2">
        <v>6541</v>
      </c>
      <c r="K1474" s="29">
        <f t="shared" si="110"/>
        <v>5462</v>
      </c>
      <c r="L1474">
        <f t="shared" si="111"/>
        <v>83.504051368292309</v>
      </c>
      <c r="M1474" s="33">
        <f t="shared" si="114"/>
        <v>1.4954468544143334E-3</v>
      </c>
      <c r="N1474" s="32"/>
    </row>
    <row r="1475" spans="1:14" x14ac:dyDescent="0.25">
      <c r="A1475" s="2">
        <v>1473</v>
      </c>
      <c r="B1475" s="2">
        <f t="shared" si="112"/>
        <v>12</v>
      </c>
      <c r="C1475" s="2">
        <f t="shared" si="113"/>
        <v>3</v>
      </c>
      <c r="D1475" s="31">
        <v>44273</v>
      </c>
      <c r="E1475" s="2" t="s">
        <v>5</v>
      </c>
      <c r="F1475" s="4">
        <v>101</v>
      </c>
      <c r="G1475" s="2" t="s">
        <v>18</v>
      </c>
      <c r="H1475" s="2">
        <v>15</v>
      </c>
      <c r="I1475" s="2">
        <v>3644</v>
      </c>
      <c r="J1475" s="2">
        <v>5110</v>
      </c>
      <c r="K1475" s="29">
        <f t="shared" ref="K1475:K1538" si="115">J1475-I1475</f>
        <v>1466</v>
      </c>
      <c r="L1475">
        <f t="shared" ref="L1475:L1538" si="116">K1475/J1475*100</f>
        <v>28.688845401174166</v>
      </c>
      <c r="M1475" s="33">
        <f t="shared" si="114"/>
        <v>4.0137771669194669E-4</v>
      </c>
      <c r="N1475" s="32"/>
    </row>
    <row r="1476" spans="1:14" x14ac:dyDescent="0.25">
      <c r="A1476" s="2">
        <v>1474</v>
      </c>
      <c r="B1476" s="2">
        <f t="shared" ref="B1476:B1539" si="117">WEEKNUM(D1476)</f>
        <v>12</v>
      </c>
      <c r="C1476" s="2">
        <f t="shared" ref="C1476:C1539" si="118">MONTH(D1476)</f>
        <v>3</v>
      </c>
      <c r="D1476" s="31">
        <v>44274</v>
      </c>
      <c r="E1476" s="2" t="s">
        <v>5</v>
      </c>
      <c r="F1476" s="4">
        <v>108</v>
      </c>
      <c r="G1476" s="2" t="s">
        <v>18</v>
      </c>
      <c r="H1476" s="2">
        <v>18</v>
      </c>
      <c r="I1476" s="2">
        <v>2369</v>
      </c>
      <c r="J1476" s="2">
        <v>4928</v>
      </c>
      <c r="K1476" s="29">
        <f t="shared" si="115"/>
        <v>2559</v>
      </c>
      <c r="L1476">
        <f t="shared" si="116"/>
        <v>51.927759740259738</v>
      </c>
      <c r="M1476" s="33">
        <f t="shared" ref="M1476:M1539" si="119">K1476/($K$2003)</f>
        <v>7.0063136222011703E-4</v>
      </c>
      <c r="N1476" s="32"/>
    </row>
    <row r="1477" spans="1:14" x14ac:dyDescent="0.25">
      <c r="A1477" s="2">
        <v>1475</v>
      </c>
      <c r="B1477" s="2">
        <f t="shared" si="117"/>
        <v>12</v>
      </c>
      <c r="C1477" s="2">
        <f t="shared" si="118"/>
        <v>3</v>
      </c>
      <c r="D1477" s="31">
        <v>44275</v>
      </c>
      <c r="E1477" s="2" t="s">
        <v>7</v>
      </c>
      <c r="F1477" s="4">
        <v>104</v>
      </c>
      <c r="G1477" s="2" t="s">
        <v>4</v>
      </c>
      <c r="H1477" s="2">
        <v>18</v>
      </c>
      <c r="I1477" s="2">
        <v>1701</v>
      </c>
      <c r="J1477" s="2">
        <v>4532</v>
      </c>
      <c r="K1477" s="29">
        <f t="shared" si="115"/>
        <v>2831</v>
      </c>
      <c r="L1477">
        <f t="shared" si="116"/>
        <v>62.466902030008832</v>
      </c>
      <c r="M1477" s="33">
        <f t="shared" si="119"/>
        <v>7.7510253475777707E-4</v>
      </c>
      <c r="N1477" s="32"/>
    </row>
    <row r="1478" spans="1:14" x14ac:dyDescent="0.25">
      <c r="A1478" s="2">
        <v>1476</v>
      </c>
      <c r="B1478" s="2">
        <f t="shared" si="117"/>
        <v>13</v>
      </c>
      <c r="C1478" s="2">
        <f t="shared" si="118"/>
        <v>3</v>
      </c>
      <c r="D1478" s="31">
        <v>44276</v>
      </c>
      <c r="E1478" s="2" t="s">
        <v>6</v>
      </c>
      <c r="F1478" s="4">
        <v>105</v>
      </c>
      <c r="G1478" s="2" t="s">
        <v>20</v>
      </c>
      <c r="H1478" s="2">
        <v>14</v>
      </c>
      <c r="I1478" s="2">
        <v>1429</v>
      </c>
      <c r="J1478" s="2">
        <v>7648</v>
      </c>
      <c r="K1478" s="29">
        <f t="shared" si="115"/>
        <v>6219</v>
      </c>
      <c r="L1478">
        <f t="shared" si="116"/>
        <v>81.315376569037653</v>
      </c>
      <c r="M1478" s="33">
        <f t="shared" si="119"/>
        <v>1.7027066985724534E-3</v>
      </c>
      <c r="N1478" s="32"/>
    </row>
    <row r="1479" spans="1:14" x14ac:dyDescent="0.25">
      <c r="A1479" s="2">
        <v>1477</v>
      </c>
      <c r="B1479" s="2">
        <f t="shared" si="117"/>
        <v>13</v>
      </c>
      <c r="C1479" s="2">
        <f t="shared" si="118"/>
        <v>3</v>
      </c>
      <c r="D1479" s="31">
        <v>44277</v>
      </c>
      <c r="E1479" s="2" t="s">
        <v>3</v>
      </c>
      <c r="F1479" s="4">
        <v>109</v>
      </c>
      <c r="G1479" s="2" t="s">
        <v>20</v>
      </c>
      <c r="H1479" s="2">
        <v>21</v>
      </c>
      <c r="I1479" s="2">
        <v>1747</v>
      </c>
      <c r="J1479" s="2">
        <v>8886</v>
      </c>
      <c r="K1479" s="29">
        <f t="shared" si="115"/>
        <v>7139</v>
      </c>
      <c r="L1479">
        <f t="shared" si="116"/>
        <v>80.339860454647763</v>
      </c>
      <c r="M1479" s="33">
        <f t="shared" si="119"/>
        <v>1.9545944880380679E-3</v>
      </c>
      <c r="N1479" s="32"/>
    </row>
    <row r="1480" spans="1:14" x14ac:dyDescent="0.25">
      <c r="A1480" s="2">
        <v>1478</v>
      </c>
      <c r="B1480" s="2">
        <f t="shared" si="117"/>
        <v>13</v>
      </c>
      <c r="C1480" s="2">
        <f t="shared" si="118"/>
        <v>3</v>
      </c>
      <c r="D1480" s="31">
        <v>44278</v>
      </c>
      <c r="E1480" s="2" t="s">
        <v>6</v>
      </c>
      <c r="F1480" s="4">
        <v>108</v>
      </c>
      <c r="G1480" s="2" t="s">
        <v>4</v>
      </c>
      <c r="H1480" s="2">
        <v>8</v>
      </c>
      <c r="I1480" s="2">
        <v>3786</v>
      </c>
      <c r="J1480" s="2">
        <v>1063</v>
      </c>
      <c r="K1480" s="29">
        <f t="shared" si="115"/>
        <v>-2723</v>
      </c>
      <c r="L1480">
        <f t="shared" si="116"/>
        <v>-256.1618062088429</v>
      </c>
      <c r="M1480" s="33">
        <f t="shared" si="119"/>
        <v>-7.455330986031179E-4</v>
      </c>
      <c r="N1480" s="32"/>
    </row>
    <row r="1481" spans="1:14" x14ac:dyDescent="0.25">
      <c r="A1481" s="2">
        <v>1479</v>
      </c>
      <c r="B1481" s="2">
        <f t="shared" si="117"/>
        <v>13</v>
      </c>
      <c r="C1481" s="2">
        <f t="shared" si="118"/>
        <v>3</v>
      </c>
      <c r="D1481" s="31">
        <v>44279</v>
      </c>
      <c r="E1481" s="2" t="s">
        <v>5</v>
      </c>
      <c r="F1481" s="4">
        <v>106</v>
      </c>
      <c r="G1481" s="2" t="s">
        <v>4</v>
      </c>
      <c r="H1481" s="2">
        <v>37</v>
      </c>
      <c r="I1481" s="2">
        <v>3320</v>
      </c>
      <c r="J1481" s="2">
        <v>5470</v>
      </c>
      <c r="K1481" s="29">
        <f t="shared" si="115"/>
        <v>2150</v>
      </c>
      <c r="L1481">
        <f t="shared" si="116"/>
        <v>39.305301645338211</v>
      </c>
      <c r="M1481" s="33">
        <f t="shared" si="119"/>
        <v>5.8865081233812106E-4</v>
      </c>
      <c r="N1481" s="32"/>
    </row>
    <row r="1482" spans="1:14" x14ac:dyDescent="0.25">
      <c r="A1482" s="2">
        <v>1480</v>
      </c>
      <c r="B1482" s="2">
        <f t="shared" si="117"/>
        <v>13</v>
      </c>
      <c r="C1482" s="2">
        <f t="shared" si="118"/>
        <v>3</v>
      </c>
      <c r="D1482" s="31">
        <v>44280</v>
      </c>
      <c r="E1482" s="2" t="s">
        <v>5</v>
      </c>
      <c r="F1482" s="4">
        <v>110</v>
      </c>
      <c r="G1482" s="2" t="s">
        <v>20</v>
      </c>
      <c r="H1482" s="2">
        <v>21</v>
      </c>
      <c r="I1482" s="2">
        <v>4638</v>
      </c>
      <c r="J1482" s="2">
        <v>3598</v>
      </c>
      <c r="K1482" s="29">
        <f t="shared" si="115"/>
        <v>-1040</v>
      </c>
      <c r="L1482">
        <f t="shared" si="116"/>
        <v>-28.904947192884933</v>
      </c>
      <c r="M1482" s="33">
        <f t="shared" si="119"/>
        <v>-2.8474271852634692E-4</v>
      </c>
      <c r="N1482" s="32"/>
    </row>
    <row r="1483" spans="1:14" x14ac:dyDescent="0.25">
      <c r="A1483" s="2">
        <v>1481</v>
      </c>
      <c r="B1483" s="2">
        <f t="shared" si="117"/>
        <v>13</v>
      </c>
      <c r="C1483" s="2">
        <f t="shared" si="118"/>
        <v>3</v>
      </c>
      <c r="D1483" s="31">
        <v>44281</v>
      </c>
      <c r="E1483" s="2" t="s">
        <v>3</v>
      </c>
      <c r="F1483" s="4">
        <v>105</v>
      </c>
      <c r="G1483" s="2" t="s">
        <v>18</v>
      </c>
      <c r="H1483" s="2">
        <v>47</v>
      </c>
      <c r="I1483" s="2">
        <v>4654</v>
      </c>
      <c r="J1483" s="2">
        <v>8924</v>
      </c>
      <c r="K1483" s="29">
        <f t="shared" si="115"/>
        <v>4270</v>
      </c>
      <c r="L1483">
        <f t="shared" si="116"/>
        <v>47.848498431196774</v>
      </c>
      <c r="M1483" s="33">
        <f t="shared" si="119"/>
        <v>1.169087892411059E-3</v>
      </c>
      <c r="N1483" s="32"/>
    </row>
    <row r="1484" spans="1:14" x14ac:dyDescent="0.25">
      <c r="A1484" s="2">
        <v>1482</v>
      </c>
      <c r="B1484" s="2">
        <f t="shared" si="117"/>
        <v>13</v>
      </c>
      <c r="C1484" s="2">
        <f t="shared" si="118"/>
        <v>3</v>
      </c>
      <c r="D1484" s="31">
        <v>44282</v>
      </c>
      <c r="E1484" s="2" t="s">
        <v>3</v>
      </c>
      <c r="F1484" s="4">
        <v>108</v>
      </c>
      <c r="G1484" s="2" t="s">
        <v>18</v>
      </c>
      <c r="H1484" s="2">
        <v>35</v>
      </c>
      <c r="I1484" s="2">
        <v>2316</v>
      </c>
      <c r="J1484" s="2">
        <v>8600</v>
      </c>
      <c r="K1484" s="29">
        <f t="shared" si="115"/>
        <v>6284</v>
      </c>
      <c r="L1484">
        <f t="shared" si="116"/>
        <v>73.069767441860463</v>
      </c>
      <c r="M1484" s="33">
        <f t="shared" si="119"/>
        <v>1.7205031184803501E-3</v>
      </c>
      <c r="N1484" s="32"/>
    </row>
    <row r="1485" spans="1:14" x14ac:dyDescent="0.25">
      <c r="A1485" s="2">
        <v>1483</v>
      </c>
      <c r="B1485" s="2">
        <f t="shared" si="117"/>
        <v>14</v>
      </c>
      <c r="C1485" s="2">
        <f t="shared" si="118"/>
        <v>3</v>
      </c>
      <c r="D1485" s="31">
        <v>44283</v>
      </c>
      <c r="E1485" s="2" t="s">
        <v>5</v>
      </c>
      <c r="F1485" s="4">
        <v>110</v>
      </c>
      <c r="G1485" s="2" t="s">
        <v>4</v>
      </c>
      <c r="H1485" s="2">
        <v>38</v>
      </c>
      <c r="I1485" s="2">
        <v>4516</v>
      </c>
      <c r="J1485" s="2">
        <v>6431</v>
      </c>
      <c r="K1485" s="29">
        <f t="shared" si="115"/>
        <v>1915</v>
      </c>
      <c r="L1485">
        <f t="shared" si="116"/>
        <v>29.777639558389051</v>
      </c>
      <c r="M1485" s="33">
        <f t="shared" si="119"/>
        <v>5.243099095941869E-4</v>
      </c>
      <c r="N1485" s="32"/>
    </row>
    <row r="1486" spans="1:14" x14ac:dyDescent="0.25">
      <c r="A1486" s="2">
        <v>1484</v>
      </c>
      <c r="B1486" s="2">
        <f t="shared" si="117"/>
        <v>14</v>
      </c>
      <c r="C1486" s="2">
        <f t="shared" si="118"/>
        <v>3</v>
      </c>
      <c r="D1486" s="31">
        <v>44284</v>
      </c>
      <c r="E1486" s="2" t="s">
        <v>5</v>
      </c>
      <c r="F1486" s="4">
        <v>108</v>
      </c>
      <c r="G1486" s="2" t="s">
        <v>20</v>
      </c>
      <c r="H1486" s="2">
        <v>49</v>
      </c>
      <c r="I1486" s="2">
        <v>4230</v>
      </c>
      <c r="J1486" s="2">
        <v>2499</v>
      </c>
      <c r="K1486" s="29">
        <f t="shared" si="115"/>
        <v>-1731</v>
      </c>
      <c r="L1486">
        <f t="shared" si="116"/>
        <v>-69.267707082833127</v>
      </c>
      <c r="M1486" s="33">
        <f t="shared" si="119"/>
        <v>-4.7393235170106393E-4</v>
      </c>
      <c r="N1486" s="32"/>
    </row>
    <row r="1487" spans="1:14" x14ac:dyDescent="0.25">
      <c r="A1487" s="2">
        <v>1485</v>
      </c>
      <c r="B1487" s="2">
        <f t="shared" si="117"/>
        <v>14</v>
      </c>
      <c r="C1487" s="2">
        <f t="shared" si="118"/>
        <v>3</v>
      </c>
      <c r="D1487" s="31">
        <v>44285</v>
      </c>
      <c r="E1487" s="2" t="s">
        <v>5</v>
      </c>
      <c r="F1487" s="4">
        <v>106</v>
      </c>
      <c r="G1487" s="2" t="s">
        <v>19</v>
      </c>
      <c r="H1487" s="2">
        <v>23</v>
      </c>
      <c r="I1487" s="2">
        <v>1910</v>
      </c>
      <c r="J1487" s="2">
        <v>2447</v>
      </c>
      <c r="K1487" s="29">
        <f t="shared" si="115"/>
        <v>537</v>
      </c>
      <c r="L1487">
        <f t="shared" si="116"/>
        <v>21.945239068246831</v>
      </c>
      <c r="M1487" s="33">
        <f t="shared" si="119"/>
        <v>1.4702580754677721E-4</v>
      </c>
      <c r="N1487" s="32"/>
    </row>
    <row r="1488" spans="1:14" x14ac:dyDescent="0.25">
      <c r="A1488" s="2">
        <v>1486</v>
      </c>
      <c r="B1488" s="2">
        <f t="shared" si="117"/>
        <v>14</v>
      </c>
      <c r="C1488" s="2">
        <f t="shared" si="118"/>
        <v>3</v>
      </c>
      <c r="D1488" s="31">
        <v>44286</v>
      </c>
      <c r="E1488" s="2" t="s">
        <v>3</v>
      </c>
      <c r="F1488" s="4">
        <v>102</v>
      </c>
      <c r="G1488" s="2" t="s">
        <v>4</v>
      </c>
      <c r="H1488" s="2">
        <v>33</v>
      </c>
      <c r="I1488" s="2">
        <v>3935</v>
      </c>
      <c r="J1488" s="2">
        <v>926</v>
      </c>
      <c r="K1488" s="29">
        <f t="shared" si="115"/>
        <v>-3009</v>
      </c>
      <c r="L1488">
        <f t="shared" si="116"/>
        <v>-324.94600431965443</v>
      </c>
      <c r="M1488" s="33">
        <f t="shared" si="119"/>
        <v>-8.2383734619786335E-4</v>
      </c>
      <c r="N1488" s="32"/>
    </row>
    <row r="1489" spans="1:14" x14ac:dyDescent="0.25">
      <c r="A1489" s="2">
        <v>1487</v>
      </c>
      <c r="B1489" s="2">
        <f t="shared" si="117"/>
        <v>14</v>
      </c>
      <c r="C1489" s="2">
        <f t="shared" si="118"/>
        <v>4</v>
      </c>
      <c r="D1489" s="31">
        <v>44287</v>
      </c>
      <c r="E1489" s="2" t="s">
        <v>3</v>
      </c>
      <c r="F1489" s="4">
        <v>101</v>
      </c>
      <c r="G1489" s="2" t="s">
        <v>18</v>
      </c>
      <c r="H1489" s="2">
        <v>15</v>
      </c>
      <c r="I1489" s="2">
        <v>1556</v>
      </c>
      <c r="J1489" s="2">
        <v>2372</v>
      </c>
      <c r="K1489" s="29">
        <f t="shared" si="115"/>
        <v>816</v>
      </c>
      <c r="L1489">
        <f t="shared" si="116"/>
        <v>34.401349072512652</v>
      </c>
      <c r="M1489" s="33">
        <f t="shared" si="119"/>
        <v>2.234135176129799E-4</v>
      </c>
      <c r="N1489" s="32"/>
    </row>
    <row r="1490" spans="1:14" x14ac:dyDescent="0.25">
      <c r="A1490" s="2">
        <v>1488</v>
      </c>
      <c r="B1490" s="2">
        <f t="shared" si="117"/>
        <v>14</v>
      </c>
      <c r="C1490" s="2">
        <f t="shared" si="118"/>
        <v>4</v>
      </c>
      <c r="D1490" s="31">
        <v>44288</v>
      </c>
      <c r="E1490" s="2" t="s">
        <v>3</v>
      </c>
      <c r="F1490" s="4">
        <v>106</v>
      </c>
      <c r="G1490" s="2" t="s">
        <v>4</v>
      </c>
      <c r="H1490" s="2">
        <v>16</v>
      </c>
      <c r="I1490" s="2">
        <v>1843</v>
      </c>
      <c r="J1490" s="2">
        <v>1711</v>
      </c>
      <c r="K1490" s="29">
        <f t="shared" si="115"/>
        <v>-132</v>
      </c>
      <c r="L1490">
        <f t="shared" si="116"/>
        <v>-7.71478667445938</v>
      </c>
      <c r="M1490" s="33">
        <f t="shared" si="119"/>
        <v>-3.6140421966805569E-5</v>
      </c>
      <c r="N1490" s="32"/>
    </row>
    <row r="1491" spans="1:14" x14ac:dyDescent="0.25">
      <c r="A1491" s="2">
        <v>1489</v>
      </c>
      <c r="B1491" s="2">
        <f t="shared" si="117"/>
        <v>14</v>
      </c>
      <c r="C1491" s="2">
        <f t="shared" si="118"/>
        <v>4</v>
      </c>
      <c r="D1491" s="31">
        <v>44289</v>
      </c>
      <c r="E1491" s="2" t="s">
        <v>6</v>
      </c>
      <c r="F1491" s="4">
        <v>109</v>
      </c>
      <c r="G1491" s="2" t="s">
        <v>18</v>
      </c>
      <c r="H1491" s="2">
        <v>34</v>
      </c>
      <c r="I1491" s="2">
        <v>3540</v>
      </c>
      <c r="J1491" s="2">
        <v>7869</v>
      </c>
      <c r="K1491" s="29">
        <f t="shared" si="115"/>
        <v>4329</v>
      </c>
      <c r="L1491">
        <f t="shared" si="116"/>
        <v>55.013343499809373</v>
      </c>
      <c r="M1491" s="33">
        <f t="shared" si="119"/>
        <v>1.1852415658659191E-3</v>
      </c>
      <c r="N1491" s="32"/>
    </row>
    <row r="1492" spans="1:14" x14ac:dyDescent="0.25">
      <c r="A1492" s="2">
        <v>1490</v>
      </c>
      <c r="B1492" s="2">
        <f t="shared" si="117"/>
        <v>15</v>
      </c>
      <c r="C1492" s="2">
        <f t="shared" si="118"/>
        <v>4</v>
      </c>
      <c r="D1492" s="31">
        <v>44290</v>
      </c>
      <c r="E1492" s="2" t="s">
        <v>7</v>
      </c>
      <c r="F1492" s="4">
        <v>106</v>
      </c>
      <c r="G1492" s="2" t="s">
        <v>18</v>
      </c>
      <c r="H1492" s="2">
        <v>14</v>
      </c>
      <c r="I1492" s="2">
        <v>2058</v>
      </c>
      <c r="J1492" s="2">
        <v>2542</v>
      </c>
      <c r="K1492" s="29">
        <f t="shared" si="115"/>
        <v>484</v>
      </c>
      <c r="L1492">
        <f t="shared" si="116"/>
        <v>19.040125885129818</v>
      </c>
      <c r="M1492" s="33">
        <f t="shared" si="119"/>
        <v>1.3251488054495376E-4</v>
      </c>
      <c r="N1492" s="32"/>
    </row>
    <row r="1493" spans="1:14" x14ac:dyDescent="0.25">
      <c r="A1493" s="2">
        <v>1491</v>
      </c>
      <c r="B1493" s="2">
        <f t="shared" si="117"/>
        <v>15</v>
      </c>
      <c r="C1493" s="2">
        <f t="shared" si="118"/>
        <v>4</v>
      </c>
      <c r="D1493" s="31">
        <v>44291</v>
      </c>
      <c r="E1493" s="2" t="s">
        <v>3</v>
      </c>
      <c r="F1493" s="4">
        <v>106</v>
      </c>
      <c r="G1493" s="2" t="s">
        <v>18</v>
      </c>
      <c r="H1493" s="2">
        <v>48</v>
      </c>
      <c r="I1493" s="2">
        <v>3961</v>
      </c>
      <c r="J1493" s="2">
        <v>2557</v>
      </c>
      <c r="K1493" s="29">
        <f t="shared" si="115"/>
        <v>-1404</v>
      </c>
      <c r="L1493">
        <f t="shared" si="116"/>
        <v>-54.908095424325374</v>
      </c>
      <c r="M1493" s="33">
        <f t="shared" si="119"/>
        <v>-3.8440267001056834E-4</v>
      </c>
      <c r="N1493" s="32"/>
    </row>
    <row r="1494" spans="1:14" x14ac:dyDescent="0.25">
      <c r="A1494" s="2">
        <v>1492</v>
      </c>
      <c r="B1494" s="2">
        <f t="shared" si="117"/>
        <v>15</v>
      </c>
      <c r="C1494" s="2">
        <f t="shared" si="118"/>
        <v>4</v>
      </c>
      <c r="D1494" s="31">
        <v>44292</v>
      </c>
      <c r="E1494" s="2" t="s">
        <v>6</v>
      </c>
      <c r="F1494" s="4">
        <v>108</v>
      </c>
      <c r="G1494" s="2" t="s">
        <v>20</v>
      </c>
      <c r="H1494" s="2">
        <v>36</v>
      </c>
      <c r="I1494" s="2">
        <v>3672</v>
      </c>
      <c r="J1494" s="2">
        <v>3020</v>
      </c>
      <c r="K1494" s="29">
        <f t="shared" si="115"/>
        <v>-652</v>
      </c>
      <c r="L1494">
        <f t="shared" si="116"/>
        <v>-21.589403973509931</v>
      </c>
      <c r="M1494" s="33">
        <f t="shared" si="119"/>
        <v>-1.7851178122997902E-4</v>
      </c>
      <c r="N1494" s="32"/>
    </row>
    <row r="1495" spans="1:14" x14ac:dyDescent="0.25">
      <c r="A1495" s="2">
        <v>1493</v>
      </c>
      <c r="B1495" s="2">
        <f t="shared" si="117"/>
        <v>15</v>
      </c>
      <c r="C1495" s="2">
        <f t="shared" si="118"/>
        <v>4</v>
      </c>
      <c r="D1495" s="31">
        <v>44293</v>
      </c>
      <c r="E1495" s="2" t="s">
        <v>5</v>
      </c>
      <c r="F1495" s="4">
        <v>106</v>
      </c>
      <c r="G1495" s="2" t="s">
        <v>19</v>
      </c>
      <c r="H1495" s="2">
        <v>20</v>
      </c>
      <c r="I1495" s="2">
        <v>2185</v>
      </c>
      <c r="J1495" s="2">
        <v>6994</v>
      </c>
      <c r="K1495" s="29">
        <f t="shared" si="115"/>
        <v>4809</v>
      </c>
      <c r="L1495">
        <f t="shared" si="116"/>
        <v>68.758936231055188</v>
      </c>
      <c r="M1495" s="33">
        <f t="shared" si="119"/>
        <v>1.3166612821088484E-3</v>
      </c>
      <c r="N1495" s="32"/>
    </row>
    <row r="1496" spans="1:14" x14ac:dyDescent="0.25">
      <c r="A1496" s="2">
        <v>1494</v>
      </c>
      <c r="B1496" s="2">
        <f t="shared" si="117"/>
        <v>15</v>
      </c>
      <c r="C1496" s="2">
        <f t="shared" si="118"/>
        <v>4</v>
      </c>
      <c r="D1496" s="31">
        <v>44294</v>
      </c>
      <c r="E1496" s="2" t="s">
        <v>7</v>
      </c>
      <c r="F1496" s="4">
        <v>108</v>
      </c>
      <c r="G1496" s="2" t="s">
        <v>20</v>
      </c>
      <c r="H1496" s="2">
        <v>48</v>
      </c>
      <c r="I1496" s="2">
        <v>1733</v>
      </c>
      <c r="J1496" s="2">
        <v>6746</v>
      </c>
      <c r="K1496" s="29">
        <f t="shared" si="115"/>
        <v>5013</v>
      </c>
      <c r="L1496">
        <f t="shared" si="116"/>
        <v>74.310702638600659</v>
      </c>
      <c r="M1496" s="33">
        <f t="shared" si="119"/>
        <v>1.3725146615120934E-3</v>
      </c>
      <c r="N1496" s="32"/>
    </row>
    <row r="1497" spans="1:14" x14ac:dyDescent="0.25">
      <c r="A1497" s="2">
        <v>1495</v>
      </c>
      <c r="B1497" s="2">
        <f t="shared" si="117"/>
        <v>15</v>
      </c>
      <c r="C1497" s="2">
        <f t="shared" si="118"/>
        <v>4</v>
      </c>
      <c r="D1497" s="31">
        <v>44295</v>
      </c>
      <c r="E1497" s="2" t="s">
        <v>6</v>
      </c>
      <c r="F1497" s="4">
        <v>103</v>
      </c>
      <c r="G1497" s="2" t="s">
        <v>18</v>
      </c>
      <c r="H1497" s="2">
        <v>40</v>
      </c>
      <c r="I1497" s="2">
        <v>2854</v>
      </c>
      <c r="J1497" s="2">
        <v>1853</v>
      </c>
      <c r="K1497" s="29">
        <f t="shared" si="115"/>
        <v>-1001</v>
      </c>
      <c r="L1497">
        <f t="shared" si="116"/>
        <v>-54.020507285482999</v>
      </c>
      <c r="M1497" s="33">
        <f t="shared" si="119"/>
        <v>-2.740648665816089E-4</v>
      </c>
      <c r="N1497" s="32"/>
    </row>
    <row r="1498" spans="1:14" x14ac:dyDescent="0.25">
      <c r="A1498" s="2">
        <v>1496</v>
      </c>
      <c r="B1498" s="2">
        <f t="shared" si="117"/>
        <v>15</v>
      </c>
      <c r="C1498" s="2">
        <f t="shared" si="118"/>
        <v>4</v>
      </c>
      <c r="D1498" s="31">
        <v>44296</v>
      </c>
      <c r="E1498" s="2" t="s">
        <v>5</v>
      </c>
      <c r="F1498" s="4">
        <v>103</v>
      </c>
      <c r="G1498" s="2" t="s">
        <v>20</v>
      </c>
      <c r="H1498" s="2">
        <v>39</v>
      </c>
      <c r="I1498" s="2">
        <v>3129</v>
      </c>
      <c r="J1498" s="2">
        <v>7219</v>
      </c>
      <c r="K1498" s="29">
        <f t="shared" si="115"/>
        <v>4090</v>
      </c>
      <c r="L1498">
        <f t="shared" si="116"/>
        <v>56.656046543842642</v>
      </c>
      <c r="M1498" s="33">
        <f t="shared" si="119"/>
        <v>1.1198054988199604E-3</v>
      </c>
      <c r="N1498" s="32"/>
    </row>
    <row r="1499" spans="1:14" x14ac:dyDescent="0.25">
      <c r="A1499" s="2">
        <v>1497</v>
      </c>
      <c r="B1499" s="2">
        <f t="shared" si="117"/>
        <v>16</v>
      </c>
      <c r="C1499" s="2">
        <f t="shared" si="118"/>
        <v>4</v>
      </c>
      <c r="D1499" s="31">
        <v>44297</v>
      </c>
      <c r="E1499" s="2" t="s">
        <v>5</v>
      </c>
      <c r="F1499" s="4">
        <v>110</v>
      </c>
      <c r="G1499" s="2" t="s">
        <v>19</v>
      </c>
      <c r="H1499" s="2">
        <v>48</v>
      </c>
      <c r="I1499" s="2">
        <v>1690</v>
      </c>
      <c r="J1499" s="2">
        <v>3618</v>
      </c>
      <c r="K1499" s="29">
        <f t="shared" si="115"/>
        <v>1928</v>
      </c>
      <c r="L1499">
        <f t="shared" si="116"/>
        <v>53.289110005527917</v>
      </c>
      <c r="M1499" s="33">
        <f t="shared" si="119"/>
        <v>5.2786919357576624E-4</v>
      </c>
      <c r="N1499" s="32"/>
    </row>
    <row r="1500" spans="1:14" x14ac:dyDescent="0.25">
      <c r="A1500" s="2">
        <v>1498</v>
      </c>
      <c r="B1500" s="2">
        <f t="shared" si="117"/>
        <v>16</v>
      </c>
      <c r="C1500" s="2">
        <f t="shared" si="118"/>
        <v>4</v>
      </c>
      <c r="D1500" s="31">
        <v>44298</v>
      </c>
      <c r="E1500" s="2" t="s">
        <v>6</v>
      </c>
      <c r="F1500" s="4">
        <v>102</v>
      </c>
      <c r="G1500" s="2" t="s">
        <v>18</v>
      </c>
      <c r="H1500" s="2">
        <v>9</v>
      </c>
      <c r="I1500" s="2">
        <v>4512</v>
      </c>
      <c r="J1500" s="2">
        <v>4701</v>
      </c>
      <c r="K1500" s="29">
        <f t="shared" si="115"/>
        <v>189</v>
      </c>
      <c r="L1500">
        <f t="shared" si="116"/>
        <v>4.0204211869814932</v>
      </c>
      <c r="M1500" s="33">
        <f t="shared" si="119"/>
        <v>5.1746513270653433E-5</v>
      </c>
      <c r="N1500" s="32"/>
    </row>
    <row r="1501" spans="1:14" x14ac:dyDescent="0.25">
      <c r="A1501" s="2">
        <v>1499</v>
      </c>
      <c r="B1501" s="2">
        <f t="shared" si="117"/>
        <v>16</v>
      </c>
      <c r="C1501" s="2">
        <f t="shared" si="118"/>
        <v>4</v>
      </c>
      <c r="D1501" s="31">
        <v>44299</v>
      </c>
      <c r="E1501" s="2" t="s">
        <v>3</v>
      </c>
      <c r="F1501" s="4">
        <v>105</v>
      </c>
      <c r="G1501" s="2" t="s">
        <v>4</v>
      </c>
      <c r="H1501" s="2">
        <v>13</v>
      </c>
      <c r="I1501" s="2">
        <v>3461</v>
      </c>
      <c r="J1501" s="2">
        <v>6026</v>
      </c>
      <c r="K1501" s="29">
        <f t="shared" si="115"/>
        <v>2565</v>
      </c>
      <c r="L1501">
        <f t="shared" si="116"/>
        <v>42.565549286425494</v>
      </c>
      <c r="M1501" s="33">
        <f t="shared" si="119"/>
        <v>7.0227410867315372E-4</v>
      </c>
      <c r="N1501" s="32"/>
    </row>
    <row r="1502" spans="1:14" x14ac:dyDescent="0.25">
      <c r="A1502" s="2">
        <v>1500</v>
      </c>
      <c r="B1502" s="2">
        <f t="shared" si="117"/>
        <v>16</v>
      </c>
      <c r="C1502" s="2">
        <f t="shared" si="118"/>
        <v>4</v>
      </c>
      <c r="D1502" s="31">
        <v>44300</v>
      </c>
      <c r="E1502" s="2" t="s">
        <v>7</v>
      </c>
      <c r="F1502" s="4">
        <v>105</v>
      </c>
      <c r="G1502" s="2" t="s">
        <v>18</v>
      </c>
      <c r="H1502" s="2">
        <v>35</v>
      </c>
      <c r="I1502" s="2">
        <v>2663</v>
      </c>
      <c r="J1502" s="2">
        <v>7918</v>
      </c>
      <c r="K1502" s="29">
        <f t="shared" si="115"/>
        <v>5255</v>
      </c>
      <c r="L1502">
        <f t="shared" si="116"/>
        <v>66.367769638797682</v>
      </c>
      <c r="M1502" s="33">
        <f t="shared" si="119"/>
        <v>1.4387721017845702E-3</v>
      </c>
      <c r="N1502" s="32"/>
    </row>
    <row r="1503" spans="1:14" x14ac:dyDescent="0.25">
      <c r="A1503" s="2">
        <v>1501</v>
      </c>
      <c r="B1503" s="2">
        <f t="shared" si="117"/>
        <v>16</v>
      </c>
      <c r="C1503" s="2">
        <f t="shared" si="118"/>
        <v>4</v>
      </c>
      <c r="D1503" s="31">
        <v>44301</v>
      </c>
      <c r="E1503" s="2" t="s">
        <v>3</v>
      </c>
      <c r="F1503" s="4">
        <v>102</v>
      </c>
      <c r="G1503" s="2" t="s">
        <v>18</v>
      </c>
      <c r="H1503" s="2">
        <v>23</v>
      </c>
      <c r="I1503" s="2">
        <v>4288</v>
      </c>
      <c r="J1503" s="2">
        <v>1254</v>
      </c>
      <c r="K1503" s="29">
        <f t="shared" si="115"/>
        <v>-3034</v>
      </c>
      <c r="L1503">
        <f t="shared" si="116"/>
        <v>-241.94577352472089</v>
      </c>
      <c r="M1503" s="33">
        <f t="shared" si="119"/>
        <v>-8.3068212308551586E-4</v>
      </c>
      <c r="N1503" s="32"/>
    </row>
    <row r="1504" spans="1:14" x14ac:dyDescent="0.25">
      <c r="A1504" s="2">
        <v>1502</v>
      </c>
      <c r="B1504" s="2">
        <f t="shared" si="117"/>
        <v>16</v>
      </c>
      <c r="C1504" s="2">
        <f t="shared" si="118"/>
        <v>4</v>
      </c>
      <c r="D1504" s="31">
        <v>44302</v>
      </c>
      <c r="E1504" s="2" t="s">
        <v>7</v>
      </c>
      <c r="F1504" s="4">
        <v>107</v>
      </c>
      <c r="G1504" s="2" t="s">
        <v>18</v>
      </c>
      <c r="H1504" s="2">
        <v>34</v>
      </c>
      <c r="I1504" s="2">
        <v>2306</v>
      </c>
      <c r="J1504" s="2">
        <v>5911</v>
      </c>
      <c r="K1504" s="29">
        <f t="shared" si="115"/>
        <v>3605</v>
      </c>
      <c r="L1504">
        <f t="shared" si="116"/>
        <v>60.987988496024357</v>
      </c>
      <c r="M1504" s="33">
        <f t="shared" si="119"/>
        <v>9.8701682719950059E-4</v>
      </c>
      <c r="N1504" s="32"/>
    </row>
    <row r="1505" spans="1:14" x14ac:dyDescent="0.25">
      <c r="A1505" s="2">
        <v>1503</v>
      </c>
      <c r="B1505" s="2">
        <f t="shared" si="117"/>
        <v>16</v>
      </c>
      <c r="C1505" s="2">
        <f t="shared" si="118"/>
        <v>4</v>
      </c>
      <c r="D1505" s="31">
        <v>44303</v>
      </c>
      <c r="E1505" s="2" t="s">
        <v>6</v>
      </c>
      <c r="F1505" s="4">
        <v>103</v>
      </c>
      <c r="G1505" s="2" t="s">
        <v>8</v>
      </c>
      <c r="H1505" s="2">
        <v>18</v>
      </c>
      <c r="I1505" s="2">
        <v>3455</v>
      </c>
      <c r="J1505" s="2">
        <v>4109</v>
      </c>
      <c r="K1505" s="29">
        <f t="shared" si="115"/>
        <v>654</v>
      </c>
      <c r="L1505">
        <f t="shared" si="116"/>
        <v>15.916281333657825</v>
      </c>
      <c r="M1505" s="33">
        <f t="shared" si="119"/>
        <v>1.7905936338099123E-4</v>
      </c>
      <c r="N1505" s="32"/>
    </row>
    <row r="1506" spans="1:14" x14ac:dyDescent="0.25">
      <c r="A1506" s="2">
        <v>1504</v>
      </c>
      <c r="B1506" s="2">
        <f t="shared" si="117"/>
        <v>17</v>
      </c>
      <c r="C1506" s="2">
        <f t="shared" si="118"/>
        <v>4</v>
      </c>
      <c r="D1506" s="31">
        <v>44304</v>
      </c>
      <c r="E1506" s="2" t="s">
        <v>5</v>
      </c>
      <c r="F1506" s="4">
        <v>109</v>
      </c>
      <c r="G1506" s="2" t="s">
        <v>8</v>
      </c>
      <c r="H1506" s="2">
        <v>44</v>
      </c>
      <c r="I1506" s="2">
        <v>4318</v>
      </c>
      <c r="J1506" s="2">
        <v>2290</v>
      </c>
      <c r="K1506" s="29">
        <f t="shared" si="115"/>
        <v>-2028</v>
      </c>
      <c r="L1506">
        <f t="shared" si="116"/>
        <v>-88.558951965065503</v>
      </c>
      <c r="M1506" s="33">
        <f t="shared" si="119"/>
        <v>-5.5524830112637649E-4</v>
      </c>
      <c r="N1506" s="32"/>
    </row>
    <row r="1507" spans="1:14" x14ac:dyDescent="0.25">
      <c r="A1507" s="2">
        <v>1505</v>
      </c>
      <c r="B1507" s="2">
        <f t="shared" si="117"/>
        <v>17</v>
      </c>
      <c r="C1507" s="2">
        <f t="shared" si="118"/>
        <v>4</v>
      </c>
      <c r="D1507" s="31">
        <v>44305</v>
      </c>
      <c r="E1507" s="2" t="s">
        <v>3</v>
      </c>
      <c r="F1507" s="4">
        <v>103</v>
      </c>
      <c r="G1507" s="2" t="s">
        <v>19</v>
      </c>
      <c r="H1507" s="2">
        <v>30</v>
      </c>
      <c r="I1507" s="2">
        <v>4285</v>
      </c>
      <c r="J1507" s="2">
        <v>1940</v>
      </c>
      <c r="K1507" s="29">
        <f t="shared" si="115"/>
        <v>-2345</v>
      </c>
      <c r="L1507">
        <f t="shared" si="116"/>
        <v>-120.8762886597938</v>
      </c>
      <c r="M1507" s="33">
        <f t="shared" si="119"/>
        <v>-6.4204007206181103E-4</v>
      </c>
      <c r="N1507" s="32"/>
    </row>
    <row r="1508" spans="1:14" x14ac:dyDescent="0.25">
      <c r="A1508" s="2">
        <v>1506</v>
      </c>
      <c r="B1508" s="2">
        <f t="shared" si="117"/>
        <v>17</v>
      </c>
      <c r="C1508" s="2">
        <f t="shared" si="118"/>
        <v>4</v>
      </c>
      <c r="D1508" s="31">
        <v>44306</v>
      </c>
      <c r="E1508" s="2" t="s">
        <v>3</v>
      </c>
      <c r="F1508" s="4">
        <v>107</v>
      </c>
      <c r="G1508" s="2" t="s">
        <v>4</v>
      </c>
      <c r="H1508" s="2">
        <v>40</v>
      </c>
      <c r="I1508" s="2">
        <v>1536</v>
      </c>
      <c r="J1508" s="2">
        <v>4589</v>
      </c>
      <c r="K1508" s="29">
        <f t="shared" si="115"/>
        <v>3053</v>
      </c>
      <c r="L1508">
        <f t="shared" si="116"/>
        <v>66.528655480496852</v>
      </c>
      <c r="M1508" s="33">
        <f t="shared" si="119"/>
        <v>8.3588415352013189E-4</v>
      </c>
      <c r="N1508" s="32"/>
    </row>
    <row r="1509" spans="1:14" x14ac:dyDescent="0.25">
      <c r="A1509" s="2">
        <v>1507</v>
      </c>
      <c r="B1509" s="2">
        <f t="shared" si="117"/>
        <v>17</v>
      </c>
      <c r="C1509" s="2">
        <f t="shared" si="118"/>
        <v>4</v>
      </c>
      <c r="D1509" s="31">
        <v>44307</v>
      </c>
      <c r="E1509" s="2" t="s">
        <v>6</v>
      </c>
      <c r="F1509" s="4">
        <v>105</v>
      </c>
      <c r="G1509" s="2" t="s">
        <v>4</v>
      </c>
      <c r="H1509" s="2">
        <v>36</v>
      </c>
      <c r="I1509" s="2">
        <v>4567</v>
      </c>
      <c r="J1509" s="2">
        <v>3695</v>
      </c>
      <c r="K1509" s="29">
        <f t="shared" si="115"/>
        <v>-872</v>
      </c>
      <c r="L1509">
        <f t="shared" si="116"/>
        <v>-23.599458728010823</v>
      </c>
      <c r="M1509" s="33">
        <f t="shared" si="119"/>
        <v>-2.3874581784132163E-4</v>
      </c>
      <c r="N1509" s="32"/>
    </row>
    <row r="1510" spans="1:14" x14ac:dyDescent="0.25">
      <c r="A1510" s="2">
        <v>1508</v>
      </c>
      <c r="B1510" s="2">
        <f t="shared" si="117"/>
        <v>17</v>
      </c>
      <c r="C1510" s="2">
        <f t="shared" si="118"/>
        <v>4</v>
      </c>
      <c r="D1510" s="31">
        <v>44308</v>
      </c>
      <c r="E1510" s="2" t="s">
        <v>7</v>
      </c>
      <c r="F1510" s="4">
        <v>110</v>
      </c>
      <c r="G1510" s="2" t="s">
        <v>4</v>
      </c>
      <c r="H1510" s="2">
        <v>21</v>
      </c>
      <c r="I1510" s="2">
        <v>2133</v>
      </c>
      <c r="J1510" s="2">
        <v>6073</v>
      </c>
      <c r="K1510" s="29">
        <f t="shared" si="115"/>
        <v>3940</v>
      </c>
      <c r="L1510">
        <f t="shared" si="116"/>
        <v>64.877325868598717</v>
      </c>
      <c r="M1510" s="33">
        <f t="shared" si="119"/>
        <v>1.0787368374940451E-3</v>
      </c>
      <c r="N1510" s="32"/>
    </row>
    <row r="1511" spans="1:14" x14ac:dyDescent="0.25">
      <c r="A1511" s="2">
        <v>1509</v>
      </c>
      <c r="B1511" s="2">
        <f t="shared" si="117"/>
        <v>17</v>
      </c>
      <c r="C1511" s="2">
        <f t="shared" si="118"/>
        <v>4</v>
      </c>
      <c r="D1511" s="31">
        <v>44309</v>
      </c>
      <c r="E1511" s="2" t="s">
        <v>7</v>
      </c>
      <c r="F1511" s="4">
        <v>104</v>
      </c>
      <c r="G1511" s="2" t="s">
        <v>18</v>
      </c>
      <c r="H1511" s="2">
        <v>11</v>
      </c>
      <c r="I1511" s="2">
        <v>3775</v>
      </c>
      <c r="J1511" s="2">
        <v>6325</v>
      </c>
      <c r="K1511" s="29">
        <f t="shared" si="115"/>
        <v>2550</v>
      </c>
      <c r="L1511">
        <f t="shared" si="116"/>
        <v>40.316205533596836</v>
      </c>
      <c r="M1511" s="33">
        <f t="shared" si="119"/>
        <v>6.9816724254056215E-4</v>
      </c>
      <c r="N1511" s="32"/>
    </row>
    <row r="1512" spans="1:14" x14ac:dyDescent="0.25">
      <c r="A1512" s="2">
        <v>1510</v>
      </c>
      <c r="B1512" s="2">
        <f t="shared" si="117"/>
        <v>17</v>
      </c>
      <c r="C1512" s="2">
        <f t="shared" si="118"/>
        <v>4</v>
      </c>
      <c r="D1512" s="31">
        <v>44310</v>
      </c>
      <c r="E1512" s="2" t="s">
        <v>7</v>
      </c>
      <c r="F1512" s="4">
        <v>110</v>
      </c>
      <c r="G1512" s="2" t="s">
        <v>4</v>
      </c>
      <c r="H1512" s="2">
        <v>12</v>
      </c>
      <c r="I1512" s="2">
        <v>3966</v>
      </c>
      <c r="J1512" s="2">
        <v>1752</v>
      </c>
      <c r="K1512" s="29">
        <f t="shared" si="115"/>
        <v>-2214</v>
      </c>
      <c r="L1512">
        <f t="shared" si="116"/>
        <v>-126.36986301369863</v>
      </c>
      <c r="M1512" s="33">
        <f t="shared" si="119"/>
        <v>-6.0617344117051158E-4</v>
      </c>
      <c r="N1512" s="32"/>
    </row>
    <row r="1513" spans="1:14" x14ac:dyDescent="0.25">
      <c r="A1513" s="2">
        <v>1511</v>
      </c>
      <c r="B1513" s="2">
        <f t="shared" si="117"/>
        <v>18</v>
      </c>
      <c r="C1513" s="2">
        <f t="shared" si="118"/>
        <v>4</v>
      </c>
      <c r="D1513" s="31">
        <v>44311</v>
      </c>
      <c r="E1513" s="2" t="s">
        <v>6</v>
      </c>
      <c r="F1513" s="4">
        <v>109</v>
      </c>
      <c r="G1513" s="2" t="s">
        <v>8</v>
      </c>
      <c r="H1513" s="2">
        <v>17</v>
      </c>
      <c r="I1513" s="2">
        <v>2060</v>
      </c>
      <c r="J1513" s="2">
        <v>1460</v>
      </c>
      <c r="K1513" s="29">
        <f t="shared" si="115"/>
        <v>-600</v>
      </c>
      <c r="L1513">
        <f t="shared" si="116"/>
        <v>-41.095890410958901</v>
      </c>
      <c r="M1513" s="33">
        <f t="shared" si="119"/>
        <v>-1.642746453036617E-4</v>
      </c>
      <c r="N1513" s="32"/>
    </row>
    <row r="1514" spans="1:14" x14ac:dyDescent="0.25">
      <c r="A1514" s="2">
        <v>1512</v>
      </c>
      <c r="B1514" s="2">
        <f t="shared" si="117"/>
        <v>18</v>
      </c>
      <c r="C1514" s="2">
        <f t="shared" si="118"/>
        <v>4</v>
      </c>
      <c r="D1514" s="31">
        <v>44312</v>
      </c>
      <c r="E1514" s="2" t="s">
        <v>6</v>
      </c>
      <c r="F1514" s="4">
        <v>109</v>
      </c>
      <c r="G1514" s="2" t="s">
        <v>19</v>
      </c>
      <c r="H1514" s="2">
        <v>45</v>
      </c>
      <c r="I1514" s="2">
        <v>1811</v>
      </c>
      <c r="J1514" s="2">
        <v>8974</v>
      </c>
      <c r="K1514" s="29">
        <f t="shared" si="115"/>
        <v>7163</v>
      </c>
      <c r="L1514">
        <f t="shared" si="116"/>
        <v>79.81947849342545</v>
      </c>
      <c r="M1514" s="33">
        <f t="shared" si="119"/>
        <v>1.9611654738502142E-3</v>
      </c>
      <c r="N1514" s="32"/>
    </row>
    <row r="1515" spans="1:14" x14ac:dyDescent="0.25">
      <c r="A1515" s="2">
        <v>1513</v>
      </c>
      <c r="B1515" s="2">
        <f t="shared" si="117"/>
        <v>18</v>
      </c>
      <c r="C1515" s="2">
        <f t="shared" si="118"/>
        <v>4</v>
      </c>
      <c r="D1515" s="31">
        <v>44313</v>
      </c>
      <c r="E1515" s="2" t="s">
        <v>5</v>
      </c>
      <c r="F1515" s="4">
        <v>102</v>
      </c>
      <c r="G1515" s="2" t="s">
        <v>8</v>
      </c>
      <c r="H1515" s="2">
        <v>18</v>
      </c>
      <c r="I1515" s="2">
        <v>4568</v>
      </c>
      <c r="J1515" s="2">
        <v>1106</v>
      </c>
      <c r="K1515" s="29">
        <f t="shared" si="115"/>
        <v>-3462</v>
      </c>
      <c r="L1515">
        <f t="shared" si="116"/>
        <v>-313.01989150090412</v>
      </c>
      <c r="M1515" s="33">
        <f t="shared" si="119"/>
        <v>-9.4786470340212786E-4</v>
      </c>
      <c r="N1515" s="32"/>
    </row>
    <row r="1516" spans="1:14" x14ac:dyDescent="0.25">
      <c r="A1516" s="2">
        <v>1514</v>
      </c>
      <c r="B1516" s="2">
        <f t="shared" si="117"/>
        <v>18</v>
      </c>
      <c r="C1516" s="2">
        <f t="shared" si="118"/>
        <v>4</v>
      </c>
      <c r="D1516" s="31">
        <v>44314</v>
      </c>
      <c r="E1516" s="2" t="s">
        <v>5</v>
      </c>
      <c r="F1516" s="4">
        <v>102</v>
      </c>
      <c r="G1516" s="2" t="s">
        <v>19</v>
      </c>
      <c r="H1516" s="2">
        <v>7</v>
      </c>
      <c r="I1516" s="2">
        <v>2376</v>
      </c>
      <c r="J1516" s="2">
        <v>4680</v>
      </c>
      <c r="K1516" s="29">
        <f t="shared" si="115"/>
        <v>2304</v>
      </c>
      <c r="L1516">
        <f t="shared" si="116"/>
        <v>49.230769230769234</v>
      </c>
      <c r="M1516" s="33">
        <f t="shared" si="119"/>
        <v>6.3081463796606089E-4</v>
      </c>
      <c r="N1516" s="32"/>
    </row>
    <row r="1517" spans="1:14" x14ac:dyDescent="0.25">
      <c r="A1517" s="2">
        <v>1515</v>
      </c>
      <c r="B1517" s="2">
        <f t="shared" si="117"/>
        <v>18</v>
      </c>
      <c r="C1517" s="2">
        <f t="shared" si="118"/>
        <v>4</v>
      </c>
      <c r="D1517" s="31">
        <v>44315</v>
      </c>
      <c r="E1517" s="2" t="s">
        <v>7</v>
      </c>
      <c r="F1517" s="4">
        <v>108</v>
      </c>
      <c r="G1517" s="2" t="s">
        <v>20</v>
      </c>
      <c r="H1517" s="2">
        <v>32</v>
      </c>
      <c r="I1517" s="2">
        <v>2467</v>
      </c>
      <c r="J1517" s="2">
        <v>7747</v>
      </c>
      <c r="K1517" s="29">
        <f t="shared" si="115"/>
        <v>5280</v>
      </c>
      <c r="L1517">
        <f t="shared" si="116"/>
        <v>68.155414999354591</v>
      </c>
      <c r="M1517" s="33">
        <f t="shared" si="119"/>
        <v>1.4456168786722227E-3</v>
      </c>
      <c r="N1517" s="32"/>
    </row>
    <row r="1518" spans="1:14" x14ac:dyDescent="0.25">
      <c r="A1518" s="2">
        <v>1516</v>
      </c>
      <c r="B1518" s="2">
        <f t="shared" si="117"/>
        <v>18</v>
      </c>
      <c r="C1518" s="2">
        <f t="shared" si="118"/>
        <v>4</v>
      </c>
      <c r="D1518" s="31">
        <v>44316</v>
      </c>
      <c r="E1518" s="2" t="s">
        <v>3</v>
      </c>
      <c r="F1518" s="4">
        <v>102</v>
      </c>
      <c r="G1518" s="2" t="s">
        <v>19</v>
      </c>
      <c r="H1518" s="2">
        <v>16</v>
      </c>
      <c r="I1518" s="2">
        <v>1795</v>
      </c>
      <c r="J1518" s="2">
        <v>2213</v>
      </c>
      <c r="K1518" s="29">
        <f t="shared" si="115"/>
        <v>418</v>
      </c>
      <c r="L1518">
        <f t="shared" si="116"/>
        <v>18.888386805241751</v>
      </c>
      <c r="M1518" s="33">
        <f t="shared" si="119"/>
        <v>1.1444466956155097E-4</v>
      </c>
      <c r="N1518" s="32"/>
    </row>
    <row r="1519" spans="1:14" x14ac:dyDescent="0.25">
      <c r="A1519" s="2">
        <v>1517</v>
      </c>
      <c r="B1519" s="2">
        <f t="shared" si="117"/>
        <v>18</v>
      </c>
      <c r="C1519" s="2">
        <f t="shared" si="118"/>
        <v>5</v>
      </c>
      <c r="D1519" s="31">
        <v>44317</v>
      </c>
      <c r="E1519" s="2" t="s">
        <v>7</v>
      </c>
      <c r="F1519" s="4">
        <v>108</v>
      </c>
      <c r="G1519" s="2" t="s">
        <v>8</v>
      </c>
      <c r="H1519" s="2">
        <v>21</v>
      </c>
      <c r="I1519" s="2">
        <v>4656</v>
      </c>
      <c r="J1519" s="2">
        <v>3072</v>
      </c>
      <c r="K1519" s="29">
        <f t="shared" si="115"/>
        <v>-1584</v>
      </c>
      <c r="L1519">
        <f t="shared" si="116"/>
        <v>-51.5625</v>
      </c>
      <c r="M1519" s="33">
        <f t="shared" si="119"/>
        <v>-4.3368506360166685E-4</v>
      </c>
      <c r="N1519" s="32"/>
    </row>
    <row r="1520" spans="1:14" x14ac:dyDescent="0.25">
      <c r="A1520" s="2">
        <v>1518</v>
      </c>
      <c r="B1520" s="2">
        <f t="shared" si="117"/>
        <v>19</v>
      </c>
      <c r="C1520" s="2">
        <f t="shared" si="118"/>
        <v>5</v>
      </c>
      <c r="D1520" s="31">
        <v>44318</v>
      </c>
      <c r="E1520" s="2" t="s">
        <v>3</v>
      </c>
      <c r="F1520" s="4">
        <v>102</v>
      </c>
      <c r="G1520" s="2" t="s">
        <v>20</v>
      </c>
      <c r="H1520" s="2">
        <v>21</v>
      </c>
      <c r="I1520" s="2">
        <v>2836</v>
      </c>
      <c r="J1520" s="2">
        <v>1166</v>
      </c>
      <c r="K1520" s="29">
        <f t="shared" si="115"/>
        <v>-1670</v>
      </c>
      <c r="L1520">
        <f t="shared" si="116"/>
        <v>-143.2246998284734</v>
      </c>
      <c r="M1520" s="33">
        <f t="shared" si="119"/>
        <v>-4.572310960951917E-4</v>
      </c>
      <c r="N1520" s="32"/>
    </row>
    <row r="1521" spans="1:14" x14ac:dyDescent="0.25">
      <c r="A1521" s="2">
        <v>1519</v>
      </c>
      <c r="B1521" s="2">
        <f t="shared" si="117"/>
        <v>19</v>
      </c>
      <c r="C1521" s="2">
        <f t="shared" si="118"/>
        <v>5</v>
      </c>
      <c r="D1521" s="31">
        <v>44319</v>
      </c>
      <c r="E1521" s="2" t="s">
        <v>6</v>
      </c>
      <c r="F1521" s="4">
        <v>108</v>
      </c>
      <c r="G1521" s="2" t="s">
        <v>20</v>
      </c>
      <c r="H1521" s="2">
        <v>29</v>
      </c>
      <c r="I1521" s="2">
        <v>1584</v>
      </c>
      <c r="J1521" s="2">
        <v>3916</v>
      </c>
      <c r="K1521" s="29">
        <f t="shared" si="115"/>
        <v>2332</v>
      </c>
      <c r="L1521">
        <f t="shared" si="116"/>
        <v>59.550561797752813</v>
      </c>
      <c r="M1521" s="33">
        <f t="shared" si="119"/>
        <v>6.3848078808023169E-4</v>
      </c>
      <c r="N1521" s="32"/>
    </row>
    <row r="1522" spans="1:14" x14ac:dyDescent="0.25">
      <c r="A1522" s="2">
        <v>1520</v>
      </c>
      <c r="B1522" s="2">
        <f t="shared" si="117"/>
        <v>19</v>
      </c>
      <c r="C1522" s="2">
        <f t="shared" si="118"/>
        <v>5</v>
      </c>
      <c r="D1522" s="31">
        <v>44320</v>
      </c>
      <c r="E1522" s="2" t="s">
        <v>6</v>
      </c>
      <c r="F1522" s="4">
        <v>102</v>
      </c>
      <c r="G1522" s="2" t="s">
        <v>19</v>
      </c>
      <c r="H1522" s="2">
        <v>48</v>
      </c>
      <c r="I1522" s="2">
        <v>1227</v>
      </c>
      <c r="J1522" s="2">
        <v>1838</v>
      </c>
      <c r="K1522" s="29">
        <f t="shared" si="115"/>
        <v>611</v>
      </c>
      <c r="L1522">
        <f t="shared" si="116"/>
        <v>33.242655059847657</v>
      </c>
      <c r="M1522" s="33">
        <f t="shared" si="119"/>
        <v>1.672863471342288E-4</v>
      </c>
      <c r="N1522" s="32"/>
    </row>
    <row r="1523" spans="1:14" x14ac:dyDescent="0.25">
      <c r="A1523" s="2">
        <v>1521</v>
      </c>
      <c r="B1523" s="2">
        <f t="shared" si="117"/>
        <v>19</v>
      </c>
      <c r="C1523" s="2">
        <f t="shared" si="118"/>
        <v>5</v>
      </c>
      <c r="D1523" s="31">
        <v>44321</v>
      </c>
      <c r="E1523" s="2" t="s">
        <v>3</v>
      </c>
      <c r="F1523" s="4">
        <v>103</v>
      </c>
      <c r="G1523" s="2" t="s">
        <v>18</v>
      </c>
      <c r="H1523" s="2">
        <v>48</v>
      </c>
      <c r="I1523" s="2">
        <v>3382</v>
      </c>
      <c r="J1523" s="2">
        <v>3285</v>
      </c>
      <c r="K1523" s="29">
        <f t="shared" si="115"/>
        <v>-97</v>
      </c>
      <c r="L1523">
        <f t="shared" si="116"/>
        <v>-2.9528158295281584</v>
      </c>
      <c r="M1523" s="33">
        <f t="shared" si="119"/>
        <v>-2.6557734324091971E-5</v>
      </c>
      <c r="N1523" s="32"/>
    </row>
    <row r="1524" spans="1:14" x14ac:dyDescent="0.25">
      <c r="A1524" s="2">
        <v>1522</v>
      </c>
      <c r="B1524" s="2">
        <f t="shared" si="117"/>
        <v>19</v>
      </c>
      <c r="C1524" s="2">
        <f t="shared" si="118"/>
        <v>5</v>
      </c>
      <c r="D1524" s="31">
        <v>44322</v>
      </c>
      <c r="E1524" s="2" t="s">
        <v>3</v>
      </c>
      <c r="F1524" s="4">
        <v>109</v>
      </c>
      <c r="G1524" s="2" t="s">
        <v>18</v>
      </c>
      <c r="H1524" s="2">
        <v>2</v>
      </c>
      <c r="I1524" s="2">
        <v>2110</v>
      </c>
      <c r="J1524" s="2">
        <v>4921</v>
      </c>
      <c r="K1524" s="29">
        <f t="shared" si="115"/>
        <v>2811</v>
      </c>
      <c r="L1524">
        <f t="shared" si="116"/>
        <v>57.122536069904498</v>
      </c>
      <c r="M1524" s="33">
        <f t="shared" si="119"/>
        <v>7.6962671324765498E-4</v>
      </c>
      <c r="N1524" s="32"/>
    </row>
    <row r="1525" spans="1:14" x14ac:dyDescent="0.25">
      <c r="A1525" s="2">
        <v>1523</v>
      </c>
      <c r="B1525" s="2">
        <f t="shared" si="117"/>
        <v>19</v>
      </c>
      <c r="C1525" s="2">
        <f t="shared" si="118"/>
        <v>5</v>
      </c>
      <c r="D1525" s="31">
        <v>44323</v>
      </c>
      <c r="E1525" s="2" t="s">
        <v>7</v>
      </c>
      <c r="F1525" s="4">
        <v>109</v>
      </c>
      <c r="G1525" s="2" t="s">
        <v>19</v>
      </c>
      <c r="H1525" s="2">
        <v>22</v>
      </c>
      <c r="I1525" s="2">
        <v>3917</v>
      </c>
      <c r="J1525" s="2">
        <v>8803</v>
      </c>
      <c r="K1525" s="29">
        <f t="shared" si="115"/>
        <v>4886</v>
      </c>
      <c r="L1525">
        <f t="shared" si="116"/>
        <v>55.503805520845162</v>
      </c>
      <c r="M1525" s="33">
        <f t="shared" si="119"/>
        <v>1.3377431949228183E-3</v>
      </c>
      <c r="N1525" s="32"/>
    </row>
    <row r="1526" spans="1:14" x14ac:dyDescent="0.25">
      <c r="A1526" s="2">
        <v>1524</v>
      </c>
      <c r="B1526" s="2">
        <f t="shared" si="117"/>
        <v>19</v>
      </c>
      <c r="C1526" s="2">
        <f t="shared" si="118"/>
        <v>5</v>
      </c>
      <c r="D1526" s="31">
        <v>44324</v>
      </c>
      <c r="E1526" s="2" t="s">
        <v>7</v>
      </c>
      <c r="F1526" s="4">
        <v>110</v>
      </c>
      <c r="G1526" s="2" t="s">
        <v>8</v>
      </c>
      <c r="H1526" s="2">
        <v>45</v>
      </c>
      <c r="I1526" s="2">
        <v>1324</v>
      </c>
      <c r="J1526" s="2">
        <v>7666</v>
      </c>
      <c r="K1526" s="29">
        <f t="shared" si="115"/>
        <v>6342</v>
      </c>
      <c r="L1526">
        <f t="shared" si="116"/>
        <v>82.728932950691373</v>
      </c>
      <c r="M1526" s="33">
        <f t="shared" si="119"/>
        <v>1.736383000859704E-3</v>
      </c>
      <c r="N1526" s="32"/>
    </row>
    <row r="1527" spans="1:14" x14ac:dyDescent="0.25">
      <c r="A1527" s="2">
        <v>1525</v>
      </c>
      <c r="B1527" s="2">
        <f t="shared" si="117"/>
        <v>20</v>
      </c>
      <c r="C1527" s="2">
        <f t="shared" si="118"/>
        <v>5</v>
      </c>
      <c r="D1527" s="31">
        <v>44325</v>
      </c>
      <c r="E1527" s="2" t="s">
        <v>6</v>
      </c>
      <c r="F1527" s="4">
        <v>109</v>
      </c>
      <c r="G1527" s="2" t="s">
        <v>19</v>
      </c>
      <c r="H1527" s="2">
        <v>19</v>
      </c>
      <c r="I1527" s="2">
        <v>2453</v>
      </c>
      <c r="J1527" s="2">
        <v>2727</v>
      </c>
      <c r="K1527" s="29">
        <f t="shared" si="115"/>
        <v>274</v>
      </c>
      <c r="L1527">
        <f t="shared" si="116"/>
        <v>10.047671433810047</v>
      </c>
      <c r="M1527" s="33">
        <f t="shared" si="119"/>
        <v>7.501875468867217E-5</v>
      </c>
      <c r="N1527" s="32"/>
    </row>
    <row r="1528" spans="1:14" x14ac:dyDescent="0.25">
      <c r="A1528" s="2">
        <v>1526</v>
      </c>
      <c r="B1528" s="2">
        <f t="shared" si="117"/>
        <v>20</v>
      </c>
      <c r="C1528" s="2">
        <f t="shared" si="118"/>
        <v>5</v>
      </c>
      <c r="D1528" s="31">
        <v>44326</v>
      </c>
      <c r="E1528" s="2" t="s">
        <v>6</v>
      </c>
      <c r="F1528" s="4">
        <v>108</v>
      </c>
      <c r="G1528" s="2" t="s">
        <v>8</v>
      </c>
      <c r="H1528" s="2">
        <v>47</v>
      </c>
      <c r="I1528" s="2">
        <v>4778</v>
      </c>
      <c r="J1528" s="2">
        <v>3955</v>
      </c>
      <c r="K1528" s="29">
        <f t="shared" si="115"/>
        <v>-823</v>
      </c>
      <c r="L1528">
        <f t="shared" si="116"/>
        <v>-20.809102402022756</v>
      </c>
      <c r="M1528" s="33">
        <f t="shared" si="119"/>
        <v>-2.253300551415226E-4</v>
      </c>
      <c r="N1528" s="32"/>
    </row>
    <row r="1529" spans="1:14" x14ac:dyDescent="0.25">
      <c r="A1529" s="2">
        <v>1527</v>
      </c>
      <c r="B1529" s="2">
        <f t="shared" si="117"/>
        <v>20</v>
      </c>
      <c r="C1529" s="2">
        <f t="shared" si="118"/>
        <v>5</v>
      </c>
      <c r="D1529" s="31">
        <v>44327</v>
      </c>
      <c r="E1529" s="2" t="s">
        <v>6</v>
      </c>
      <c r="F1529" s="4">
        <v>106</v>
      </c>
      <c r="G1529" s="2" t="s">
        <v>8</v>
      </c>
      <c r="H1529" s="2">
        <v>36</v>
      </c>
      <c r="I1529" s="2">
        <v>4862</v>
      </c>
      <c r="J1529" s="2">
        <v>6694</v>
      </c>
      <c r="K1529" s="29">
        <f t="shared" si="115"/>
        <v>1832</v>
      </c>
      <c r="L1529">
        <f t="shared" si="116"/>
        <v>27.367792052584406</v>
      </c>
      <c r="M1529" s="33">
        <f t="shared" si="119"/>
        <v>5.0158525032718035E-4</v>
      </c>
      <c r="N1529" s="32"/>
    </row>
    <row r="1530" spans="1:14" x14ac:dyDescent="0.25">
      <c r="A1530" s="2">
        <v>1528</v>
      </c>
      <c r="B1530" s="2">
        <f t="shared" si="117"/>
        <v>20</v>
      </c>
      <c r="C1530" s="2">
        <f t="shared" si="118"/>
        <v>5</v>
      </c>
      <c r="D1530" s="31">
        <v>44328</v>
      </c>
      <c r="E1530" s="2" t="s">
        <v>6</v>
      </c>
      <c r="F1530" s="4">
        <v>103</v>
      </c>
      <c r="G1530" s="2" t="s">
        <v>8</v>
      </c>
      <c r="H1530" s="2">
        <v>7</v>
      </c>
      <c r="I1530" s="2">
        <v>1396</v>
      </c>
      <c r="J1530" s="2">
        <v>4954</v>
      </c>
      <c r="K1530" s="29">
        <f t="shared" si="115"/>
        <v>3558</v>
      </c>
      <c r="L1530">
        <f t="shared" si="116"/>
        <v>71.820750908356885</v>
      </c>
      <c r="M1530" s="33">
        <f t="shared" si="119"/>
        <v>9.7414864665071375E-4</v>
      </c>
      <c r="N1530" s="32"/>
    </row>
    <row r="1531" spans="1:14" x14ac:dyDescent="0.25">
      <c r="A1531" s="2">
        <v>1529</v>
      </c>
      <c r="B1531" s="2">
        <f t="shared" si="117"/>
        <v>20</v>
      </c>
      <c r="C1531" s="2">
        <f t="shared" si="118"/>
        <v>5</v>
      </c>
      <c r="D1531" s="31">
        <v>44329</v>
      </c>
      <c r="E1531" s="2" t="s">
        <v>3</v>
      </c>
      <c r="F1531" s="4">
        <v>107</v>
      </c>
      <c r="G1531" s="2" t="s">
        <v>20</v>
      </c>
      <c r="H1531" s="2">
        <v>7</v>
      </c>
      <c r="I1531" s="2">
        <v>2936</v>
      </c>
      <c r="J1531" s="2">
        <v>2023</v>
      </c>
      <c r="K1531" s="29">
        <f t="shared" si="115"/>
        <v>-913</v>
      </c>
      <c r="L1531">
        <f t="shared" si="116"/>
        <v>-45.130993573900149</v>
      </c>
      <c r="M1531" s="33">
        <f t="shared" si="119"/>
        <v>-2.4997125193707188E-4</v>
      </c>
      <c r="N1531" s="32"/>
    </row>
    <row r="1532" spans="1:14" x14ac:dyDescent="0.25">
      <c r="A1532" s="2">
        <v>1530</v>
      </c>
      <c r="B1532" s="2">
        <f t="shared" si="117"/>
        <v>20</v>
      </c>
      <c r="C1532" s="2">
        <f t="shared" si="118"/>
        <v>5</v>
      </c>
      <c r="D1532" s="31">
        <v>44330</v>
      </c>
      <c r="E1532" s="2" t="s">
        <v>7</v>
      </c>
      <c r="F1532" s="4">
        <v>109</v>
      </c>
      <c r="G1532" s="2" t="s">
        <v>19</v>
      </c>
      <c r="H1532" s="2">
        <v>6</v>
      </c>
      <c r="I1532" s="2">
        <v>4895</v>
      </c>
      <c r="J1532" s="2">
        <v>4045</v>
      </c>
      <c r="K1532" s="29">
        <f t="shared" si="115"/>
        <v>-850</v>
      </c>
      <c r="L1532">
        <f t="shared" si="116"/>
        <v>-21.013597033374538</v>
      </c>
      <c r="M1532" s="33">
        <f t="shared" si="119"/>
        <v>-2.3272241418018739E-4</v>
      </c>
      <c r="N1532" s="32"/>
    </row>
    <row r="1533" spans="1:14" x14ac:dyDescent="0.25">
      <c r="A1533" s="2">
        <v>1531</v>
      </c>
      <c r="B1533" s="2">
        <f t="shared" si="117"/>
        <v>20</v>
      </c>
      <c r="C1533" s="2">
        <f t="shared" si="118"/>
        <v>5</v>
      </c>
      <c r="D1533" s="31">
        <v>44331</v>
      </c>
      <c r="E1533" s="2" t="s">
        <v>7</v>
      </c>
      <c r="F1533" s="4">
        <v>108</v>
      </c>
      <c r="G1533" s="2" t="s">
        <v>4</v>
      </c>
      <c r="H1533" s="2">
        <v>8</v>
      </c>
      <c r="I1533" s="2">
        <v>1198</v>
      </c>
      <c r="J1533" s="2">
        <v>4097</v>
      </c>
      <c r="K1533" s="29">
        <f t="shared" si="115"/>
        <v>2899</v>
      </c>
      <c r="L1533">
        <f t="shared" si="116"/>
        <v>70.759092018550163</v>
      </c>
      <c r="M1533" s="33">
        <f t="shared" si="119"/>
        <v>7.9372032789219206E-4</v>
      </c>
      <c r="N1533" s="32"/>
    </row>
    <row r="1534" spans="1:14" x14ac:dyDescent="0.25">
      <c r="A1534" s="2">
        <v>1532</v>
      </c>
      <c r="B1534" s="2">
        <f t="shared" si="117"/>
        <v>21</v>
      </c>
      <c r="C1534" s="2">
        <f t="shared" si="118"/>
        <v>5</v>
      </c>
      <c r="D1534" s="31">
        <v>44332</v>
      </c>
      <c r="E1534" s="2" t="s">
        <v>7</v>
      </c>
      <c r="F1534" s="4">
        <v>102</v>
      </c>
      <c r="G1534" s="2" t="s">
        <v>8</v>
      </c>
      <c r="H1534" s="2">
        <v>36</v>
      </c>
      <c r="I1534" s="2">
        <v>4899</v>
      </c>
      <c r="J1534" s="2">
        <v>2541</v>
      </c>
      <c r="K1534" s="29">
        <f t="shared" si="115"/>
        <v>-2358</v>
      </c>
      <c r="L1534">
        <f t="shared" si="116"/>
        <v>-92.798110979929163</v>
      </c>
      <c r="M1534" s="33">
        <f t="shared" si="119"/>
        <v>-6.4559935604339036E-4</v>
      </c>
      <c r="N1534" s="32"/>
    </row>
    <row r="1535" spans="1:14" x14ac:dyDescent="0.25">
      <c r="A1535" s="2">
        <v>1533</v>
      </c>
      <c r="B1535" s="2">
        <f t="shared" si="117"/>
        <v>21</v>
      </c>
      <c r="C1535" s="2">
        <f t="shared" si="118"/>
        <v>5</v>
      </c>
      <c r="D1535" s="31">
        <v>44333</v>
      </c>
      <c r="E1535" s="2" t="s">
        <v>7</v>
      </c>
      <c r="F1535" s="4">
        <v>105</v>
      </c>
      <c r="G1535" s="2" t="s">
        <v>20</v>
      </c>
      <c r="H1535" s="2">
        <v>43</v>
      </c>
      <c r="I1535" s="2">
        <v>3305</v>
      </c>
      <c r="J1535" s="2">
        <v>2606</v>
      </c>
      <c r="K1535" s="29">
        <f t="shared" si="115"/>
        <v>-699</v>
      </c>
      <c r="L1535">
        <f t="shared" si="116"/>
        <v>-26.822716807367613</v>
      </c>
      <c r="M1535" s="33">
        <f t="shared" si="119"/>
        <v>-1.9137996177876585E-4</v>
      </c>
      <c r="N1535" s="32"/>
    </row>
    <row r="1536" spans="1:14" x14ac:dyDescent="0.25">
      <c r="A1536" s="2">
        <v>1534</v>
      </c>
      <c r="B1536" s="2">
        <f t="shared" si="117"/>
        <v>21</v>
      </c>
      <c r="C1536" s="2">
        <f t="shared" si="118"/>
        <v>5</v>
      </c>
      <c r="D1536" s="31">
        <v>44334</v>
      </c>
      <c r="E1536" s="2" t="s">
        <v>6</v>
      </c>
      <c r="F1536" s="4">
        <v>101</v>
      </c>
      <c r="G1536" s="2" t="s">
        <v>20</v>
      </c>
      <c r="H1536" s="2">
        <v>45</v>
      </c>
      <c r="I1536" s="2">
        <v>3002</v>
      </c>
      <c r="J1536" s="2">
        <v>2219</v>
      </c>
      <c r="K1536" s="29">
        <f t="shared" si="115"/>
        <v>-783</v>
      </c>
      <c r="L1536">
        <f t="shared" si="116"/>
        <v>-35.286164939161786</v>
      </c>
      <c r="M1536" s="33">
        <f t="shared" si="119"/>
        <v>-2.143784121212785E-4</v>
      </c>
      <c r="N1536" s="32"/>
    </row>
    <row r="1537" spans="1:14" x14ac:dyDescent="0.25">
      <c r="A1537" s="2">
        <v>1535</v>
      </c>
      <c r="B1537" s="2">
        <f t="shared" si="117"/>
        <v>21</v>
      </c>
      <c r="C1537" s="2">
        <f t="shared" si="118"/>
        <v>5</v>
      </c>
      <c r="D1537" s="31">
        <v>44335</v>
      </c>
      <c r="E1537" s="2" t="s">
        <v>6</v>
      </c>
      <c r="F1537" s="4">
        <v>108</v>
      </c>
      <c r="G1537" s="2" t="s">
        <v>4</v>
      </c>
      <c r="H1537" s="2">
        <v>50</v>
      </c>
      <c r="I1537" s="2">
        <v>4645</v>
      </c>
      <c r="J1537" s="2">
        <v>5671</v>
      </c>
      <c r="K1537" s="29">
        <f t="shared" si="115"/>
        <v>1026</v>
      </c>
      <c r="L1537">
        <f t="shared" si="116"/>
        <v>18.092047257979193</v>
      </c>
      <c r="M1537" s="33">
        <f t="shared" si="119"/>
        <v>2.8090964346926147E-4</v>
      </c>
      <c r="N1537" s="32"/>
    </row>
    <row r="1538" spans="1:14" x14ac:dyDescent="0.25">
      <c r="A1538" s="2">
        <v>1536</v>
      </c>
      <c r="B1538" s="2">
        <f t="shared" si="117"/>
        <v>21</v>
      </c>
      <c r="C1538" s="2">
        <f t="shared" si="118"/>
        <v>5</v>
      </c>
      <c r="D1538" s="31">
        <v>44336</v>
      </c>
      <c r="E1538" s="2" t="s">
        <v>3</v>
      </c>
      <c r="F1538" s="4">
        <v>103</v>
      </c>
      <c r="G1538" s="2" t="s">
        <v>8</v>
      </c>
      <c r="H1538" s="2">
        <v>47</v>
      </c>
      <c r="I1538" s="2">
        <v>1572</v>
      </c>
      <c r="J1538" s="2">
        <v>8879</v>
      </c>
      <c r="K1538" s="29">
        <f t="shared" si="115"/>
        <v>7307</v>
      </c>
      <c r="L1538">
        <f t="shared" si="116"/>
        <v>82.295303525171761</v>
      </c>
      <c r="M1538" s="33">
        <f t="shared" si="119"/>
        <v>2.0005913887230931E-3</v>
      </c>
      <c r="N1538" s="32"/>
    </row>
    <row r="1539" spans="1:14" x14ac:dyDescent="0.25">
      <c r="A1539" s="2">
        <v>1537</v>
      </c>
      <c r="B1539" s="2">
        <f t="shared" si="117"/>
        <v>21</v>
      </c>
      <c r="C1539" s="2">
        <f t="shared" si="118"/>
        <v>5</v>
      </c>
      <c r="D1539" s="31">
        <v>44337</v>
      </c>
      <c r="E1539" s="2" t="s">
        <v>6</v>
      </c>
      <c r="F1539" s="4">
        <v>102</v>
      </c>
      <c r="G1539" s="2" t="s">
        <v>19</v>
      </c>
      <c r="H1539" s="2">
        <v>31</v>
      </c>
      <c r="I1539" s="2">
        <v>2840</v>
      </c>
      <c r="J1539" s="2">
        <v>2313</v>
      </c>
      <c r="K1539" s="29">
        <f t="shared" ref="K1539:K1602" si="120">J1539-I1539</f>
        <v>-527</v>
      </c>
      <c r="L1539">
        <f t="shared" ref="L1539:L1602" si="121">K1539/J1539*100</f>
        <v>-22.784262862083875</v>
      </c>
      <c r="M1539" s="33">
        <f t="shared" si="119"/>
        <v>-1.4428789679171619E-4</v>
      </c>
      <c r="N1539" s="32"/>
    </row>
    <row r="1540" spans="1:14" x14ac:dyDescent="0.25">
      <c r="A1540" s="2">
        <v>1538</v>
      </c>
      <c r="B1540" s="2">
        <f t="shared" ref="B1540:B1603" si="122">WEEKNUM(D1540)</f>
        <v>21</v>
      </c>
      <c r="C1540" s="2">
        <f t="shared" ref="C1540:C1603" si="123">MONTH(D1540)</f>
        <v>5</v>
      </c>
      <c r="D1540" s="31">
        <v>44338</v>
      </c>
      <c r="E1540" s="2" t="s">
        <v>7</v>
      </c>
      <c r="F1540" s="4">
        <v>105</v>
      </c>
      <c r="G1540" s="2" t="s">
        <v>20</v>
      </c>
      <c r="H1540" s="2">
        <v>28</v>
      </c>
      <c r="I1540" s="2">
        <v>1185</v>
      </c>
      <c r="J1540" s="2">
        <v>6882</v>
      </c>
      <c r="K1540" s="29">
        <f t="shared" si="120"/>
        <v>5697</v>
      </c>
      <c r="L1540">
        <f t="shared" si="121"/>
        <v>82.781168265039227</v>
      </c>
      <c r="M1540" s="33">
        <f t="shared" ref="M1540:M1603" si="124">K1540/($K$2003)</f>
        <v>1.5597877571582677E-3</v>
      </c>
      <c r="N1540" s="32"/>
    </row>
    <row r="1541" spans="1:14" x14ac:dyDescent="0.25">
      <c r="A1541" s="2">
        <v>1539</v>
      </c>
      <c r="B1541" s="2">
        <f t="shared" si="122"/>
        <v>22</v>
      </c>
      <c r="C1541" s="2">
        <f t="shared" si="123"/>
        <v>5</v>
      </c>
      <c r="D1541" s="31">
        <v>44339</v>
      </c>
      <c r="E1541" s="2" t="s">
        <v>5</v>
      </c>
      <c r="F1541" s="4">
        <v>102</v>
      </c>
      <c r="G1541" s="2" t="s">
        <v>18</v>
      </c>
      <c r="H1541" s="2">
        <v>35</v>
      </c>
      <c r="I1541" s="2">
        <v>3482</v>
      </c>
      <c r="J1541" s="2">
        <v>5106</v>
      </c>
      <c r="K1541" s="29">
        <f t="shared" si="120"/>
        <v>1624</v>
      </c>
      <c r="L1541">
        <f t="shared" si="121"/>
        <v>31.805718762240502</v>
      </c>
      <c r="M1541" s="33">
        <f t="shared" si="124"/>
        <v>4.4463670662191093E-4</v>
      </c>
      <c r="N1541" s="32"/>
    </row>
    <row r="1542" spans="1:14" x14ac:dyDescent="0.25">
      <c r="A1542" s="2">
        <v>1540</v>
      </c>
      <c r="B1542" s="2">
        <f t="shared" si="122"/>
        <v>22</v>
      </c>
      <c r="C1542" s="2">
        <f t="shared" si="123"/>
        <v>5</v>
      </c>
      <c r="D1542" s="31">
        <v>44340</v>
      </c>
      <c r="E1542" s="2" t="s">
        <v>6</v>
      </c>
      <c r="F1542" s="4">
        <v>108</v>
      </c>
      <c r="G1542" s="2" t="s">
        <v>19</v>
      </c>
      <c r="H1542" s="2">
        <v>49</v>
      </c>
      <c r="I1542" s="2">
        <v>2876</v>
      </c>
      <c r="J1542" s="2">
        <v>7455</v>
      </c>
      <c r="K1542" s="29">
        <f t="shared" si="120"/>
        <v>4579</v>
      </c>
      <c r="L1542">
        <f t="shared" si="121"/>
        <v>61.421864520456069</v>
      </c>
      <c r="M1542" s="33">
        <f t="shared" si="124"/>
        <v>1.2536893347424448E-3</v>
      </c>
      <c r="N1542" s="32"/>
    </row>
    <row r="1543" spans="1:14" x14ac:dyDescent="0.25">
      <c r="A1543" s="2">
        <v>1541</v>
      </c>
      <c r="B1543" s="2">
        <f t="shared" si="122"/>
        <v>22</v>
      </c>
      <c r="C1543" s="2">
        <f t="shared" si="123"/>
        <v>5</v>
      </c>
      <c r="D1543" s="31">
        <v>44341</v>
      </c>
      <c r="E1543" s="2" t="s">
        <v>6</v>
      </c>
      <c r="F1543" s="4">
        <v>102</v>
      </c>
      <c r="G1543" s="2" t="s">
        <v>18</v>
      </c>
      <c r="H1543" s="2">
        <v>13</v>
      </c>
      <c r="I1543" s="2">
        <v>4786</v>
      </c>
      <c r="J1543" s="2">
        <v>5914</v>
      </c>
      <c r="K1543" s="29">
        <f t="shared" si="120"/>
        <v>1128</v>
      </c>
      <c r="L1543">
        <f t="shared" si="121"/>
        <v>19.073385187690224</v>
      </c>
      <c r="M1543" s="33">
        <f t="shared" si="124"/>
        <v>3.0883633317088394E-4</v>
      </c>
      <c r="N1543" s="32"/>
    </row>
    <row r="1544" spans="1:14" x14ac:dyDescent="0.25">
      <c r="A1544" s="2">
        <v>1542</v>
      </c>
      <c r="B1544" s="2">
        <f t="shared" si="122"/>
        <v>22</v>
      </c>
      <c r="C1544" s="2">
        <f t="shared" si="123"/>
        <v>5</v>
      </c>
      <c r="D1544" s="31">
        <v>44342</v>
      </c>
      <c r="E1544" s="2" t="s">
        <v>3</v>
      </c>
      <c r="F1544" s="4">
        <v>105</v>
      </c>
      <c r="G1544" s="2" t="s">
        <v>8</v>
      </c>
      <c r="H1544" s="2">
        <v>12</v>
      </c>
      <c r="I1544" s="2">
        <v>3290</v>
      </c>
      <c r="J1544" s="2">
        <v>5541</v>
      </c>
      <c r="K1544" s="29">
        <f t="shared" si="120"/>
        <v>2251</v>
      </c>
      <c r="L1544">
        <f t="shared" si="121"/>
        <v>40.624436022378632</v>
      </c>
      <c r="M1544" s="33">
        <f t="shared" si="124"/>
        <v>6.1630371096423736E-4</v>
      </c>
      <c r="N1544" s="32"/>
    </row>
    <row r="1545" spans="1:14" x14ac:dyDescent="0.25">
      <c r="A1545" s="2">
        <v>1543</v>
      </c>
      <c r="B1545" s="2">
        <f t="shared" si="122"/>
        <v>22</v>
      </c>
      <c r="C1545" s="2">
        <f t="shared" si="123"/>
        <v>5</v>
      </c>
      <c r="D1545" s="31">
        <v>44343</v>
      </c>
      <c r="E1545" s="2" t="s">
        <v>5</v>
      </c>
      <c r="F1545" s="4">
        <v>103</v>
      </c>
      <c r="G1545" s="2" t="s">
        <v>20</v>
      </c>
      <c r="H1545" s="2">
        <v>5</v>
      </c>
      <c r="I1545" s="2">
        <v>4340</v>
      </c>
      <c r="J1545" s="2">
        <v>6264</v>
      </c>
      <c r="K1545" s="29">
        <f t="shared" si="120"/>
        <v>1924</v>
      </c>
      <c r="L1545">
        <f t="shared" si="121"/>
        <v>30.715197956577267</v>
      </c>
      <c r="M1545" s="33">
        <f t="shared" si="124"/>
        <v>5.2677402927374178E-4</v>
      </c>
      <c r="N1545" s="32"/>
    </row>
    <row r="1546" spans="1:14" x14ac:dyDescent="0.25">
      <c r="A1546" s="2">
        <v>1544</v>
      </c>
      <c r="B1546" s="2">
        <f t="shared" si="122"/>
        <v>22</v>
      </c>
      <c r="C1546" s="2">
        <f t="shared" si="123"/>
        <v>5</v>
      </c>
      <c r="D1546" s="31">
        <v>44344</v>
      </c>
      <c r="E1546" s="2" t="s">
        <v>7</v>
      </c>
      <c r="F1546" s="4">
        <v>109</v>
      </c>
      <c r="G1546" s="2" t="s">
        <v>20</v>
      </c>
      <c r="H1546" s="2">
        <v>20</v>
      </c>
      <c r="I1546" s="2">
        <v>4571</v>
      </c>
      <c r="J1546" s="2">
        <v>6622</v>
      </c>
      <c r="K1546" s="29">
        <f t="shared" si="120"/>
        <v>2051</v>
      </c>
      <c r="L1546">
        <f t="shared" si="121"/>
        <v>30.972515856236786</v>
      </c>
      <c r="M1546" s="33">
        <f t="shared" si="124"/>
        <v>5.6154549586301687E-4</v>
      </c>
      <c r="N1546" s="32"/>
    </row>
    <row r="1547" spans="1:14" x14ac:dyDescent="0.25">
      <c r="A1547" s="2">
        <v>1545</v>
      </c>
      <c r="B1547" s="2">
        <f t="shared" si="122"/>
        <v>22</v>
      </c>
      <c r="C1547" s="2">
        <f t="shared" si="123"/>
        <v>5</v>
      </c>
      <c r="D1547" s="31">
        <v>44345</v>
      </c>
      <c r="E1547" s="2" t="s">
        <v>7</v>
      </c>
      <c r="F1547" s="4">
        <v>101</v>
      </c>
      <c r="G1547" s="2" t="s">
        <v>19</v>
      </c>
      <c r="H1547" s="2">
        <v>50</v>
      </c>
      <c r="I1547" s="2">
        <v>2198</v>
      </c>
      <c r="J1547" s="2">
        <v>8462</v>
      </c>
      <c r="K1547" s="29">
        <f t="shared" si="120"/>
        <v>6264</v>
      </c>
      <c r="L1547">
        <f t="shared" si="121"/>
        <v>74.025053178917517</v>
      </c>
      <c r="M1547" s="33">
        <f t="shared" si="124"/>
        <v>1.715027296970228E-3</v>
      </c>
      <c r="N1547" s="32"/>
    </row>
    <row r="1548" spans="1:14" x14ac:dyDescent="0.25">
      <c r="A1548" s="2">
        <v>1546</v>
      </c>
      <c r="B1548" s="2">
        <f t="shared" si="122"/>
        <v>23</v>
      </c>
      <c r="C1548" s="2">
        <f t="shared" si="123"/>
        <v>5</v>
      </c>
      <c r="D1548" s="31">
        <v>44346</v>
      </c>
      <c r="E1548" s="2" t="s">
        <v>3</v>
      </c>
      <c r="F1548" s="4">
        <v>110</v>
      </c>
      <c r="G1548" s="2" t="s">
        <v>8</v>
      </c>
      <c r="H1548" s="2">
        <v>14</v>
      </c>
      <c r="I1548" s="2">
        <v>1524</v>
      </c>
      <c r="J1548" s="2">
        <v>4370</v>
      </c>
      <c r="K1548" s="29">
        <f t="shared" si="120"/>
        <v>2846</v>
      </c>
      <c r="L1548">
        <f t="shared" si="121"/>
        <v>65.125858123569785</v>
      </c>
      <c r="M1548" s="33">
        <f t="shared" si="124"/>
        <v>7.7920940089036854E-4</v>
      </c>
      <c r="N1548" s="32"/>
    </row>
    <row r="1549" spans="1:14" x14ac:dyDescent="0.25">
      <c r="A1549" s="2">
        <v>1547</v>
      </c>
      <c r="B1549" s="2">
        <f t="shared" si="122"/>
        <v>23</v>
      </c>
      <c r="C1549" s="2">
        <f t="shared" si="123"/>
        <v>5</v>
      </c>
      <c r="D1549" s="31">
        <v>44347</v>
      </c>
      <c r="E1549" s="2" t="s">
        <v>5</v>
      </c>
      <c r="F1549" s="4">
        <v>103</v>
      </c>
      <c r="G1549" s="2" t="s">
        <v>20</v>
      </c>
      <c r="H1549" s="2">
        <v>5</v>
      </c>
      <c r="I1549" s="2">
        <v>4112</v>
      </c>
      <c r="J1549" s="2">
        <v>6273</v>
      </c>
      <c r="K1549" s="29">
        <f t="shared" si="120"/>
        <v>2161</v>
      </c>
      <c r="L1549">
        <f t="shared" si="121"/>
        <v>34.44922684520963</v>
      </c>
      <c r="M1549" s="33">
        <f t="shared" si="124"/>
        <v>5.9166251416868816E-4</v>
      </c>
      <c r="N1549" s="32"/>
    </row>
    <row r="1550" spans="1:14" x14ac:dyDescent="0.25">
      <c r="A1550" s="2">
        <v>1548</v>
      </c>
      <c r="B1550" s="2">
        <f t="shared" si="122"/>
        <v>23</v>
      </c>
      <c r="C1550" s="2">
        <f t="shared" si="123"/>
        <v>6</v>
      </c>
      <c r="D1550" s="31">
        <v>44348</v>
      </c>
      <c r="E1550" s="2" t="s">
        <v>3</v>
      </c>
      <c r="F1550" s="4">
        <v>101</v>
      </c>
      <c r="G1550" s="2" t="s">
        <v>20</v>
      </c>
      <c r="H1550" s="2">
        <v>34</v>
      </c>
      <c r="I1550" s="2">
        <v>1474</v>
      </c>
      <c r="J1550" s="2">
        <v>7207</v>
      </c>
      <c r="K1550" s="29">
        <f t="shared" si="120"/>
        <v>5733</v>
      </c>
      <c r="L1550">
        <f t="shared" si="121"/>
        <v>79.547661995282354</v>
      </c>
      <c r="M1550" s="33">
        <f t="shared" si="124"/>
        <v>1.5696442358764874E-3</v>
      </c>
      <c r="N1550" s="32"/>
    </row>
    <row r="1551" spans="1:14" x14ac:dyDescent="0.25">
      <c r="A1551" s="2">
        <v>1549</v>
      </c>
      <c r="B1551" s="2">
        <f t="shared" si="122"/>
        <v>23</v>
      </c>
      <c r="C1551" s="2">
        <f t="shared" si="123"/>
        <v>6</v>
      </c>
      <c r="D1551" s="31">
        <v>44349</v>
      </c>
      <c r="E1551" s="2" t="s">
        <v>6</v>
      </c>
      <c r="F1551" s="4">
        <v>104</v>
      </c>
      <c r="G1551" s="2" t="s">
        <v>8</v>
      </c>
      <c r="H1551" s="2">
        <v>12</v>
      </c>
      <c r="I1551" s="2">
        <v>3314</v>
      </c>
      <c r="J1551" s="2">
        <v>2708</v>
      </c>
      <c r="K1551" s="29">
        <f t="shared" si="120"/>
        <v>-606</v>
      </c>
      <c r="L1551">
        <f t="shared" si="121"/>
        <v>-22.378138847858196</v>
      </c>
      <c r="M1551" s="33">
        <f t="shared" si="124"/>
        <v>-1.6591739175669831E-4</v>
      </c>
      <c r="N1551" s="32"/>
    </row>
    <row r="1552" spans="1:14" x14ac:dyDescent="0.25">
      <c r="A1552" s="2">
        <v>1550</v>
      </c>
      <c r="B1552" s="2">
        <f t="shared" si="122"/>
        <v>23</v>
      </c>
      <c r="C1552" s="2">
        <f t="shared" si="123"/>
        <v>6</v>
      </c>
      <c r="D1552" s="31">
        <v>44350</v>
      </c>
      <c r="E1552" s="2" t="s">
        <v>7</v>
      </c>
      <c r="F1552" s="4">
        <v>108</v>
      </c>
      <c r="G1552" s="2" t="s">
        <v>18</v>
      </c>
      <c r="H1552" s="2">
        <v>18</v>
      </c>
      <c r="I1552" s="2">
        <v>4744</v>
      </c>
      <c r="J1552" s="2">
        <v>3711</v>
      </c>
      <c r="K1552" s="29">
        <f t="shared" si="120"/>
        <v>-1033</v>
      </c>
      <c r="L1552">
        <f t="shared" si="121"/>
        <v>-27.836162759364054</v>
      </c>
      <c r="M1552" s="33">
        <f t="shared" si="124"/>
        <v>-2.8282618099780422E-4</v>
      </c>
      <c r="N1552" s="32"/>
    </row>
    <row r="1553" spans="1:14" x14ac:dyDescent="0.25">
      <c r="A1553" s="2">
        <v>1551</v>
      </c>
      <c r="B1553" s="2">
        <f t="shared" si="122"/>
        <v>23</v>
      </c>
      <c r="C1553" s="2">
        <f t="shared" si="123"/>
        <v>6</v>
      </c>
      <c r="D1553" s="31">
        <v>44351</v>
      </c>
      <c r="E1553" s="2" t="s">
        <v>5</v>
      </c>
      <c r="F1553" s="4">
        <v>108</v>
      </c>
      <c r="G1553" s="2" t="s">
        <v>18</v>
      </c>
      <c r="H1553" s="2">
        <v>1</v>
      </c>
      <c r="I1553" s="2">
        <v>1403</v>
      </c>
      <c r="J1553" s="2">
        <v>6798</v>
      </c>
      <c r="K1553" s="29">
        <f t="shared" si="120"/>
        <v>5395</v>
      </c>
      <c r="L1553">
        <f t="shared" si="121"/>
        <v>79.36157693439246</v>
      </c>
      <c r="M1553" s="33">
        <f t="shared" si="124"/>
        <v>1.4771028523554246E-3</v>
      </c>
      <c r="N1553" s="32"/>
    </row>
    <row r="1554" spans="1:14" x14ac:dyDescent="0.25">
      <c r="A1554" s="2">
        <v>1552</v>
      </c>
      <c r="B1554" s="2">
        <f t="shared" si="122"/>
        <v>23</v>
      </c>
      <c r="C1554" s="2">
        <f t="shared" si="123"/>
        <v>6</v>
      </c>
      <c r="D1554" s="31">
        <v>44352</v>
      </c>
      <c r="E1554" s="2" t="s">
        <v>3</v>
      </c>
      <c r="F1554" s="4">
        <v>103</v>
      </c>
      <c r="G1554" s="2" t="s">
        <v>18</v>
      </c>
      <c r="H1554" s="2">
        <v>43</v>
      </c>
      <c r="I1554" s="2">
        <v>2774</v>
      </c>
      <c r="J1554" s="2">
        <v>6024</v>
      </c>
      <c r="K1554" s="29">
        <f t="shared" si="120"/>
        <v>3250</v>
      </c>
      <c r="L1554">
        <f t="shared" si="121"/>
        <v>53.950863213811417</v>
      </c>
      <c r="M1554" s="33">
        <f t="shared" si="124"/>
        <v>8.8982099539483409E-4</v>
      </c>
      <c r="N1554" s="32"/>
    </row>
    <row r="1555" spans="1:14" x14ac:dyDescent="0.25">
      <c r="A1555" s="2">
        <v>1553</v>
      </c>
      <c r="B1555" s="2">
        <f t="shared" si="122"/>
        <v>24</v>
      </c>
      <c r="C1555" s="2">
        <f t="shared" si="123"/>
        <v>6</v>
      </c>
      <c r="D1555" s="31">
        <v>44353</v>
      </c>
      <c r="E1555" s="2" t="s">
        <v>7</v>
      </c>
      <c r="F1555" s="4">
        <v>107</v>
      </c>
      <c r="G1555" s="2" t="s">
        <v>18</v>
      </c>
      <c r="H1555" s="2">
        <v>7</v>
      </c>
      <c r="I1555" s="2">
        <v>1804</v>
      </c>
      <c r="J1555" s="2">
        <v>6888</v>
      </c>
      <c r="K1555" s="29">
        <f t="shared" si="120"/>
        <v>5084</v>
      </c>
      <c r="L1555">
        <f t="shared" si="121"/>
        <v>73.80952380952381</v>
      </c>
      <c r="M1555" s="33">
        <f t="shared" si="124"/>
        <v>1.3919538278730267E-3</v>
      </c>
      <c r="N1555" s="32"/>
    </row>
    <row r="1556" spans="1:14" x14ac:dyDescent="0.25">
      <c r="A1556" s="2">
        <v>1554</v>
      </c>
      <c r="B1556" s="2">
        <f t="shared" si="122"/>
        <v>24</v>
      </c>
      <c r="C1556" s="2">
        <f t="shared" si="123"/>
        <v>6</v>
      </c>
      <c r="D1556" s="31">
        <v>44354</v>
      </c>
      <c r="E1556" s="2" t="s">
        <v>6</v>
      </c>
      <c r="F1556" s="4">
        <v>107</v>
      </c>
      <c r="G1556" s="2" t="s">
        <v>19</v>
      </c>
      <c r="H1556" s="2">
        <v>3</v>
      </c>
      <c r="I1556" s="2">
        <v>3092</v>
      </c>
      <c r="J1556" s="2">
        <v>3251</v>
      </c>
      <c r="K1556" s="29">
        <f t="shared" si="120"/>
        <v>159</v>
      </c>
      <c r="L1556">
        <f t="shared" si="121"/>
        <v>4.8908028298984929</v>
      </c>
      <c r="M1556" s="33">
        <f t="shared" si="124"/>
        <v>4.3532781005470348E-5</v>
      </c>
      <c r="N1556" s="32"/>
    </row>
    <row r="1557" spans="1:14" x14ac:dyDescent="0.25">
      <c r="A1557" s="2">
        <v>1555</v>
      </c>
      <c r="B1557" s="2">
        <f t="shared" si="122"/>
        <v>24</v>
      </c>
      <c r="C1557" s="2">
        <f t="shared" si="123"/>
        <v>6</v>
      </c>
      <c r="D1557" s="31">
        <v>44355</v>
      </c>
      <c r="E1557" s="2" t="s">
        <v>7</v>
      </c>
      <c r="F1557" s="4">
        <v>106</v>
      </c>
      <c r="G1557" s="2" t="s">
        <v>4</v>
      </c>
      <c r="H1557" s="2">
        <v>43</v>
      </c>
      <c r="I1557" s="2">
        <v>1684</v>
      </c>
      <c r="J1557" s="2">
        <v>2359</v>
      </c>
      <c r="K1557" s="29">
        <f t="shared" si="120"/>
        <v>675</v>
      </c>
      <c r="L1557">
        <f t="shared" si="121"/>
        <v>28.613819415006358</v>
      </c>
      <c r="M1557" s="33">
        <f t="shared" si="124"/>
        <v>1.8480897596661938E-4</v>
      </c>
      <c r="N1557" s="32"/>
    </row>
    <row r="1558" spans="1:14" x14ac:dyDescent="0.25">
      <c r="A1558" s="2">
        <v>1556</v>
      </c>
      <c r="B1558" s="2">
        <f t="shared" si="122"/>
        <v>24</v>
      </c>
      <c r="C1558" s="2">
        <f t="shared" si="123"/>
        <v>6</v>
      </c>
      <c r="D1558" s="31">
        <v>44356</v>
      </c>
      <c r="E1558" s="2" t="s">
        <v>5</v>
      </c>
      <c r="F1558" s="4">
        <v>106</v>
      </c>
      <c r="G1558" s="2" t="s">
        <v>19</v>
      </c>
      <c r="H1558" s="2">
        <v>10</v>
      </c>
      <c r="I1558" s="2">
        <v>4890</v>
      </c>
      <c r="J1558" s="2">
        <v>2595</v>
      </c>
      <c r="K1558" s="29">
        <f t="shared" si="120"/>
        <v>-2295</v>
      </c>
      <c r="L1558">
        <f t="shared" si="121"/>
        <v>-88.439306358381501</v>
      </c>
      <c r="M1558" s="33">
        <f t="shared" si="124"/>
        <v>-6.283505182865059E-4</v>
      </c>
      <c r="N1558" s="32"/>
    </row>
    <row r="1559" spans="1:14" x14ac:dyDescent="0.25">
      <c r="A1559" s="2">
        <v>1557</v>
      </c>
      <c r="B1559" s="2">
        <f t="shared" si="122"/>
        <v>24</v>
      </c>
      <c r="C1559" s="2">
        <f t="shared" si="123"/>
        <v>6</v>
      </c>
      <c r="D1559" s="31">
        <v>44357</v>
      </c>
      <c r="E1559" s="2" t="s">
        <v>5</v>
      </c>
      <c r="F1559" s="4">
        <v>101</v>
      </c>
      <c r="G1559" s="2" t="s">
        <v>20</v>
      </c>
      <c r="H1559" s="2">
        <v>16</v>
      </c>
      <c r="I1559" s="2">
        <v>2744</v>
      </c>
      <c r="J1559" s="2">
        <v>8606</v>
      </c>
      <c r="K1559" s="29">
        <f t="shared" si="120"/>
        <v>5862</v>
      </c>
      <c r="L1559">
        <f t="shared" si="121"/>
        <v>68.11526841738322</v>
      </c>
      <c r="M1559" s="33">
        <f t="shared" si="124"/>
        <v>1.6049632846167746E-3</v>
      </c>
      <c r="N1559" s="32"/>
    </row>
    <row r="1560" spans="1:14" x14ac:dyDescent="0.25">
      <c r="A1560" s="2">
        <v>1558</v>
      </c>
      <c r="B1560" s="2">
        <f t="shared" si="122"/>
        <v>24</v>
      </c>
      <c r="C1560" s="2">
        <f t="shared" si="123"/>
        <v>6</v>
      </c>
      <c r="D1560" s="31">
        <v>44358</v>
      </c>
      <c r="E1560" s="2" t="s">
        <v>3</v>
      </c>
      <c r="F1560" s="4">
        <v>105</v>
      </c>
      <c r="G1560" s="2" t="s">
        <v>4</v>
      </c>
      <c r="H1560" s="2">
        <v>4</v>
      </c>
      <c r="I1560" s="2">
        <v>4997</v>
      </c>
      <c r="J1560" s="2">
        <v>4967</v>
      </c>
      <c r="K1560" s="29">
        <f t="shared" si="120"/>
        <v>-30</v>
      </c>
      <c r="L1560">
        <f t="shared" si="121"/>
        <v>-0.60398630964364808</v>
      </c>
      <c r="M1560" s="33">
        <f t="shared" si="124"/>
        <v>-8.2137322651830848E-6</v>
      </c>
      <c r="N1560" s="32"/>
    </row>
    <row r="1561" spans="1:14" x14ac:dyDescent="0.25">
      <c r="A1561" s="2">
        <v>1559</v>
      </c>
      <c r="B1561" s="2">
        <f t="shared" si="122"/>
        <v>24</v>
      </c>
      <c r="C1561" s="2">
        <f t="shared" si="123"/>
        <v>6</v>
      </c>
      <c r="D1561" s="31">
        <v>44359</v>
      </c>
      <c r="E1561" s="2" t="s">
        <v>6</v>
      </c>
      <c r="F1561" s="4">
        <v>110</v>
      </c>
      <c r="G1561" s="2" t="s">
        <v>8</v>
      </c>
      <c r="H1561" s="2">
        <v>34</v>
      </c>
      <c r="I1561" s="2">
        <v>2905</v>
      </c>
      <c r="J1561" s="2">
        <v>1834</v>
      </c>
      <c r="K1561" s="29">
        <f t="shared" si="120"/>
        <v>-1071</v>
      </c>
      <c r="L1561">
        <f t="shared" si="121"/>
        <v>-58.396946564885496</v>
      </c>
      <c r="M1561" s="33">
        <f t="shared" si="124"/>
        <v>-2.9323024186703612E-4</v>
      </c>
      <c r="N1561" s="32"/>
    </row>
    <row r="1562" spans="1:14" x14ac:dyDescent="0.25">
      <c r="A1562" s="2">
        <v>1560</v>
      </c>
      <c r="B1562" s="2">
        <f t="shared" si="122"/>
        <v>25</v>
      </c>
      <c r="C1562" s="2">
        <f t="shared" si="123"/>
        <v>6</v>
      </c>
      <c r="D1562" s="31">
        <v>44360</v>
      </c>
      <c r="E1562" s="2" t="s">
        <v>3</v>
      </c>
      <c r="F1562" s="4">
        <v>103</v>
      </c>
      <c r="G1562" s="2" t="s">
        <v>8</v>
      </c>
      <c r="H1562" s="2">
        <v>39</v>
      </c>
      <c r="I1562" s="2">
        <v>2763</v>
      </c>
      <c r="J1562" s="2">
        <v>5795</v>
      </c>
      <c r="K1562" s="29">
        <f t="shared" si="120"/>
        <v>3032</v>
      </c>
      <c r="L1562">
        <f t="shared" si="121"/>
        <v>52.320966350301987</v>
      </c>
      <c r="M1562" s="33">
        <f t="shared" si="124"/>
        <v>8.3013454093450374E-4</v>
      </c>
      <c r="N1562" s="32"/>
    </row>
    <row r="1563" spans="1:14" x14ac:dyDescent="0.25">
      <c r="A1563" s="2">
        <v>1561</v>
      </c>
      <c r="B1563" s="2">
        <f t="shared" si="122"/>
        <v>25</v>
      </c>
      <c r="C1563" s="2">
        <f t="shared" si="123"/>
        <v>6</v>
      </c>
      <c r="D1563" s="31">
        <v>44361</v>
      </c>
      <c r="E1563" s="2" t="s">
        <v>7</v>
      </c>
      <c r="F1563" s="4">
        <v>101</v>
      </c>
      <c r="G1563" s="2" t="s">
        <v>4</v>
      </c>
      <c r="H1563" s="2">
        <v>16</v>
      </c>
      <c r="I1563" s="2">
        <v>4508</v>
      </c>
      <c r="J1563" s="2">
        <v>3894</v>
      </c>
      <c r="K1563" s="29">
        <f t="shared" si="120"/>
        <v>-614</v>
      </c>
      <c r="L1563">
        <f t="shared" si="121"/>
        <v>-15.767847971237803</v>
      </c>
      <c r="M1563" s="33">
        <f t="shared" si="124"/>
        <v>-1.6810772036074712E-4</v>
      </c>
      <c r="N1563" s="32"/>
    </row>
    <row r="1564" spans="1:14" x14ac:dyDescent="0.25">
      <c r="A1564" s="2">
        <v>1562</v>
      </c>
      <c r="B1564" s="2">
        <f t="shared" si="122"/>
        <v>25</v>
      </c>
      <c r="C1564" s="2">
        <f t="shared" si="123"/>
        <v>6</v>
      </c>
      <c r="D1564" s="31">
        <v>44362</v>
      </c>
      <c r="E1564" s="2" t="s">
        <v>3</v>
      </c>
      <c r="F1564" s="4">
        <v>109</v>
      </c>
      <c r="G1564" s="2" t="s">
        <v>19</v>
      </c>
      <c r="H1564" s="2">
        <v>23</v>
      </c>
      <c r="I1564" s="2">
        <v>1318</v>
      </c>
      <c r="J1564" s="2">
        <v>6657</v>
      </c>
      <c r="K1564" s="29">
        <f t="shared" si="120"/>
        <v>5339</v>
      </c>
      <c r="L1564">
        <f t="shared" si="121"/>
        <v>80.201291873216164</v>
      </c>
      <c r="M1564" s="33">
        <f t="shared" si="124"/>
        <v>1.4617705521270828E-3</v>
      </c>
      <c r="N1564" s="32"/>
    </row>
    <row r="1565" spans="1:14" x14ac:dyDescent="0.25">
      <c r="A1565" s="2">
        <v>1563</v>
      </c>
      <c r="B1565" s="2">
        <f t="shared" si="122"/>
        <v>25</v>
      </c>
      <c r="C1565" s="2">
        <f t="shared" si="123"/>
        <v>6</v>
      </c>
      <c r="D1565" s="31">
        <v>44363</v>
      </c>
      <c r="E1565" s="2" t="s">
        <v>5</v>
      </c>
      <c r="F1565" s="4">
        <v>106</v>
      </c>
      <c r="G1565" s="2" t="s">
        <v>20</v>
      </c>
      <c r="H1565" s="2">
        <v>39</v>
      </c>
      <c r="I1565" s="2">
        <v>4380</v>
      </c>
      <c r="J1565" s="2">
        <v>7862</v>
      </c>
      <c r="K1565" s="29">
        <f t="shared" si="120"/>
        <v>3482</v>
      </c>
      <c r="L1565">
        <f t="shared" si="121"/>
        <v>44.288984991096413</v>
      </c>
      <c r="M1565" s="33">
        <f t="shared" si="124"/>
        <v>9.5334052491224995E-4</v>
      </c>
      <c r="N1565" s="32"/>
    </row>
    <row r="1566" spans="1:14" x14ac:dyDescent="0.25">
      <c r="A1566" s="2">
        <v>1564</v>
      </c>
      <c r="B1566" s="2">
        <f t="shared" si="122"/>
        <v>25</v>
      </c>
      <c r="C1566" s="2">
        <f t="shared" si="123"/>
        <v>6</v>
      </c>
      <c r="D1566" s="31">
        <v>44364</v>
      </c>
      <c r="E1566" s="2" t="s">
        <v>6</v>
      </c>
      <c r="F1566" s="4">
        <v>108</v>
      </c>
      <c r="G1566" s="2" t="s">
        <v>20</v>
      </c>
      <c r="H1566" s="2">
        <v>43</v>
      </c>
      <c r="I1566" s="2">
        <v>1738</v>
      </c>
      <c r="J1566" s="2">
        <v>8001</v>
      </c>
      <c r="K1566" s="29">
        <f t="shared" si="120"/>
        <v>6263</v>
      </c>
      <c r="L1566">
        <f t="shared" si="121"/>
        <v>78.277715285589295</v>
      </c>
      <c r="M1566" s="33">
        <f t="shared" si="124"/>
        <v>1.7147535058947218E-3</v>
      </c>
      <c r="N1566" s="32"/>
    </row>
    <row r="1567" spans="1:14" x14ac:dyDescent="0.25">
      <c r="A1567" s="2">
        <v>1565</v>
      </c>
      <c r="B1567" s="2">
        <f t="shared" si="122"/>
        <v>25</v>
      </c>
      <c r="C1567" s="2">
        <f t="shared" si="123"/>
        <v>6</v>
      </c>
      <c r="D1567" s="31">
        <v>44365</v>
      </c>
      <c r="E1567" s="2" t="s">
        <v>6</v>
      </c>
      <c r="F1567" s="4">
        <v>105</v>
      </c>
      <c r="G1567" s="2" t="s">
        <v>20</v>
      </c>
      <c r="H1567" s="2">
        <v>48</v>
      </c>
      <c r="I1567" s="2">
        <v>4391</v>
      </c>
      <c r="J1567" s="2">
        <v>1593</v>
      </c>
      <c r="K1567" s="29">
        <f t="shared" si="120"/>
        <v>-2798</v>
      </c>
      <c r="L1567">
        <f t="shared" si="121"/>
        <v>-175.64344005021971</v>
      </c>
      <c r="M1567" s="33">
        <f t="shared" si="124"/>
        <v>-7.6606742926607564E-4</v>
      </c>
      <c r="N1567" s="32"/>
    </row>
    <row r="1568" spans="1:14" x14ac:dyDescent="0.25">
      <c r="A1568" s="2">
        <v>1566</v>
      </c>
      <c r="B1568" s="2">
        <f t="shared" si="122"/>
        <v>25</v>
      </c>
      <c r="C1568" s="2">
        <f t="shared" si="123"/>
        <v>6</v>
      </c>
      <c r="D1568" s="31">
        <v>44366</v>
      </c>
      <c r="E1568" s="2" t="s">
        <v>6</v>
      </c>
      <c r="F1568" s="4">
        <v>109</v>
      </c>
      <c r="G1568" s="2" t="s">
        <v>4</v>
      </c>
      <c r="H1568" s="2">
        <v>23</v>
      </c>
      <c r="I1568" s="2">
        <v>4660</v>
      </c>
      <c r="J1568" s="2">
        <v>4069</v>
      </c>
      <c r="K1568" s="29">
        <f t="shared" si="120"/>
        <v>-591</v>
      </c>
      <c r="L1568">
        <f t="shared" si="121"/>
        <v>-14.524453182600148</v>
      </c>
      <c r="M1568" s="33">
        <f t="shared" si="124"/>
        <v>-1.6181052562410676E-4</v>
      </c>
      <c r="N1568" s="32"/>
    </row>
    <row r="1569" spans="1:14" x14ac:dyDescent="0.25">
      <c r="A1569" s="2">
        <v>1567</v>
      </c>
      <c r="B1569" s="2">
        <f t="shared" si="122"/>
        <v>26</v>
      </c>
      <c r="C1569" s="2">
        <f t="shared" si="123"/>
        <v>6</v>
      </c>
      <c r="D1569" s="31">
        <v>44367</v>
      </c>
      <c r="E1569" s="2" t="s">
        <v>6</v>
      </c>
      <c r="F1569" s="4">
        <v>103</v>
      </c>
      <c r="G1569" s="2" t="s">
        <v>18</v>
      </c>
      <c r="H1569" s="2">
        <v>8</v>
      </c>
      <c r="I1569" s="2">
        <v>4135</v>
      </c>
      <c r="J1569" s="2">
        <v>5575</v>
      </c>
      <c r="K1569" s="29">
        <f t="shared" si="120"/>
        <v>1440</v>
      </c>
      <c r="L1569">
        <f t="shared" si="121"/>
        <v>25.829596412556054</v>
      </c>
      <c r="M1569" s="33">
        <f t="shared" si="124"/>
        <v>3.9425914872878801E-4</v>
      </c>
      <c r="N1569" s="32"/>
    </row>
    <row r="1570" spans="1:14" x14ac:dyDescent="0.25">
      <c r="A1570" s="2">
        <v>1568</v>
      </c>
      <c r="B1570" s="2">
        <f t="shared" si="122"/>
        <v>26</v>
      </c>
      <c r="C1570" s="2">
        <f t="shared" si="123"/>
        <v>6</v>
      </c>
      <c r="D1570" s="31">
        <v>44368</v>
      </c>
      <c r="E1570" s="2" t="s">
        <v>6</v>
      </c>
      <c r="F1570" s="4">
        <v>103</v>
      </c>
      <c r="G1570" s="2" t="s">
        <v>19</v>
      </c>
      <c r="H1570" s="2">
        <v>5</v>
      </c>
      <c r="I1570" s="2">
        <v>1251</v>
      </c>
      <c r="J1570" s="2">
        <v>2010</v>
      </c>
      <c r="K1570" s="29">
        <f t="shared" si="120"/>
        <v>759</v>
      </c>
      <c r="L1570">
        <f t="shared" si="121"/>
        <v>37.761194029850749</v>
      </c>
      <c r="M1570" s="33">
        <f t="shared" si="124"/>
        <v>2.0780742630913202E-4</v>
      </c>
      <c r="N1570" s="32"/>
    </row>
    <row r="1571" spans="1:14" x14ac:dyDescent="0.25">
      <c r="A1571" s="2">
        <v>1569</v>
      </c>
      <c r="B1571" s="2">
        <f t="shared" si="122"/>
        <v>26</v>
      </c>
      <c r="C1571" s="2">
        <f t="shared" si="123"/>
        <v>6</v>
      </c>
      <c r="D1571" s="31">
        <v>44369</v>
      </c>
      <c r="E1571" s="2" t="s">
        <v>6</v>
      </c>
      <c r="F1571" s="4">
        <v>108</v>
      </c>
      <c r="G1571" s="2" t="s">
        <v>19</v>
      </c>
      <c r="H1571" s="2">
        <v>34</v>
      </c>
      <c r="I1571" s="2">
        <v>1416</v>
      </c>
      <c r="J1571" s="2">
        <v>5379</v>
      </c>
      <c r="K1571" s="29">
        <f t="shared" si="120"/>
        <v>3963</v>
      </c>
      <c r="L1571">
        <f t="shared" si="121"/>
        <v>73.675404350250972</v>
      </c>
      <c r="M1571" s="33">
        <f t="shared" si="124"/>
        <v>1.0850340322306855E-3</v>
      </c>
      <c r="N1571" s="32"/>
    </row>
    <row r="1572" spans="1:14" x14ac:dyDescent="0.25">
      <c r="A1572" s="2">
        <v>1570</v>
      </c>
      <c r="B1572" s="2">
        <f t="shared" si="122"/>
        <v>26</v>
      </c>
      <c r="C1572" s="2">
        <f t="shared" si="123"/>
        <v>6</v>
      </c>
      <c r="D1572" s="31">
        <v>44370</v>
      </c>
      <c r="E1572" s="2" t="s">
        <v>6</v>
      </c>
      <c r="F1572" s="4">
        <v>105</v>
      </c>
      <c r="G1572" s="2" t="s">
        <v>20</v>
      </c>
      <c r="H1572" s="2">
        <v>1</v>
      </c>
      <c r="I1572" s="2">
        <v>4318</v>
      </c>
      <c r="J1572" s="2">
        <v>6310</v>
      </c>
      <c r="K1572" s="29">
        <f t="shared" si="120"/>
        <v>1992</v>
      </c>
      <c r="L1572">
        <f t="shared" si="121"/>
        <v>31.568938193343897</v>
      </c>
      <c r="M1572" s="33">
        <f t="shared" si="124"/>
        <v>5.4539182240815676E-4</v>
      </c>
      <c r="N1572" s="32"/>
    </row>
    <row r="1573" spans="1:14" x14ac:dyDescent="0.25">
      <c r="A1573" s="2">
        <v>1571</v>
      </c>
      <c r="B1573" s="2">
        <f t="shared" si="122"/>
        <v>26</v>
      </c>
      <c r="C1573" s="2">
        <f t="shared" si="123"/>
        <v>6</v>
      </c>
      <c r="D1573" s="31">
        <v>44371</v>
      </c>
      <c r="E1573" s="2" t="s">
        <v>7</v>
      </c>
      <c r="F1573" s="4">
        <v>109</v>
      </c>
      <c r="G1573" s="2" t="s">
        <v>20</v>
      </c>
      <c r="H1573" s="2">
        <v>31</v>
      </c>
      <c r="I1573" s="2">
        <v>2413</v>
      </c>
      <c r="J1573" s="2">
        <v>6361</v>
      </c>
      <c r="K1573" s="29">
        <f t="shared" si="120"/>
        <v>3948</v>
      </c>
      <c r="L1573">
        <f t="shared" si="121"/>
        <v>62.065712938217267</v>
      </c>
      <c r="M1573" s="33">
        <f t="shared" si="124"/>
        <v>1.0809271660980938E-3</v>
      </c>
      <c r="N1573" s="32"/>
    </row>
    <row r="1574" spans="1:14" x14ac:dyDescent="0.25">
      <c r="A1574" s="2">
        <v>1572</v>
      </c>
      <c r="B1574" s="2">
        <f t="shared" si="122"/>
        <v>26</v>
      </c>
      <c r="C1574" s="2">
        <f t="shared" si="123"/>
        <v>6</v>
      </c>
      <c r="D1574" s="31">
        <v>44372</v>
      </c>
      <c r="E1574" s="2" t="s">
        <v>3</v>
      </c>
      <c r="F1574" s="4">
        <v>101</v>
      </c>
      <c r="G1574" s="2" t="s">
        <v>18</v>
      </c>
      <c r="H1574" s="2">
        <v>27</v>
      </c>
      <c r="I1574" s="2">
        <v>2227</v>
      </c>
      <c r="J1574" s="2">
        <v>4259</v>
      </c>
      <c r="K1574" s="29">
        <f t="shared" si="120"/>
        <v>2032</v>
      </c>
      <c r="L1574">
        <f t="shared" si="121"/>
        <v>47.710730218361121</v>
      </c>
      <c r="M1574" s="33">
        <f t="shared" si="124"/>
        <v>5.5634346542840095E-4</v>
      </c>
      <c r="N1574" s="32"/>
    </row>
    <row r="1575" spans="1:14" x14ac:dyDescent="0.25">
      <c r="A1575" s="2">
        <v>1573</v>
      </c>
      <c r="B1575" s="2">
        <f t="shared" si="122"/>
        <v>26</v>
      </c>
      <c r="C1575" s="2">
        <f t="shared" si="123"/>
        <v>6</v>
      </c>
      <c r="D1575" s="31">
        <v>44373</v>
      </c>
      <c r="E1575" s="2" t="s">
        <v>3</v>
      </c>
      <c r="F1575" s="4">
        <v>103</v>
      </c>
      <c r="G1575" s="2" t="s">
        <v>20</v>
      </c>
      <c r="H1575" s="2">
        <v>26</v>
      </c>
      <c r="I1575" s="2">
        <v>3903</v>
      </c>
      <c r="J1575" s="2">
        <v>2505</v>
      </c>
      <c r="K1575" s="29">
        <f t="shared" si="120"/>
        <v>-1398</v>
      </c>
      <c r="L1575">
        <f t="shared" si="121"/>
        <v>-55.808383233532929</v>
      </c>
      <c r="M1575" s="33">
        <f t="shared" si="124"/>
        <v>-3.8275992355753171E-4</v>
      </c>
      <c r="N1575" s="32"/>
    </row>
    <row r="1576" spans="1:14" x14ac:dyDescent="0.25">
      <c r="A1576" s="2">
        <v>1574</v>
      </c>
      <c r="B1576" s="2">
        <f t="shared" si="122"/>
        <v>27</v>
      </c>
      <c r="C1576" s="2">
        <f t="shared" si="123"/>
        <v>6</v>
      </c>
      <c r="D1576" s="31">
        <v>44374</v>
      </c>
      <c r="E1576" s="2" t="s">
        <v>6</v>
      </c>
      <c r="F1576" s="4">
        <v>106</v>
      </c>
      <c r="G1576" s="2" t="s">
        <v>19</v>
      </c>
      <c r="H1576" s="2">
        <v>32</v>
      </c>
      <c r="I1576" s="2">
        <v>3082</v>
      </c>
      <c r="J1576" s="2">
        <v>8472</v>
      </c>
      <c r="K1576" s="29">
        <f t="shared" si="120"/>
        <v>5390</v>
      </c>
      <c r="L1576">
        <f t="shared" si="121"/>
        <v>63.621340887629842</v>
      </c>
      <c r="M1576" s="33">
        <f t="shared" si="124"/>
        <v>1.4757338969778942E-3</v>
      </c>
      <c r="N1576" s="32"/>
    </row>
    <row r="1577" spans="1:14" x14ac:dyDescent="0.25">
      <c r="A1577" s="2">
        <v>1575</v>
      </c>
      <c r="B1577" s="2">
        <f t="shared" si="122"/>
        <v>27</v>
      </c>
      <c r="C1577" s="2">
        <f t="shared" si="123"/>
        <v>6</v>
      </c>
      <c r="D1577" s="31">
        <v>44375</v>
      </c>
      <c r="E1577" s="2" t="s">
        <v>5</v>
      </c>
      <c r="F1577" s="4">
        <v>102</v>
      </c>
      <c r="G1577" s="2" t="s">
        <v>8</v>
      </c>
      <c r="H1577" s="2">
        <v>32</v>
      </c>
      <c r="I1577" s="2">
        <v>4900</v>
      </c>
      <c r="J1577" s="2">
        <v>7182</v>
      </c>
      <c r="K1577" s="29">
        <f t="shared" si="120"/>
        <v>2282</v>
      </c>
      <c r="L1577">
        <f t="shared" si="121"/>
        <v>31.773879142300192</v>
      </c>
      <c r="M1577" s="33">
        <f t="shared" si="124"/>
        <v>6.2479123430492656E-4</v>
      </c>
      <c r="N1577" s="32"/>
    </row>
    <row r="1578" spans="1:14" x14ac:dyDescent="0.25">
      <c r="A1578" s="2">
        <v>1576</v>
      </c>
      <c r="B1578" s="2">
        <f t="shared" si="122"/>
        <v>27</v>
      </c>
      <c r="C1578" s="2">
        <f t="shared" si="123"/>
        <v>6</v>
      </c>
      <c r="D1578" s="31">
        <v>44376</v>
      </c>
      <c r="E1578" s="2" t="s">
        <v>3</v>
      </c>
      <c r="F1578" s="4">
        <v>105</v>
      </c>
      <c r="G1578" s="2" t="s">
        <v>20</v>
      </c>
      <c r="H1578" s="2">
        <v>20</v>
      </c>
      <c r="I1578" s="2">
        <v>2806</v>
      </c>
      <c r="J1578" s="2">
        <v>4147</v>
      </c>
      <c r="K1578" s="29">
        <f t="shared" si="120"/>
        <v>1341</v>
      </c>
      <c r="L1578">
        <f t="shared" si="121"/>
        <v>32.336628888353026</v>
      </c>
      <c r="M1578" s="33">
        <f t="shared" si="124"/>
        <v>3.6715383225368388E-4</v>
      </c>
      <c r="N1578" s="32"/>
    </row>
    <row r="1579" spans="1:14" x14ac:dyDescent="0.25">
      <c r="A1579" s="2">
        <v>1577</v>
      </c>
      <c r="B1579" s="2">
        <f t="shared" si="122"/>
        <v>27</v>
      </c>
      <c r="C1579" s="2">
        <f t="shared" si="123"/>
        <v>6</v>
      </c>
      <c r="D1579" s="31">
        <v>44377</v>
      </c>
      <c r="E1579" s="2" t="s">
        <v>7</v>
      </c>
      <c r="F1579" s="4">
        <v>110</v>
      </c>
      <c r="G1579" s="2" t="s">
        <v>18</v>
      </c>
      <c r="H1579" s="2">
        <v>32</v>
      </c>
      <c r="I1579" s="2">
        <v>2487</v>
      </c>
      <c r="J1579" s="2">
        <v>1902</v>
      </c>
      <c r="K1579" s="29">
        <f t="shared" si="120"/>
        <v>-585</v>
      </c>
      <c r="L1579">
        <f t="shared" si="121"/>
        <v>-30.757097791798106</v>
      </c>
      <c r="M1579" s="33">
        <f t="shared" si="124"/>
        <v>-1.6016777917107015E-4</v>
      </c>
      <c r="N1579" s="32"/>
    </row>
    <row r="1580" spans="1:14" x14ac:dyDescent="0.25">
      <c r="A1580" s="2">
        <v>1578</v>
      </c>
      <c r="B1580" s="2">
        <f t="shared" si="122"/>
        <v>27</v>
      </c>
      <c r="C1580" s="2">
        <f t="shared" si="123"/>
        <v>7</v>
      </c>
      <c r="D1580" s="31">
        <v>44378</v>
      </c>
      <c r="E1580" s="2" t="s">
        <v>6</v>
      </c>
      <c r="F1580" s="4">
        <v>103</v>
      </c>
      <c r="G1580" s="2" t="s">
        <v>4</v>
      </c>
      <c r="H1580" s="2">
        <v>46</v>
      </c>
      <c r="I1580" s="2">
        <v>2017</v>
      </c>
      <c r="J1580" s="2">
        <v>2898</v>
      </c>
      <c r="K1580" s="29">
        <f t="shared" si="120"/>
        <v>881</v>
      </c>
      <c r="L1580">
        <f t="shared" si="121"/>
        <v>30.400276052449964</v>
      </c>
      <c r="M1580" s="33">
        <f t="shared" si="124"/>
        <v>2.4120993752087657E-4</v>
      </c>
      <c r="N1580" s="32"/>
    </row>
    <row r="1581" spans="1:14" x14ac:dyDescent="0.25">
      <c r="A1581" s="2">
        <v>1579</v>
      </c>
      <c r="B1581" s="2">
        <f t="shared" si="122"/>
        <v>27</v>
      </c>
      <c r="C1581" s="2">
        <f t="shared" si="123"/>
        <v>7</v>
      </c>
      <c r="D1581" s="31">
        <v>44379</v>
      </c>
      <c r="E1581" s="2" t="s">
        <v>6</v>
      </c>
      <c r="F1581" s="4">
        <v>107</v>
      </c>
      <c r="G1581" s="2" t="s">
        <v>19</v>
      </c>
      <c r="H1581" s="2">
        <v>45</v>
      </c>
      <c r="I1581" s="2">
        <v>3437</v>
      </c>
      <c r="J1581" s="2">
        <v>3394</v>
      </c>
      <c r="K1581" s="29">
        <f t="shared" si="120"/>
        <v>-43</v>
      </c>
      <c r="L1581">
        <f t="shared" si="121"/>
        <v>-1.2669416617560401</v>
      </c>
      <c r="M1581" s="33">
        <f t="shared" si="124"/>
        <v>-1.177301624676242E-5</v>
      </c>
      <c r="N1581" s="32"/>
    </row>
    <row r="1582" spans="1:14" x14ac:dyDescent="0.25">
      <c r="A1582" s="2">
        <v>1580</v>
      </c>
      <c r="B1582" s="2">
        <f t="shared" si="122"/>
        <v>27</v>
      </c>
      <c r="C1582" s="2">
        <f t="shared" si="123"/>
        <v>7</v>
      </c>
      <c r="D1582" s="31">
        <v>44380</v>
      </c>
      <c r="E1582" s="2" t="s">
        <v>6</v>
      </c>
      <c r="F1582" s="4">
        <v>101</v>
      </c>
      <c r="G1582" s="2" t="s">
        <v>19</v>
      </c>
      <c r="H1582" s="2">
        <v>18</v>
      </c>
      <c r="I1582" s="2">
        <v>1188</v>
      </c>
      <c r="J1582" s="2">
        <v>7926</v>
      </c>
      <c r="K1582" s="29">
        <f t="shared" si="120"/>
        <v>6738</v>
      </c>
      <c r="L1582">
        <f t="shared" si="121"/>
        <v>85.011355034065105</v>
      </c>
      <c r="M1582" s="33">
        <f t="shared" si="124"/>
        <v>1.8448042667601207E-3</v>
      </c>
      <c r="N1582" s="32"/>
    </row>
    <row r="1583" spans="1:14" x14ac:dyDescent="0.25">
      <c r="A1583" s="2">
        <v>1581</v>
      </c>
      <c r="B1583" s="2">
        <f t="shared" si="122"/>
        <v>28</v>
      </c>
      <c r="C1583" s="2">
        <f t="shared" si="123"/>
        <v>7</v>
      </c>
      <c r="D1583" s="31">
        <v>44381</v>
      </c>
      <c r="E1583" s="2" t="s">
        <v>6</v>
      </c>
      <c r="F1583" s="4">
        <v>102</v>
      </c>
      <c r="G1583" s="2" t="s">
        <v>8</v>
      </c>
      <c r="H1583" s="2">
        <v>4</v>
      </c>
      <c r="I1583" s="2">
        <v>2240</v>
      </c>
      <c r="J1583" s="2">
        <v>4092</v>
      </c>
      <c r="K1583" s="29">
        <f t="shared" si="120"/>
        <v>1852</v>
      </c>
      <c r="L1583">
        <f t="shared" si="121"/>
        <v>45.259042033235581</v>
      </c>
      <c r="M1583" s="33">
        <f t="shared" si="124"/>
        <v>5.0706107183730244E-4</v>
      </c>
      <c r="N1583" s="32"/>
    </row>
    <row r="1584" spans="1:14" x14ac:dyDescent="0.25">
      <c r="A1584" s="2">
        <v>1582</v>
      </c>
      <c r="B1584" s="2">
        <f t="shared" si="122"/>
        <v>28</v>
      </c>
      <c r="C1584" s="2">
        <f t="shared" si="123"/>
        <v>7</v>
      </c>
      <c r="D1584" s="31">
        <v>44382</v>
      </c>
      <c r="E1584" s="2" t="s">
        <v>7</v>
      </c>
      <c r="F1584" s="4">
        <v>107</v>
      </c>
      <c r="G1584" s="2" t="s">
        <v>4</v>
      </c>
      <c r="H1584" s="2">
        <v>32</v>
      </c>
      <c r="I1584" s="2">
        <v>1673</v>
      </c>
      <c r="J1584" s="2">
        <v>8514</v>
      </c>
      <c r="K1584" s="29">
        <f t="shared" si="120"/>
        <v>6841</v>
      </c>
      <c r="L1584">
        <f t="shared" si="121"/>
        <v>80.35001174536059</v>
      </c>
      <c r="M1584" s="33">
        <f t="shared" si="124"/>
        <v>1.8730047475372493E-3</v>
      </c>
      <c r="N1584" s="32"/>
    </row>
    <row r="1585" spans="1:14" x14ac:dyDescent="0.25">
      <c r="A1585" s="2">
        <v>1583</v>
      </c>
      <c r="B1585" s="2">
        <f t="shared" si="122"/>
        <v>28</v>
      </c>
      <c r="C1585" s="2">
        <f t="shared" si="123"/>
        <v>7</v>
      </c>
      <c r="D1585" s="31">
        <v>44383</v>
      </c>
      <c r="E1585" s="2" t="s">
        <v>3</v>
      </c>
      <c r="F1585" s="4">
        <v>103</v>
      </c>
      <c r="G1585" s="2" t="s">
        <v>18</v>
      </c>
      <c r="H1585" s="2">
        <v>33</v>
      </c>
      <c r="I1585" s="2">
        <v>1780</v>
      </c>
      <c r="J1585" s="2">
        <v>2357</v>
      </c>
      <c r="K1585" s="29">
        <f t="shared" si="120"/>
        <v>577</v>
      </c>
      <c r="L1585">
        <f t="shared" si="121"/>
        <v>24.480271531607976</v>
      </c>
      <c r="M1585" s="33">
        <f t="shared" si="124"/>
        <v>1.5797745056702131E-4</v>
      </c>
      <c r="N1585" s="32"/>
    </row>
    <row r="1586" spans="1:14" x14ac:dyDescent="0.25">
      <c r="A1586" s="2">
        <v>1584</v>
      </c>
      <c r="B1586" s="2">
        <f t="shared" si="122"/>
        <v>28</v>
      </c>
      <c r="C1586" s="2">
        <f t="shared" si="123"/>
        <v>7</v>
      </c>
      <c r="D1586" s="31">
        <v>44384</v>
      </c>
      <c r="E1586" s="2" t="s">
        <v>3</v>
      </c>
      <c r="F1586" s="4">
        <v>103</v>
      </c>
      <c r="G1586" s="2" t="s">
        <v>20</v>
      </c>
      <c r="H1586" s="2">
        <v>5</v>
      </c>
      <c r="I1586" s="2">
        <v>4102</v>
      </c>
      <c r="J1586" s="2">
        <v>8046</v>
      </c>
      <c r="K1586" s="29">
        <f t="shared" si="120"/>
        <v>3944</v>
      </c>
      <c r="L1586">
        <f t="shared" si="121"/>
        <v>49.018145662440965</v>
      </c>
      <c r="M1586" s="33">
        <f t="shared" si="124"/>
        <v>1.0798320017960696E-3</v>
      </c>
      <c r="N1586" s="32"/>
    </row>
    <row r="1587" spans="1:14" x14ac:dyDescent="0.25">
      <c r="A1587" s="2">
        <v>1585</v>
      </c>
      <c r="B1587" s="2">
        <f t="shared" si="122"/>
        <v>28</v>
      </c>
      <c r="C1587" s="2">
        <f t="shared" si="123"/>
        <v>7</v>
      </c>
      <c r="D1587" s="31">
        <v>44385</v>
      </c>
      <c r="E1587" s="2" t="s">
        <v>7</v>
      </c>
      <c r="F1587" s="4">
        <v>102</v>
      </c>
      <c r="G1587" s="2" t="s">
        <v>4</v>
      </c>
      <c r="H1587" s="2">
        <v>10</v>
      </c>
      <c r="I1587" s="2">
        <v>2110</v>
      </c>
      <c r="J1587" s="2">
        <v>6516</v>
      </c>
      <c r="K1587" s="29">
        <f t="shared" si="120"/>
        <v>4406</v>
      </c>
      <c r="L1587">
        <f t="shared" si="121"/>
        <v>67.618170656844683</v>
      </c>
      <c r="M1587" s="33">
        <f t="shared" si="124"/>
        <v>1.2063234786798889E-3</v>
      </c>
      <c r="N1587" s="32"/>
    </row>
    <row r="1588" spans="1:14" x14ac:dyDescent="0.25">
      <c r="A1588" s="2">
        <v>1586</v>
      </c>
      <c r="B1588" s="2">
        <f t="shared" si="122"/>
        <v>28</v>
      </c>
      <c r="C1588" s="2">
        <f t="shared" si="123"/>
        <v>7</v>
      </c>
      <c r="D1588" s="31">
        <v>44386</v>
      </c>
      <c r="E1588" s="2" t="s">
        <v>7</v>
      </c>
      <c r="F1588" s="4">
        <v>103</v>
      </c>
      <c r="G1588" s="2" t="s">
        <v>19</v>
      </c>
      <c r="H1588" s="2">
        <v>41</v>
      </c>
      <c r="I1588" s="2">
        <v>3450</v>
      </c>
      <c r="J1588" s="2">
        <v>2056</v>
      </c>
      <c r="K1588" s="29">
        <f t="shared" si="120"/>
        <v>-1394</v>
      </c>
      <c r="L1588">
        <f t="shared" si="121"/>
        <v>-67.801556420233467</v>
      </c>
      <c r="M1588" s="33">
        <f t="shared" si="124"/>
        <v>-3.816647592555073E-4</v>
      </c>
      <c r="N1588" s="32"/>
    </row>
    <row r="1589" spans="1:14" x14ac:dyDescent="0.25">
      <c r="A1589" s="2">
        <v>1587</v>
      </c>
      <c r="B1589" s="2">
        <f t="shared" si="122"/>
        <v>28</v>
      </c>
      <c r="C1589" s="2">
        <f t="shared" si="123"/>
        <v>7</v>
      </c>
      <c r="D1589" s="31">
        <v>44387</v>
      </c>
      <c r="E1589" s="2" t="s">
        <v>3</v>
      </c>
      <c r="F1589" s="4">
        <v>101</v>
      </c>
      <c r="G1589" s="2" t="s">
        <v>8</v>
      </c>
      <c r="H1589" s="2">
        <v>46</v>
      </c>
      <c r="I1589" s="2">
        <v>2542</v>
      </c>
      <c r="J1589" s="2">
        <v>8905</v>
      </c>
      <c r="K1589" s="29">
        <f t="shared" si="120"/>
        <v>6363</v>
      </c>
      <c r="L1589">
        <f t="shared" si="121"/>
        <v>71.454239191465476</v>
      </c>
      <c r="M1589" s="33">
        <f t="shared" si="124"/>
        <v>1.742132613445332E-3</v>
      </c>
      <c r="N1589" s="32"/>
    </row>
    <row r="1590" spans="1:14" x14ac:dyDescent="0.25">
      <c r="A1590" s="2">
        <v>1588</v>
      </c>
      <c r="B1590" s="2">
        <f t="shared" si="122"/>
        <v>29</v>
      </c>
      <c r="C1590" s="2">
        <f t="shared" si="123"/>
        <v>7</v>
      </c>
      <c r="D1590" s="31">
        <v>44388</v>
      </c>
      <c r="E1590" s="2" t="s">
        <v>6</v>
      </c>
      <c r="F1590" s="4">
        <v>105</v>
      </c>
      <c r="G1590" s="2" t="s">
        <v>8</v>
      </c>
      <c r="H1590" s="2">
        <v>8</v>
      </c>
      <c r="I1590" s="2">
        <v>3137</v>
      </c>
      <c r="J1590" s="2">
        <v>3821</v>
      </c>
      <c r="K1590" s="29">
        <f t="shared" si="120"/>
        <v>684</v>
      </c>
      <c r="L1590">
        <f t="shared" si="121"/>
        <v>17.901073017534678</v>
      </c>
      <c r="M1590" s="33">
        <f t="shared" si="124"/>
        <v>1.8727309564617431E-4</v>
      </c>
      <c r="N1590" s="32"/>
    </row>
    <row r="1591" spans="1:14" x14ac:dyDescent="0.25">
      <c r="A1591" s="2">
        <v>1589</v>
      </c>
      <c r="B1591" s="2">
        <f t="shared" si="122"/>
        <v>29</v>
      </c>
      <c r="C1591" s="2">
        <f t="shared" si="123"/>
        <v>7</v>
      </c>
      <c r="D1591" s="31">
        <v>44389</v>
      </c>
      <c r="E1591" s="2" t="s">
        <v>3</v>
      </c>
      <c r="F1591" s="4">
        <v>108</v>
      </c>
      <c r="G1591" s="2" t="s">
        <v>18</v>
      </c>
      <c r="H1591" s="2">
        <v>20</v>
      </c>
      <c r="I1591" s="2">
        <v>3990</v>
      </c>
      <c r="J1591" s="2">
        <v>8364</v>
      </c>
      <c r="K1591" s="29">
        <f t="shared" si="120"/>
        <v>4374</v>
      </c>
      <c r="L1591">
        <f t="shared" si="121"/>
        <v>52.29555236728838</v>
      </c>
      <c r="M1591" s="33">
        <f t="shared" si="124"/>
        <v>1.1975621642636937E-3</v>
      </c>
      <c r="N1591" s="32"/>
    </row>
    <row r="1592" spans="1:14" x14ac:dyDescent="0.25">
      <c r="A1592" s="2">
        <v>1590</v>
      </c>
      <c r="B1592" s="2">
        <f t="shared" si="122"/>
        <v>29</v>
      </c>
      <c r="C1592" s="2">
        <f t="shared" si="123"/>
        <v>7</v>
      </c>
      <c r="D1592" s="31">
        <v>44390</v>
      </c>
      <c r="E1592" s="2" t="s">
        <v>5</v>
      </c>
      <c r="F1592" s="4">
        <v>103</v>
      </c>
      <c r="G1592" s="2" t="s">
        <v>18</v>
      </c>
      <c r="H1592" s="2">
        <v>28</v>
      </c>
      <c r="I1592" s="2">
        <v>4246</v>
      </c>
      <c r="J1592" s="2">
        <v>5812</v>
      </c>
      <c r="K1592" s="29">
        <f t="shared" si="120"/>
        <v>1566</v>
      </c>
      <c r="L1592">
        <f t="shared" si="121"/>
        <v>26.944253269098418</v>
      </c>
      <c r="M1592" s="33">
        <f t="shared" si="124"/>
        <v>4.2875682424255699E-4</v>
      </c>
      <c r="N1592" s="32"/>
    </row>
    <row r="1593" spans="1:14" x14ac:dyDescent="0.25">
      <c r="A1593" s="2">
        <v>1591</v>
      </c>
      <c r="B1593" s="2">
        <f t="shared" si="122"/>
        <v>29</v>
      </c>
      <c r="C1593" s="2">
        <f t="shared" si="123"/>
        <v>7</v>
      </c>
      <c r="D1593" s="31">
        <v>44391</v>
      </c>
      <c r="E1593" s="2" t="s">
        <v>6</v>
      </c>
      <c r="F1593" s="4">
        <v>104</v>
      </c>
      <c r="G1593" s="2" t="s">
        <v>8</v>
      </c>
      <c r="H1593" s="2">
        <v>28</v>
      </c>
      <c r="I1593" s="2">
        <v>3223</v>
      </c>
      <c r="J1593" s="2">
        <v>4860</v>
      </c>
      <c r="K1593" s="29">
        <f t="shared" si="120"/>
        <v>1637</v>
      </c>
      <c r="L1593">
        <f t="shared" si="121"/>
        <v>33.683127572016467</v>
      </c>
      <c r="M1593" s="33">
        <f t="shared" si="124"/>
        <v>4.4819599060349027E-4</v>
      </c>
      <c r="N1593" s="32"/>
    </row>
    <row r="1594" spans="1:14" x14ac:dyDescent="0.25">
      <c r="A1594" s="2">
        <v>1592</v>
      </c>
      <c r="B1594" s="2">
        <f t="shared" si="122"/>
        <v>29</v>
      </c>
      <c r="C1594" s="2">
        <f t="shared" si="123"/>
        <v>7</v>
      </c>
      <c r="D1594" s="31">
        <v>44392</v>
      </c>
      <c r="E1594" s="2" t="s">
        <v>6</v>
      </c>
      <c r="F1594" s="4">
        <v>106</v>
      </c>
      <c r="G1594" s="2" t="s">
        <v>8</v>
      </c>
      <c r="H1594" s="2">
        <v>4</v>
      </c>
      <c r="I1594" s="2">
        <v>4917</v>
      </c>
      <c r="J1594" s="2">
        <v>1449</v>
      </c>
      <c r="K1594" s="29">
        <f t="shared" si="120"/>
        <v>-3468</v>
      </c>
      <c r="L1594">
        <f t="shared" si="121"/>
        <v>-239.33747412008279</v>
      </c>
      <c r="M1594" s="33">
        <f t="shared" si="124"/>
        <v>-9.4950744985516455E-4</v>
      </c>
      <c r="N1594" s="32"/>
    </row>
    <row r="1595" spans="1:14" x14ac:dyDescent="0.25">
      <c r="A1595" s="2">
        <v>1593</v>
      </c>
      <c r="B1595" s="2">
        <f t="shared" si="122"/>
        <v>29</v>
      </c>
      <c r="C1595" s="2">
        <f t="shared" si="123"/>
        <v>7</v>
      </c>
      <c r="D1595" s="31">
        <v>44393</v>
      </c>
      <c r="E1595" s="2" t="s">
        <v>6</v>
      </c>
      <c r="F1595" s="4">
        <v>110</v>
      </c>
      <c r="G1595" s="2" t="s">
        <v>4</v>
      </c>
      <c r="H1595" s="2">
        <v>20</v>
      </c>
      <c r="I1595" s="2">
        <v>3708</v>
      </c>
      <c r="J1595" s="2">
        <v>2198</v>
      </c>
      <c r="K1595" s="29">
        <f t="shared" si="120"/>
        <v>-1510</v>
      </c>
      <c r="L1595">
        <f t="shared" si="121"/>
        <v>-68.698817106460424</v>
      </c>
      <c r="M1595" s="33">
        <f t="shared" si="124"/>
        <v>-4.1342452401421523E-4</v>
      </c>
      <c r="N1595" s="32"/>
    </row>
    <row r="1596" spans="1:14" x14ac:dyDescent="0.25">
      <c r="A1596" s="2">
        <v>1594</v>
      </c>
      <c r="B1596" s="2">
        <f t="shared" si="122"/>
        <v>29</v>
      </c>
      <c r="C1596" s="2">
        <f t="shared" si="123"/>
        <v>7</v>
      </c>
      <c r="D1596" s="31">
        <v>44394</v>
      </c>
      <c r="E1596" s="2" t="s">
        <v>7</v>
      </c>
      <c r="F1596" s="4">
        <v>103</v>
      </c>
      <c r="G1596" s="2" t="s">
        <v>4</v>
      </c>
      <c r="H1596" s="2">
        <v>32</v>
      </c>
      <c r="I1596" s="2">
        <v>4340</v>
      </c>
      <c r="J1596" s="2">
        <v>6712</v>
      </c>
      <c r="K1596" s="29">
        <f t="shared" si="120"/>
        <v>2372</v>
      </c>
      <c r="L1596">
        <f t="shared" si="121"/>
        <v>35.339690107270563</v>
      </c>
      <c r="M1596" s="33">
        <f t="shared" si="124"/>
        <v>6.4943243110047587E-4</v>
      </c>
      <c r="N1596" s="32"/>
    </row>
    <row r="1597" spans="1:14" x14ac:dyDescent="0.25">
      <c r="A1597" s="2">
        <v>1595</v>
      </c>
      <c r="B1597" s="2">
        <f t="shared" si="122"/>
        <v>30</v>
      </c>
      <c r="C1597" s="2">
        <f t="shared" si="123"/>
        <v>7</v>
      </c>
      <c r="D1597" s="31">
        <v>44395</v>
      </c>
      <c r="E1597" s="2" t="s">
        <v>3</v>
      </c>
      <c r="F1597" s="4">
        <v>105</v>
      </c>
      <c r="G1597" s="2" t="s">
        <v>20</v>
      </c>
      <c r="H1597" s="2">
        <v>38</v>
      </c>
      <c r="I1597" s="2">
        <v>1390</v>
      </c>
      <c r="J1597" s="2">
        <v>2183</v>
      </c>
      <c r="K1597" s="29">
        <f t="shared" si="120"/>
        <v>793</v>
      </c>
      <c r="L1597">
        <f t="shared" si="121"/>
        <v>36.326156665139713</v>
      </c>
      <c r="M1597" s="33">
        <f t="shared" si="124"/>
        <v>2.1711632287633952E-4</v>
      </c>
      <c r="N1597" s="32"/>
    </row>
    <row r="1598" spans="1:14" x14ac:dyDescent="0.25">
      <c r="A1598" s="2">
        <v>1596</v>
      </c>
      <c r="B1598" s="2">
        <f t="shared" si="122"/>
        <v>30</v>
      </c>
      <c r="C1598" s="2">
        <f t="shared" si="123"/>
        <v>7</v>
      </c>
      <c r="D1598" s="31">
        <v>44396</v>
      </c>
      <c r="E1598" s="2" t="s">
        <v>6</v>
      </c>
      <c r="F1598" s="4">
        <v>103</v>
      </c>
      <c r="G1598" s="2" t="s">
        <v>8</v>
      </c>
      <c r="H1598" s="2">
        <v>9</v>
      </c>
      <c r="I1598" s="2">
        <v>2217</v>
      </c>
      <c r="J1598" s="2">
        <v>5248</v>
      </c>
      <c r="K1598" s="29">
        <f t="shared" si="120"/>
        <v>3031</v>
      </c>
      <c r="L1598">
        <f t="shared" si="121"/>
        <v>57.755335365853654</v>
      </c>
      <c r="M1598" s="33">
        <f t="shared" si="124"/>
        <v>8.2986074985899757E-4</v>
      </c>
      <c r="N1598" s="32"/>
    </row>
    <row r="1599" spans="1:14" x14ac:dyDescent="0.25">
      <c r="A1599" s="2">
        <v>1597</v>
      </c>
      <c r="B1599" s="2">
        <f t="shared" si="122"/>
        <v>30</v>
      </c>
      <c r="C1599" s="2">
        <f t="shared" si="123"/>
        <v>7</v>
      </c>
      <c r="D1599" s="31">
        <v>44397</v>
      </c>
      <c r="E1599" s="2" t="s">
        <v>7</v>
      </c>
      <c r="F1599" s="4">
        <v>103</v>
      </c>
      <c r="G1599" s="2" t="s">
        <v>4</v>
      </c>
      <c r="H1599" s="2">
        <v>26</v>
      </c>
      <c r="I1599" s="2">
        <v>3117</v>
      </c>
      <c r="J1599" s="2">
        <v>8893</v>
      </c>
      <c r="K1599" s="29">
        <f t="shared" si="120"/>
        <v>5776</v>
      </c>
      <c r="L1599">
        <f t="shared" si="121"/>
        <v>64.949960643202516</v>
      </c>
      <c r="M1599" s="33">
        <f t="shared" si="124"/>
        <v>1.5814172521232497E-3</v>
      </c>
      <c r="N1599" s="32"/>
    </row>
    <row r="1600" spans="1:14" x14ac:dyDescent="0.25">
      <c r="A1600" s="2">
        <v>1598</v>
      </c>
      <c r="B1600" s="2">
        <f t="shared" si="122"/>
        <v>30</v>
      </c>
      <c r="C1600" s="2">
        <f t="shared" si="123"/>
        <v>7</v>
      </c>
      <c r="D1600" s="31">
        <v>44398</v>
      </c>
      <c r="E1600" s="2" t="s">
        <v>3</v>
      </c>
      <c r="F1600" s="4">
        <v>109</v>
      </c>
      <c r="G1600" s="2" t="s">
        <v>8</v>
      </c>
      <c r="H1600" s="2">
        <v>36</v>
      </c>
      <c r="I1600" s="2">
        <v>3069</v>
      </c>
      <c r="J1600" s="2">
        <v>4656</v>
      </c>
      <c r="K1600" s="29">
        <f t="shared" si="120"/>
        <v>1587</v>
      </c>
      <c r="L1600">
        <f t="shared" si="121"/>
        <v>34.085051546391753</v>
      </c>
      <c r="M1600" s="33">
        <f t="shared" si="124"/>
        <v>4.3450643682818515E-4</v>
      </c>
      <c r="N1600" s="32"/>
    </row>
    <row r="1601" spans="1:14" x14ac:dyDescent="0.25">
      <c r="A1601" s="2">
        <v>1599</v>
      </c>
      <c r="B1601" s="2">
        <f t="shared" si="122"/>
        <v>30</v>
      </c>
      <c r="C1601" s="2">
        <f t="shared" si="123"/>
        <v>7</v>
      </c>
      <c r="D1601" s="31">
        <v>44399</v>
      </c>
      <c r="E1601" s="2" t="s">
        <v>6</v>
      </c>
      <c r="F1601" s="4">
        <v>110</v>
      </c>
      <c r="G1601" s="2" t="s">
        <v>19</v>
      </c>
      <c r="H1601" s="2">
        <v>29</v>
      </c>
      <c r="I1601" s="2">
        <v>4604</v>
      </c>
      <c r="J1601" s="2">
        <v>1832</v>
      </c>
      <c r="K1601" s="29">
        <f t="shared" si="120"/>
        <v>-2772</v>
      </c>
      <c r="L1601">
        <f t="shared" si="121"/>
        <v>-151.31004366812226</v>
      </c>
      <c r="M1601" s="33">
        <f t="shared" si="124"/>
        <v>-7.5894886130291697E-4</v>
      </c>
      <c r="N1601" s="32"/>
    </row>
    <row r="1602" spans="1:14" x14ac:dyDescent="0.25">
      <c r="A1602" s="2">
        <v>1600</v>
      </c>
      <c r="B1602" s="2">
        <f t="shared" si="122"/>
        <v>30</v>
      </c>
      <c r="C1602" s="2">
        <f t="shared" si="123"/>
        <v>7</v>
      </c>
      <c r="D1602" s="31">
        <v>44400</v>
      </c>
      <c r="E1602" s="2" t="s">
        <v>5</v>
      </c>
      <c r="F1602" s="4">
        <v>103</v>
      </c>
      <c r="G1602" s="2" t="s">
        <v>4</v>
      </c>
      <c r="H1602" s="2">
        <v>37</v>
      </c>
      <c r="I1602" s="2">
        <v>4048</v>
      </c>
      <c r="J1602" s="2">
        <v>4858</v>
      </c>
      <c r="K1602" s="29">
        <f t="shared" si="120"/>
        <v>810</v>
      </c>
      <c r="L1602">
        <f t="shared" si="121"/>
        <v>16.673528200905722</v>
      </c>
      <c r="M1602" s="33">
        <f t="shared" si="124"/>
        <v>2.2177077115994326E-4</v>
      </c>
      <c r="N1602" s="32"/>
    </row>
    <row r="1603" spans="1:14" x14ac:dyDescent="0.25">
      <c r="A1603" s="2">
        <v>1601</v>
      </c>
      <c r="B1603" s="2">
        <f t="shared" si="122"/>
        <v>30</v>
      </c>
      <c r="C1603" s="2">
        <f t="shared" si="123"/>
        <v>7</v>
      </c>
      <c r="D1603" s="31">
        <v>44401</v>
      </c>
      <c r="E1603" s="2" t="s">
        <v>5</v>
      </c>
      <c r="F1603" s="4">
        <v>110</v>
      </c>
      <c r="G1603" s="2" t="s">
        <v>8</v>
      </c>
      <c r="H1603" s="2">
        <v>50</v>
      </c>
      <c r="I1603" s="2">
        <v>3644</v>
      </c>
      <c r="J1603" s="2">
        <v>6528</v>
      </c>
      <c r="K1603" s="29">
        <f t="shared" ref="K1603:K1666" si="125">J1603-I1603</f>
        <v>2884</v>
      </c>
      <c r="L1603">
        <f t="shared" ref="L1603:L1666" si="126">K1603/J1603*100</f>
        <v>44.178921568627452</v>
      </c>
      <c r="M1603" s="33">
        <f t="shared" si="124"/>
        <v>7.8961346175960049E-4</v>
      </c>
      <c r="N1603" s="32"/>
    </row>
    <row r="1604" spans="1:14" x14ac:dyDescent="0.25">
      <c r="A1604" s="2">
        <v>1602</v>
      </c>
      <c r="B1604" s="2">
        <f t="shared" ref="B1604:B1667" si="127">WEEKNUM(D1604)</f>
        <v>31</v>
      </c>
      <c r="C1604" s="2">
        <f t="shared" ref="C1604:C1667" si="128">MONTH(D1604)</f>
        <v>7</v>
      </c>
      <c r="D1604" s="31">
        <v>44402</v>
      </c>
      <c r="E1604" s="2" t="s">
        <v>3</v>
      </c>
      <c r="F1604" s="4">
        <v>102</v>
      </c>
      <c r="G1604" s="2" t="s">
        <v>18</v>
      </c>
      <c r="H1604" s="2">
        <v>28</v>
      </c>
      <c r="I1604" s="2">
        <v>1548</v>
      </c>
      <c r="J1604" s="2">
        <v>8649</v>
      </c>
      <c r="K1604" s="29">
        <f t="shared" si="125"/>
        <v>7101</v>
      </c>
      <c r="L1604">
        <f t="shared" si="126"/>
        <v>82.101977107180019</v>
      </c>
      <c r="M1604" s="33">
        <f t="shared" ref="M1604:M1667" si="129">K1604/($K$2003)</f>
        <v>1.944190427168836E-3</v>
      </c>
      <c r="N1604" s="32"/>
    </row>
    <row r="1605" spans="1:14" x14ac:dyDescent="0.25">
      <c r="A1605" s="2">
        <v>1603</v>
      </c>
      <c r="B1605" s="2">
        <f t="shared" si="127"/>
        <v>31</v>
      </c>
      <c r="C1605" s="2">
        <f t="shared" si="128"/>
        <v>7</v>
      </c>
      <c r="D1605" s="31">
        <v>44403</v>
      </c>
      <c r="E1605" s="2" t="s">
        <v>6</v>
      </c>
      <c r="F1605" s="4">
        <v>107</v>
      </c>
      <c r="G1605" s="2" t="s">
        <v>18</v>
      </c>
      <c r="H1605" s="2">
        <v>16</v>
      </c>
      <c r="I1605" s="2">
        <v>3414</v>
      </c>
      <c r="J1605" s="2">
        <v>8563</v>
      </c>
      <c r="K1605" s="29">
        <f t="shared" si="125"/>
        <v>5149</v>
      </c>
      <c r="L1605">
        <f t="shared" si="126"/>
        <v>60.130795282027329</v>
      </c>
      <c r="M1605" s="33">
        <f t="shared" si="129"/>
        <v>1.4097502477809234E-3</v>
      </c>
      <c r="N1605" s="32"/>
    </row>
    <row r="1606" spans="1:14" x14ac:dyDescent="0.25">
      <c r="A1606" s="2">
        <v>1604</v>
      </c>
      <c r="B1606" s="2">
        <f t="shared" si="127"/>
        <v>31</v>
      </c>
      <c r="C1606" s="2">
        <f t="shared" si="128"/>
        <v>7</v>
      </c>
      <c r="D1606" s="31">
        <v>44404</v>
      </c>
      <c r="E1606" s="2" t="s">
        <v>3</v>
      </c>
      <c r="F1606" s="4">
        <v>109</v>
      </c>
      <c r="G1606" s="2" t="s">
        <v>18</v>
      </c>
      <c r="H1606" s="2">
        <v>23</v>
      </c>
      <c r="I1606" s="2">
        <v>2836</v>
      </c>
      <c r="J1606" s="2">
        <v>1198</v>
      </c>
      <c r="K1606" s="29">
        <f t="shared" si="125"/>
        <v>-1638</v>
      </c>
      <c r="L1606">
        <f t="shared" si="126"/>
        <v>-136.72787979966611</v>
      </c>
      <c r="M1606" s="33">
        <f t="shared" si="129"/>
        <v>-4.4846978167899638E-4</v>
      </c>
      <c r="N1606" s="32"/>
    </row>
    <row r="1607" spans="1:14" x14ac:dyDescent="0.25">
      <c r="A1607" s="2">
        <v>1605</v>
      </c>
      <c r="B1607" s="2">
        <f t="shared" si="127"/>
        <v>31</v>
      </c>
      <c r="C1607" s="2">
        <f t="shared" si="128"/>
        <v>7</v>
      </c>
      <c r="D1607" s="31">
        <v>44405</v>
      </c>
      <c r="E1607" s="2" t="s">
        <v>6</v>
      </c>
      <c r="F1607" s="4">
        <v>108</v>
      </c>
      <c r="G1607" s="2" t="s">
        <v>8</v>
      </c>
      <c r="H1607" s="2">
        <v>24</v>
      </c>
      <c r="I1607" s="2">
        <v>3402</v>
      </c>
      <c r="J1607" s="2">
        <v>7765</v>
      </c>
      <c r="K1607" s="29">
        <f t="shared" si="125"/>
        <v>4363</v>
      </c>
      <c r="L1607">
        <f t="shared" si="126"/>
        <v>56.188023180940114</v>
      </c>
      <c r="M1607" s="33">
        <f t="shared" si="129"/>
        <v>1.1945504624331265E-3</v>
      </c>
      <c r="N1607" s="32"/>
    </row>
    <row r="1608" spans="1:14" x14ac:dyDescent="0.25">
      <c r="A1608" s="2">
        <v>1606</v>
      </c>
      <c r="B1608" s="2">
        <f t="shared" si="127"/>
        <v>31</v>
      </c>
      <c r="C1608" s="2">
        <f t="shared" si="128"/>
        <v>7</v>
      </c>
      <c r="D1608" s="31">
        <v>44406</v>
      </c>
      <c r="E1608" s="2" t="s">
        <v>7</v>
      </c>
      <c r="F1608" s="4">
        <v>104</v>
      </c>
      <c r="G1608" s="2" t="s">
        <v>8</v>
      </c>
      <c r="H1608" s="2">
        <v>38</v>
      </c>
      <c r="I1608" s="2">
        <v>3885</v>
      </c>
      <c r="J1608" s="2">
        <v>5270</v>
      </c>
      <c r="K1608" s="29">
        <f t="shared" si="125"/>
        <v>1385</v>
      </c>
      <c r="L1608">
        <f t="shared" si="126"/>
        <v>26.280834914611006</v>
      </c>
      <c r="M1608" s="33">
        <f t="shared" si="129"/>
        <v>3.7920063957595237E-4</v>
      </c>
      <c r="N1608" s="32"/>
    </row>
    <row r="1609" spans="1:14" x14ac:dyDescent="0.25">
      <c r="A1609" s="2">
        <v>1607</v>
      </c>
      <c r="B1609" s="2">
        <f t="shared" si="127"/>
        <v>31</v>
      </c>
      <c r="C1609" s="2">
        <f t="shared" si="128"/>
        <v>7</v>
      </c>
      <c r="D1609" s="31">
        <v>44407</v>
      </c>
      <c r="E1609" s="2" t="s">
        <v>3</v>
      </c>
      <c r="F1609" s="4">
        <v>109</v>
      </c>
      <c r="G1609" s="2" t="s">
        <v>8</v>
      </c>
      <c r="H1609" s="2">
        <v>37</v>
      </c>
      <c r="I1609" s="2">
        <v>1311</v>
      </c>
      <c r="J1609" s="2">
        <v>8073</v>
      </c>
      <c r="K1609" s="29">
        <f t="shared" si="125"/>
        <v>6762</v>
      </c>
      <c r="L1609">
        <f t="shared" si="126"/>
        <v>83.760683760683762</v>
      </c>
      <c r="M1609" s="33">
        <f t="shared" si="129"/>
        <v>1.8513752525722671E-3</v>
      </c>
      <c r="N1609" s="32"/>
    </row>
    <row r="1610" spans="1:14" x14ac:dyDescent="0.25">
      <c r="A1610" s="2">
        <v>1608</v>
      </c>
      <c r="B1610" s="2">
        <f t="shared" si="127"/>
        <v>31</v>
      </c>
      <c r="C1610" s="2">
        <f t="shared" si="128"/>
        <v>7</v>
      </c>
      <c r="D1610" s="31">
        <v>44408</v>
      </c>
      <c r="E1610" s="2" t="s">
        <v>7</v>
      </c>
      <c r="F1610" s="4">
        <v>104</v>
      </c>
      <c r="G1610" s="2" t="s">
        <v>18</v>
      </c>
      <c r="H1610" s="2">
        <v>41</v>
      </c>
      <c r="I1610" s="2">
        <v>2516</v>
      </c>
      <c r="J1610" s="2">
        <v>2376</v>
      </c>
      <c r="K1610" s="29">
        <f t="shared" si="125"/>
        <v>-140</v>
      </c>
      <c r="L1610">
        <f t="shared" si="126"/>
        <v>-5.8922558922558927</v>
      </c>
      <c r="M1610" s="33">
        <f t="shared" si="129"/>
        <v>-3.8330750570854391E-5</v>
      </c>
      <c r="N1610" s="32"/>
    </row>
    <row r="1611" spans="1:14" x14ac:dyDescent="0.25">
      <c r="A1611" s="2">
        <v>1609</v>
      </c>
      <c r="B1611" s="2">
        <f t="shared" si="127"/>
        <v>32</v>
      </c>
      <c r="C1611" s="2">
        <f t="shared" si="128"/>
        <v>8</v>
      </c>
      <c r="D1611" s="31">
        <v>44409</v>
      </c>
      <c r="E1611" s="2" t="s">
        <v>3</v>
      </c>
      <c r="F1611" s="4">
        <v>110</v>
      </c>
      <c r="G1611" s="2" t="s">
        <v>8</v>
      </c>
      <c r="H1611" s="2">
        <v>39</v>
      </c>
      <c r="I1611" s="2">
        <v>3413</v>
      </c>
      <c r="J1611" s="2">
        <v>1203</v>
      </c>
      <c r="K1611" s="29">
        <f t="shared" si="125"/>
        <v>-2210</v>
      </c>
      <c r="L1611">
        <f t="shared" si="126"/>
        <v>-183.70739817123857</v>
      </c>
      <c r="M1611" s="33">
        <f t="shared" si="129"/>
        <v>-6.0507827686848723E-4</v>
      </c>
      <c r="N1611" s="32"/>
    </row>
    <row r="1612" spans="1:14" x14ac:dyDescent="0.25">
      <c r="A1612" s="2">
        <v>1610</v>
      </c>
      <c r="B1612" s="2">
        <f t="shared" si="127"/>
        <v>32</v>
      </c>
      <c r="C1612" s="2">
        <f t="shared" si="128"/>
        <v>8</v>
      </c>
      <c r="D1612" s="31">
        <v>44410</v>
      </c>
      <c r="E1612" s="2" t="s">
        <v>6</v>
      </c>
      <c r="F1612" s="4">
        <v>110</v>
      </c>
      <c r="G1612" s="2" t="s">
        <v>4</v>
      </c>
      <c r="H1612" s="2">
        <v>45</v>
      </c>
      <c r="I1612" s="2">
        <v>2539</v>
      </c>
      <c r="J1612" s="2">
        <v>7564</v>
      </c>
      <c r="K1612" s="29">
        <f t="shared" si="125"/>
        <v>5025</v>
      </c>
      <c r="L1612">
        <f t="shared" si="126"/>
        <v>66.433104177683759</v>
      </c>
      <c r="M1612" s="33">
        <f t="shared" si="129"/>
        <v>1.3758001544181666E-3</v>
      </c>
      <c r="N1612" s="32"/>
    </row>
    <row r="1613" spans="1:14" x14ac:dyDescent="0.25">
      <c r="A1613" s="2">
        <v>1611</v>
      </c>
      <c r="B1613" s="2">
        <f t="shared" si="127"/>
        <v>32</v>
      </c>
      <c r="C1613" s="2">
        <f t="shared" si="128"/>
        <v>8</v>
      </c>
      <c r="D1613" s="31">
        <v>44411</v>
      </c>
      <c r="E1613" s="2" t="s">
        <v>7</v>
      </c>
      <c r="F1613" s="4">
        <v>109</v>
      </c>
      <c r="G1613" s="2" t="s">
        <v>19</v>
      </c>
      <c r="H1613" s="2">
        <v>43</v>
      </c>
      <c r="I1613" s="2">
        <v>2335</v>
      </c>
      <c r="J1613" s="2">
        <v>6957</v>
      </c>
      <c r="K1613" s="29">
        <f t="shared" si="125"/>
        <v>4622</v>
      </c>
      <c r="L1613">
        <f t="shared" si="126"/>
        <v>66.436682478079632</v>
      </c>
      <c r="M1613" s="33">
        <f t="shared" si="129"/>
        <v>1.2654623509892071E-3</v>
      </c>
      <c r="N1613" s="32"/>
    </row>
    <row r="1614" spans="1:14" x14ac:dyDescent="0.25">
      <c r="A1614" s="2">
        <v>1612</v>
      </c>
      <c r="B1614" s="2">
        <f t="shared" si="127"/>
        <v>32</v>
      </c>
      <c r="C1614" s="2">
        <f t="shared" si="128"/>
        <v>8</v>
      </c>
      <c r="D1614" s="31">
        <v>44412</v>
      </c>
      <c r="E1614" s="2" t="s">
        <v>5</v>
      </c>
      <c r="F1614" s="4">
        <v>110</v>
      </c>
      <c r="G1614" s="2" t="s">
        <v>18</v>
      </c>
      <c r="H1614" s="2">
        <v>16</v>
      </c>
      <c r="I1614" s="2">
        <v>1158</v>
      </c>
      <c r="J1614" s="2">
        <v>5079</v>
      </c>
      <c r="K1614" s="29">
        <f t="shared" si="125"/>
        <v>3921</v>
      </c>
      <c r="L1614">
        <f t="shared" si="126"/>
        <v>77.20023626698169</v>
      </c>
      <c r="M1614" s="33">
        <f t="shared" si="129"/>
        <v>1.0735348070594292E-3</v>
      </c>
      <c r="N1614" s="32"/>
    </row>
    <row r="1615" spans="1:14" x14ac:dyDescent="0.25">
      <c r="A1615" s="2">
        <v>1613</v>
      </c>
      <c r="B1615" s="2">
        <f t="shared" si="127"/>
        <v>32</v>
      </c>
      <c r="C1615" s="2">
        <f t="shared" si="128"/>
        <v>8</v>
      </c>
      <c r="D1615" s="31">
        <v>44413</v>
      </c>
      <c r="E1615" s="2" t="s">
        <v>3</v>
      </c>
      <c r="F1615" s="4">
        <v>102</v>
      </c>
      <c r="G1615" s="2" t="s">
        <v>18</v>
      </c>
      <c r="H1615" s="2">
        <v>28</v>
      </c>
      <c r="I1615" s="2">
        <v>4471</v>
      </c>
      <c r="J1615" s="2">
        <v>2141</v>
      </c>
      <c r="K1615" s="29">
        <f t="shared" si="125"/>
        <v>-2330</v>
      </c>
      <c r="L1615">
        <f t="shared" si="126"/>
        <v>-108.82765063054647</v>
      </c>
      <c r="M1615" s="33">
        <f t="shared" si="129"/>
        <v>-6.3793320592921956E-4</v>
      </c>
      <c r="N1615" s="32"/>
    </row>
    <row r="1616" spans="1:14" x14ac:dyDescent="0.25">
      <c r="A1616" s="2">
        <v>1614</v>
      </c>
      <c r="B1616" s="2">
        <f t="shared" si="127"/>
        <v>32</v>
      </c>
      <c r="C1616" s="2">
        <f t="shared" si="128"/>
        <v>8</v>
      </c>
      <c r="D1616" s="31">
        <v>44414</v>
      </c>
      <c r="E1616" s="2" t="s">
        <v>7</v>
      </c>
      <c r="F1616" s="4">
        <v>109</v>
      </c>
      <c r="G1616" s="2" t="s">
        <v>8</v>
      </c>
      <c r="H1616" s="2">
        <v>34</v>
      </c>
      <c r="I1616" s="2">
        <v>4427</v>
      </c>
      <c r="J1616" s="2">
        <v>4666</v>
      </c>
      <c r="K1616" s="29">
        <f t="shared" si="125"/>
        <v>239</v>
      </c>
      <c r="L1616">
        <f t="shared" si="126"/>
        <v>5.1221603086155163</v>
      </c>
      <c r="M1616" s="33">
        <f t="shared" si="129"/>
        <v>6.5436067045958576E-5</v>
      </c>
      <c r="N1616" s="32"/>
    </row>
    <row r="1617" spans="1:14" x14ac:dyDescent="0.25">
      <c r="A1617" s="2">
        <v>1615</v>
      </c>
      <c r="B1617" s="2">
        <f t="shared" si="127"/>
        <v>32</v>
      </c>
      <c r="C1617" s="2">
        <f t="shared" si="128"/>
        <v>8</v>
      </c>
      <c r="D1617" s="31">
        <v>44415</v>
      </c>
      <c r="E1617" s="2" t="s">
        <v>3</v>
      </c>
      <c r="F1617" s="4">
        <v>109</v>
      </c>
      <c r="G1617" s="2" t="s">
        <v>19</v>
      </c>
      <c r="H1617" s="2">
        <v>13</v>
      </c>
      <c r="I1617" s="2">
        <v>1987</v>
      </c>
      <c r="J1617" s="2">
        <v>1463</v>
      </c>
      <c r="K1617" s="29">
        <f t="shared" si="125"/>
        <v>-524</v>
      </c>
      <c r="L1617">
        <f t="shared" si="126"/>
        <v>-35.816814764183185</v>
      </c>
      <c r="M1617" s="33">
        <f t="shared" si="129"/>
        <v>-1.4346652356519787E-4</v>
      </c>
      <c r="N1617" s="32"/>
    </row>
    <row r="1618" spans="1:14" x14ac:dyDescent="0.25">
      <c r="A1618" s="2">
        <v>1616</v>
      </c>
      <c r="B1618" s="2">
        <f t="shared" si="127"/>
        <v>33</v>
      </c>
      <c r="C1618" s="2">
        <f t="shared" si="128"/>
        <v>8</v>
      </c>
      <c r="D1618" s="31">
        <v>44416</v>
      </c>
      <c r="E1618" s="2" t="s">
        <v>5</v>
      </c>
      <c r="F1618" s="4">
        <v>108</v>
      </c>
      <c r="G1618" s="2" t="s">
        <v>20</v>
      </c>
      <c r="H1618" s="2">
        <v>32</v>
      </c>
      <c r="I1618" s="2">
        <v>2624</v>
      </c>
      <c r="J1618" s="2">
        <v>1181</v>
      </c>
      <c r="K1618" s="29">
        <f t="shared" si="125"/>
        <v>-1443</v>
      </c>
      <c r="L1618">
        <f t="shared" si="126"/>
        <v>-122.18458933107537</v>
      </c>
      <c r="M1618" s="33">
        <f t="shared" si="129"/>
        <v>-3.9508052195530636E-4</v>
      </c>
      <c r="N1618" s="32"/>
    </row>
    <row r="1619" spans="1:14" x14ac:dyDescent="0.25">
      <c r="A1619" s="2">
        <v>1617</v>
      </c>
      <c r="B1619" s="2">
        <f t="shared" si="127"/>
        <v>33</v>
      </c>
      <c r="C1619" s="2">
        <f t="shared" si="128"/>
        <v>8</v>
      </c>
      <c r="D1619" s="31">
        <v>44417</v>
      </c>
      <c r="E1619" s="2" t="s">
        <v>5</v>
      </c>
      <c r="F1619" s="4">
        <v>102</v>
      </c>
      <c r="G1619" s="2" t="s">
        <v>19</v>
      </c>
      <c r="H1619" s="2">
        <v>34</v>
      </c>
      <c r="I1619" s="2">
        <v>1268</v>
      </c>
      <c r="J1619" s="2">
        <v>888</v>
      </c>
      <c r="K1619" s="29">
        <f t="shared" si="125"/>
        <v>-380</v>
      </c>
      <c r="L1619">
        <f t="shared" si="126"/>
        <v>-42.792792792792795</v>
      </c>
      <c r="M1619" s="33">
        <f t="shared" si="129"/>
        <v>-1.0404060869231907E-4</v>
      </c>
      <c r="N1619" s="32"/>
    </row>
    <row r="1620" spans="1:14" x14ac:dyDescent="0.25">
      <c r="A1620" s="2">
        <v>1618</v>
      </c>
      <c r="B1620" s="2">
        <f t="shared" si="127"/>
        <v>33</v>
      </c>
      <c r="C1620" s="2">
        <f t="shared" si="128"/>
        <v>8</v>
      </c>
      <c r="D1620" s="31">
        <v>44418</v>
      </c>
      <c r="E1620" s="2" t="s">
        <v>3</v>
      </c>
      <c r="F1620" s="4">
        <v>104</v>
      </c>
      <c r="G1620" s="2" t="s">
        <v>19</v>
      </c>
      <c r="H1620" s="2">
        <v>2</v>
      </c>
      <c r="I1620" s="2">
        <v>1931</v>
      </c>
      <c r="J1620" s="2">
        <v>7391</v>
      </c>
      <c r="K1620" s="29">
        <f t="shared" si="125"/>
        <v>5460</v>
      </c>
      <c r="L1620">
        <f t="shared" si="126"/>
        <v>73.873630090650792</v>
      </c>
      <c r="M1620" s="33">
        <f t="shared" si="129"/>
        <v>1.4948992722633213E-3</v>
      </c>
      <c r="N1620" s="32"/>
    </row>
    <row r="1621" spans="1:14" x14ac:dyDescent="0.25">
      <c r="A1621" s="2">
        <v>1619</v>
      </c>
      <c r="B1621" s="2">
        <f t="shared" si="127"/>
        <v>33</v>
      </c>
      <c r="C1621" s="2">
        <f t="shared" si="128"/>
        <v>8</v>
      </c>
      <c r="D1621" s="31">
        <v>44419</v>
      </c>
      <c r="E1621" s="2" t="s">
        <v>6</v>
      </c>
      <c r="F1621" s="4">
        <v>101</v>
      </c>
      <c r="G1621" s="2" t="s">
        <v>4</v>
      </c>
      <c r="H1621" s="2">
        <v>5</v>
      </c>
      <c r="I1621" s="2">
        <v>1305</v>
      </c>
      <c r="J1621" s="2">
        <v>4456</v>
      </c>
      <c r="K1621" s="29">
        <f t="shared" si="125"/>
        <v>3151</v>
      </c>
      <c r="L1621">
        <f t="shared" si="126"/>
        <v>70.713644524236983</v>
      </c>
      <c r="M1621" s="33">
        <f t="shared" si="129"/>
        <v>8.6271567891972991E-4</v>
      </c>
      <c r="N1621" s="32"/>
    </row>
    <row r="1622" spans="1:14" x14ac:dyDescent="0.25">
      <c r="A1622" s="2">
        <v>1620</v>
      </c>
      <c r="B1622" s="2">
        <f t="shared" si="127"/>
        <v>33</v>
      </c>
      <c r="C1622" s="2">
        <f t="shared" si="128"/>
        <v>8</v>
      </c>
      <c r="D1622" s="31">
        <v>44420</v>
      </c>
      <c r="E1622" s="2" t="s">
        <v>7</v>
      </c>
      <c r="F1622" s="4">
        <v>110</v>
      </c>
      <c r="G1622" s="2" t="s">
        <v>4</v>
      </c>
      <c r="H1622" s="2">
        <v>5</v>
      </c>
      <c r="I1622" s="2">
        <v>4227</v>
      </c>
      <c r="J1622" s="2">
        <v>3496</v>
      </c>
      <c r="K1622" s="29">
        <f t="shared" si="125"/>
        <v>-731</v>
      </c>
      <c r="L1622">
        <f t="shared" si="126"/>
        <v>-20.909610983981693</v>
      </c>
      <c r="M1622" s="33">
        <f t="shared" si="129"/>
        <v>-2.0014127619496114E-4</v>
      </c>
      <c r="N1622" s="32"/>
    </row>
    <row r="1623" spans="1:14" x14ac:dyDescent="0.25">
      <c r="A1623" s="2">
        <v>1621</v>
      </c>
      <c r="B1623" s="2">
        <f t="shared" si="127"/>
        <v>33</v>
      </c>
      <c r="C1623" s="2">
        <f t="shared" si="128"/>
        <v>8</v>
      </c>
      <c r="D1623" s="31">
        <v>44421</v>
      </c>
      <c r="E1623" s="2" t="s">
        <v>3</v>
      </c>
      <c r="F1623" s="4">
        <v>106</v>
      </c>
      <c r="G1623" s="2" t="s">
        <v>4</v>
      </c>
      <c r="H1623" s="2">
        <v>21</v>
      </c>
      <c r="I1623" s="2">
        <v>1667</v>
      </c>
      <c r="J1623" s="2">
        <v>2483</v>
      </c>
      <c r="K1623" s="29">
        <f t="shared" si="125"/>
        <v>816</v>
      </c>
      <c r="L1623">
        <f t="shared" si="126"/>
        <v>32.863471606927099</v>
      </c>
      <c r="M1623" s="33">
        <f t="shared" si="129"/>
        <v>2.234135176129799E-4</v>
      </c>
      <c r="N1623" s="32"/>
    </row>
    <row r="1624" spans="1:14" x14ac:dyDescent="0.25">
      <c r="A1624" s="2">
        <v>1622</v>
      </c>
      <c r="B1624" s="2">
        <f t="shared" si="127"/>
        <v>33</v>
      </c>
      <c r="C1624" s="2">
        <f t="shared" si="128"/>
        <v>8</v>
      </c>
      <c r="D1624" s="31">
        <v>44422</v>
      </c>
      <c r="E1624" s="2" t="s">
        <v>5</v>
      </c>
      <c r="F1624" s="4">
        <v>108</v>
      </c>
      <c r="G1624" s="2" t="s">
        <v>8</v>
      </c>
      <c r="H1624" s="2">
        <v>27</v>
      </c>
      <c r="I1624" s="2">
        <v>2962</v>
      </c>
      <c r="J1624" s="2">
        <v>5865</v>
      </c>
      <c r="K1624" s="29">
        <f t="shared" si="125"/>
        <v>2903</v>
      </c>
      <c r="L1624">
        <f t="shared" si="126"/>
        <v>49.497016197783459</v>
      </c>
      <c r="M1624" s="33">
        <f t="shared" si="129"/>
        <v>7.9481549219421641E-4</v>
      </c>
      <c r="N1624" s="32"/>
    </row>
    <row r="1625" spans="1:14" x14ac:dyDescent="0.25">
      <c r="A1625" s="2">
        <v>1623</v>
      </c>
      <c r="B1625" s="2">
        <f t="shared" si="127"/>
        <v>34</v>
      </c>
      <c r="C1625" s="2">
        <f t="shared" si="128"/>
        <v>8</v>
      </c>
      <c r="D1625" s="31">
        <v>44423</v>
      </c>
      <c r="E1625" s="2" t="s">
        <v>3</v>
      </c>
      <c r="F1625" s="4">
        <v>108</v>
      </c>
      <c r="G1625" s="2" t="s">
        <v>18</v>
      </c>
      <c r="H1625" s="2">
        <v>12</v>
      </c>
      <c r="I1625" s="2">
        <v>1134</v>
      </c>
      <c r="J1625" s="2">
        <v>2693</v>
      </c>
      <c r="K1625" s="29">
        <f t="shared" si="125"/>
        <v>1559</v>
      </c>
      <c r="L1625">
        <f t="shared" si="126"/>
        <v>57.890828072781289</v>
      </c>
      <c r="M1625" s="33">
        <f t="shared" si="129"/>
        <v>4.2684028671401429E-4</v>
      </c>
      <c r="N1625" s="32"/>
    </row>
    <row r="1626" spans="1:14" x14ac:dyDescent="0.25">
      <c r="A1626" s="2">
        <v>1624</v>
      </c>
      <c r="B1626" s="2">
        <f t="shared" si="127"/>
        <v>34</v>
      </c>
      <c r="C1626" s="2">
        <f t="shared" si="128"/>
        <v>8</v>
      </c>
      <c r="D1626" s="31">
        <v>44424</v>
      </c>
      <c r="E1626" s="2" t="s">
        <v>3</v>
      </c>
      <c r="F1626" s="4">
        <v>105</v>
      </c>
      <c r="G1626" s="2" t="s">
        <v>19</v>
      </c>
      <c r="H1626" s="2">
        <v>20</v>
      </c>
      <c r="I1626" s="2">
        <v>1239</v>
      </c>
      <c r="J1626" s="2">
        <v>7291</v>
      </c>
      <c r="K1626" s="29">
        <f t="shared" si="125"/>
        <v>6052</v>
      </c>
      <c r="L1626">
        <f t="shared" si="126"/>
        <v>83.006446303662045</v>
      </c>
      <c r="M1626" s="33">
        <f t="shared" si="129"/>
        <v>1.6569835889629341E-3</v>
      </c>
      <c r="N1626" s="32"/>
    </row>
    <row r="1627" spans="1:14" x14ac:dyDescent="0.25">
      <c r="A1627" s="2">
        <v>1625</v>
      </c>
      <c r="B1627" s="2">
        <f t="shared" si="127"/>
        <v>34</v>
      </c>
      <c r="C1627" s="2">
        <f t="shared" si="128"/>
        <v>8</v>
      </c>
      <c r="D1627" s="31">
        <v>44425</v>
      </c>
      <c r="E1627" s="2" t="s">
        <v>3</v>
      </c>
      <c r="F1627" s="4">
        <v>104</v>
      </c>
      <c r="G1627" s="2" t="s">
        <v>19</v>
      </c>
      <c r="H1627" s="2">
        <v>7</v>
      </c>
      <c r="I1627" s="2">
        <v>3132</v>
      </c>
      <c r="J1627" s="2">
        <v>4678</v>
      </c>
      <c r="K1627" s="29">
        <f t="shared" si="125"/>
        <v>1546</v>
      </c>
      <c r="L1627">
        <f t="shared" si="126"/>
        <v>33.048311244121422</v>
      </c>
      <c r="M1627" s="33">
        <f t="shared" si="129"/>
        <v>4.2328100273243495E-4</v>
      </c>
      <c r="N1627" s="32"/>
    </row>
    <row r="1628" spans="1:14" x14ac:dyDescent="0.25">
      <c r="A1628" s="2">
        <v>1626</v>
      </c>
      <c r="B1628" s="2">
        <f t="shared" si="127"/>
        <v>34</v>
      </c>
      <c r="C1628" s="2">
        <f t="shared" si="128"/>
        <v>8</v>
      </c>
      <c r="D1628" s="31">
        <v>44426</v>
      </c>
      <c r="E1628" s="2" t="s">
        <v>3</v>
      </c>
      <c r="F1628" s="4">
        <v>110</v>
      </c>
      <c r="G1628" s="2" t="s">
        <v>19</v>
      </c>
      <c r="H1628" s="2">
        <v>13</v>
      </c>
      <c r="I1628" s="2">
        <v>4528</v>
      </c>
      <c r="J1628" s="2">
        <v>7802</v>
      </c>
      <c r="K1628" s="29">
        <f t="shared" si="125"/>
        <v>3274</v>
      </c>
      <c r="L1628">
        <f t="shared" si="126"/>
        <v>41.963599077159699</v>
      </c>
      <c r="M1628" s="33">
        <f t="shared" si="129"/>
        <v>8.9639198120698054E-4</v>
      </c>
      <c r="N1628" s="32"/>
    </row>
    <row r="1629" spans="1:14" x14ac:dyDescent="0.25">
      <c r="A1629" s="2">
        <v>1627</v>
      </c>
      <c r="B1629" s="2">
        <f t="shared" si="127"/>
        <v>34</v>
      </c>
      <c r="C1629" s="2">
        <f t="shared" si="128"/>
        <v>8</v>
      </c>
      <c r="D1629" s="31">
        <v>44427</v>
      </c>
      <c r="E1629" s="2" t="s">
        <v>5</v>
      </c>
      <c r="F1629" s="4">
        <v>101</v>
      </c>
      <c r="G1629" s="2" t="s">
        <v>20</v>
      </c>
      <c r="H1629" s="2">
        <v>47</v>
      </c>
      <c r="I1629" s="2">
        <v>1029</v>
      </c>
      <c r="J1629" s="2">
        <v>1226</v>
      </c>
      <c r="K1629" s="29">
        <f t="shared" si="125"/>
        <v>197</v>
      </c>
      <c r="L1629">
        <f t="shared" si="126"/>
        <v>16.068515497553019</v>
      </c>
      <c r="M1629" s="33">
        <f t="shared" si="129"/>
        <v>5.3936841874702255E-5</v>
      </c>
      <c r="N1629" s="32"/>
    </row>
    <row r="1630" spans="1:14" x14ac:dyDescent="0.25">
      <c r="A1630" s="2">
        <v>1628</v>
      </c>
      <c r="B1630" s="2">
        <f t="shared" si="127"/>
        <v>34</v>
      </c>
      <c r="C1630" s="2">
        <f t="shared" si="128"/>
        <v>8</v>
      </c>
      <c r="D1630" s="31">
        <v>44428</v>
      </c>
      <c r="E1630" s="2" t="s">
        <v>6</v>
      </c>
      <c r="F1630" s="4">
        <v>101</v>
      </c>
      <c r="G1630" s="2" t="s">
        <v>20</v>
      </c>
      <c r="H1630" s="2">
        <v>9</v>
      </c>
      <c r="I1630" s="2">
        <v>2512</v>
      </c>
      <c r="J1630" s="2">
        <v>8467</v>
      </c>
      <c r="K1630" s="29">
        <f t="shared" si="125"/>
        <v>5955</v>
      </c>
      <c r="L1630">
        <f t="shared" si="126"/>
        <v>70.331876697767797</v>
      </c>
      <c r="M1630" s="33">
        <f t="shared" si="129"/>
        <v>1.6304258546388421E-3</v>
      </c>
      <c r="N1630" s="32"/>
    </row>
    <row r="1631" spans="1:14" x14ac:dyDescent="0.25">
      <c r="A1631" s="2">
        <v>1629</v>
      </c>
      <c r="B1631" s="2">
        <f t="shared" si="127"/>
        <v>34</v>
      </c>
      <c r="C1631" s="2">
        <f t="shared" si="128"/>
        <v>8</v>
      </c>
      <c r="D1631" s="31">
        <v>44429</v>
      </c>
      <c r="E1631" s="2" t="s">
        <v>5</v>
      </c>
      <c r="F1631" s="4">
        <v>109</v>
      </c>
      <c r="G1631" s="2" t="s">
        <v>20</v>
      </c>
      <c r="H1631" s="2">
        <v>20</v>
      </c>
      <c r="I1631" s="2">
        <v>4507</v>
      </c>
      <c r="J1631" s="2">
        <v>8793</v>
      </c>
      <c r="K1631" s="29">
        <f t="shared" si="125"/>
        <v>4286</v>
      </c>
      <c r="L1631">
        <f t="shared" si="126"/>
        <v>48.743318548845672</v>
      </c>
      <c r="M1631" s="33">
        <f t="shared" si="129"/>
        <v>1.1734685496191566E-3</v>
      </c>
      <c r="N1631" s="32"/>
    </row>
    <row r="1632" spans="1:14" x14ac:dyDescent="0.25">
      <c r="A1632" s="2">
        <v>1630</v>
      </c>
      <c r="B1632" s="2">
        <f t="shared" si="127"/>
        <v>35</v>
      </c>
      <c r="C1632" s="2">
        <f t="shared" si="128"/>
        <v>8</v>
      </c>
      <c r="D1632" s="31">
        <v>44430</v>
      </c>
      <c r="E1632" s="2" t="s">
        <v>6</v>
      </c>
      <c r="F1632" s="4">
        <v>107</v>
      </c>
      <c r="G1632" s="2" t="s">
        <v>8</v>
      </c>
      <c r="H1632" s="2">
        <v>38</v>
      </c>
      <c r="I1632" s="2">
        <v>2454</v>
      </c>
      <c r="J1632" s="2">
        <v>8313</v>
      </c>
      <c r="K1632" s="29">
        <f t="shared" si="125"/>
        <v>5859</v>
      </c>
      <c r="L1632">
        <f t="shared" si="126"/>
        <v>70.47997112955612</v>
      </c>
      <c r="M1632" s="33">
        <f t="shared" si="129"/>
        <v>1.6041419113902564E-3</v>
      </c>
      <c r="N1632" s="32"/>
    </row>
    <row r="1633" spans="1:14" x14ac:dyDescent="0.25">
      <c r="A1633" s="2">
        <v>1631</v>
      </c>
      <c r="B1633" s="2">
        <f t="shared" si="127"/>
        <v>35</v>
      </c>
      <c r="C1633" s="2">
        <f t="shared" si="128"/>
        <v>8</v>
      </c>
      <c r="D1633" s="31">
        <v>44431</v>
      </c>
      <c r="E1633" s="2" t="s">
        <v>3</v>
      </c>
      <c r="F1633" s="4">
        <v>108</v>
      </c>
      <c r="G1633" s="2" t="s">
        <v>20</v>
      </c>
      <c r="H1633" s="2">
        <v>9</v>
      </c>
      <c r="I1633" s="2">
        <v>4435</v>
      </c>
      <c r="J1633" s="2">
        <v>7809</v>
      </c>
      <c r="K1633" s="29">
        <f t="shared" si="125"/>
        <v>3374</v>
      </c>
      <c r="L1633">
        <f t="shared" si="126"/>
        <v>43.206556537328723</v>
      </c>
      <c r="M1633" s="33">
        <f t="shared" si="129"/>
        <v>9.2377108875759089E-4</v>
      </c>
      <c r="N1633" s="32"/>
    </row>
    <row r="1634" spans="1:14" x14ac:dyDescent="0.25">
      <c r="A1634" s="2">
        <v>1632</v>
      </c>
      <c r="B1634" s="2">
        <f t="shared" si="127"/>
        <v>35</v>
      </c>
      <c r="C1634" s="2">
        <f t="shared" si="128"/>
        <v>8</v>
      </c>
      <c r="D1634" s="31">
        <v>44432</v>
      </c>
      <c r="E1634" s="2" t="s">
        <v>6</v>
      </c>
      <c r="F1634" s="4">
        <v>103</v>
      </c>
      <c r="G1634" s="2" t="s">
        <v>20</v>
      </c>
      <c r="H1634" s="2">
        <v>3</v>
      </c>
      <c r="I1634" s="2">
        <v>1043</v>
      </c>
      <c r="J1634" s="2">
        <v>3779</v>
      </c>
      <c r="K1634" s="29">
        <f t="shared" si="125"/>
        <v>2736</v>
      </c>
      <c r="L1634">
        <f t="shared" si="126"/>
        <v>72.40010584810797</v>
      </c>
      <c r="M1634" s="33">
        <f t="shared" si="129"/>
        <v>7.4909238258469724E-4</v>
      </c>
      <c r="N1634" s="32"/>
    </row>
    <row r="1635" spans="1:14" x14ac:dyDescent="0.25">
      <c r="A1635" s="2">
        <v>1633</v>
      </c>
      <c r="B1635" s="2">
        <f t="shared" si="127"/>
        <v>35</v>
      </c>
      <c r="C1635" s="2">
        <f t="shared" si="128"/>
        <v>8</v>
      </c>
      <c r="D1635" s="31">
        <v>44433</v>
      </c>
      <c r="E1635" s="2" t="s">
        <v>7</v>
      </c>
      <c r="F1635" s="4">
        <v>107</v>
      </c>
      <c r="G1635" s="2" t="s">
        <v>20</v>
      </c>
      <c r="H1635" s="2">
        <v>30</v>
      </c>
      <c r="I1635" s="2">
        <v>1025</v>
      </c>
      <c r="J1635" s="2">
        <v>7172</v>
      </c>
      <c r="K1635" s="29">
        <f t="shared" si="125"/>
        <v>6147</v>
      </c>
      <c r="L1635">
        <f t="shared" si="126"/>
        <v>85.708310094813172</v>
      </c>
      <c r="M1635" s="33">
        <f t="shared" si="129"/>
        <v>1.6829937411360139E-3</v>
      </c>
      <c r="N1635" s="32"/>
    </row>
    <row r="1636" spans="1:14" x14ac:dyDescent="0.25">
      <c r="A1636" s="2">
        <v>1634</v>
      </c>
      <c r="B1636" s="2">
        <f t="shared" si="127"/>
        <v>35</v>
      </c>
      <c r="C1636" s="2">
        <f t="shared" si="128"/>
        <v>8</v>
      </c>
      <c r="D1636" s="31">
        <v>44434</v>
      </c>
      <c r="E1636" s="2" t="s">
        <v>5</v>
      </c>
      <c r="F1636" s="4">
        <v>106</v>
      </c>
      <c r="G1636" s="2" t="s">
        <v>8</v>
      </c>
      <c r="H1636" s="2">
        <v>39</v>
      </c>
      <c r="I1636" s="2">
        <v>2973</v>
      </c>
      <c r="J1636" s="2">
        <v>3692</v>
      </c>
      <c r="K1636" s="29">
        <f t="shared" si="125"/>
        <v>719</v>
      </c>
      <c r="L1636">
        <f t="shared" si="126"/>
        <v>19.474539544962081</v>
      </c>
      <c r="M1636" s="33">
        <f t="shared" si="129"/>
        <v>1.9685578328888792E-4</v>
      </c>
      <c r="N1636" s="32"/>
    </row>
    <row r="1637" spans="1:14" x14ac:dyDescent="0.25">
      <c r="A1637" s="2">
        <v>1635</v>
      </c>
      <c r="B1637" s="2">
        <f t="shared" si="127"/>
        <v>35</v>
      </c>
      <c r="C1637" s="2">
        <f t="shared" si="128"/>
        <v>8</v>
      </c>
      <c r="D1637" s="31">
        <v>44435</v>
      </c>
      <c r="E1637" s="2" t="s">
        <v>6</v>
      </c>
      <c r="F1637" s="4">
        <v>101</v>
      </c>
      <c r="G1637" s="2" t="s">
        <v>4</v>
      </c>
      <c r="H1637" s="2">
        <v>25</v>
      </c>
      <c r="I1637" s="2">
        <v>3352</v>
      </c>
      <c r="J1637" s="2">
        <v>6918</v>
      </c>
      <c r="K1637" s="29">
        <f t="shared" si="125"/>
        <v>3566</v>
      </c>
      <c r="L1637">
        <f t="shared" si="126"/>
        <v>51.546689794738363</v>
      </c>
      <c r="M1637" s="33">
        <f t="shared" si="129"/>
        <v>9.7633897525476257E-4</v>
      </c>
      <c r="N1637" s="32"/>
    </row>
    <row r="1638" spans="1:14" x14ac:dyDescent="0.25">
      <c r="A1638" s="2">
        <v>1636</v>
      </c>
      <c r="B1638" s="2">
        <f t="shared" si="127"/>
        <v>35</v>
      </c>
      <c r="C1638" s="2">
        <f t="shared" si="128"/>
        <v>8</v>
      </c>
      <c r="D1638" s="31">
        <v>44436</v>
      </c>
      <c r="E1638" s="2" t="s">
        <v>5</v>
      </c>
      <c r="F1638" s="4">
        <v>102</v>
      </c>
      <c r="G1638" s="2" t="s">
        <v>4</v>
      </c>
      <c r="H1638" s="2">
        <v>2</v>
      </c>
      <c r="I1638" s="2">
        <v>2665</v>
      </c>
      <c r="J1638" s="2">
        <v>2620</v>
      </c>
      <c r="K1638" s="29">
        <f t="shared" si="125"/>
        <v>-45</v>
      </c>
      <c r="L1638">
        <f t="shared" si="126"/>
        <v>-1.717557251908397</v>
      </c>
      <c r="M1638" s="33">
        <f t="shared" si="129"/>
        <v>-1.2320598397774625E-5</v>
      </c>
      <c r="N1638" s="32"/>
    </row>
    <row r="1639" spans="1:14" x14ac:dyDescent="0.25">
      <c r="A1639" s="2">
        <v>1637</v>
      </c>
      <c r="B1639" s="2">
        <f t="shared" si="127"/>
        <v>36</v>
      </c>
      <c r="C1639" s="2">
        <f t="shared" si="128"/>
        <v>8</v>
      </c>
      <c r="D1639" s="31">
        <v>44437</v>
      </c>
      <c r="E1639" s="2" t="s">
        <v>5</v>
      </c>
      <c r="F1639" s="4">
        <v>101</v>
      </c>
      <c r="G1639" s="2" t="s">
        <v>19</v>
      </c>
      <c r="H1639" s="2">
        <v>11</v>
      </c>
      <c r="I1639" s="2">
        <v>1056</v>
      </c>
      <c r="J1639" s="2">
        <v>3567</v>
      </c>
      <c r="K1639" s="29">
        <f t="shared" si="125"/>
        <v>2511</v>
      </c>
      <c r="L1639">
        <f t="shared" si="126"/>
        <v>70.395290159798151</v>
      </c>
      <c r="M1639" s="33">
        <f t="shared" si="129"/>
        <v>6.8748939059582413E-4</v>
      </c>
      <c r="N1639" s="32"/>
    </row>
    <row r="1640" spans="1:14" x14ac:dyDescent="0.25">
      <c r="A1640" s="2">
        <v>1638</v>
      </c>
      <c r="B1640" s="2">
        <f t="shared" si="127"/>
        <v>36</v>
      </c>
      <c r="C1640" s="2">
        <f t="shared" si="128"/>
        <v>8</v>
      </c>
      <c r="D1640" s="31">
        <v>44438</v>
      </c>
      <c r="E1640" s="2" t="s">
        <v>5</v>
      </c>
      <c r="F1640" s="4">
        <v>107</v>
      </c>
      <c r="G1640" s="2" t="s">
        <v>8</v>
      </c>
      <c r="H1640" s="2">
        <v>48</v>
      </c>
      <c r="I1640" s="2">
        <v>1072</v>
      </c>
      <c r="J1640" s="2">
        <v>1809</v>
      </c>
      <c r="K1640" s="29">
        <f t="shared" si="125"/>
        <v>737</v>
      </c>
      <c r="L1640">
        <f t="shared" si="126"/>
        <v>40.74074074074074</v>
      </c>
      <c r="M1640" s="33">
        <f t="shared" si="129"/>
        <v>2.0178402264799775E-4</v>
      </c>
      <c r="N1640" s="32"/>
    </row>
    <row r="1641" spans="1:14" x14ac:dyDescent="0.25">
      <c r="A1641" s="2">
        <v>1639</v>
      </c>
      <c r="B1641" s="2">
        <f t="shared" si="127"/>
        <v>36</v>
      </c>
      <c r="C1641" s="2">
        <f t="shared" si="128"/>
        <v>8</v>
      </c>
      <c r="D1641" s="31">
        <v>44439</v>
      </c>
      <c r="E1641" s="2" t="s">
        <v>5</v>
      </c>
      <c r="F1641" s="4">
        <v>107</v>
      </c>
      <c r="G1641" s="2" t="s">
        <v>19</v>
      </c>
      <c r="H1641" s="2">
        <v>21</v>
      </c>
      <c r="I1641" s="2">
        <v>1223</v>
      </c>
      <c r="J1641" s="2">
        <v>8740</v>
      </c>
      <c r="K1641" s="29">
        <f t="shared" si="125"/>
        <v>7517</v>
      </c>
      <c r="L1641">
        <f t="shared" si="126"/>
        <v>86.006864988558348</v>
      </c>
      <c r="M1641" s="33">
        <f t="shared" si="129"/>
        <v>2.0580875145793749E-3</v>
      </c>
      <c r="N1641" s="32"/>
    </row>
    <row r="1642" spans="1:14" x14ac:dyDescent="0.25">
      <c r="A1642" s="2">
        <v>1640</v>
      </c>
      <c r="B1642" s="2">
        <f t="shared" si="127"/>
        <v>36</v>
      </c>
      <c r="C1642" s="2">
        <f t="shared" si="128"/>
        <v>9</v>
      </c>
      <c r="D1642" s="31">
        <v>44440</v>
      </c>
      <c r="E1642" s="2" t="s">
        <v>7</v>
      </c>
      <c r="F1642" s="4">
        <v>101</v>
      </c>
      <c r="G1642" s="2" t="s">
        <v>18</v>
      </c>
      <c r="H1642" s="2">
        <v>8</v>
      </c>
      <c r="I1642" s="2">
        <v>3612</v>
      </c>
      <c r="J1642" s="2">
        <v>8864</v>
      </c>
      <c r="K1642" s="29">
        <f t="shared" si="125"/>
        <v>5252</v>
      </c>
      <c r="L1642">
        <f t="shared" si="126"/>
        <v>59.250902527075809</v>
      </c>
      <c r="M1642" s="33">
        <f t="shared" si="129"/>
        <v>1.4379507285580519E-3</v>
      </c>
      <c r="N1642" s="32"/>
    </row>
    <row r="1643" spans="1:14" x14ac:dyDescent="0.25">
      <c r="A1643" s="2">
        <v>1641</v>
      </c>
      <c r="B1643" s="2">
        <f t="shared" si="127"/>
        <v>36</v>
      </c>
      <c r="C1643" s="2">
        <f t="shared" si="128"/>
        <v>9</v>
      </c>
      <c r="D1643" s="31">
        <v>44441</v>
      </c>
      <c r="E1643" s="2" t="s">
        <v>6</v>
      </c>
      <c r="F1643" s="4">
        <v>104</v>
      </c>
      <c r="G1643" s="2" t="s">
        <v>18</v>
      </c>
      <c r="H1643" s="2">
        <v>17</v>
      </c>
      <c r="I1643" s="2">
        <v>1367</v>
      </c>
      <c r="J1643" s="2">
        <v>5397</v>
      </c>
      <c r="K1643" s="29">
        <f t="shared" si="125"/>
        <v>4030</v>
      </c>
      <c r="L1643">
        <f t="shared" si="126"/>
        <v>74.671113581619423</v>
      </c>
      <c r="M1643" s="33">
        <f t="shared" si="129"/>
        <v>1.1033780342895943E-3</v>
      </c>
      <c r="N1643" s="32"/>
    </row>
    <row r="1644" spans="1:14" x14ac:dyDescent="0.25">
      <c r="A1644" s="2">
        <v>1642</v>
      </c>
      <c r="B1644" s="2">
        <f t="shared" si="127"/>
        <v>36</v>
      </c>
      <c r="C1644" s="2">
        <f t="shared" si="128"/>
        <v>9</v>
      </c>
      <c r="D1644" s="31">
        <v>44442</v>
      </c>
      <c r="E1644" s="2" t="s">
        <v>3</v>
      </c>
      <c r="F1644" s="4">
        <v>106</v>
      </c>
      <c r="G1644" s="2" t="s">
        <v>4</v>
      </c>
      <c r="H1644" s="2">
        <v>46</v>
      </c>
      <c r="I1644" s="2">
        <v>1533</v>
      </c>
      <c r="J1644" s="2">
        <v>6264</v>
      </c>
      <c r="K1644" s="29">
        <f t="shared" si="125"/>
        <v>4731</v>
      </c>
      <c r="L1644">
        <f t="shared" si="126"/>
        <v>75.526819923371647</v>
      </c>
      <c r="M1644" s="33">
        <f t="shared" si="129"/>
        <v>1.2953055782193724E-3</v>
      </c>
      <c r="N1644" s="32"/>
    </row>
    <row r="1645" spans="1:14" x14ac:dyDescent="0.25">
      <c r="A1645" s="2">
        <v>1643</v>
      </c>
      <c r="B1645" s="2">
        <f t="shared" si="127"/>
        <v>36</v>
      </c>
      <c r="C1645" s="2">
        <f t="shared" si="128"/>
        <v>9</v>
      </c>
      <c r="D1645" s="31">
        <v>44443</v>
      </c>
      <c r="E1645" s="2" t="s">
        <v>3</v>
      </c>
      <c r="F1645" s="4">
        <v>108</v>
      </c>
      <c r="G1645" s="2" t="s">
        <v>20</v>
      </c>
      <c r="H1645" s="2">
        <v>14</v>
      </c>
      <c r="I1645" s="2">
        <v>1397</v>
      </c>
      <c r="J1645" s="2">
        <v>3536</v>
      </c>
      <c r="K1645" s="29">
        <f t="shared" si="125"/>
        <v>2139</v>
      </c>
      <c r="L1645">
        <f t="shared" si="126"/>
        <v>60.492081447963798</v>
      </c>
      <c r="M1645" s="33">
        <f t="shared" si="129"/>
        <v>5.8563911050755395E-4</v>
      </c>
      <c r="N1645" s="32"/>
    </row>
    <row r="1646" spans="1:14" x14ac:dyDescent="0.25">
      <c r="A1646" s="2">
        <v>1644</v>
      </c>
      <c r="B1646" s="2">
        <f t="shared" si="127"/>
        <v>37</v>
      </c>
      <c r="C1646" s="2">
        <f t="shared" si="128"/>
        <v>9</v>
      </c>
      <c r="D1646" s="31">
        <v>44444</v>
      </c>
      <c r="E1646" s="2" t="s">
        <v>7</v>
      </c>
      <c r="F1646" s="4">
        <v>108</v>
      </c>
      <c r="G1646" s="2" t="s">
        <v>18</v>
      </c>
      <c r="H1646" s="2">
        <v>2</v>
      </c>
      <c r="I1646" s="2">
        <v>2310</v>
      </c>
      <c r="J1646" s="2">
        <v>3543</v>
      </c>
      <c r="K1646" s="29">
        <f t="shared" si="125"/>
        <v>1233</v>
      </c>
      <c r="L1646">
        <f t="shared" si="126"/>
        <v>34.801016088060962</v>
      </c>
      <c r="M1646" s="33">
        <f t="shared" si="129"/>
        <v>3.3758439609902477E-4</v>
      </c>
      <c r="N1646" s="32"/>
    </row>
    <row r="1647" spans="1:14" x14ac:dyDescent="0.25">
      <c r="A1647" s="2">
        <v>1645</v>
      </c>
      <c r="B1647" s="2">
        <f t="shared" si="127"/>
        <v>37</v>
      </c>
      <c r="C1647" s="2">
        <f t="shared" si="128"/>
        <v>9</v>
      </c>
      <c r="D1647" s="31">
        <v>44445</v>
      </c>
      <c r="E1647" s="2" t="s">
        <v>6</v>
      </c>
      <c r="F1647" s="4">
        <v>102</v>
      </c>
      <c r="G1647" s="2" t="s">
        <v>19</v>
      </c>
      <c r="H1647" s="2">
        <v>24</v>
      </c>
      <c r="I1647" s="2">
        <v>3116</v>
      </c>
      <c r="J1647" s="2">
        <v>1880</v>
      </c>
      <c r="K1647" s="29">
        <f t="shared" si="125"/>
        <v>-1236</v>
      </c>
      <c r="L1647">
        <f t="shared" si="126"/>
        <v>-65.744680851063833</v>
      </c>
      <c r="M1647" s="33">
        <f t="shared" si="129"/>
        <v>-3.3840576932554306E-4</v>
      </c>
      <c r="N1647" s="32"/>
    </row>
    <row r="1648" spans="1:14" x14ac:dyDescent="0.25">
      <c r="A1648" s="2">
        <v>1646</v>
      </c>
      <c r="B1648" s="2">
        <f t="shared" si="127"/>
        <v>37</v>
      </c>
      <c r="C1648" s="2">
        <f t="shared" si="128"/>
        <v>9</v>
      </c>
      <c r="D1648" s="31">
        <v>44446</v>
      </c>
      <c r="E1648" s="2" t="s">
        <v>3</v>
      </c>
      <c r="F1648" s="4">
        <v>106</v>
      </c>
      <c r="G1648" s="2" t="s">
        <v>20</v>
      </c>
      <c r="H1648" s="2">
        <v>7</v>
      </c>
      <c r="I1648" s="2">
        <v>2270</v>
      </c>
      <c r="J1648" s="2">
        <v>7236</v>
      </c>
      <c r="K1648" s="29">
        <f t="shared" si="125"/>
        <v>4966</v>
      </c>
      <c r="L1648">
        <f t="shared" si="126"/>
        <v>68.629076838032063</v>
      </c>
      <c r="M1648" s="33">
        <f t="shared" si="129"/>
        <v>1.3596464809633065E-3</v>
      </c>
      <c r="N1648" s="32"/>
    </row>
    <row r="1649" spans="1:14" x14ac:dyDescent="0.25">
      <c r="A1649" s="2">
        <v>1647</v>
      </c>
      <c r="B1649" s="2">
        <f t="shared" si="127"/>
        <v>37</v>
      </c>
      <c r="C1649" s="2">
        <f t="shared" si="128"/>
        <v>9</v>
      </c>
      <c r="D1649" s="31">
        <v>44447</v>
      </c>
      <c r="E1649" s="2" t="s">
        <v>6</v>
      </c>
      <c r="F1649" s="4">
        <v>105</v>
      </c>
      <c r="G1649" s="2" t="s">
        <v>19</v>
      </c>
      <c r="H1649" s="2">
        <v>7</v>
      </c>
      <c r="I1649" s="2">
        <v>4327</v>
      </c>
      <c r="J1649" s="2">
        <v>7558</v>
      </c>
      <c r="K1649" s="29">
        <f t="shared" si="125"/>
        <v>3231</v>
      </c>
      <c r="L1649">
        <f t="shared" si="126"/>
        <v>42.749404604392701</v>
      </c>
      <c r="M1649" s="33">
        <f t="shared" si="129"/>
        <v>8.8461896496021817E-4</v>
      </c>
      <c r="N1649" s="32"/>
    </row>
    <row r="1650" spans="1:14" x14ac:dyDescent="0.25">
      <c r="A1650" s="2">
        <v>1648</v>
      </c>
      <c r="B1650" s="2">
        <f t="shared" si="127"/>
        <v>37</v>
      </c>
      <c r="C1650" s="2">
        <f t="shared" si="128"/>
        <v>9</v>
      </c>
      <c r="D1650" s="31">
        <v>44448</v>
      </c>
      <c r="E1650" s="2" t="s">
        <v>7</v>
      </c>
      <c r="F1650" s="4">
        <v>110</v>
      </c>
      <c r="G1650" s="2" t="s">
        <v>20</v>
      </c>
      <c r="H1650" s="2">
        <v>4</v>
      </c>
      <c r="I1650" s="2">
        <v>4993</v>
      </c>
      <c r="J1650" s="2">
        <v>4436</v>
      </c>
      <c r="K1650" s="29">
        <f t="shared" si="125"/>
        <v>-557</v>
      </c>
      <c r="L1650">
        <f t="shared" si="126"/>
        <v>-12.556357078449054</v>
      </c>
      <c r="M1650" s="33">
        <f t="shared" si="129"/>
        <v>-1.5250162905689927E-4</v>
      </c>
      <c r="N1650" s="32"/>
    </row>
    <row r="1651" spans="1:14" x14ac:dyDescent="0.25">
      <c r="A1651" s="2">
        <v>1649</v>
      </c>
      <c r="B1651" s="2">
        <f t="shared" si="127"/>
        <v>37</v>
      </c>
      <c r="C1651" s="2">
        <f t="shared" si="128"/>
        <v>9</v>
      </c>
      <c r="D1651" s="31">
        <v>44449</v>
      </c>
      <c r="E1651" s="2" t="s">
        <v>3</v>
      </c>
      <c r="F1651" s="4">
        <v>104</v>
      </c>
      <c r="G1651" s="2" t="s">
        <v>18</v>
      </c>
      <c r="H1651" s="2">
        <v>3</v>
      </c>
      <c r="I1651" s="2">
        <v>1753</v>
      </c>
      <c r="J1651" s="2">
        <v>2474</v>
      </c>
      <c r="K1651" s="29">
        <f t="shared" si="125"/>
        <v>721</v>
      </c>
      <c r="L1651">
        <f t="shared" si="126"/>
        <v>29.14308811641067</v>
      </c>
      <c r="M1651" s="33">
        <f t="shared" si="129"/>
        <v>1.9740336543990012E-4</v>
      </c>
      <c r="N1651" s="32"/>
    </row>
    <row r="1652" spans="1:14" x14ac:dyDescent="0.25">
      <c r="A1652" s="2">
        <v>1650</v>
      </c>
      <c r="B1652" s="2">
        <f t="shared" si="127"/>
        <v>37</v>
      </c>
      <c r="C1652" s="2">
        <f t="shared" si="128"/>
        <v>9</v>
      </c>
      <c r="D1652" s="31">
        <v>44450</v>
      </c>
      <c r="E1652" s="2" t="s">
        <v>3</v>
      </c>
      <c r="F1652" s="4">
        <v>103</v>
      </c>
      <c r="G1652" s="2" t="s">
        <v>8</v>
      </c>
      <c r="H1652" s="2">
        <v>25</v>
      </c>
      <c r="I1652" s="2">
        <v>1326</v>
      </c>
      <c r="J1652" s="2">
        <v>964</v>
      </c>
      <c r="K1652" s="29">
        <f t="shared" si="125"/>
        <v>-362</v>
      </c>
      <c r="L1652">
        <f t="shared" si="126"/>
        <v>-37.551867219917014</v>
      </c>
      <c r="M1652" s="33">
        <f t="shared" si="129"/>
        <v>-9.9112369333209221E-5</v>
      </c>
      <c r="N1652" s="32"/>
    </row>
    <row r="1653" spans="1:14" x14ac:dyDescent="0.25">
      <c r="A1653" s="2">
        <v>1651</v>
      </c>
      <c r="B1653" s="2">
        <f t="shared" si="127"/>
        <v>38</v>
      </c>
      <c r="C1653" s="2">
        <f t="shared" si="128"/>
        <v>9</v>
      </c>
      <c r="D1653" s="31">
        <v>44451</v>
      </c>
      <c r="E1653" s="2" t="s">
        <v>3</v>
      </c>
      <c r="F1653" s="4">
        <v>107</v>
      </c>
      <c r="G1653" s="2" t="s">
        <v>4</v>
      </c>
      <c r="H1653" s="2">
        <v>46</v>
      </c>
      <c r="I1653" s="2">
        <v>3209</v>
      </c>
      <c r="J1653" s="2">
        <v>4983</v>
      </c>
      <c r="K1653" s="29">
        <f t="shared" si="125"/>
        <v>1774</v>
      </c>
      <c r="L1653">
        <f t="shared" si="126"/>
        <v>35.601043548063416</v>
      </c>
      <c r="M1653" s="33">
        <f t="shared" si="129"/>
        <v>4.8570536794782635E-4</v>
      </c>
      <c r="N1653" s="32"/>
    </row>
    <row r="1654" spans="1:14" x14ac:dyDescent="0.25">
      <c r="A1654" s="2">
        <v>1652</v>
      </c>
      <c r="B1654" s="2">
        <f t="shared" si="127"/>
        <v>38</v>
      </c>
      <c r="C1654" s="2">
        <f t="shared" si="128"/>
        <v>9</v>
      </c>
      <c r="D1654" s="31">
        <v>44452</v>
      </c>
      <c r="E1654" s="2" t="s">
        <v>6</v>
      </c>
      <c r="F1654" s="4">
        <v>105</v>
      </c>
      <c r="G1654" s="2" t="s">
        <v>4</v>
      </c>
      <c r="H1654" s="2">
        <v>4</v>
      </c>
      <c r="I1654" s="2">
        <v>4330</v>
      </c>
      <c r="J1654" s="2">
        <v>7903</v>
      </c>
      <c r="K1654" s="29">
        <f t="shared" si="125"/>
        <v>3573</v>
      </c>
      <c r="L1654">
        <f t="shared" si="126"/>
        <v>45.210679488801716</v>
      </c>
      <c r="M1654" s="33">
        <f t="shared" si="129"/>
        <v>9.7825551278330532E-4</v>
      </c>
      <c r="N1654" s="32"/>
    </row>
    <row r="1655" spans="1:14" x14ac:dyDescent="0.25">
      <c r="A1655" s="2">
        <v>1653</v>
      </c>
      <c r="B1655" s="2">
        <f t="shared" si="127"/>
        <v>38</v>
      </c>
      <c r="C1655" s="2">
        <f t="shared" si="128"/>
        <v>9</v>
      </c>
      <c r="D1655" s="31">
        <v>44453</v>
      </c>
      <c r="E1655" s="2" t="s">
        <v>5</v>
      </c>
      <c r="F1655" s="4">
        <v>104</v>
      </c>
      <c r="G1655" s="2" t="s">
        <v>8</v>
      </c>
      <c r="H1655" s="2">
        <v>4</v>
      </c>
      <c r="I1655" s="2">
        <v>1258</v>
      </c>
      <c r="J1655" s="2">
        <v>2358</v>
      </c>
      <c r="K1655" s="29">
        <f t="shared" si="125"/>
        <v>1100</v>
      </c>
      <c r="L1655">
        <f t="shared" si="126"/>
        <v>46.649703138252754</v>
      </c>
      <c r="M1655" s="33">
        <f t="shared" si="129"/>
        <v>3.0117018305671309E-4</v>
      </c>
      <c r="N1655" s="32"/>
    </row>
    <row r="1656" spans="1:14" x14ac:dyDescent="0.25">
      <c r="A1656" s="2">
        <v>1654</v>
      </c>
      <c r="B1656" s="2">
        <f t="shared" si="127"/>
        <v>38</v>
      </c>
      <c r="C1656" s="2">
        <f t="shared" si="128"/>
        <v>9</v>
      </c>
      <c r="D1656" s="31">
        <v>44454</v>
      </c>
      <c r="E1656" s="2" t="s">
        <v>7</v>
      </c>
      <c r="F1656" s="4">
        <v>109</v>
      </c>
      <c r="G1656" s="2" t="s">
        <v>19</v>
      </c>
      <c r="H1656" s="2">
        <v>14</v>
      </c>
      <c r="I1656" s="2">
        <v>3145</v>
      </c>
      <c r="J1656" s="2">
        <v>6643</v>
      </c>
      <c r="K1656" s="29">
        <f t="shared" si="125"/>
        <v>3498</v>
      </c>
      <c r="L1656">
        <f t="shared" si="126"/>
        <v>52.656932108986901</v>
      </c>
      <c r="M1656" s="33">
        <f t="shared" si="129"/>
        <v>9.5772118212034759E-4</v>
      </c>
      <c r="N1656" s="32"/>
    </row>
    <row r="1657" spans="1:14" x14ac:dyDescent="0.25">
      <c r="A1657" s="2">
        <v>1655</v>
      </c>
      <c r="B1657" s="2">
        <f t="shared" si="127"/>
        <v>38</v>
      </c>
      <c r="C1657" s="2">
        <f t="shared" si="128"/>
        <v>9</v>
      </c>
      <c r="D1657" s="31">
        <v>44455</v>
      </c>
      <c r="E1657" s="2" t="s">
        <v>7</v>
      </c>
      <c r="F1657" s="4">
        <v>107</v>
      </c>
      <c r="G1657" s="2" t="s">
        <v>4</v>
      </c>
      <c r="H1657" s="2">
        <v>25</v>
      </c>
      <c r="I1657" s="2">
        <v>4814</v>
      </c>
      <c r="J1657" s="2">
        <v>7478</v>
      </c>
      <c r="K1657" s="29">
        <f t="shared" si="125"/>
        <v>2664</v>
      </c>
      <c r="L1657">
        <f t="shared" si="126"/>
        <v>35.624498529018453</v>
      </c>
      <c r="M1657" s="33">
        <f t="shared" si="129"/>
        <v>7.293794251482579E-4</v>
      </c>
      <c r="N1657" s="32"/>
    </row>
    <row r="1658" spans="1:14" x14ac:dyDescent="0.25">
      <c r="A1658" s="2">
        <v>1656</v>
      </c>
      <c r="B1658" s="2">
        <f t="shared" si="127"/>
        <v>38</v>
      </c>
      <c r="C1658" s="2">
        <f t="shared" si="128"/>
        <v>9</v>
      </c>
      <c r="D1658" s="31">
        <v>44456</v>
      </c>
      <c r="E1658" s="2" t="s">
        <v>3</v>
      </c>
      <c r="F1658" s="4">
        <v>102</v>
      </c>
      <c r="G1658" s="2" t="s">
        <v>18</v>
      </c>
      <c r="H1658" s="2">
        <v>20</v>
      </c>
      <c r="I1658" s="2">
        <v>2590</v>
      </c>
      <c r="J1658" s="2">
        <v>7917</v>
      </c>
      <c r="K1658" s="29">
        <f t="shared" si="125"/>
        <v>5327</v>
      </c>
      <c r="L1658">
        <f t="shared" si="126"/>
        <v>67.285587975243146</v>
      </c>
      <c r="M1658" s="33">
        <f t="shared" si="129"/>
        <v>1.4584850592210096E-3</v>
      </c>
      <c r="N1658" s="32"/>
    </row>
    <row r="1659" spans="1:14" x14ac:dyDescent="0.25">
      <c r="A1659" s="2">
        <v>1657</v>
      </c>
      <c r="B1659" s="2">
        <f t="shared" si="127"/>
        <v>38</v>
      </c>
      <c r="C1659" s="2">
        <f t="shared" si="128"/>
        <v>9</v>
      </c>
      <c r="D1659" s="31">
        <v>44457</v>
      </c>
      <c r="E1659" s="2" t="s">
        <v>6</v>
      </c>
      <c r="F1659" s="4">
        <v>108</v>
      </c>
      <c r="G1659" s="2" t="s">
        <v>18</v>
      </c>
      <c r="H1659" s="2">
        <v>41</v>
      </c>
      <c r="I1659" s="2">
        <v>3839</v>
      </c>
      <c r="J1659" s="2">
        <v>4943</v>
      </c>
      <c r="K1659" s="29">
        <f t="shared" si="125"/>
        <v>1104</v>
      </c>
      <c r="L1659">
        <f t="shared" si="126"/>
        <v>22.334614606514265</v>
      </c>
      <c r="M1659" s="33">
        <f t="shared" si="129"/>
        <v>3.022653473587375E-4</v>
      </c>
      <c r="N1659" s="32"/>
    </row>
    <row r="1660" spans="1:14" x14ac:dyDescent="0.25">
      <c r="A1660" s="2">
        <v>1658</v>
      </c>
      <c r="B1660" s="2">
        <f t="shared" si="127"/>
        <v>39</v>
      </c>
      <c r="C1660" s="2">
        <f t="shared" si="128"/>
        <v>9</v>
      </c>
      <c r="D1660" s="31">
        <v>44458</v>
      </c>
      <c r="E1660" s="2" t="s">
        <v>5</v>
      </c>
      <c r="F1660" s="4">
        <v>105</v>
      </c>
      <c r="G1660" s="2" t="s">
        <v>4</v>
      </c>
      <c r="H1660" s="2">
        <v>21</v>
      </c>
      <c r="I1660" s="2">
        <v>4928</v>
      </c>
      <c r="J1660" s="2">
        <v>3170</v>
      </c>
      <c r="K1660" s="29">
        <f t="shared" si="125"/>
        <v>-1758</v>
      </c>
      <c r="L1660">
        <f t="shared" si="126"/>
        <v>-55.457413249211349</v>
      </c>
      <c r="M1660" s="33">
        <f t="shared" si="129"/>
        <v>-4.8132471073972872E-4</v>
      </c>
      <c r="N1660" s="32"/>
    </row>
    <row r="1661" spans="1:14" x14ac:dyDescent="0.25">
      <c r="A1661" s="2">
        <v>1659</v>
      </c>
      <c r="B1661" s="2">
        <f t="shared" si="127"/>
        <v>39</v>
      </c>
      <c r="C1661" s="2">
        <f t="shared" si="128"/>
        <v>9</v>
      </c>
      <c r="D1661" s="31">
        <v>44459</v>
      </c>
      <c r="E1661" s="2" t="s">
        <v>3</v>
      </c>
      <c r="F1661" s="4">
        <v>104</v>
      </c>
      <c r="G1661" s="2" t="s">
        <v>4</v>
      </c>
      <c r="H1661" s="2">
        <v>6</v>
      </c>
      <c r="I1661" s="2">
        <v>2417</v>
      </c>
      <c r="J1661" s="2">
        <v>6045</v>
      </c>
      <c r="K1661" s="29">
        <f t="shared" si="125"/>
        <v>3628</v>
      </c>
      <c r="L1661">
        <f t="shared" si="126"/>
        <v>60.016542597187758</v>
      </c>
      <c r="M1661" s="33">
        <f t="shared" si="129"/>
        <v>9.9331402193614097E-4</v>
      </c>
      <c r="N1661" s="32"/>
    </row>
    <row r="1662" spans="1:14" x14ac:dyDescent="0.25">
      <c r="A1662" s="2">
        <v>1660</v>
      </c>
      <c r="B1662" s="2">
        <f t="shared" si="127"/>
        <v>39</v>
      </c>
      <c r="C1662" s="2">
        <f t="shared" si="128"/>
        <v>9</v>
      </c>
      <c r="D1662" s="31">
        <v>44460</v>
      </c>
      <c r="E1662" s="2" t="s">
        <v>6</v>
      </c>
      <c r="F1662" s="4">
        <v>108</v>
      </c>
      <c r="G1662" s="2" t="s">
        <v>20</v>
      </c>
      <c r="H1662" s="2">
        <v>41</v>
      </c>
      <c r="I1662" s="2">
        <v>1745</v>
      </c>
      <c r="J1662" s="2">
        <v>6110</v>
      </c>
      <c r="K1662" s="29">
        <f t="shared" si="125"/>
        <v>4365</v>
      </c>
      <c r="L1662">
        <f t="shared" si="126"/>
        <v>71.440261865793786</v>
      </c>
      <c r="M1662" s="33">
        <f t="shared" si="129"/>
        <v>1.1950980445841388E-3</v>
      </c>
      <c r="N1662" s="32"/>
    </row>
    <row r="1663" spans="1:14" x14ac:dyDescent="0.25">
      <c r="A1663" s="2">
        <v>1661</v>
      </c>
      <c r="B1663" s="2">
        <f t="shared" si="127"/>
        <v>39</v>
      </c>
      <c r="C1663" s="2">
        <f t="shared" si="128"/>
        <v>9</v>
      </c>
      <c r="D1663" s="31">
        <v>44461</v>
      </c>
      <c r="E1663" s="2" t="s">
        <v>6</v>
      </c>
      <c r="F1663" s="4">
        <v>104</v>
      </c>
      <c r="G1663" s="2" t="s">
        <v>4</v>
      </c>
      <c r="H1663" s="2">
        <v>46</v>
      </c>
      <c r="I1663" s="2">
        <v>3936</v>
      </c>
      <c r="J1663" s="2">
        <v>1180</v>
      </c>
      <c r="K1663" s="29">
        <f t="shared" si="125"/>
        <v>-2756</v>
      </c>
      <c r="L1663">
        <f t="shared" si="126"/>
        <v>-233.5593220338983</v>
      </c>
      <c r="M1663" s="33">
        <f t="shared" si="129"/>
        <v>-7.5456820409481934E-4</v>
      </c>
      <c r="N1663" s="32"/>
    </row>
    <row r="1664" spans="1:14" x14ac:dyDescent="0.25">
      <c r="A1664" s="2">
        <v>1662</v>
      </c>
      <c r="B1664" s="2">
        <f t="shared" si="127"/>
        <v>39</v>
      </c>
      <c r="C1664" s="2">
        <f t="shared" si="128"/>
        <v>9</v>
      </c>
      <c r="D1664" s="31">
        <v>44462</v>
      </c>
      <c r="E1664" s="2" t="s">
        <v>6</v>
      </c>
      <c r="F1664" s="4">
        <v>106</v>
      </c>
      <c r="G1664" s="2" t="s">
        <v>8</v>
      </c>
      <c r="H1664" s="2">
        <v>21</v>
      </c>
      <c r="I1664" s="2">
        <v>2942</v>
      </c>
      <c r="J1664" s="2">
        <v>1335</v>
      </c>
      <c r="K1664" s="29">
        <f t="shared" si="125"/>
        <v>-1607</v>
      </c>
      <c r="L1664">
        <f t="shared" si="126"/>
        <v>-120.37453183520599</v>
      </c>
      <c r="M1664" s="33">
        <f t="shared" si="129"/>
        <v>-4.3998225833830718E-4</v>
      </c>
      <c r="N1664" s="32"/>
    </row>
    <row r="1665" spans="1:14" x14ac:dyDescent="0.25">
      <c r="A1665" s="2">
        <v>1663</v>
      </c>
      <c r="B1665" s="2">
        <f t="shared" si="127"/>
        <v>39</v>
      </c>
      <c r="C1665" s="2">
        <f t="shared" si="128"/>
        <v>9</v>
      </c>
      <c r="D1665" s="31">
        <v>44463</v>
      </c>
      <c r="E1665" s="2" t="s">
        <v>7</v>
      </c>
      <c r="F1665" s="4">
        <v>106</v>
      </c>
      <c r="G1665" s="2" t="s">
        <v>20</v>
      </c>
      <c r="H1665" s="2">
        <v>19</v>
      </c>
      <c r="I1665" s="2">
        <v>2095</v>
      </c>
      <c r="J1665" s="2">
        <v>5962</v>
      </c>
      <c r="K1665" s="29">
        <f t="shared" si="125"/>
        <v>3867</v>
      </c>
      <c r="L1665">
        <f t="shared" si="126"/>
        <v>64.860784971486069</v>
      </c>
      <c r="M1665" s="33">
        <f t="shared" si="129"/>
        <v>1.0587500889820995E-3</v>
      </c>
      <c r="N1665" s="32"/>
    </row>
    <row r="1666" spans="1:14" x14ac:dyDescent="0.25">
      <c r="A1666" s="2">
        <v>1664</v>
      </c>
      <c r="B1666" s="2">
        <f t="shared" si="127"/>
        <v>39</v>
      </c>
      <c r="C1666" s="2">
        <f t="shared" si="128"/>
        <v>9</v>
      </c>
      <c r="D1666" s="31">
        <v>44464</v>
      </c>
      <c r="E1666" s="2" t="s">
        <v>5</v>
      </c>
      <c r="F1666" s="4">
        <v>104</v>
      </c>
      <c r="G1666" s="2" t="s">
        <v>4</v>
      </c>
      <c r="H1666" s="2">
        <v>10</v>
      </c>
      <c r="I1666" s="2">
        <v>1128</v>
      </c>
      <c r="J1666" s="2">
        <v>4801</v>
      </c>
      <c r="K1666" s="29">
        <f t="shared" si="125"/>
        <v>3673</v>
      </c>
      <c r="L1666">
        <f t="shared" si="126"/>
        <v>76.504894813580506</v>
      </c>
      <c r="M1666" s="33">
        <f t="shared" si="129"/>
        <v>1.0056346203339156E-3</v>
      </c>
      <c r="N1666" s="32"/>
    </row>
    <row r="1667" spans="1:14" x14ac:dyDescent="0.25">
      <c r="A1667" s="2">
        <v>1665</v>
      </c>
      <c r="B1667" s="2">
        <f t="shared" si="127"/>
        <v>40</v>
      </c>
      <c r="C1667" s="2">
        <f t="shared" si="128"/>
        <v>9</v>
      </c>
      <c r="D1667" s="31">
        <v>44465</v>
      </c>
      <c r="E1667" s="2" t="s">
        <v>6</v>
      </c>
      <c r="F1667" s="4">
        <v>106</v>
      </c>
      <c r="G1667" s="2" t="s">
        <v>20</v>
      </c>
      <c r="H1667" s="2">
        <v>16</v>
      </c>
      <c r="I1667" s="2">
        <v>2373</v>
      </c>
      <c r="J1667" s="2">
        <v>5858</v>
      </c>
      <c r="K1667" s="29">
        <f t="shared" ref="K1667:K1730" si="130">J1667-I1667</f>
        <v>3485</v>
      </c>
      <c r="L1667">
        <f t="shared" ref="L1667:L1730" si="131">K1667/J1667*100</f>
        <v>59.491293956981906</v>
      </c>
      <c r="M1667" s="33">
        <f t="shared" si="129"/>
        <v>9.5416189813876825E-4</v>
      </c>
      <c r="N1667" s="32"/>
    </row>
    <row r="1668" spans="1:14" x14ac:dyDescent="0.25">
      <c r="A1668" s="2">
        <v>1666</v>
      </c>
      <c r="B1668" s="2">
        <f t="shared" ref="B1668:B1731" si="132">WEEKNUM(D1668)</f>
        <v>40</v>
      </c>
      <c r="C1668" s="2">
        <f t="shared" ref="C1668:C1731" si="133">MONTH(D1668)</f>
        <v>9</v>
      </c>
      <c r="D1668" s="31">
        <v>44466</v>
      </c>
      <c r="E1668" s="2" t="s">
        <v>5</v>
      </c>
      <c r="F1668" s="4">
        <v>105</v>
      </c>
      <c r="G1668" s="2" t="s">
        <v>4</v>
      </c>
      <c r="H1668" s="2">
        <v>25</v>
      </c>
      <c r="I1668" s="2">
        <v>3409</v>
      </c>
      <c r="J1668" s="2">
        <v>6331</v>
      </c>
      <c r="K1668" s="29">
        <f t="shared" si="130"/>
        <v>2922</v>
      </c>
      <c r="L1668">
        <f t="shared" si="131"/>
        <v>46.153846153846153</v>
      </c>
      <c r="M1668" s="33">
        <f t="shared" ref="M1668:M1731" si="134">K1668/($K$2003)</f>
        <v>8.0001752262883244E-4</v>
      </c>
      <c r="N1668" s="32"/>
    </row>
    <row r="1669" spans="1:14" x14ac:dyDescent="0.25">
      <c r="A1669" s="2">
        <v>1667</v>
      </c>
      <c r="B1669" s="2">
        <f t="shared" si="132"/>
        <v>40</v>
      </c>
      <c r="C1669" s="2">
        <f t="shared" si="133"/>
        <v>9</v>
      </c>
      <c r="D1669" s="31">
        <v>44467</v>
      </c>
      <c r="E1669" s="2" t="s">
        <v>6</v>
      </c>
      <c r="F1669" s="4">
        <v>105</v>
      </c>
      <c r="G1669" s="2" t="s">
        <v>8</v>
      </c>
      <c r="H1669" s="2">
        <v>39</v>
      </c>
      <c r="I1669" s="2">
        <v>2932</v>
      </c>
      <c r="J1669" s="2">
        <v>8840</v>
      </c>
      <c r="K1669" s="29">
        <f t="shared" si="130"/>
        <v>5908</v>
      </c>
      <c r="L1669">
        <f t="shared" si="131"/>
        <v>66.832579185520359</v>
      </c>
      <c r="M1669" s="33">
        <f t="shared" si="134"/>
        <v>1.6175576740900554E-3</v>
      </c>
      <c r="N1669" s="32"/>
    </row>
    <row r="1670" spans="1:14" x14ac:dyDescent="0.25">
      <c r="A1670" s="2">
        <v>1668</v>
      </c>
      <c r="B1670" s="2">
        <f t="shared" si="132"/>
        <v>40</v>
      </c>
      <c r="C1670" s="2">
        <f t="shared" si="133"/>
        <v>9</v>
      </c>
      <c r="D1670" s="31">
        <v>44468</v>
      </c>
      <c r="E1670" s="2" t="s">
        <v>7</v>
      </c>
      <c r="F1670" s="4">
        <v>105</v>
      </c>
      <c r="G1670" s="2" t="s">
        <v>18</v>
      </c>
      <c r="H1670" s="2">
        <v>30</v>
      </c>
      <c r="I1670" s="2">
        <v>4555</v>
      </c>
      <c r="J1670" s="2">
        <v>5518</v>
      </c>
      <c r="K1670" s="29">
        <f t="shared" si="130"/>
        <v>963</v>
      </c>
      <c r="L1670">
        <f t="shared" si="131"/>
        <v>17.45197535338891</v>
      </c>
      <c r="M1670" s="33">
        <f t="shared" si="134"/>
        <v>2.63660805712377E-4</v>
      </c>
      <c r="N1670" s="32"/>
    </row>
    <row r="1671" spans="1:14" x14ac:dyDescent="0.25">
      <c r="A1671" s="2">
        <v>1669</v>
      </c>
      <c r="B1671" s="2">
        <f t="shared" si="132"/>
        <v>40</v>
      </c>
      <c r="C1671" s="2">
        <f t="shared" si="133"/>
        <v>9</v>
      </c>
      <c r="D1671" s="31">
        <v>44469</v>
      </c>
      <c r="E1671" s="2" t="s">
        <v>7</v>
      </c>
      <c r="F1671" s="4">
        <v>101</v>
      </c>
      <c r="G1671" s="2" t="s">
        <v>20</v>
      </c>
      <c r="H1671" s="2">
        <v>10</v>
      </c>
      <c r="I1671" s="2">
        <v>3138</v>
      </c>
      <c r="J1671" s="2">
        <v>5903</v>
      </c>
      <c r="K1671" s="29">
        <f t="shared" si="130"/>
        <v>2765</v>
      </c>
      <c r="L1671">
        <f t="shared" si="131"/>
        <v>46.840589530747081</v>
      </c>
      <c r="M1671" s="33">
        <f t="shared" si="134"/>
        <v>7.5703232377437421E-4</v>
      </c>
      <c r="N1671" s="32"/>
    </row>
    <row r="1672" spans="1:14" x14ac:dyDescent="0.25">
      <c r="A1672" s="2">
        <v>1670</v>
      </c>
      <c r="B1672" s="2">
        <f t="shared" si="132"/>
        <v>40</v>
      </c>
      <c r="C1672" s="2">
        <f t="shared" si="133"/>
        <v>10</v>
      </c>
      <c r="D1672" s="31">
        <v>44470</v>
      </c>
      <c r="E1672" s="2" t="s">
        <v>5</v>
      </c>
      <c r="F1672" s="4">
        <v>107</v>
      </c>
      <c r="G1672" s="2" t="s">
        <v>20</v>
      </c>
      <c r="H1672" s="2">
        <v>1</v>
      </c>
      <c r="I1672" s="2">
        <v>4306</v>
      </c>
      <c r="J1672" s="2">
        <v>3621</v>
      </c>
      <c r="K1672" s="29">
        <f t="shared" si="130"/>
        <v>-685</v>
      </c>
      <c r="L1672">
        <f t="shared" si="131"/>
        <v>-18.91742612537973</v>
      </c>
      <c r="M1672" s="33">
        <f t="shared" si="134"/>
        <v>-1.8754688672168043E-4</v>
      </c>
      <c r="N1672" s="32"/>
    </row>
    <row r="1673" spans="1:14" x14ac:dyDescent="0.25">
      <c r="A1673" s="2">
        <v>1671</v>
      </c>
      <c r="B1673" s="2">
        <f t="shared" si="132"/>
        <v>40</v>
      </c>
      <c r="C1673" s="2">
        <f t="shared" si="133"/>
        <v>10</v>
      </c>
      <c r="D1673" s="31">
        <v>44471</v>
      </c>
      <c r="E1673" s="2" t="s">
        <v>6</v>
      </c>
      <c r="F1673" s="4">
        <v>105</v>
      </c>
      <c r="G1673" s="2" t="s">
        <v>18</v>
      </c>
      <c r="H1673" s="2">
        <v>47</v>
      </c>
      <c r="I1673" s="2">
        <v>4667</v>
      </c>
      <c r="J1673" s="2">
        <v>8267</v>
      </c>
      <c r="K1673" s="29">
        <f t="shared" si="130"/>
        <v>3600</v>
      </c>
      <c r="L1673">
        <f t="shared" si="131"/>
        <v>43.546631184226442</v>
      </c>
      <c r="M1673" s="33">
        <f t="shared" si="134"/>
        <v>9.8564787182197017E-4</v>
      </c>
      <c r="N1673" s="32"/>
    </row>
    <row r="1674" spans="1:14" x14ac:dyDescent="0.25">
      <c r="A1674" s="2">
        <v>1672</v>
      </c>
      <c r="B1674" s="2">
        <f t="shared" si="132"/>
        <v>41</v>
      </c>
      <c r="C1674" s="2">
        <f t="shared" si="133"/>
        <v>10</v>
      </c>
      <c r="D1674" s="31">
        <v>44472</v>
      </c>
      <c r="E1674" s="2" t="s">
        <v>3</v>
      </c>
      <c r="F1674" s="4">
        <v>106</v>
      </c>
      <c r="G1674" s="2" t="s">
        <v>8</v>
      </c>
      <c r="H1674" s="2">
        <v>5</v>
      </c>
      <c r="I1674" s="2">
        <v>3587</v>
      </c>
      <c r="J1674" s="2">
        <v>2029</v>
      </c>
      <c r="K1674" s="29">
        <f t="shared" si="130"/>
        <v>-1558</v>
      </c>
      <c r="L1674">
        <f t="shared" si="131"/>
        <v>-76.786594381468703</v>
      </c>
      <c r="M1674" s="33">
        <f t="shared" si="134"/>
        <v>-4.2656649563850818E-4</v>
      </c>
      <c r="N1674" s="32"/>
    </row>
    <row r="1675" spans="1:14" x14ac:dyDescent="0.25">
      <c r="A1675" s="2">
        <v>1673</v>
      </c>
      <c r="B1675" s="2">
        <f t="shared" si="132"/>
        <v>41</v>
      </c>
      <c r="C1675" s="2">
        <f t="shared" si="133"/>
        <v>10</v>
      </c>
      <c r="D1675" s="31">
        <v>44473</v>
      </c>
      <c r="E1675" s="2" t="s">
        <v>5</v>
      </c>
      <c r="F1675" s="4">
        <v>102</v>
      </c>
      <c r="G1675" s="2" t="s">
        <v>8</v>
      </c>
      <c r="H1675" s="2">
        <v>15</v>
      </c>
      <c r="I1675" s="2">
        <v>1454</v>
      </c>
      <c r="J1675" s="2">
        <v>2998</v>
      </c>
      <c r="K1675" s="29">
        <f t="shared" si="130"/>
        <v>1544</v>
      </c>
      <c r="L1675">
        <f t="shared" si="131"/>
        <v>51.501000667111406</v>
      </c>
      <c r="M1675" s="33">
        <f t="shared" si="134"/>
        <v>4.2273342058142272E-4</v>
      </c>
      <c r="N1675" s="32"/>
    </row>
    <row r="1676" spans="1:14" x14ac:dyDescent="0.25">
      <c r="A1676" s="2">
        <v>1674</v>
      </c>
      <c r="B1676" s="2">
        <f t="shared" si="132"/>
        <v>41</v>
      </c>
      <c r="C1676" s="2">
        <f t="shared" si="133"/>
        <v>10</v>
      </c>
      <c r="D1676" s="31">
        <v>44474</v>
      </c>
      <c r="E1676" s="2" t="s">
        <v>5</v>
      </c>
      <c r="F1676" s="4">
        <v>106</v>
      </c>
      <c r="G1676" s="2" t="s">
        <v>18</v>
      </c>
      <c r="H1676" s="2">
        <v>36</v>
      </c>
      <c r="I1676" s="2">
        <v>2865</v>
      </c>
      <c r="J1676" s="2">
        <v>8948</v>
      </c>
      <c r="K1676" s="29">
        <f t="shared" si="130"/>
        <v>6083</v>
      </c>
      <c r="L1676">
        <f t="shared" si="131"/>
        <v>67.981671881984809</v>
      </c>
      <c r="M1676" s="33">
        <f t="shared" si="134"/>
        <v>1.6654711123036234E-3</v>
      </c>
      <c r="N1676" s="32"/>
    </row>
    <row r="1677" spans="1:14" x14ac:dyDescent="0.25">
      <c r="A1677" s="2">
        <v>1675</v>
      </c>
      <c r="B1677" s="2">
        <f t="shared" si="132"/>
        <v>41</v>
      </c>
      <c r="C1677" s="2">
        <f t="shared" si="133"/>
        <v>10</v>
      </c>
      <c r="D1677" s="31">
        <v>44475</v>
      </c>
      <c r="E1677" s="2" t="s">
        <v>6</v>
      </c>
      <c r="F1677" s="4">
        <v>107</v>
      </c>
      <c r="G1677" s="2" t="s">
        <v>19</v>
      </c>
      <c r="H1677" s="2">
        <v>24</v>
      </c>
      <c r="I1677" s="2">
        <v>1501</v>
      </c>
      <c r="J1677" s="2">
        <v>1882</v>
      </c>
      <c r="K1677" s="29">
        <f t="shared" si="130"/>
        <v>381</v>
      </c>
      <c r="L1677">
        <f t="shared" si="131"/>
        <v>20.244420828905419</v>
      </c>
      <c r="M1677" s="33">
        <f t="shared" si="134"/>
        <v>1.0431439976782517E-4</v>
      </c>
      <c r="N1677" s="32"/>
    </row>
    <row r="1678" spans="1:14" x14ac:dyDescent="0.25">
      <c r="A1678" s="2">
        <v>1676</v>
      </c>
      <c r="B1678" s="2">
        <f t="shared" si="132"/>
        <v>41</v>
      </c>
      <c r="C1678" s="2">
        <f t="shared" si="133"/>
        <v>10</v>
      </c>
      <c r="D1678" s="31">
        <v>44476</v>
      </c>
      <c r="E1678" s="2" t="s">
        <v>6</v>
      </c>
      <c r="F1678" s="4">
        <v>105</v>
      </c>
      <c r="G1678" s="2" t="s">
        <v>8</v>
      </c>
      <c r="H1678" s="2">
        <v>22</v>
      </c>
      <c r="I1678" s="2">
        <v>4796</v>
      </c>
      <c r="J1678" s="2">
        <v>7223</v>
      </c>
      <c r="K1678" s="29">
        <f t="shared" si="130"/>
        <v>2427</v>
      </c>
      <c r="L1678">
        <f t="shared" si="131"/>
        <v>33.600996815727534</v>
      </c>
      <c r="M1678" s="33">
        <f t="shared" si="134"/>
        <v>6.6449094025331152E-4</v>
      </c>
      <c r="N1678" s="32"/>
    </row>
    <row r="1679" spans="1:14" x14ac:dyDescent="0.25">
      <c r="A1679" s="2">
        <v>1677</v>
      </c>
      <c r="B1679" s="2">
        <f t="shared" si="132"/>
        <v>41</v>
      </c>
      <c r="C1679" s="2">
        <f t="shared" si="133"/>
        <v>10</v>
      </c>
      <c r="D1679" s="31">
        <v>44477</v>
      </c>
      <c r="E1679" s="2" t="s">
        <v>5</v>
      </c>
      <c r="F1679" s="4">
        <v>103</v>
      </c>
      <c r="G1679" s="2" t="s">
        <v>20</v>
      </c>
      <c r="H1679" s="2">
        <v>23</v>
      </c>
      <c r="I1679" s="2">
        <v>2506</v>
      </c>
      <c r="J1679" s="2">
        <v>8676</v>
      </c>
      <c r="K1679" s="29">
        <f t="shared" si="130"/>
        <v>6170</v>
      </c>
      <c r="L1679">
        <f t="shared" si="131"/>
        <v>71.115721530659286</v>
      </c>
      <c r="M1679" s="33">
        <f t="shared" si="134"/>
        <v>1.6892909358726543E-3</v>
      </c>
      <c r="N1679" s="32"/>
    </row>
    <row r="1680" spans="1:14" x14ac:dyDescent="0.25">
      <c r="A1680" s="2">
        <v>1678</v>
      </c>
      <c r="B1680" s="2">
        <f t="shared" si="132"/>
        <v>41</v>
      </c>
      <c r="C1680" s="2">
        <f t="shared" si="133"/>
        <v>10</v>
      </c>
      <c r="D1680" s="31">
        <v>44478</v>
      </c>
      <c r="E1680" s="2" t="s">
        <v>7</v>
      </c>
      <c r="F1680" s="4">
        <v>104</v>
      </c>
      <c r="G1680" s="2" t="s">
        <v>18</v>
      </c>
      <c r="H1680" s="2">
        <v>39</v>
      </c>
      <c r="I1680" s="2">
        <v>1144</v>
      </c>
      <c r="J1680" s="2">
        <v>8148</v>
      </c>
      <c r="K1680" s="29">
        <f t="shared" si="130"/>
        <v>7004</v>
      </c>
      <c r="L1680">
        <f t="shared" si="131"/>
        <v>85.959744722631328</v>
      </c>
      <c r="M1680" s="33">
        <f t="shared" si="134"/>
        <v>1.9176326928447441E-3</v>
      </c>
      <c r="N1680" s="32"/>
    </row>
    <row r="1681" spans="1:14" x14ac:dyDescent="0.25">
      <c r="A1681" s="2">
        <v>1679</v>
      </c>
      <c r="B1681" s="2">
        <f t="shared" si="132"/>
        <v>42</v>
      </c>
      <c r="C1681" s="2">
        <f t="shared" si="133"/>
        <v>10</v>
      </c>
      <c r="D1681" s="31">
        <v>44479</v>
      </c>
      <c r="E1681" s="2" t="s">
        <v>7</v>
      </c>
      <c r="F1681" s="4">
        <v>103</v>
      </c>
      <c r="G1681" s="2" t="s">
        <v>18</v>
      </c>
      <c r="H1681" s="2">
        <v>39</v>
      </c>
      <c r="I1681" s="2">
        <v>1668</v>
      </c>
      <c r="J1681" s="2">
        <v>2438</v>
      </c>
      <c r="K1681" s="29">
        <f t="shared" si="130"/>
        <v>770</v>
      </c>
      <c r="L1681">
        <f t="shared" si="131"/>
        <v>31.583264971287939</v>
      </c>
      <c r="M1681" s="33">
        <f t="shared" si="134"/>
        <v>2.1081912813969916E-4</v>
      </c>
      <c r="N1681" s="32"/>
    </row>
    <row r="1682" spans="1:14" x14ac:dyDescent="0.25">
      <c r="A1682" s="2">
        <v>1680</v>
      </c>
      <c r="B1682" s="2">
        <f t="shared" si="132"/>
        <v>42</v>
      </c>
      <c r="C1682" s="2">
        <f t="shared" si="133"/>
        <v>10</v>
      </c>
      <c r="D1682" s="31">
        <v>44480</v>
      </c>
      <c r="E1682" s="2" t="s">
        <v>5</v>
      </c>
      <c r="F1682" s="4">
        <v>105</v>
      </c>
      <c r="G1682" s="2" t="s">
        <v>8</v>
      </c>
      <c r="H1682" s="2">
        <v>18</v>
      </c>
      <c r="I1682" s="2">
        <v>3293</v>
      </c>
      <c r="J1682" s="2">
        <v>8397</v>
      </c>
      <c r="K1682" s="29">
        <f t="shared" si="130"/>
        <v>5104</v>
      </c>
      <c r="L1682">
        <f t="shared" si="131"/>
        <v>60.783613195188757</v>
      </c>
      <c r="M1682" s="33">
        <f t="shared" si="134"/>
        <v>1.3974296493831488E-3</v>
      </c>
      <c r="N1682" s="32"/>
    </row>
    <row r="1683" spans="1:14" x14ac:dyDescent="0.25">
      <c r="A1683" s="2">
        <v>1681</v>
      </c>
      <c r="B1683" s="2">
        <f t="shared" si="132"/>
        <v>42</v>
      </c>
      <c r="C1683" s="2">
        <f t="shared" si="133"/>
        <v>10</v>
      </c>
      <c r="D1683" s="31">
        <v>44481</v>
      </c>
      <c r="E1683" s="2" t="s">
        <v>6</v>
      </c>
      <c r="F1683" s="4">
        <v>103</v>
      </c>
      <c r="G1683" s="2" t="s">
        <v>4</v>
      </c>
      <c r="H1683" s="2">
        <v>2</v>
      </c>
      <c r="I1683" s="2">
        <v>1521</v>
      </c>
      <c r="J1683" s="2">
        <v>5741</v>
      </c>
      <c r="K1683" s="29">
        <f t="shared" si="130"/>
        <v>4220</v>
      </c>
      <c r="L1683">
        <f t="shared" si="131"/>
        <v>73.50635777739069</v>
      </c>
      <c r="M1683" s="33">
        <f t="shared" si="134"/>
        <v>1.1553983386357537E-3</v>
      </c>
      <c r="N1683" s="32"/>
    </row>
    <row r="1684" spans="1:14" x14ac:dyDescent="0.25">
      <c r="A1684" s="2">
        <v>1682</v>
      </c>
      <c r="B1684" s="2">
        <f t="shared" si="132"/>
        <v>42</v>
      </c>
      <c r="C1684" s="2">
        <f t="shared" si="133"/>
        <v>10</v>
      </c>
      <c r="D1684" s="31">
        <v>44482</v>
      </c>
      <c r="E1684" s="2" t="s">
        <v>6</v>
      </c>
      <c r="F1684" s="4">
        <v>103</v>
      </c>
      <c r="G1684" s="2" t="s">
        <v>18</v>
      </c>
      <c r="H1684" s="2">
        <v>9</v>
      </c>
      <c r="I1684" s="2">
        <v>3546</v>
      </c>
      <c r="J1684" s="2">
        <v>6276</v>
      </c>
      <c r="K1684" s="29">
        <f t="shared" si="130"/>
        <v>2730</v>
      </c>
      <c r="L1684">
        <f t="shared" si="131"/>
        <v>43.49904397705545</v>
      </c>
      <c r="M1684" s="33">
        <f t="shared" si="134"/>
        <v>7.4744963613166066E-4</v>
      </c>
      <c r="N1684" s="32"/>
    </row>
    <row r="1685" spans="1:14" x14ac:dyDescent="0.25">
      <c r="A1685" s="2">
        <v>1683</v>
      </c>
      <c r="B1685" s="2">
        <f t="shared" si="132"/>
        <v>42</v>
      </c>
      <c r="C1685" s="2">
        <f t="shared" si="133"/>
        <v>10</v>
      </c>
      <c r="D1685" s="31">
        <v>44483</v>
      </c>
      <c r="E1685" s="2" t="s">
        <v>5</v>
      </c>
      <c r="F1685" s="4">
        <v>105</v>
      </c>
      <c r="G1685" s="2" t="s">
        <v>18</v>
      </c>
      <c r="H1685" s="2">
        <v>3</v>
      </c>
      <c r="I1685" s="2">
        <v>4796</v>
      </c>
      <c r="J1685" s="2">
        <v>8194</v>
      </c>
      <c r="K1685" s="29">
        <f t="shared" si="130"/>
        <v>3398</v>
      </c>
      <c r="L1685">
        <f t="shared" si="131"/>
        <v>41.469367830119602</v>
      </c>
      <c r="M1685" s="33">
        <f t="shared" si="134"/>
        <v>9.3034207456973734E-4</v>
      </c>
      <c r="N1685" s="32"/>
    </row>
    <row r="1686" spans="1:14" x14ac:dyDescent="0.25">
      <c r="A1686" s="2">
        <v>1684</v>
      </c>
      <c r="B1686" s="2">
        <f t="shared" si="132"/>
        <v>42</v>
      </c>
      <c r="C1686" s="2">
        <f t="shared" si="133"/>
        <v>10</v>
      </c>
      <c r="D1686" s="31">
        <v>44484</v>
      </c>
      <c r="E1686" s="2" t="s">
        <v>3</v>
      </c>
      <c r="F1686" s="4">
        <v>101</v>
      </c>
      <c r="G1686" s="2" t="s">
        <v>8</v>
      </c>
      <c r="H1686" s="2">
        <v>45</v>
      </c>
      <c r="I1686" s="2">
        <v>3134</v>
      </c>
      <c r="J1686" s="2">
        <v>7314</v>
      </c>
      <c r="K1686" s="29">
        <f t="shared" si="130"/>
        <v>4180</v>
      </c>
      <c r="L1686">
        <f t="shared" si="131"/>
        <v>57.150669948044843</v>
      </c>
      <c r="M1686" s="33">
        <f t="shared" si="134"/>
        <v>1.1444466956155098E-3</v>
      </c>
      <c r="N1686" s="32"/>
    </row>
    <row r="1687" spans="1:14" x14ac:dyDescent="0.25">
      <c r="A1687" s="2">
        <v>1685</v>
      </c>
      <c r="B1687" s="2">
        <f t="shared" si="132"/>
        <v>42</v>
      </c>
      <c r="C1687" s="2">
        <f t="shared" si="133"/>
        <v>10</v>
      </c>
      <c r="D1687" s="31">
        <v>44485</v>
      </c>
      <c r="E1687" s="2" t="s">
        <v>3</v>
      </c>
      <c r="F1687" s="4">
        <v>101</v>
      </c>
      <c r="G1687" s="2" t="s">
        <v>8</v>
      </c>
      <c r="H1687" s="2">
        <v>48</v>
      </c>
      <c r="I1687" s="2">
        <v>3441</v>
      </c>
      <c r="J1687" s="2">
        <v>5505</v>
      </c>
      <c r="K1687" s="29">
        <f t="shared" si="130"/>
        <v>2064</v>
      </c>
      <c r="L1687">
        <f t="shared" si="131"/>
        <v>37.493188010899182</v>
      </c>
      <c r="M1687" s="33">
        <f t="shared" si="134"/>
        <v>5.6510477984459621E-4</v>
      </c>
      <c r="N1687" s="32"/>
    </row>
    <row r="1688" spans="1:14" x14ac:dyDescent="0.25">
      <c r="A1688" s="2">
        <v>1686</v>
      </c>
      <c r="B1688" s="2">
        <f t="shared" si="132"/>
        <v>43</v>
      </c>
      <c r="C1688" s="2">
        <f t="shared" si="133"/>
        <v>10</v>
      </c>
      <c r="D1688" s="31">
        <v>44486</v>
      </c>
      <c r="E1688" s="2" t="s">
        <v>7</v>
      </c>
      <c r="F1688" s="4">
        <v>106</v>
      </c>
      <c r="G1688" s="2" t="s">
        <v>4</v>
      </c>
      <c r="H1688" s="2">
        <v>21</v>
      </c>
      <c r="I1688" s="2">
        <v>4600</v>
      </c>
      <c r="J1688" s="2">
        <v>2718</v>
      </c>
      <c r="K1688" s="29">
        <f t="shared" si="130"/>
        <v>-1882</v>
      </c>
      <c r="L1688">
        <f t="shared" si="131"/>
        <v>-69.242089771891088</v>
      </c>
      <c r="M1688" s="33">
        <f t="shared" si="134"/>
        <v>-5.1527480410248547E-4</v>
      </c>
      <c r="N1688" s="32"/>
    </row>
    <row r="1689" spans="1:14" x14ac:dyDescent="0.25">
      <c r="A1689" s="2">
        <v>1687</v>
      </c>
      <c r="B1689" s="2">
        <f t="shared" si="132"/>
        <v>43</v>
      </c>
      <c r="C1689" s="2">
        <f t="shared" si="133"/>
        <v>10</v>
      </c>
      <c r="D1689" s="31">
        <v>44487</v>
      </c>
      <c r="E1689" s="2" t="s">
        <v>7</v>
      </c>
      <c r="F1689" s="4">
        <v>110</v>
      </c>
      <c r="G1689" s="2" t="s">
        <v>8</v>
      </c>
      <c r="H1689" s="2">
        <v>28</v>
      </c>
      <c r="I1689" s="2">
        <v>3634</v>
      </c>
      <c r="J1689" s="2">
        <v>4106</v>
      </c>
      <c r="K1689" s="29">
        <f t="shared" si="130"/>
        <v>472</v>
      </c>
      <c r="L1689">
        <f t="shared" si="131"/>
        <v>11.495372625426207</v>
      </c>
      <c r="M1689" s="33">
        <f t="shared" si="134"/>
        <v>1.2922938763888051E-4</v>
      </c>
      <c r="N1689" s="32"/>
    </row>
    <row r="1690" spans="1:14" x14ac:dyDescent="0.25">
      <c r="A1690" s="2">
        <v>1688</v>
      </c>
      <c r="B1690" s="2">
        <f t="shared" si="132"/>
        <v>43</v>
      </c>
      <c r="C1690" s="2">
        <f t="shared" si="133"/>
        <v>10</v>
      </c>
      <c r="D1690" s="31">
        <v>44488</v>
      </c>
      <c r="E1690" s="2" t="s">
        <v>5</v>
      </c>
      <c r="F1690" s="4">
        <v>103</v>
      </c>
      <c r="G1690" s="2" t="s">
        <v>19</v>
      </c>
      <c r="H1690" s="2">
        <v>28</v>
      </c>
      <c r="I1690" s="2">
        <v>1180</v>
      </c>
      <c r="J1690" s="2">
        <v>6348</v>
      </c>
      <c r="K1690" s="29">
        <f t="shared" si="130"/>
        <v>5168</v>
      </c>
      <c r="L1690">
        <f t="shared" si="131"/>
        <v>81.41146817895401</v>
      </c>
      <c r="M1690" s="33">
        <f t="shared" si="134"/>
        <v>1.4149522782155393E-3</v>
      </c>
      <c r="N1690" s="32"/>
    </row>
    <row r="1691" spans="1:14" x14ac:dyDescent="0.25">
      <c r="A1691" s="2">
        <v>1689</v>
      </c>
      <c r="B1691" s="2">
        <f t="shared" si="132"/>
        <v>43</v>
      </c>
      <c r="C1691" s="2">
        <f t="shared" si="133"/>
        <v>10</v>
      </c>
      <c r="D1691" s="31">
        <v>44489</v>
      </c>
      <c r="E1691" s="2" t="s">
        <v>6</v>
      </c>
      <c r="F1691" s="4">
        <v>103</v>
      </c>
      <c r="G1691" s="2" t="s">
        <v>4</v>
      </c>
      <c r="H1691" s="2">
        <v>46</v>
      </c>
      <c r="I1691" s="2">
        <v>1116</v>
      </c>
      <c r="J1691" s="2">
        <v>1790</v>
      </c>
      <c r="K1691" s="29">
        <f t="shared" si="130"/>
        <v>674</v>
      </c>
      <c r="L1691">
        <f t="shared" si="131"/>
        <v>37.653631284916202</v>
      </c>
      <c r="M1691" s="33">
        <f t="shared" si="134"/>
        <v>1.8453518489111329E-4</v>
      </c>
      <c r="N1691" s="32"/>
    </row>
    <row r="1692" spans="1:14" x14ac:dyDescent="0.25">
      <c r="A1692" s="2">
        <v>1690</v>
      </c>
      <c r="B1692" s="2">
        <f t="shared" si="132"/>
        <v>43</v>
      </c>
      <c r="C1692" s="2">
        <f t="shared" si="133"/>
        <v>10</v>
      </c>
      <c r="D1692" s="31">
        <v>44490</v>
      </c>
      <c r="E1692" s="2" t="s">
        <v>6</v>
      </c>
      <c r="F1692" s="4">
        <v>105</v>
      </c>
      <c r="G1692" s="2" t="s">
        <v>19</v>
      </c>
      <c r="H1692" s="2">
        <v>40</v>
      </c>
      <c r="I1692" s="2">
        <v>1634</v>
      </c>
      <c r="J1692" s="2">
        <v>4219</v>
      </c>
      <c r="K1692" s="29">
        <f t="shared" si="130"/>
        <v>2585</v>
      </c>
      <c r="L1692">
        <f t="shared" si="131"/>
        <v>61.2704432329936</v>
      </c>
      <c r="M1692" s="33">
        <f t="shared" si="134"/>
        <v>7.077499301832757E-4</v>
      </c>
      <c r="N1692" s="32"/>
    </row>
    <row r="1693" spans="1:14" x14ac:dyDescent="0.25">
      <c r="A1693" s="2">
        <v>1691</v>
      </c>
      <c r="B1693" s="2">
        <f t="shared" si="132"/>
        <v>43</v>
      </c>
      <c r="C1693" s="2">
        <f t="shared" si="133"/>
        <v>10</v>
      </c>
      <c r="D1693" s="31">
        <v>44491</v>
      </c>
      <c r="E1693" s="2" t="s">
        <v>7</v>
      </c>
      <c r="F1693" s="4">
        <v>105</v>
      </c>
      <c r="G1693" s="2" t="s">
        <v>8</v>
      </c>
      <c r="H1693" s="2">
        <v>17</v>
      </c>
      <c r="I1693" s="2">
        <v>3181</v>
      </c>
      <c r="J1693" s="2">
        <v>5460</v>
      </c>
      <c r="K1693" s="29">
        <f t="shared" si="130"/>
        <v>2279</v>
      </c>
      <c r="L1693">
        <f t="shared" si="131"/>
        <v>41.739926739926744</v>
      </c>
      <c r="M1693" s="33">
        <f t="shared" si="134"/>
        <v>6.2396986107840827E-4</v>
      </c>
      <c r="N1693" s="32"/>
    </row>
    <row r="1694" spans="1:14" x14ac:dyDescent="0.25">
      <c r="A1694" s="2">
        <v>1692</v>
      </c>
      <c r="B1694" s="2">
        <f t="shared" si="132"/>
        <v>43</v>
      </c>
      <c r="C1694" s="2">
        <f t="shared" si="133"/>
        <v>10</v>
      </c>
      <c r="D1694" s="31">
        <v>44492</v>
      </c>
      <c r="E1694" s="2" t="s">
        <v>6</v>
      </c>
      <c r="F1694" s="4">
        <v>109</v>
      </c>
      <c r="G1694" s="2" t="s">
        <v>18</v>
      </c>
      <c r="H1694" s="2">
        <v>36</v>
      </c>
      <c r="I1694" s="2">
        <v>1296</v>
      </c>
      <c r="J1694" s="2">
        <v>7185</v>
      </c>
      <c r="K1694" s="29">
        <f t="shared" si="130"/>
        <v>5889</v>
      </c>
      <c r="L1694">
        <f t="shared" si="131"/>
        <v>81.962421711899793</v>
      </c>
      <c r="M1694" s="33">
        <f t="shared" si="134"/>
        <v>1.6123556436554395E-3</v>
      </c>
      <c r="N1694" s="32"/>
    </row>
    <row r="1695" spans="1:14" x14ac:dyDescent="0.25">
      <c r="A1695" s="2">
        <v>1693</v>
      </c>
      <c r="B1695" s="2">
        <f t="shared" si="132"/>
        <v>44</v>
      </c>
      <c r="C1695" s="2">
        <f t="shared" si="133"/>
        <v>10</v>
      </c>
      <c r="D1695" s="31">
        <v>44493</v>
      </c>
      <c r="E1695" s="2" t="s">
        <v>5</v>
      </c>
      <c r="F1695" s="4">
        <v>107</v>
      </c>
      <c r="G1695" s="2" t="s">
        <v>20</v>
      </c>
      <c r="H1695" s="2">
        <v>43</v>
      </c>
      <c r="I1695" s="2">
        <v>2929</v>
      </c>
      <c r="J1695" s="2">
        <v>5512</v>
      </c>
      <c r="K1695" s="29">
        <f t="shared" si="130"/>
        <v>2583</v>
      </c>
      <c r="L1695">
        <f t="shared" si="131"/>
        <v>46.861393323657474</v>
      </c>
      <c r="M1695" s="33">
        <f t="shared" si="134"/>
        <v>7.0720234803226358E-4</v>
      </c>
      <c r="N1695" s="32"/>
    </row>
    <row r="1696" spans="1:14" x14ac:dyDescent="0.25">
      <c r="A1696" s="2">
        <v>1694</v>
      </c>
      <c r="B1696" s="2">
        <f t="shared" si="132"/>
        <v>44</v>
      </c>
      <c r="C1696" s="2">
        <f t="shared" si="133"/>
        <v>10</v>
      </c>
      <c r="D1696" s="31">
        <v>44494</v>
      </c>
      <c r="E1696" s="2" t="s">
        <v>7</v>
      </c>
      <c r="F1696" s="4">
        <v>104</v>
      </c>
      <c r="G1696" s="2" t="s">
        <v>19</v>
      </c>
      <c r="H1696" s="2">
        <v>10</v>
      </c>
      <c r="I1696" s="2">
        <v>4025</v>
      </c>
      <c r="J1696" s="2">
        <v>2087</v>
      </c>
      <c r="K1696" s="29">
        <f t="shared" si="130"/>
        <v>-1938</v>
      </c>
      <c r="L1696">
        <f t="shared" si="131"/>
        <v>-92.860565404887396</v>
      </c>
      <c r="M1696" s="33">
        <f t="shared" si="134"/>
        <v>-5.3060710433082729E-4</v>
      </c>
      <c r="N1696" s="32"/>
    </row>
    <row r="1697" spans="1:14" x14ac:dyDescent="0.25">
      <c r="A1697" s="2">
        <v>1695</v>
      </c>
      <c r="B1697" s="2">
        <f t="shared" si="132"/>
        <v>44</v>
      </c>
      <c r="C1697" s="2">
        <f t="shared" si="133"/>
        <v>10</v>
      </c>
      <c r="D1697" s="31">
        <v>44495</v>
      </c>
      <c r="E1697" s="2" t="s">
        <v>5</v>
      </c>
      <c r="F1697" s="4">
        <v>106</v>
      </c>
      <c r="G1697" s="2" t="s">
        <v>4</v>
      </c>
      <c r="H1697" s="2">
        <v>17</v>
      </c>
      <c r="I1697" s="2">
        <v>1433</v>
      </c>
      <c r="J1697" s="2">
        <v>4386</v>
      </c>
      <c r="K1697" s="29">
        <f t="shared" si="130"/>
        <v>2953</v>
      </c>
      <c r="L1697">
        <f t="shared" si="131"/>
        <v>67.327861377108988</v>
      </c>
      <c r="M1697" s="33">
        <f t="shared" si="134"/>
        <v>8.0850504596952154E-4</v>
      </c>
      <c r="N1697" s="32"/>
    </row>
    <row r="1698" spans="1:14" x14ac:dyDescent="0.25">
      <c r="A1698" s="2">
        <v>1696</v>
      </c>
      <c r="B1698" s="2">
        <f t="shared" si="132"/>
        <v>44</v>
      </c>
      <c r="C1698" s="2">
        <f t="shared" si="133"/>
        <v>10</v>
      </c>
      <c r="D1698" s="31">
        <v>44496</v>
      </c>
      <c r="E1698" s="2" t="s">
        <v>5</v>
      </c>
      <c r="F1698" s="4">
        <v>108</v>
      </c>
      <c r="G1698" s="2" t="s">
        <v>18</v>
      </c>
      <c r="H1698" s="2">
        <v>26</v>
      </c>
      <c r="I1698" s="2">
        <v>2225</v>
      </c>
      <c r="J1698" s="2">
        <v>8747</v>
      </c>
      <c r="K1698" s="29">
        <f t="shared" si="130"/>
        <v>6522</v>
      </c>
      <c r="L1698">
        <f t="shared" si="131"/>
        <v>74.562707213901916</v>
      </c>
      <c r="M1698" s="33">
        <f t="shared" si="134"/>
        <v>1.7856653944508024E-3</v>
      </c>
      <c r="N1698" s="32"/>
    </row>
    <row r="1699" spans="1:14" x14ac:dyDescent="0.25">
      <c r="A1699" s="2">
        <v>1697</v>
      </c>
      <c r="B1699" s="2">
        <f t="shared" si="132"/>
        <v>44</v>
      </c>
      <c r="C1699" s="2">
        <f t="shared" si="133"/>
        <v>10</v>
      </c>
      <c r="D1699" s="31">
        <v>44497</v>
      </c>
      <c r="E1699" s="2" t="s">
        <v>7</v>
      </c>
      <c r="F1699" s="4">
        <v>110</v>
      </c>
      <c r="G1699" s="2" t="s">
        <v>8</v>
      </c>
      <c r="H1699" s="2">
        <v>26</v>
      </c>
      <c r="I1699" s="2">
        <v>2278</v>
      </c>
      <c r="J1699" s="2">
        <v>3049</v>
      </c>
      <c r="K1699" s="29">
        <f t="shared" si="130"/>
        <v>771</v>
      </c>
      <c r="L1699">
        <f t="shared" si="131"/>
        <v>25.286979337487704</v>
      </c>
      <c r="M1699" s="33">
        <f t="shared" si="134"/>
        <v>2.1109291921520527E-4</v>
      </c>
      <c r="N1699" s="32"/>
    </row>
    <row r="1700" spans="1:14" x14ac:dyDescent="0.25">
      <c r="A1700" s="2">
        <v>1698</v>
      </c>
      <c r="B1700" s="2">
        <f t="shared" si="132"/>
        <v>44</v>
      </c>
      <c r="C1700" s="2">
        <f t="shared" si="133"/>
        <v>10</v>
      </c>
      <c r="D1700" s="31">
        <v>44498</v>
      </c>
      <c r="E1700" s="2" t="s">
        <v>5</v>
      </c>
      <c r="F1700" s="4">
        <v>101</v>
      </c>
      <c r="G1700" s="2" t="s">
        <v>8</v>
      </c>
      <c r="H1700" s="2">
        <v>39</v>
      </c>
      <c r="I1700" s="2">
        <v>2770</v>
      </c>
      <c r="J1700" s="2">
        <v>2778</v>
      </c>
      <c r="K1700" s="29">
        <f t="shared" si="130"/>
        <v>8</v>
      </c>
      <c r="L1700">
        <f t="shared" si="131"/>
        <v>0.28797696184305255</v>
      </c>
      <c r="M1700" s="33">
        <f t="shared" si="134"/>
        <v>2.1903286040488226E-6</v>
      </c>
      <c r="N1700" s="32"/>
    </row>
    <row r="1701" spans="1:14" x14ac:dyDescent="0.25">
      <c r="A1701" s="2">
        <v>1699</v>
      </c>
      <c r="B1701" s="2">
        <f t="shared" si="132"/>
        <v>44</v>
      </c>
      <c r="C1701" s="2">
        <f t="shared" si="133"/>
        <v>10</v>
      </c>
      <c r="D1701" s="31">
        <v>44499</v>
      </c>
      <c r="E1701" s="2" t="s">
        <v>5</v>
      </c>
      <c r="F1701" s="4">
        <v>108</v>
      </c>
      <c r="G1701" s="2" t="s">
        <v>19</v>
      </c>
      <c r="H1701" s="2">
        <v>34</v>
      </c>
      <c r="I1701" s="2">
        <v>1636</v>
      </c>
      <c r="J1701" s="2">
        <v>2327</v>
      </c>
      <c r="K1701" s="29">
        <f t="shared" si="130"/>
        <v>691</v>
      </c>
      <c r="L1701">
        <f t="shared" si="131"/>
        <v>29.694886119467125</v>
      </c>
      <c r="M1701" s="33">
        <f t="shared" si="134"/>
        <v>1.8918963317471704E-4</v>
      </c>
      <c r="N1701" s="32"/>
    </row>
    <row r="1702" spans="1:14" x14ac:dyDescent="0.25">
      <c r="A1702" s="2">
        <v>1700</v>
      </c>
      <c r="B1702" s="2">
        <f t="shared" si="132"/>
        <v>45</v>
      </c>
      <c r="C1702" s="2">
        <f t="shared" si="133"/>
        <v>10</v>
      </c>
      <c r="D1702" s="31">
        <v>44500</v>
      </c>
      <c r="E1702" s="2" t="s">
        <v>3</v>
      </c>
      <c r="F1702" s="4">
        <v>101</v>
      </c>
      <c r="G1702" s="2" t="s">
        <v>18</v>
      </c>
      <c r="H1702" s="2">
        <v>3</v>
      </c>
      <c r="I1702" s="2">
        <v>4991</v>
      </c>
      <c r="J1702" s="2">
        <v>6874</v>
      </c>
      <c r="K1702" s="29">
        <f t="shared" si="130"/>
        <v>1883</v>
      </c>
      <c r="L1702">
        <f t="shared" si="131"/>
        <v>27.39307535641548</v>
      </c>
      <c r="M1702" s="33">
        <f t="shared" si="134"/>
        <v>5.1554859517799153E-4</v>
      </c>
      <c r="N1702" s="32"/>
    </row>
    <row r="1703" spans="1:14" x14ac:dyDescent="0.25">
      <c r="A1703" s="2">
        <v>1701</v>
      </c>
      <c r="B1703" s="2">
        <f t="shared" si="132"/>
        <v>45</v>
      </c>
      <c r="C1703" s="2">
        <f t="shared" si="133"/>
        <v>11</v>
      </c>
      <c r="D1703" s="31">
        <v>44501</v>
      </c>
      <c r="E1703" s="2" t="s">
        <v>3</v>
      </c>
      <c r="F1703" s="4">
        <v>105</v>
      </c>
      <c r="G1703" s="2" t="s">
        <v>20</v>
      </c>
      <c r="H1703" s="2">
        <v>9</v>
      </c>
      <c r="I1703" s="2">
        <v>1101</v>
      </c>
      <c r="J1703" s="2">
        <v>5078</v>
      </c>
      <c r="K1703" s="29">
        <f t="shared" si="130"/>
        <v>3977</v>
      </c>
      <c r="L1703">
        <f t="shared" si="131"/>
        <v>78.318235525797547</v>
      </c>
      <c r="M1703" s="33">
        <f t="shared" si="134"/>
        <v>1.0888671072877708E-3</v>
      </c>
      <c r="N1703" s="32"/>
    </row>
    <row r="1704" spans="1:14" x14ac:dyDescent="0.25">
      <c r="A1704" s="2">
        <v>1702</v>
      </c>
      <c r="B1704" s="2">
        <f t="shared" si="132"/>
        <v>45</v>
      </c>
      <c r="C1704" s="2">
        <f t="shared" si="133"/>
        <v>11</v>
      </c>
      <c r="D1704" s="31">
        <v>44502</v>
      </c>
      <c r="E1704" s="2" t="s">
        <v>5</v>
      </c>
      <c r="F1704" s="4">
        <v>109</v>
      </c>
      <c r="G1704" s="2" t="s">
        <v>20</v>
      </c>
      <c r="H1704" s="2">
        <v>15</v>
      </c>
      <c r="I1704" s="2">
        <v>2719</v>
      </c>
      <c r="J1704" s="2">
        <v>8217</v>
      </c>
      <c r="K1704" s="29">
        <f t="shared" si="130"/>
        <v>5498</v>
      </c>
      <c r="L1704">
        <f t="shared" si="131"/>
        <v>66.910064500425946</v>
      </c>
      <c r="M1704" s="33">
        <f t="shared" si="134"/>
        <v>1.5053033331325532E-3</v>
      </c>
      <c r="N1704" s="32"/>
    </row>
    <row r="1705" spans="1:14" x14ac:dyDescent="0.25">
      <c r="A1705" s="2">
        <v>1703</v>
      </c>
      <c r="B1705" s="2">
        <f t="shared" si="132"/>
        <v>45</v>
      </c>
      <c r="C1705" s="2">
        <f t="shared" si="133"/>
        <v>11</v>
      </c>
      <c r="D1705" s="31">
        <v>44503</v>
      </c>
      <c r="E1705" s="2" t="s">
        <v>7</v>
      </c>
      <c r="F1705" s="4">
        <v>109</v>
      </c>
      <c r="G1705" s="2" t="s">
        <v>4</v>
      </c>
      <c r="H1705" s="2">
        <v>10</v>
      </c>
      <c r="I1705" s="2">
        <v>2035</v>
      </c>
      <c r="J1705" s="2">
        <v>2964</v>
      </c>
      <c r="K1705" s="29">
        <f t="shared" si="130"/>
        <v>929</v>
      </c>
      <c r="L1705">
        <f t="shared" si="131"/>
        <v>31.342780026990553</v>
      </c>
      <c r="M1705" s="33">
        <f t="shared" si="134"/>
        <v>2.5435190914516951E-4</v>
      </c>
      <c r="N1705" s="32"/>
    </row>
    <row r="1706" spans="1:14" x14ac:dyDescent="0.25">
      <c r="A1706" s="2">
        <v>1704</v>
      </c>
      <c r="B1706" s="2">
        <f t="shared" si="132"/>
        <v>45</v>
      </c>
      <c r="C1706" s="2">
        <f t="shared" si="133"/>
        <v>11</v>
      </c>
      <c r="D1706" s="31">
        <v>44504</v>
      </c>
      <c r="E1706" s="2" t="s">
        <v>6</v>
      </c>
      <c r="F1706" s="4">
        <v>104</v>
      </c>
      <c r="G1706" s="2" t="s">
        <v>19</v>
      </c>
      <c r="H1706" s="2">
        <v>28</v>
      </c>
      <c r="I1706" s="2">
        <v>1851</v>
      </c>
      <c r="J1706" s="2">
        <v>2632</v>
      </c>
      <c r="K1706" s="29">
        <f t="shared" si="130"/>
        <v>781</v>
      </c>
      <c r="L1706">
        <f t="shared" si="131"/>
        <v>29.67325227963526</v>
      </c>
      <c r="M1706" s="33">
        <f t="shared" si="134"/>
        <v>2.1383082997026629E-4</v>
      </c>
      <c r="N1706" s="32"/>
    </row>
    <row r="1707" spans="1:14" x14ac:dyDescent="0.25">
      <c r="A1707" s="2">
        <v>1705</v>
      </c>
      <c r="B1707" s="2">
        <f t="shared" si="132"/>
        <v>45</v>
      </c>
      <c r="C1707" s="2">
        <f t="shared" si="133"/>
        <v>11</v>
      </c>
      <c r="D1707" s="31">
        <v>44505</v>
      </c>
      <c r="E1707" s="2" t="s">
        <v>5</v>
      </c>
      <c r="F1707" s="4">
        <v>101</v>
      </c>
      <c r="G1707" s="2" t="s">
        <v>18</v>
      </c>
      <c r="H1707" s="2">
        <v>12</v>
      </c>
      <c r="I1707" s="2">
        <v>1068</v>
      </c>
      <c r="J1707" s="2">
        <v>5782</v>
      </c>
      <c r="K1707" s="29">
        <f t="shared" si="130"/>
        <v>4714</v>
      </c>
      <c r="L1707">
        <f t="shared" si="131"/>
        <v>81.528882739536485</v>
      </c>
      <c r="M1707" s="33">
        <f t="shared" si="134"/>
        <v>1.2906511299357686E-3</v>
      </c>
      <c r="N1707" s="32"/>
    </row>
    <row r="1708" spans="1:14" x14ac:dyDescent="0.25">
      <c r="A1708" s="2">
        <v>1706</v>
      </c>
      <c r="B1708" s="2">
        <f t="shared" si="132"/>
        <v>45</v>
      </c>
      <c r="C1708" s="2">
        <f t="shared" si="133"/>
        <v>11</v>
      </c>
      <c r="D1708" s="31">
        <v>44506</v>
      </c>
      <c r="E1708" s="2" t="s">
        <v>3</v>
      </c>
      <c r="F1708" s="4">
        <v>107</v>
      </c>
      <c r="G1708" s="2" t="s">
        <v>4</v>
      </c>
      <c r="H1708" s="2">
        <v>3</v>
      </c>
      <c r="I1708" s="2">
        <v>4053</v>
      </c>
      <c r="J1708" s="2">
        <v>7473</v>
      </c>
      <c r="K1708" s="29">
        <f t="shared" si="130"/>
        <v>3420</v>
      </c>
      <c r="L1708">
        <f t="shared" si="131"/>
        <v>45.764753111200321</v>
      </c>
      <c r="M1708" s="33">
        <f t="shared" si="134"/>
        <v>9.3636547823087155E-4</v>
      </c>
      <c r="N1708" s="32"/>
    </row>
    <row r="1709" spans="1:14" x14ac:dyDescent="0.25">
      <c r="A1709" s="2">
        <v>1707</v>
      </c>
      <c r="B1709" s="2">
        <f t="shared" si="132"/>
        <v>46</v>
      </c>
      <c r="C1709" s="2">
        <f t="shared" si="133"/>
        <v>11</v>
      </c>
      <c r="D1709" s="31">
        <v>44507</v>
      </c>
      <c r="E1709" s="2" t="s">
        <v>6</v>
      </c>
      <c r="F1709" s="4">
        <v>109</v>
      </c>
      <c r="G1709" s="2" t="s">
        <v>19</v>
      </c>
      <c r="H1709" s="2">
        <v>42</v>
      </c>
      <c r="I1709" s="2">
        <v>1725</v>
      </c>
      <c r="J1709" s="2">
        <v>7806</v>
      </c>
      <c r="K1709" s="29">
        <f t="shared" si="130"/>
        <v>6081</v>
      </c>
      <c r="L1709">
        <f t="shared" si="131"/>
        <v>77.901614142966949</v>
      </c>
      <c r="M1709" s="33">
        <f t="shared" si="134"/>
        <v>1.6649235301526111E-3</v>
      </c>
      <c r="N1709" s="32"/>
    </row>
    <row r="1710" spans="1:14" x14ac:dyDescent="0.25">
      <c r="A1710" s="2">
        <v>1708</v>
      </c>
      <c r="B1710" s="2">
        <f t="shared" si="132"/>
        <v>46</v>
      </c>
      <c r="C1710" s="2">
        <f t="shared" si="133"/>
        <v>11</v>
      </c>
      <c r="D1710" s="31">
        <v>44508</v>
      </c>
      <c r="E1710" s="2" t="s">
        <v>6</v>
      </c>
      <c r="F1710" s="4">
        <v>107</v>
      </c>
      <c r="G1710" s="2" t="s">
        <v>20</v>
      </c>
      <c r="H1710" s="2">
        <v>44</v>
      </c>
      <c r="I1710" s="2">
        <v>4867</v>
      </c>
      <c r="J1710" s="2">
        <v>2789</v>
      </c>
      <c r="K1710" s="29">
        <f t="shared" si="130"/>
        <v>-2078</v>
      </c>
      <c r="L1710">
        <f t="shared" si="131"/>
        <v>-74.506991753316598</v>
      </c>
      <c r="M1710" s="33">
        <f t="shared" si="134"/>
        <v>-5.6893785490168161E-4</v>
      </c>
      <c r="N1710" s="32"/>
    </row>
    <row r="1711" spans="1:14" x14ac:dyDescent="0.25">
      <c r="A1711" s="2">
        <v>1709</v>
      </c>
      <c r="B1711" s="2">
        <f t="shared" si="132"/>
        <v>46</v>
      </c>
      <c r="C1711" s="2">
        <f t="shared" si="133"/>
        <v>11</v>
      </c>
      <c r="D1711" s="31">
        <v>44509</v>
      </c>
      <c r="E1711" s="2" t="s">
        <v>5</v>
      </c>
      <c r="F1711" s="4">
        <v>104</v>
      </c>
      <c r="G1711" s="2" t="s">
        <v>4</v>
      </c>
      <c r="H1711" s="2">
        <v>28</v>
      </c>
      <c r="I1711" s="2">
        <v>1895</v>
      </c>
      <c r="J1711" s="2">
        <v>6915</v>
      </c>
      <c r="K1711" s="29">
        <f t="shared" si="130"/>
        <v>5020</v>
      </c>
      <c r="L1711">
        <f t="shared" si="131"/>
        <v>72.595806218365865</v>
      </c>
      <c r="M1711" s="33">
        <f t="shared" si="134"/>
        <v>1.3744311990406361E-3</v>
      </c>
      <c r="N1711" s="32"/>
    </row>
    <row r="1712" spans="1:14" x14ac:dyDescent="0.25">
      <c r="A1712" s="2">
        <v>1710</v>
      </c>
      <c r="B1712" s="2">
        <f t="shared" si="132"/>
        <v>46</v>
      </c>
      <c r="C1712" s="2">
        <f t="shared" si="133"/>
        <v>11</v>
      </c>
      <c r="D1712" s="31">
        <v>44510</v>
      </c>
      <c r="E1712" s="2" t="s">
        <v>5</v>
      </c>
      <c r="F1712" s="4">
        <v>104</v>
      </c>
      <c r="G1712" s="2" t="s">
        <v>4</v>
      </c>
      <c r="H1712" s="2">
        <v>46</v>
      </c>
      <c r="I1712" s="2">
        <v>4045</v>
      </c>
      <c r="J1712" s="2">
        <v>5363</v>
      </c>
      <c r="K1712" s="29">
        <f t="shared" si="130"/>
        <v>1318</v>
      </c>
      <c r="L1712">
        <f t="shared" si="131"/>
        <v>24.575797128472871</v>
      </c>
      <c r="M1712" s="33">
        <f t="shared" si="134"/>
        <v>3.608566375170435E-4</v>
      </c>
      <c r="N1712" s="32"/>
    </row>
    <row r="1713" spans="1:14" x14ac:dyDescent="0.25">
      <c r="A1713" s="2">
        <v>1711</v>
      </c>
      <c r="B1713" s="2">
        <f t="shared" si="132"/>
        <v>46</v>
      </c>
      <c r="C1713" s="2">
        <f t="shared" si="133"/>
        <v>11</v>
      </c>
      <c r="D1713" s="31">
        <v>44511</v>
      </c>
      <c r="E1713" s="2" t="s">
        <v>3</v>
      </c>
      <c r="F1713" s="4">
        <v>104</v>
      </c>
      <c r="G1713" s="2" t="s">
        <v>20</v>
      </c>
      <c r="H1713" s="2">
        <v>38</v>
      </c>
      <c r="I1713" s="2">
        <v>4859</v>
      </c>
      <c r="J1713" s="2">
        <v>5877</v>
      </c>
      <c r="K1713" s="29">
        <f t="shared" si="130"/>
        <v>1018</v>
      </c>
      <c r="L1713">
        <f t="shared" si="131"/>
        <v>17.321762804151778</v>
      </c>
      <c r="M1713" s="33">
        <f t="shared" si="134"/>
        <v>2.7871931486521265E-4</v>
      </c>
      <c r="N1713" s="32"/>
    </row>
    <row r="1714" spans="1:14" x14ac:dyDescent="0.25">
      <c r="A1714" s="2">
        <v>1712</v>
      </c>
      <c r="B1714" s="2">
        <f t="shared" si="132"/>
        <v>46</v>
      </c>
      <c r="C1714" s="2">
        <f t="shared" si="133"/>
        <v>11</v>
      </c>
      <c r="D1714" s="31">
        <v>44512</v>
      </c>
      <c r="E1714" s="2" t="s">
        <v>7</v>
      </c>
      <c r="F1714" s="4">
        <v>101</v>
      </c>
      <c r="G1714" s="2" t="s">
        <v>4</v>
      </c>
      <c r="H1714" s="2">
        <v>41</v>
      </c>
      <c r="I1714" s="2">
        <v>2532</v>
      </c>
      <c r="J1714" s="2">
        <v>3798</v>
      </c>
      <c r="K1714" s="29">
        <f t="shared" si="130"/>
        <v>1266</v>
      </c>
      <c r="L1714">
        <f t="shared" si="131"/>
        <v>33.333333333333329</v>
      </c>
      <c r="M1714" s="33">
        <f t="shared" si="134"/>
        <v>3.4661950159072614E-4</v>
      </c>
      <c r="N1714" s="32"/>
    </row>
    <row r="1715" spans="1:14" x14ac:dyDescent="0.25">
      <c r="A1715" s="2">
        <v>1713</v>
      </c>
      <c r="B1715" s="2">
        <f t="shared" si="132"/>
        <v>46</v>
      </c>
      <c r="C1715" s="2">
        <f t="shared" si="133"/>
        <v>11</v>
      </c>
      <c r="D1715" s="31">
        <v>44513</v>
      </c>
      <c r="E1715" s="2" t="s">
        <v>6</v>
      </c>
      <c r="F1715" s="4">
        <v>108</v>
      </c>
      <c r="G1715" s="2" t="s">
        <v>4</v>
      </c>
      <c r="H1715" s="2">
        <v>39</v>
      </c>
      <c r="I1715" s="2">
        <v>3177</v>
      </c>
      <c r="J1715" s="2">
        <v>1266</v>
      </c>
      <c r="K1715" s="29">
        <f t="shared" si="130"/>
        <v>-1911</v>
      </c>
      <c r="L1715">
        <f t="shared" si="131"/>
        <v>-150.94786729857822</v>
      </c>
      <c r="M1715" s="33">
        <f t="shared" si="134"/>
        <v>-5.2321474529216244E-4</v>
      </c>
      <c r="N1715" s="32"/>
    </row>
    <row r="1716" spans="1:14" x14ac:dyDescent="0.25">
      <c r="A1716" s="2">
        <v>1714</v>
      </c>
      <c r="B1716" s="2">
        <f t="shared" si="132"/>
        <v>47</v>
      </c>
      <c r="C1716" s="2">
        <f t="shared" si="133"/>
        <v>11</v>
      </c>
      <c r="D1716" s="31">
        <v>44514</v>
      </c>
      <c r="E1716" s="2" t="s">
        <v>6</v>
      </c>
      <c r="F1716" s="4">
        <v>107</v>
      </c>
      <c r="G1716" s="2" t="s">
        <v>8</v>
      </c>
      <c r="H1716" s="2">
        <v>50</v>
      </c>
      <c r="I1716" s="2">
        <v>2687</v>
      </c>
      <c r="J1716" s="2">
        <v>8973</v>
      </c>
      <c r="K1716" s="29">
        <f t="shared" si="130"/>
        <v>6286</v>
      </c>
      <c r="L1716">
        <f t="shared" si="131"/>
        <v>70.054608269252199</v>
      </c>
      <c r="M1716" s="33">
        <f t="shared" si="134"/>
        <v>1.7210507006313622E-3</v>
      </c>
      <c r="N1716" s="32"/>
    </row>
    <row r="1717" spans="1:14" x14ac:dyDescent="0.25">
      <c r="A1717" s="2">
        <v>1715</v>
      </c>
      <c r="B1717" s="2">
        <f t="shared" si="132"/>
        <v>47</v>
      </c>
      <c r="C1717" s="2">
        <f t="shared" si="133"/>
        <v>11</v>
      </c>
      <c r="D1717" s="31">
        <v>44515</v>
      </c>
      <c r="E1717" s="2" t="s">
        <v>7</v>
      </c>
      <c r="F1717" s="4">
        <v>105</v>
      </c>
      <c r="G1717" s="2" t="s">
        <v>8</v>
      </c>
      <c r="H1717" s="2">
        <v>38</v>
      </c>
      <c r="I1717" s="2">
        <v>3939</v>
      </c>
      <c r="J1717" s="2">
        <v>6611</v>
      </c>
      <c r="K1717" s="29">
        <f t="shared" si="130"/>
        <v>2672</v>
      </c>
      <c r="L1717">
        <f t="shared" si="131"/>
        <v>40.417486008168204</v>
      </c>
      <c r="M1717" s="33">
        <f t="shared" si="134"/>
        <v>7.3156975375230672E-4</v>
      </c>
      <c r="N1717" s="32"/>
    </row>
    <row r="1718" spans="1:14" x14ac:dyDescent="0.25">
      <c r="A1718" s="2">
        <v>1716</v>
      </c>
      <c r="B1718" s="2">
        <f t="shared" si="132"/>
        <v>47</v>
      </c>
      <c r="C1718" s="2">
        <f t="shared" si="133"/>
        <v>11</v>
      </c>
      <c r="D1718" s="31">
        <v>44516</v>
      </c>
      <c r="E1718" s="2" t="s">
        <v>3</v>
      </c>
      <c r="F1718" s="4">
        <v>104</v>
      </c>
      <c r="G1718" s="2" t="s">
        <v>20</v>
      </c>
      <c r="H1718" s="2">
        <v>17</v>
      </c>
      <c r="I1718" s="2">
        <v>2846</v>
      </c>
      <c r="J1718" s="2">
        <v>6992</v>
      </c>
      <c r="K1718" s="29">
        <f t="shared" si="130"/>
        <v>4146</v>
      </c>
      <c r="L1718">
        <f t="shared" si="131"/>
        <v>59.296338672768876</v>
      </c>
      <c r="M1718" s="33">
        <f t="shared" si="134"/>
        <v>1.1351377990483022E-3</v>
      </c>
      <c r="N1718" s="32"/>
    </row>
    <row r="1719" spans="1:14" x14ac:dyDescent="0.25">
      <c r="A1719" s="2">
        <v>1717</v>
      </c>
      <c r="B1719" s="2">
        <f t="shared" si="132"/>
        <v>47</v>
      </c>
      <c r="C1719" s="2">
        <f t="shared" si="133"/>
        <v>11</v>
      </c>
      <c r="D1719" s="31">
        <v>44517</v>
      </c>
      <c r="E1719" s="2" t="s">
        <v>5</v>
      </c>
      <c r="F1719" s="4">
        <v>109</v>
      </c>
      <c r="G1719" s="2" t="s">
        <v>19</v>
      </c>
      <c r="H1719" s="2">
        <v>10</v>
      </c>
      <c r="I1719" s="2">
        <v>3266</v>
      </c>
      <c r="J1719" s="2">
        <v>2438</v>
      </c>
      <c r="K1719" s="29">
        <f t="shared" si="130"/>
        <v>-828</v>
      </c>
      <c r="L1719">
        <f t="shared" si="131"/>
        <v>-33.962264150943398</v>
      </c>
      <c r="M1719" s="33">
        <f t="shared" si="134"/>
        <v>-2.2669901051905312E-4</v>
      </c>
      <c r="N1719" s="32"/>
    </row>
    <row r="1720" spans="1:14" x14ac:dyDescent="0.25">
      <c r="A1720" s="2">
        <v>1718</v>
      </c>
      <c r="B1720" s="2">
        <f t="shared" si="132"/>
        <v>47</v>
      </c>
      <c r="C1720" s="2">
        <f t="shared" si="133"/>
        <v>11</v>
      </c>
      <c r="D1720" s="31">
        <v>44518</v>
      </c>
      <c r="E1720" s="2" t="s">
        <v>7</v>
      </c>
      <c r="F1720" s="4">
        <v>102</v>
      </c>
      <c r="G1720" s="2" t="s">
        <v>8</v>
      </c>
      <c r="H1720" s="2">
        <v>45</v>
      </c>
      <c r="I1720" s="2">
        <v>4858</v>
      </c>
      <c r="J1720" s="2">
        <v>981</v>
      </c>
      <c r="K1720" s="29">
        <f t="shared" si="130"/>
        <v>-3877</v>
      </c>
      <c r="L1720">
        <f t="shared" si="131"/>
        <v>-395.20897043832821</v>
      </c>
      <c r="M1720" s="33">
        <f t="shared" si="134"/>
        <v>-1.0614879997371605E-3</v>
      </c>
      <c r="N1720" s="32"/>
    </row>
    <row r="1721" spans="1:14" x14ac:dyDescent="0.25">
      <c r="A1721" s="2">
        <v>1719</v>
      </c>
      <c r="B1721" s="2">
        <f t="shared" si="132"/>
        <v>47</v>
      </c>
      <c r="C1721" s="2">
        <f t="shared" si="133"/>
        <v>11</v>
      </c>
      <c r="D1721" s="31">
        <v>44519</v>
      </c>
      <c r="E1721" s="2" t="s">
        <v>7</v>
      </c>
      <c r="F1721" s="4">
        <v>103</v>
      </c>
      <c r="G1721" s="2" t="s">
        <v>19</v>
      </c>
      <c r="H1721" s="2">
        <v>27</v>
      </c>
      <c r="I1721" s="2">
        <v>4945</v>
      </c>
      <c r="J1721" s="2">
        <v>7086</v>
      </c>
      <c r="K1721" s="29">
        <f t="shared" si="130"/>
        <v>2141</v>
      </c>
      <c r="L1721">
        <f t="shared" si="131"/>
        <v>30.214507479537119</v>
      </c>
      <c r="M1721" s="33">
        <f t="shared" si="134"/>
        <v>5.8618669265856607E-4</v>
      </c>
      <c r="N1721" s="32"/>
    </row>
    <row r="1722" spans="1:14" x14ac:dyDescent="0.25">
      <c r="A1722" s="2">
        <v>1720</v>
      </c>
      <c r="B1722" s="2">
        <f t="shared" si="132"/>
        <v>47</v>
      </c>
      <c r="C1722" s="2">
        <f t="shared" si="133"/>
        <v>11</v>
      </c>
      <c r="D1722" s="31">
        <v>44520</v>
      </c>
      <c r="E1722" s="2" t="s">
        <v>6</v>
      </c>
      <c r="F1722" s="4">
        <v>109</v>
      </c>
      <c r="G1722" s="2" t="s">
        <v>8</v>
      </c>
      <c r="H1722" s="2">
        <v>16</v>
      </c>
      <c r="I1722" s="2">
        <v>2364</v>
      </c>
      <c r="J1722" s="2">
        <v>8909</v>
      </c>
      <c r="K1722" s="29">
        <f t="shared" si="130"/>
        <v>6545</v>
      </c>
      <c r="L1722">
        <f t="shared" si="131"/>
        <v>73.465035357503652</v>
      </c>
      <c r="M1722" s="33">
        <f t="shared" si="134"/>
        <v>1.7919625891874428E-3</v>
      </c>
      <c r="N1722" s="32"/>
    </row>
    <row r="1723" spans="1:14" x14ac:dyDescent="0.25">
      <c r="A1723" s="2">
        <v>1721</v>
      </c>
      <c r="B1723" s="2">
        <f t="shared" si="132"/>
        <v>48</v>
      </c>
      <c r="C1723" s="2">
        <f t="shared" si="133"/>
        <v>11</v>
      </c>
      <c r="D1723" s="31">
        <v>44521</v>
      </c>
      <c r="E1723" s="2" t="s">
        <v>5</v>
      </c>
      <c r="F1723" s="4">
        <v>110</v>
      </c>
      <c r="G1723" s="2" t="s">
        <v>19</v>
      </c>
      <c r="H1723" s="2">
        <v>14</v>
      </c>
      <c r="I1723" s="2">
        <v>2087</v>
      </c>
      <c r="J1723" s="2">
        <v>6890</v>
      </c>
      <c r="K1723" s="29">
        <f t="shared" si="130"/>
        <v>4803</v>
      </c>
      <c r="L1723">
        <f t="shared" si="131"/>
        <v>69.709724238026126</v>
      </c>
      <c r="M1723" s="33">
        <f t="shared" si="134"/>
        <v>1.3150185356558119E-3</v>
      </c>
      <c r="N1723" s="32"/>
    </row>
    <row r="1724" spans="1:14" x14ac:dyDescent="0.25">
      <c r="A1724" s="2">
        <v>1722</v>
      </c>
      <c r="B1724" s="2">
        <f t="shared" si="132"/>
        <v>48</v>
      </c>
      <c r="C1724" s="2">
        <f t="shared" si="133"/>
        <v>11</v>
      </c>
      <c r="D1724" s="31">
        <v>44522</v>
      </c>
      <c r="E1724" s="2" t="s">
        <v>6</v>
      </c>
      <c r="F1724" s="4">
        <v>109</v>
      </c>
      <c r="G1724" s="2" t="s">
        <v>19</v>
      </c>
      <c r="H1724" s="2">
        <v>32</v>
      </c>
      <c r="I1724" s="2">
        <v>4585</v>
      </c>
      <c r="J1724" s="2">
        <v>6927</v>
      </c>
      <c r="K1724" s="29">
        <f t="shared" si="130"/>
        <v>2342</v>
      </c>
      <c r="L1724">
        <f t="shared" si="131"/>
        <v>33.809730041865166</v>
      </c>
      <c r="M1724" s="33">
        <f t="shared" si="134"/>
        <v>6.4121869883529273E-4</v>
      </c>
      <c r="N1724" s="32"/>
    </row>
    <row r="1725" spans="1:14" x14ac:dyDescent="0.25">
      <c r="A1725" s="2">
        <v>1723</v>
      </c>
      <c r="B1725" s="2">
        <f t="shared" si="132"/>
        <v>48</v>
      </c>
      <c r="C1725" s="2">
        <f t="shared" si="133"/>
        <v>11</v>
      </c>
      <c r="D1725" s="31">
        <v>44523</v>
      </c>
      <c r="E1725" s="2" t="s">
        <v>3</v>
      </c>
      <c r="F1725" s="4">
        <v>105</v>
      </c>
      <c r="G1725" s="2" t="s">
        <v>20</v>
      </c>
      <c r="H1725" s="2">
        <v>16</v>
      </c>
      <c r="I1725" s="2">
        <v>3408</v>
      </c>
      <c r="J1725" s="2">
        <v>2056</v>
      </c>
      <c r="K1725" s="29">
        <f t="shared" si="130"/>
        <v>-1352</v>
      </c>
      <c r="L1725">
        <f t="shared" si="131"/>
        <v>-65.758754863813223</v>
      </c>
      <c r="M1725" s="33">
        <f t="shared" si="134"/>
        <v>-3.7016553408425099E-4</v>
      </c>
      <c r="N1725" s="32"/>
    </row>
    <row r="1726" spans="1:14" x14ac:dyDescent="0.25">
      <c r="A1726" s="2">
        <v>1724</v>
      </c>
      <c r="B1726" s="2">
        <f t="shared" si="132"/>
        <v>48</v>
      </c>
      <c r="C1726" s="2">
        <f t="shared" si="133"/>
        <v>11</v>
      </c>
      <c r="D1726" s="31">
        <v>44524</v>
      </c>
      <c r="E1726" s="2" t="s">
        <v>7</v>
      </c>
      <c r="F1726" s="4">
        <v>104</v>
      </c>
      <c r="G1726" s="2" t="s">
        <v>18</v>
      </c>
      <c r="H1726" s="2">
        <v>9</v>
      </c>
      <c r="I1726" s="2">
        <v>1239</v>
      </c>
      <c r="J1726" s="2">
        <v>4926</v>
      </c>
      <c r="K1726" s="29">
        <f t="shared" si="130"/>
        <v>3687</v>
      </c>
      <c r="L1726">
        <f t="shared" si="131"/>
        <v>74.847746650426302</v>
      </c>
      <c r="M1726" s="33">
        <f t="shared" si="134"/>
        <v>1.0094676953910011E-3</v>
      </c>
      <c r="N1726" s="32"/>
    </row>
    <row r="1727" spans="1:14" x14ac:dyDescent="0.25">
      <c r="A1727" s="2">
        <v>1725</v>
      </c>
      <c r="B1727" s="2">
        <f t="shared" si="132"/>
        <v>48</v>
      </c>
      <c r="C1727" s="2">
        <f t="shared" si="133"/>
        <v>11</v>
      </c>
      <c r="D1727" s="31">
        <v>44525</v>
      </c>
      <c r="E1727" s="2" t="s">
        <v>3</v>
      </c>
      <c r="F1727" s="4">
        <v>102</v>
      </c>
      <c r="G1727" s="2" t="s">
        <v>19</v>
      </c>
      <c r="H1727" s="2">
        <v>8</v>
      </c>
      <c r="I1727" s="2">
        <v>1973</v>
      </c>
      <c r="J1727" s="2">
        <v>8723</v>
      </c>
      <c r="K1727" s="29">
        <f t="shared" si="130"/>
        <v>6750</v>
      </c>
      <c r="L1727">
        <f t="shared" si="131"/>
        <v>77.38163475868393</v>
      </c>
      <c r="M1727" s="33">
        <f t="shared" si="134"/>
        <v>1.8480897596661939E-3</v>
      </c>
      <c r="N1727" s="32"/>
    </row>
    <row r="1728" spans="1:14" x14ac:dyDescent="0.25">
      <c r="A1728" s="2">
        <v>1726</v>
      </c>
      <c r="B1728" s="2">
        <f t="shared" si="132"/>
        <v>48</v>
      </c>
      <c r="C1728" s="2">
        <f t="shared" si="133"/>
        <v>11</v>
      </c>
      <c r="D1728" s="31">
        <v>44526</v>
      </c>
      <c r="E1728" s="2" t="s">
        <v>5</v>
      </c>
      <c r="F1728" s="4">
        <v>103</v>
      </c>
      <c r="G1728" s="2" t="s">
        <v>18</v>
      </c>
      <c r="H1728" s="2">
        <v>6</v>
      </c>
      <c r="I1728" s="2">
        <v>1873</v>
      </c>
      <c r="J1728" s="2">
        <v>6234</v>
      </c>
      <c r="K1728" s="29">
        <f t="shared" si="130"/>
        <v>4361</v>
      </c>
      <c r="L1728">
        <f t="shared" si="131"/>
        <v>69.955085017645175</v>
      </c>
      <c r="M1728" s="33">
        <f t="shared" si="134"/>
        <v>1.1940028802821143E-3</v>
      </c>
      <c r="N1728" s="32"/>
    </row>
    <row r="1729" spans="1:14" x14ac:dyDescent="0.25">
      <c r="A1729" s="2">
        <v>1727</v>
      </c>
      <c r="B1729" s="2">
        <f t="shared" si="132"/>
        <v>48</v>
      </c>
      <c r="C1729" s="2">
        <f t="shared" si="133"/>
        <v>11</v>
      </c>
      <c r="D1729" s="31">
        <v>44527</v>
      </c>
      <c r="E1729" s="2" t="s">
        <v>5</v>
      </c>
      <c r="F1729" s="4">
        <v>107</v>
      </c>
      <c r="G1729" s="2" t="s">
        <v>18</v>
      </c>
      <c r="H1729" s="2">
        <v>20</v>
      </c>
      <c r="I1729" s="2">
        <v>1317</v>
      </c>
      <c r="J1729" s="2">
        <v>6396</v>
      </c>
      <c r="K1729" s="29">
        <f t="shared" si="130"/>
        <v>5079</v>
      </c>
      <c r="L1729">
        <f t="shared" si="131"/>
        <v>79.409005628517832</v>
      </c>
      <c r="M1729" s="33">
        <f t="shared" si="134"/>
        <v>1.390584872495496E-3</v>
      </c>
      <c r="N1729" s="32"/>
    </row>
    <row r="1730" spans="1:14" x14ac:dyDescent="0.25">
      <c r="A1730" s="2">
        <v>1728</v>
      </c>
      <c r="B1730" s="2">
        <f t="shared" si="132"/>
        <v>49</v>
      </c>
      <c r="C1730" s="2">
        <f t="shared" si="133"/>
        <v>11</v>
      </c>
      <c r="D1730" s="31">
        <v>44528</v>
      </c>
      <c r="E1730" s="2" t="s">
        <v>5</v>
      </c>
      <c r="F1730" s="4">
        <v>104</v>
      </c>
      <c r="G1730" s="2" t="s">
        <v>18</v>
      </c>
      <c r="H1730" s="2">
        <v>30</v>
      </c>
      <c r="I1730" s="2">
        <v>3407</v>
      </c>
      <c r="J1730" s="2">
        <v>7685</v>
      </c>
      <c r="K1730" s="29">
        <f t="shared" si="130"/>
        <v>4278</v>
      </c>
      <c r="L1730">
        <f t="shared" si="131"/>
        <v>55.666883539362402</v>
      </c>
      <c r="M1730" s="33">
        <f t="shared" si="134"/>
        <v>1.1712782210151079E-3</v>
      </c>
      <c r="N1730" s="32"/>
    </row>
    <row r="1731" spans="1:14" x14ac:dyDescent="0.25">
      <c r="A1731" s="2">
        <v>1729</v>
      </c>
      <c r="B1731" s="2">
        <f t="shared" si="132"/>
        <v>49</v>
      </c>
      <c r="C1731" s="2">
        <f t="shared" si="133"/>
        <v>11</v>
      </c>
      <c r="D1731" s="31">
        <v>44529</v>
      </c>
      <c r="E1731" s="2" t="s">
        <v>5</v>
      </c>
      <c r="F1731" s="4">
        <v>101</v>
      </c>
      <c r="G1731" s="2" t="s">
        <v>19</v>
      </c>
      <c r="H1731" s="2">
        <v>1</v>
      </c>
      <c r="I1731" s="2">
        <v>3199</v>
      </c>
      <c r="J1731" s="2">
        <v>3512</v>
      </c>
      <c r="K1731" s="29">
        <f t="shared" ref="K1731:K1794" si="135">J1731-I1731</f>
        <v>313</v>
      </c>
      <c r="L1731">
        <f t="shared" ref="L1731:L1794" si="136">K1731/J1731*100</f>
        <v>8.9123006833712974</v>
      </c>
      <c r="M1731" s="33">
        <f t="shared" si="134"/>
        <v>8.5696606633410173E-5</v>
      </c>
      <c r="N1731" s="32"/>
    </row>
    <row r="1732" spans="1:14" x14ac:dyDescent="0.25">
      <c r="A1732" s="2">
        <v>1730</v>
      </c>
      <c r="B1732" s="2">
        <f t="shared" ref="B1732:B1795" si="137">WEEKNUM(D1732)</f>
        <v>49</v>
      </c>
      <c r="C1732" s="2">
        <f t="shared" ref="C1732:C1795" si="138">MONTH(D1732)</f>
        <v>11</v>
      </c>
      <c r="D1732" s="31">
        <v>44530</v>
      </c>
      <c r="E1732" s="2" t="s">
        <v>5</v>
      </c>
      <c r="F1732" s="4">
        <v>103</v>
      </c>
      <c r="G1732" s="2" t="s">
        <v>19</v>
      </c>
      <c r="H1732" s="2">
        <v>47</v>
      </c>
      <c r="I1732" s="2">
        <v>4355</v>
      </c>
      <c r="J1732" s="2">
        <v>4550</v>
      </c>
      <c r="K1732" s="29">
        <f t="shared" si="135"/>
        <v>195</v>
      </c>
      <c r="L1732">
        <f t="shared" si="136"/>
        <v>4.2857142857142856</v>
      </c>
      <c r="M1732" s="33">
        <f t="shared" ref="M1732:M1795" si="139">K1732/($K$2003)</f>
        <v>5.3389259723690044E-5</v>
      </c>
      <c r="N1732" s="32"/>
    </row>
    <row r="1733" spans="1:14" x14ac:dyDescent="0.25">
      <c r="A1733" s="2">
        <v>1731</v>
      </c>
      <c r="B1733" s="2">
        <f t="shared" si="137"/>
        <v>49</v>
      </c>
      <c r="C1733" s="2">
        <f t="shared" si="138"/>
        <v>12</v>
      </c>
      <c r="D1733" s="31">
        <v>44531</v>
      </c>
      <c r="E1733" s="2" t="s">
        <v>6</v>
      </c>
      <c r="F1733" s="4">
        <v>107</v>
      </c>
      <c r="G1733" s="2" t="s">
        <v>8</v>
      </c>
      <c r="H1733" s="2">
        <v>50</v>
      </c>
      <c r="I1733" s="2">
        <v>2758</v>
      </c>
      <c r="J1733" s="2">
        <v>4303</v>
      </c>
      <c r="K1733" s="29">
        <f t="shared" si="135"/>
        <v>1545</v>
      </c>
      <c r="L1733">
        <f t="shared" si="136"/>
        <v>35.90518243086219</v>
      </c>
      <c r="M1733" s="33">
        <f t="shared" si="139"/>
        <v>4.2300721165692884E-4</v>
      </c>
      <c r="N1733" s="32"/>
    </row>
    <row r="1734" spans="1:14" x14ac:dyDescent="0.25">
      <c r="A1734" s="2">
        <v>1732</v>
      </c>
      <c r="B1734" s="2">
        <f t="shared" si="137"/>
        <v>49</v>
      </c>
      <c r="C1734" s="2">
        <f t="shared" si="138"/>
        <v>12</v>
      </c>
      <c r="D1734" s="31">
        <v>44532</v>
      </c>
      <c r="E1734" s="2" t="s">
        <v>7</v>
      </c>
      <c r="F1734" s="4">
        <v>102</v>
      </c>
      <c r="G1734" s="2" t="s">
        <v>4</v>
      </c>
      <c r="H1734" s="2">
        <v>9</v>
      </c>
      <c r="I1734" s="2">
        <v>4281</v>
      </c>
      <c r="J1734" s="2">
        <v>1250</v>
      </c>
      <c r="K1734" s="29">
        <f t="shared" si="135"/>
        <v>-3031</v>
      </c>
      <c r="L1734">
        <f t="shared" si="136"/>
        <v>-242.48</v>
      </c>
      <c r="M1734" s="33">
        <f t="shared" si="139"/>
        <v>-8.2986074985899757E-4</v>
      </c>
      <c r="N1734" s="32"/>
    </row>
    <row r="1735" spans="1:14" x14ac:dyDescent="0.25">
      <c r="A1735" s="2">
        <v>1733</v>
      </c>
      <c r="B1735" s="2">
        <f t="shared" si="137"/>
        <v>49</v>
      </c>
      <c r="C1735" s="2">
        <f t="shared" si="138"/>
        <v>12</v>
      </c>
      <c r="D1735" s="31">
        <v>44533</v>
      </c>
      <c r="E1735" s="2" t="s">
        <v>7</v>
      </c>
      <c r="F1735" s="4">
        <v>103</v>
      </c>
      <c r="G1735" s="2" t="s">
        <v>8</v>
      </c>
      <c r="H1735" s="2">
        <v>38</v>
      </c>
      <c r="I1735" s="2">
        <v>4829</v>
      </c>
      <c r="J1735" s="2">
        <v>6651</v>
      </c>
      <c r="K1735" s="29">
        <f t="shared" si="135"/>
        <v>1822</v>
      </c>
      <c r="L1735">
        <f t="shared" si="136"/>
        <v>27.394376785445797</v>
      </c>
      <c r="M1735" s="33">
        <f t="shared" si="139"/>
        <v>4.988473395721193E-4</v>
      </c>
      <c r="N1735" s="32"/>
    </row>
    <row r="1736" spans="1:14" x14ac:dyDescent="0.25">
      <c r="A1736" s="2">
        <v>1734</v>
      </c>
      <c r="B1736" s="2">
        <f t="shared" si="137"/>
        <v>49</v>
      </c>
      <c r="C1736" s="2">
        <f t="shared" si="138"/>
        <v>12</v>
      </c>
      <c r="D1736" s="31">
        <v>44534</v>
      </c>
      <c r="E1736" s="2" t="s">
        <v>7</v>
      </c>
      <c r="F1736" s="4">
        <v>108</v>
      </c>
      <c r="G1736" s="2" t="s">
        <v>20</v>
      </c>
      <c r="H1736" s="2">
        <v>32</v>
      </c>
      <c r="I1736" s="2">
        <v>3775</v>
      </c>
      <c r="J1736" s="2">
        <v>7987</v>
      </c>
      <c r="K1736" s="29">
        <f t="shared" si="135"/>
        <v>4212</v>
      </c>
      <c r="L1736">
        <f t="shared" si="136"/>
        <v>52.735695505195949</v>
      </c>
      <c r="M1736" s="33">
        <f t="shared" si="139"/>
        <v>1.153208010031705E-3</v>
      </c>
      <c r="N1736" s="32"/>
    </row>
    <row r="1737" spans="1:14" x14ac:dyDescent="0.25">
      <c r="A1737" s="2">
        <v>1735</v>
      </c>
      <c r="B1737" s="2">
        <f t="shared" si="137"/>
        <v>50</v>
      </c>
      <c r="C1737" s="2">
        <f t="shared" si="138"/>
        <v>12</v>
      </c>
      <c r="D1737" s="31">
        <v>44535</v>
      </c>
      <c r="E1737" s="2" t="s">
        <v>7</v>
      </c>
      <c r="F1737" s="4">
        <v>109</v>
      </c>
      <c r="G1737" s="2" t="s">
        <v>18</v>
      </c>
      <c r="H1737" s="2">
        <v>42</v>
      </c>
      <c r="I1737" s="2">
        <v>4730</v>
      </c>
      <c r="J1737" s="2">
        <v>8547</v>
      </c>
      <c r="K1737" s="29">
        <f t="shared" si="135"/>
        <v>3817</v>
      </c>
      <c r="L1737">
        <f t="shared" si="136"/>
        <v>44.658944658944662</v>
      </c>
      <c r="M1737" s="33">
        <f t="shared" si="139"/>
        <v>1.0450605352067945E-3</v>
      </c>
      <c r="N1737" s="32"/>
    </row>
    <row r="1738" spans="1:14" x14ac:dyDescent="0.25">
      <c r="A1738" s="2">
        <v>1736</v>
      </c>
      <c r="B1738" s="2">
        <f t="shared" si="137"/>
        <v>50</v>
      </c>
      <c r="C1738" s="2">
        <f t="shared" si="138"/>
        <v>12</v>
      </c>
      <c r="D1738" s="31">
        <v>44536</v>
      </c>
      <c r="E1738" s="2" t="s">
        <v>5</v>
      </c>
      <c r="F1738" s="4">
        <v>107</v>
      </c>
      <c r="G1738" s="2" t="s">
        <v>19</v>
      </c>
      <c r="H1738" s="2">
        <v>13</v>
      </c>
      <c r="I1738" s="2">
        <v>2596</v>
      </c>
      <c r="J1738" s="2">
        <v>5440</v>
      </c>
      <c r="K1738" s="29">
        <f t="shared" si="135"/>
        <v>2844</v>
      </c>
      <c r="L1738">
        <f t="shared" si="136"/>
        <v>52.279411764705884</v>
      </c>
      <c r="M1738" s="33">
        <f t="shared" si="139"/>
        <v>7.7866181873935641E-4</v>
      </c>
      <c r="N1738" s="32"/>
    </row>
    <row r="1739" spans="1:14" x14ac:dyDescent="0.25">
      <c r="A1739" s="2">
        <v>1737</v>
      </c>
      <c r="B1739" s="2">
        <f t="shared" si="137"/>
        <v>50</v>
      </c>
      <c r="C1739" s="2">
        <f t="shared" si="138"/>
        <v>12</v>
      </c>
      <c r="D1739" s="31">
        <v>44537</v>
      </c>
      <c r="E1739" s="2" t="s">
        <v>6</v>
      </c>
      <c r="F1739" s="4">
        <v>108</v>
      </c>
      <c r="G1739" s="2" t="s">
        <v>8</v>
      </c>
      <c r="H1739" s="2">
        <v>49</v>
      </c>
      <c r="I1739" s="2">
        <v>2972</v>
      </c>
      <c r="J1739" s="2">
        <v>7445</v>
      </c>
      <c r="K1739" s="29">
        <f t="shared" si="135"/>
        <v>4473</v>
      </c>
      <c r="L1739">
        <f t="shared" si="136"/>
        <v>60.080591000671589</v>
      </c>
      <c r="M1739" s="33">
        <f t="shared" si="139"/>
        <v>1.2246674807387978E-3</v>
      </c>
      <c r="N1739" s="32"/>
    </row>
    <row r="1740" spans="1:14" x14ac:dyDescent="0.25">
      <c r="A1740" s="2">
        <v>1738</v>
      </c>
      <c r="B1740" s="2">
        <f t="shared" si="137"/>
        <v>50</v>
      </c>
      <c r="C1740" s="2">
        <f t="shared" si="138"/>
        <v>12</v>
      </c>
      <c r="D1740" s="31">
        <v>44538</v>
      </c>
      <c r="E1740" s="2" t="s">
        <v>6</v>
      </c>
      <c r="F1740" s="4">
        <v>102</v>
      </c>
      <c r="G1740" s="2" t="s">
        <v>19</v>
      </c>
      <c r="H1740" s="2">
        <v>49</v>
      </c>
      <c r="I1740" s="2">
        <v>2294</v>
      </c>
      <c r="J1740" s="2">
        <v>1869</v>
      </c>
      <c r="K1740" s="29">
        <f t="shared" si="135"/>
        <v>-425</v>
      </c>
      <c r="L1740">
        <f t="shared" si="136"/>
        <v>-22.739432851792401</v>
      </c>
      <c r="M1740" s="33">
        <f t="shared" si="139"/>
        <v>-1.163612070900937E-4</v>
      </c>
      <c r="N1740" s="32"/>
    </row>
    <row r="1741" spans="1:14" x14ac:dyDescent="0.25">
      <c r="A1741" s="2">
        <v>1739</v>
      </c>
      <c r="B1741" s="2">
        <f t="shared" si="137"/>
        <v>50</v>
      </c>
      <c r="C1741" s="2">
        <f t="shared" si="138"/>
        <v>12</v>
      </c>
      <c r="D1741" s="31">
        <v>44539</v>
      </c>
      <c r="E1741" s="2" t="s">
        <v>6</v>
      </c>
      <c r="F1741" s="4">
        <v>102</v>
      </c>
      <c r="G1741" s="2" t="s">
        <v>4</v>
      </c>
      <c r="H1741" s="2">
        <v>9</v>
      </c>
      <c r="I1741" s="2">
        <v>1998</v>
      </c>
      <c r="J1741" s="2">
        <v>7606</v>
      </c>
      <c r="K1741" s="29">
        <f t="shared" si="135"/>
        <v>5608</v>
      </c>
      <c r="L1741">
        <f t="shared" si="136"/>
        <v>73.731264790954512</v>
      </c>
      <c r="M1741" s="33">
        <f t="shared" si="139"/>
        <v>1.5354203514382245E-3</v>
      </c>
      <c r="N1741" s="32"/>
    </row>
    <row r="1742" spans="1:14" x14ac:dyDescent="0.25">
      <c r="A1742" s="2">
        <v>1740</v>
      </c>
      <c r="B1742" s="2">
        <f t="shared" si="137"/>
        <v>50</v>
      </c>
      <c r="C1742" s="2">
        <f t="shared" si="138"/>
        <v>12</v>
      </c>
      <c r="D1742" s="31">
        <v>44540</v>
      </c>
      <c r="E1742" s="2" t="s">
        <v>3</v>
      </c>
      <c r="F1742" s="4">
        <v>107</v>
      </c>
      <c r="G1742" s="2" t="s">
        <v>20</v>
      </c>
      <c r="H1742" s="2">
        <v>49</v>
      </c>
      <c r="I1742" s="2">
        <v>1201</v>
      </c>
      <c r="J1742" s="2">
        <v>7521</v>
      </c>
      <c r="K1742" s="29">
        <f t="shared" si="135"/>
        <v>6320</v>
      </c>
      <c r="L1742">
        <f t="shared" si="136"/>
        <v>84.03137880600984</v>
      </c>
      <c r="M1742" s="33">
        <f t="shared" si="139"/>
        <v>1.7303595971985698E-3</v>
      </c>
      <c r="N1742" s="32"/>
    </row>
    <row r="1743" spans="1:14" x14ac:dyDescent="0.25">
      <c r="A1743" s="2">
        <v>1741</v>
      </c>
      <c r="B1743" s="2">
        <f t="shared" si="137"/>
        <v>50</v>
      </c>
      <c r="C1743" s="2">
        <f t="shared" si="138"/>
        <v>12</v>
      </c>
      <c r="D1743" s="31">
        <v>44541</v>
      </c>
      <c r="E1743" s="2" t="s">
        <v>3</v>
      </c>
      <c r="F1743" s="4">
        <v>105</v>
      </c>
      <c r="G1743" s="2" t="s">
        <v>4</v>
      </c>
      <c r="H1743" s="2">
        <v>27</v>
      </c>
      <c r="I1743" s="2">
        <v>3452</v>
      </c>
      <c r="J1743" s="2">
        <v>5988</v>
      </c>
      <c r="K1743" s="29">
        <f t="shared" si="135"/>
        <v>2536</v>
      </c>
      <c r="L1743">
        <f t="shared" si="136"/>
        <v>42.351369405477627</v>
      </c>
      <c r="M1743" s="33">
        <f t="shared" si="139"/>
        <v>6.9433416748347675E-4</v>
      </c>
      <c r="N1743" s="32"/>
    </row>
    <row r="1744" spans="1:14" x14ac:dyDescent="0.25">
      <c r="A1744" s="2">
        <v>1742</v>
      </c>
      <c r="B1744" s="2">
        <f t="shared" si="137"/>
        <v>51</v>
      </c>
      <c r="C1744" s="2">
        <f t="shared" si="138"/>
        <v>12</v>
      </c>
      <c r="D1744" s="31">
        <v>44542</v>
      </c>
      <c r="E1744" s="2" t="s">
        <v>3</v>
      </c>
      <c r="F1744" s="4">
        <v>109</v>
      </c>
      <c r="G1744" s="2" t="s">
        <v>4</v>
      </c>
      <c r="H1744" s="2">
        <v>17</v>
      </c>
      <c r="I1744" s="2">
        <v>3395</v>
      </c>
      <c r="J1744" s="2">
        <v>8128</v>
      </c>
      <c r="K1744" s="29">
        <f t="shared" si="135"/>
        <v>4733</v>
      </c>
      <c r="L1744">
        <f t="shared" si="136"/>
        <v>58.230807086614178</v>
      </c>
      <c r="M1744" s="33">
        <f t="shared" si="139"/>
        <v>1.2958531603703845E-3</v>
      </c>
      <c r="N1744" s="32"/>
    </row>
    <row r="1745" spans="1:14" x14ac:dyDescent="0.25">
      <c r="A1745" s="2">
        <v>1743</v>
      </c>
      <c r="B1745" s="2">
        <f t="shared" si="137"/>
        <v>51</v>
      </c>
      <c r="C1745" s="2">
        <f t="shared" si="138"/>
        <v>12</v>
      </c>
      <c r="D1745" s="31">
        <v>44543</v>
      </c>
      <c r="E1745" s="2" t="s">
        <v>5</v>
      </c>
      <c r="F1745" s="4">
        <v>108</v>
      </c>
      <c r="G1745" s="2" t="s">
        <v>20</v>
      </c>
      <c r="H1745" s="2">
        <v>28</v>
      </c>
      <c r="I1745" s="2">
        <v>3861</v>
      </c>
      <c r="J1745" s="2">
        <v>2770</v>
      </c>
      <c r="K1745" s="29">
        <f t="shared" si="135"/>
        <v>-1091</v>
      </c>
      <c r="L1745">
        <f t="shared" si="136"/>
        <v>-39.386281588447652</v>
      </c>
      <c r="M1745" s="33">
        <f t="shared" si="139"/>
        <v>-2.9870606337715816E-4</v>
      </c>
      <c r="N1745" s="32"/>
    </row>
    <row r="1746" spans="1:14" x14ac:dyDescent="0.25">
      <c r="A1746" s="2">
        <v>1744</v>
      </c>
      <c r="B1746" s="2">
        <f t="shared" si="137"/>
        <v>51</v>
      </c>
      <c r="C1746" s="2">
        <f t="shared" si="138"/>
        <v>12</v>
      </c>
      <c r="D1746" s="31">
        <v>44544</v>
      </c>
      <c r="E1746" s="2" t="s">
        <v>5</v>
      </c>
      <c r="F1746" s="4">
        <v>106</v>
      </c>
      <c r="G1746" s="2" t="s">
        <v>18</v>
      </c>
      <c r="H1746" s="2">
        <v>1</v>
      </c>
      <c r="I1746" s="2">
        <v>2614</v>
      </c>
      <c r="J1746" s="2">
        <v>8020</v>
      </c>
      <c r="K1746" s="29">
        <f t="shared" si="135"/>
        <v>5406</v>
      </c>
      <c r="L1746">
        <f t="shared" si="136"/>
        <v>67.40648379052368</v>
      </c>
      <c r="M1746" s="33">
        <f t="shared" si="139"/>
        <v>1.4801145541859918E-3</v>
      </c>
      <c r="N1746" s="32"/>
    </row>
    <row r="1747" spans="1:14" x14ac:dyDescent="0.25">
      <c r="A1747" s="2">
        <v>1745</v>
      </c>
      <c r="B1747" s="2">
        <f t="shared" si="137"/>
        <v>51</v>
      </c>
      <c r="C1747" s="2">
        <f t="shared" si="138"/>
        <v>12</v>
      </c>
      <c r="D1747" s="31">
        <v>44545</v>
      </c>
      <c r="E1747" s="2" t="s">
        <v>3</v>
      </c>
      <c r="F1747" s="4">
        <v>109</v>
      </c>
      <c r="G1747" s="2" t="s">
        <v>4</v>
      </c>
      <c r="H1747" s="2">
        <v>17</v>
      </c>
      <c r="I1747" s="2">
        <v>2454</v>
      </c>
      <c r="J1747" s="2">
        <v>8437</v>
      </c>
      <c r="K1747" s="29">
        <f t="shared" si="135"/>
        <v>5983</v>
      </c>
      <c r="L1747">
        <f t="shared" si="136"/>
        <v>70.913831930781086</v>
      </c>
      <c r="M1747" s="33">
        <f t="shared" si="139"/>
        <v>1.6380920047530132E-3</v>
      </c>
      <c r="N1747" s="32"/>
    </row>
    <row r="1748" spans="1:14" x14ac:dyDescent="0.25">
      <c r="A1748" s="2">
        <v>1746</v>
      </c>
      <c r="B1748" s="2">
        <f t="shared" si="137"/>
        <v>51</v>
      </c>
      <c r="C1748" s="2">
        <f t="shared" si="138"/>
        <v>12</v>
      </c>
      <c r="D1748" s="31">
        <v>44546</v>
      </c>
      <c r="E1748" s="2" t="s">
        <v>7</v>
      </c>
      <c r="F1748" s="4">
        <v>106</v>
      </c>
      <c r="G1748" s="2" t="s">
        <v>8</v>
      </c>
      <c r="H1748" s="2">
        <v>10</v>
      </c>
      <c r="I1748" s="2">
        <v>3582</v>
      </c>
      <c r="J1748" s="2">
        <v>7896</v>
      </c>
      <c r="K1748" s="29">
        <f t="shared" si="135"/>
        <v>4314</v>
      </c>
      <c r="L1748">
        <f t="shared" si="136"/>
        <v>54.635258358662618</v>
      </c>
      <c r="M1748" s="33">
        <f t="shared" si="139"/>
        <v>1.1811346997333274E-3</v>
      </c>
      <c r="N1748" s="32"/>
    </row>
    <row r="1749" spans="1:14" x14ac:dyDescent="0.25">
      <c r="A1749" s="2">
        <v>1747</v>
      </c>
      <c r="B1749" s="2">
        <f t="shared" si="137"/>
        <v>51</v>
      </c>
      <c r="C1749" s="2">
        <f t="shared" si="138"/>
        <v>12</v>
      </c>
      <c r="D1749" s="31">
        <v>44547</v>
      </c>
      <c r="E1749" s="2" t="s">
        <v>7</v>
      </c>
      <c r="F1749" s="4">
        <v>110</v>
      </c>
      <c r="G1749" s="2" t="s">
        <v>19</v>
      </c>
      <c r="H1749" s="2">
        <v>23</v>
      </c>
      <c r="I1749" s="2">
        <v>3576</v>
      </c>
      <c r="J1749" s="2">
        <v>3371</v>
      </c>
      <c r="K1749" s="29">
        <f t="shared" si="135"/>
        <v>-205</v>
      </c>
      <c r="L1749">
        <f t="shared" si="136"/>
        <v>-6.0812815188371401</v>
      </c>
      <c r="M1749" s="33">
        <f t="shared" si="139"/>
        <v>-5.6127170478751077E-5</v>
      </c>
      <c r="N1749" s="32"/>
    </row>
    <row r="1750" spans="1:14" x14ac:dyDescent="0.25">
      <c r="A1750" s="2">
        <v>1748</v>
      </c>
      <c r="B1750" s="2">
        <f t="shared" si="137"/>
        <v>51</v>
      </c>
      <c r="C1750" s="2">
        <f t="shared" si="138"/>
        <v>12</v>
      </c>
      <c r="D1750" s="31">
        <v>44548</v>
      </c>
      <c r="E1750" s="2" t="s">
        <v>6</v>
      </c>
      <c r="F1750" s="4">
        <v>108</v>
      </c>
      <c r="G1750" s="2" t="s">
        <v>18</v>
      </c>
      <c r="H1750" s="2">
        <v>30</v>
      </c>
      <c r="I1750" s="2">
        <v>4640</v>
      </c>
      <c r="J1750" s="2">
        <v>6092</v>
      </c>
      <c r="K1750" s="29">
        <f t="shared" si="135"/>
        <v>1452</v>
      </c>
      <c r="L1750">
        <f t="shared" si="136"/>
        <v>23.834537097833223</v>
      </c>
      <c r="M1750" s="33">
        <f t="shared" si="139"/>
        <v>3.9754464163486129E-4</v>
      </c>
      <c r="N1750" s="32"/>
    </row>
    <row r="1751" spans="1:14" x14ac:dyDescent="0.25">
      <c r="A1751" s="2">
        <v>1749</v>
      </c>
      <c r="B1751" s="2">
        <f t="shared" si="137"/>
        <v>52</v>
      </c>
      <c r="C1751" s="2">
        <f t="shared" si="138"/>
        <v>12</v>
      </c>
      <c r="D1751" s="31">
        <v>44549</v>
      </c>
      <c r="E1751" s="2" t="s">
        <v>5</v>
      </c>
      <c r="F1751" s="4">
        <v>103</v>
      </c>
      <c r="G1751" s="2" t="s">
        <v>8</v>
      </c>
      <c r="H1751" s="2">
        <v>29</v>
      </c>
      <c r="I1751" s="2">
        <v>2370</v>
      </c>
      <c r="J1751" s="2">
        <v>8871</v>
      </c>
      <c r="K1751" s="29">
        <f t="shared" si="135"/>
        <v>6501</v>
      </c>
      <c r="L1751">
        <f t="shared" si="136"/>
        <v>73.283733513696319</v>
      </c>
      <c r="M1751" s="33">
        <f t="shared" si="139"/>
        <v>1.7799157818651744E-3</v>
      </c>
      <c r="N1751" s="32"/>
    </row>
    <row r="1752" spans="1:14" x14ac:dyDescent="0.25">
      <c r="A1752" s="2">
        <v>1750</v>
      </c>
      <c r="B1752" s="2">
        <f t="shared" si="137"/>
        <v>52</v>
      </c>
      <c r="C1752" s="2">
        <f t="shared" si="138"/>
        <v>12</v>
      </c>
      <c r="D1752" s="31">
        <v>44550</v>
      </c>
      <c r="E1752" s="2" t="s">
        <v>7</v>
      </c>
      <c r="F1752" s="4">
        <v>101</v>
      </c>
      <c r="G1752" s="2" t="s">
        <v>20</v>
      </c>
      <c r="H1752" s="2">
        <v>26</v>
      </c>
      <c r="I1752" s="2">
        <v>2280</v>
      </c>
      <c r="J1752" s="2">
        <v>1048</v>
      </c>
      <c r="K1752" s="29">
        <f t="shared" si="135"/>
        <v>-1232</v>
      </c>
      <c r="L1752">
        <f t="shared" si="136"/>
        <v>-117.55725190839695</v>
      </c>
      <c r="M1752" s="33">
        <f t="shared" si="139"/>
        <v>-3.3731060502351865E-4</v>
      </c>
      <c r="N1752" s="32"/>
    </row>
    <row r="1753" spans="1:14" x14ac:dyDescent="0.25">
      <c r="A1753" s="2">
        <v>1751</v>
      </c>
      <c r="B1753" s="2">
        <f t="shared" si="137"/>
        <v>52</v>
      </c>
      <c r="C1753" s="2">
        <f t="shared" si="138"/>
        <v>12</v>
      </c>
      <c r="D1753" s="31">
        <v>44551</v>
      </c>
      <c r="E1753" s="2" t="s">
        <v>6</v>
      </c>
      <c r="F1753" s="4">
        <v>108</v>
      </c>
      <c r="G1753" s="2" t="s">
        <v>19</v>
      </c>
      <c r="H1753" s="2">
        <v>46</v>
      </c>
      <c r="I1753" s="2">
        <v>1781</v>
      </c>
      <c r="J1753" s="2">
        <v>3555</v>
      </c>
      <c r="K1753" s="29">
        <f t="shared" si="135"/>
        <v>1774</v>
      </c>
      <c r="L1753">
        <f t="shared" si="136"/>
        <v>49.901547116736985</v>
      </c>
      <c r="M1753" s="33">
        <f t="shared" si="139"/>
        <v>4.8570536794782635E-4</v>
      </c>
      <c r="N1753" s="32"/>
    </row>
    <row r="1754" spans="1:14" x14ac:dyDescent="0.25">
      <c r="A1754" s="2">
        <v>1752</v>
      </c>
      <c r="B1754" s="2">
        <f t="shared" si="137"/>
        <v>52</v>
      </c>
      <c r="C1754" s="2">
        <f t="shared" si="138"/>
        <v>12</v>
      </c>
      <c r="D1754" s="31">
        <v>44552</v>
      </c>
      <c r="E1754" s="2" t="s">
        <v>6</v>
      </c>
      <c r="F1754" s="4">
        <v>106</v>
      </c>
      <c r="G1754" s="2" t="s">
        <v>20</v>
      </c>
      <c r="H1754" s="2">
        <v>12</v>
      </c>
      <c r="I1754" s="2">
        <v>3328</v>
      </c>
      <c r="J1754" s="2">
        <v>3256</v>
      </c>
      <c r="K1754" s="29">
        <f t="shared" si="135"/>
        <v>-72</v>
      </c>
      <c r="L1754">
        <f t="shared" si="136"/>
        <v>-2.2113022113022112</v>
      </c>
      <c r="M1754" s="33">
        <f t="shared" si="139"/>
        <v>-1.9712957436439403E-5</v>
      </c>
      <c r="N1754" s="32"/>
    </row>
    <row r="1755" spans="1:14" x14ac:dyDescent="0.25">
      <c r="A1755" s="2">
        <v>1753</v>
      </c>
      <c r="B1755" s="2">
        <f t="shared" si="137"/>
        <v>52</v>
      </c>
      <c r="C1755" s="2">
        <f t="shared" si="138"/>
        <v>12</v>
      </c>
      <c r="D1755" s="31">
        <v>44553</v>
      </c>
      <c r="E1755" s="2" t="s">
        <v>5</v>
      </c>
      <c r="F1755" s="4">
        <v>103</v>
      </c>
      <c r="G1755" s="2" t="s">
        <v>8</v>
      </c>
      <c r="H1755" s="2">
        <v>26</v>
      </c>
      <c r="I1755" s="2">
        <v>4627</v>
      </c>
      <c r="J1755" s="2">
        <v>5583</v>
      </c>
      <c r="K1755" s="29">
        <f t="shared" si="135"/>
        <v>956</v>
      </c>
      <c r="L1755">
        <f t="shared" si="136"/>
        <v>17.123410352856887</v>
      </c>
      <c r="M1755" s="33">
        <f t="shared" si="139"/>
        <v>2.617442681838343E-4</v>
      </c>
      <c r="N1755" s="32"/>
    </row>
    <row r="1756" spans="1:14" x14ac:dyDescent="0.25">
      <c r="A1756" s="2">
        <v>1754</v>
      </c>
      <c r="B1756" s="2">
        <f t="shared" si="137"/>
        <v>52</v>
      </c>
      <c r="C1756" s="2">
        <f t="shared" si="138"/>
        <v>12</v>
      </c>
      <c r="D1756" s="31">
        <v>44554</v>
      </c>
      <c r="E1756" s="2" t="s">
        <v>6</v>
      </c>
      <c r="F1756" s="4">
        <v>106</v>
      </c>
      <c r="G1756" s="2" t="s">
        <v>8</v>
      </c>
      <c r="H1756" s="2">
        <v>46</v>
      </c>
      <c r="I1756" s="2">
        <v>2409</v>
      </c>
      <c r="J1756" s="2">
        <v>1647</v>
      </c>
      <c r="K1756" s="29">
        <f t="shared" si="135"/>
        <v>-762</v>
      </c>
      <c r="L1756">
        <f t="shared" si="136"/>
        <v>-46.265938069216759</v>
      </c>
      <c r="M1756" s="33">
        <f t="shared" si="139"/>
        <v>-2.0862879953565034E-4</v>
      </c>
      <c r="N1756" s="32"/>
    </row>
    <row r="1757" spans="1:14" x14ac:dyDescent="0.25">
      <c r="A1757" s="2">
        <v>1755</v>
      </c>
      <c r="B1757" s="2">
        <f t="shared" si="137"/>
        <v>52</v>
      </c>
      <c r="C1757" s="2">
        <f t="shared" si="138"/>
        <v>12</v>
      </c>
      <c r="D1757" s="31">
        <v>44555</v>
      </c>
      <c r="E1757" s="2" t="s">
        <v>5</v>
      </c>
      <c r="F1757" s="4">
        <v>108</v>
      </c>
      <c r="G1757" s="2" t="s">
        <v>8</v>
      </c>
      <c r="H1757" s="2">
        <v>50</v>
      </c>
      <c r="I1757" s="2">
        <v>3490</v>
      </c>
      <c r="J1757" s="2">
        <v>8182</v>
      </c>
      <c r="K1757" s="29">
        <f t="shared" si="135"/>
        <v>4692</v>
      </c>
      <c r="L1757">
        <f t="shared" si="136"/>
        <v>57.345392324615005</v>
      </c>
      <c r="M1757" s="33">
        <f t="shared" si="139"/>
        <v>1.2846277262746344E-3</v>
      </c>
      <c r="N1757" s="32"/>
    </row>
    <row r="1758" spans="1:14" x14ac:dyDescent="0.25">
      <c r="A1758" s="2">
        <v>1756</v>
      </c>
      <c r="B1758" s="2">
        <f t="shared" si="137"/>
        <v>53</v>
      </c>
      <c r="C1758" s="2">
        <f t="shared" si="138"/>
        <v>12</v>
      </c>
      <c r="D1758" s="31">
        <v>44556</v>
      </c>
      <c r="E1758" s="2" t="s">
        <v>5</v>
      </c>
      <c r="F1758" s="4">
        <v>105</v>
      </c>
      <c r="G1758" s="2" t="s">
        <v>4</v>
      </c>
      <c r="H1758" s="2">
        <v>8</v>
      </c>
      <c r="I1758" s="2">
        <v>4700</v>
      </c>
      <c r="J1758" s="2">
        <v>5650</v>
      </c>
      <c r="K1758" s="29">
        <f t="shared" si="135"/>
        <v>950</v>
      </c>
      <c r="L1758">
        <f t="shared" si="136"/>
        <v>16.814159292035399</v>
      </c>
      <c r="M1758" s="33">
        <f t="shared" si="139"/>
        <v>2.6010152173079767E-4</v>
      </c>
      <c r="N1758" s="32"/>
    </row>
    <row r="1759" spans="1:14" x14ac:dyDescent="0.25">
      <c r="A1759" s="2">
        <v>1757</v>
      </c>
      <c r="B1759" s="2">
        <f t="shared" si="137"/>
        <v>53</v>
      </c>
      <c r="C1759" s="2">
        <f t="shared" si="138"/>
        <v>12</v>
      </c>
      <c r="D1759" s="31">
        <v>44557</v>
      </c>
      <c r="E1759" s="2" t="s">
        <v>3</v>
      </c>
      <c r="F1759" s="4">
        <v>101</v>
      </c>
      <c r="G1759" s="2" t="s">
        <v>8</v>
      </c>
      <c r="H1759" s="2">
        <v>45</v>
      </c>
      <c r="I1759" s="2">
        <v>2533</v>
      </c>
      <c r="J1759" s="2">
        <v>6392</v>
      </c>
      <c r="K1759" s="29">
        <f t="shared" si="135"/>
        <v>3859</v>
      </c>
      <c r="L1759">
        <f t="shared" si="136"/>
        <v>60.37234042553191</v>
      </c>
      <c r="M1759" s="33">
        <f t="shared" si="139"/>
        <v>1.0565597603780508E-3</v>
      </c>
      <c r="N1759" s="32"/>
    </row>
    <row r="1760" spans="1:14" x14ac:dyDescent="0.25">
      <c r="A1760" s="2">
        <v>1758</v>
      </c>
      <c r="B1760" s="2">
        <f t="shared" si="137"/>
        <v>53</v>
      </c>
      <c r="C1760" s="2">
        <f t="shared" si="138"/>
        <v>12</v>
      </c>
      <c r="D1760" s="31">
        <v>44558</v>
      </c>
      <c r="E1760" s="2" t="s">
        <v>7</v>
      </c>
      <c r="F1760" s="4">
        <v>104</v>
      </c>
      <c r="G1760" s="2" t="s">
        <v>19</v>
      </c>
      <c r="H1760" s="2">
        <v>40</v>
      </c>
      <c r="I1760" s="2">
        <v>3912</v>
      </c>
      <c r="J1760" s="2">
        <v>2185</v>
      </c>
      <c r="K1760" s="29">
        <f t="shared" si="135"/>
        <v>-1727</v>
      </c>
      <c r="L1760">
        <f t="shared" si="136"/>
        <v>-79.038901601830673</v>
      </c>
      <c r="M1760" s="33">
        <f t="shared" si="139"/>
        <v>-4.7283718739903952E-4</v>
      </c>
      <c r="N1760" s="32"/>
    </row>
    <row r="1761" spans="1:14" x14ac:dyDescent="0.25">
      <c r="A1761" s="2">
        <v>1759</v>
      </c>
      <c r="B1761" s="2">
        <f t="shared" si="137"/>
        <v>53</v>
      </c>
      <c r="C1761" s="2">
        <f t="shared" si="138"/>
        <v>12</v>
      </c>
      <c r="D1761" s="31">
        <v>44559</v>
      </c>
      <c r="E1761" s="2" t="s">
        <v>5</v>
      </c>
      <c r="F1761" s="4">
        <v>109</v>
      </c>
      <c r="G1761" s="2" t="s">
        <v>8</v>
      </c>
      <c r="H1761" s="2">
        <v>16</v>
      </c>
      <c r="I1761" s="2">
        <v>2014</v>
      </c>
      <c r="J1761" s="2">
        <v>3276</v>
      </c>
      <c r="K1761" s="29">
        <f t="shared" si="135"/>
        <v>1262</v>
      </c>
      <c r="L1761">
        <f t="shared" si="136"/>
        <v>38.522588522588528</v>
      </c>
      <c r="M1761" s="33">
        <f t="shared" si="139"/>
        <v>3.4552433728870174E-4</v>
      </c>
      <c r="N1761" s="32"/>
    </row>
    <row r="1762" spans="1:14" x14ac:dyDescent="0.25">
      <c r="A1762" s="2">
        <v>1760</v>
      </c>
      <c r="B1762" s="2">
        <f t="shared" si="137"/>
        <v>53</v>
      </c>
      <c r="C1762" s="2">
        <f t="shared" si="138"/>
        <v>12</v>
      </c>
      <c r="D1762" s="31">
        <v>44560</v>
      </c>
      <c r="E1762" s="2" t="s">
        <v>7</v>
      </c>
      <c r="F1762" s="4">
        <v>108</v>
      </c>
      <c r="G1762" s="2" t="s">
        <v>4</v>
      </c>
      <c r="H1762" s="2">
        <v>10</v>
      </c>
      <c r="I1762" s="2">
        <v>3615</v>
      </c>
      <c r="J1762" s="2">
        <v>2932</v>
      </c>
      <c r="K1762" s="29">
        <f t="shared" si="135"/>
        <v>-683</v>
      </c>
      <c r="L1762">
        <f t="shared" si="136"/>
        <v>-23.294679399727151</v>
      </c>
      <c r="M1762" s="33">
        <f t="shared" si="139"/>
        <v>-1.8699930457066822E-4</v>
      </c>
      <c r="N1762" s="32"/>
    </row>
    <row r="1763" spans="1:14" x14ac:dyDescent="0.25">
      <c r="A1763" s="2">
        <v>1761</v>
      </c>
      <c r="B1763" s="2">
        <f t="shared" si="137"/>
        <v>53</v>
      </c>
      <c r="C1763" s="2">
        <f t="shared" si="138"/>
        <v>12</v>
      </c>
      <c r="D1763" s="31">
        <v>44561</v>
      </c>
      <c r="E1763" s="2" t="s">
        <v>3</v>
      </c>
      <c r="F1763" s="4">
        <v>103</v>
      </c>
      <c r="G1763" s="2" t="s">
        <v>20</v>
      </c>
      <c r="H1763" s="2">
        <v>34</v>
      </c>
      <c r="I1763" s="2">
        <v>1443</v>
      </c>
      <c r="J1763" s="2">
        <v>5328</v>
      </c>
      <c r="K1763" s="29">
        <f t="shared" si="135"/>
        <v>3885</v>
      </c>
      <c r="L1763">
        <f t="shared" si="136"/>
        <v>72.916666666666657</v>
      </c>
      <c r="M1763" s="33">
        <f t="shared" si="139"/>
        <v>1.0636783283412094E-3</v>
      </c>
      <c r="N1763" s="32"/>
    </row>
    <row r="1764" spans="1:14" x14ac:dyDescent="0.25">
      <c r="A1764" s="2">
        <v>1762</v>
      </c>
      <c r="B1764" s="2">
        <f t="shared" si="137"/>
        <v>1</v>
      </c>
      <c r="C1764" s="2">
        <f t="shared" si="138"/>
        <v>1</v>
      </c>
      <c r="D1764" s="31">
        <v>44562</v>
      </c>
      <c r="E1764" s="2" t="s">
        <v>6</v>
      </c>
      <c r="F1764" s="4">
        <v>102</v>
      </c>
      <c r="G1764" s="2" t="s">
        <v>18</v>
      </c>
      <c r="H1764" s="2">
        <v>32</v>
      </c>
      <c r="I1764" s="2">
        <v>1593</v>
      </c>
      <c r="J1764" s="2">
        <v>5751</v>
      </c>
      <c r="K1764" s="29">
        <f t="shared" si="135"/>
        <v>4158</v>
      </c>
      <c r="L1764">
        <f t="shared" si="136"/>
        <v>72.300469483568079</v>
      </c>
      <c r="M1764" s="33">
        <f t="shared" si="139"/>
        <v>1.1384232919543756E-3</v>
      </c>
      <c r="N1764" s="32"/>
    </row>
    <row r="1765" spans="1:14" x14ac:dyDescent="0.25">
      <c r="A1765" s="2">
        <v>1763</v>
      </c>
      <c r="B1765" s="2">
        <f t="shared" si="137"/>
        <v>2</v>
      </c>
      <c r="C1765" s="2">
        <f t="shared" si="138"/>
        <v>1</v>
      </c>
      <c r="D1765" s="31">
        <v>44563</v>
      </c>
      <c r="E1765" s="2" t="s">
        <v>3</v>
      </c>
      <c r="F1765" s="4">
        <v>110</v>
      </c>
      <c r="G1765" s="2" t="s">
        <v>4</v>
      </c>
      <c r="H1765" s="2">
        <v>8</v>
      </c>
      <c r="I1765" s="2">
        <v>3268</v>
      </c>
      <c r="J1765" s="2">
        <v>4117</v>
      </c>
      <c r="K1765" s="29">
        <f t="shared" si="135"/>
        <v>849</v>
      </c>
      <c r="L1765">
        <f t="shared" si="136"/>
        <v>20.62181199902842</v>
      </c>
      <c r="M1765" s="33">
        <f t="shared" si="139"/>
        <v>2.3244862310468128E-4</v>
      </c>
      <c r="N1765" s="32"/>
    </row>
    <row r="1766" spans="1:14" x14ac:dyDescent="0.25">
      <c r="A1766" s="2">
        <v>1764</v>
      </c>
      <c r="B1766" s="2">
        <f t="shared" si="137"/>
        <v>2</v>
      </c>
      <c r="C1766" s="2">
        <f t="shared" si="138"/>
        <v>1</v>
      </c>
      <c r="D1766" s="31">
        <v>44564</v>
      </c>
      <c r="E1766" s="2" t="s">
        <v>7</v>
      </c>
      <c r="F1766" s="4">
        <v>106</v>
      </c>
      <c r="G1766" s="2" t="s">
        <v>20</v>
      </c>
      <c r="H1766" s="2">
        <v>15</v>
      </c>
      <c r="I1766" s="2">
        <v>3541</v>
      </c>
      <c r="J1766" s="2">
        <v>6636</v>
      </c>
      <c r="K1766" s="29">
        <f t="shared" si="135"/>
        <v>3095</v>
      </c>
      <c r="L1766">
        <f t="shared" si="136"/>
        <v>46.639541892706447</v>
      </c>
      <c r="M1766" s="33">
        <f t="shared" si="139"/>
        <v>8.473833786913882E-4</v>
      </c>
      <c r="N1766" s="32"/>
    </row>
    <row r="1767" spans="1:14" x14ac:dyDescent="0.25">
      <c r="A1767" s="2">
        <v>1765</v>
      </c>
      <c r="B1767" s="2">
        <f t="shared" si="137"/>
        <v>2</v>
      </c>
      <c r="C1767" s="2">
        <f t="shared" si="138"/>
        <v>1</v>
      </c>
      <c r="D1767" s="31">
        <v>44565</v>
      </c>
      <c r="E1767" s="2" t="s">
        <v>6</v>
      </c>
      <c r="F1767" s="4">
        <v>106</v>
      </c>
      <c r="G1767" s="2" t="s">
        <v>4</v>
      </c>
      <c r="H1767" s="2">
        <v>44</v>
      </c>
      <c r="I1767" s="2">
        <v>1358</v>
      </c>
      <c r="J1767" s="2">
        <v>7211</v>
      </c>
      <c r="K1767" s="29">
        <f t="shared" si="135"/>
        <v>5853</v>
      </c>
      <c r="L1767">
        <f t="shared" si="136"/>
        <v>81.167660518652056</v>
      </c>
      <c r="M1767" s="33">
        <f t="shared" si="139"/>
        <v>1.6024991649372198E-3</v>
      </c>
      <c r="N1767" s="32"/>
    </row>
    <row r="1768" spans="1:14" x14ac:dyDescent="0.25">
      <c r="A1768" s="2">
        <v>1766</v>
      </c>
      <c r="B1768" s="2">
        <f t="shared" si="137"/>
        <v>2</v>
      </c>
      <c r="C1768" s="2">
        <f t="shared" si="138"/>
        <v>1</v>
      </c>
      <c r="D1768" s="31">
        <v>44566</v>
      </c>
      <c r="E1768" s="2" t="s">
        <v>7</v>
      </c>
      <c r="F1768" s="4">
        <v>105</v>
      </c>
      <c r="G1768" s="2" t="s">
        <v>20</v>
      </c>
      <c r="H1768" s="2">
        <v>46</v>
      </c>
      <c r="I1768" s="2">
        <v>1934</v>
      </c>
      <c r="J1768" s="2">
        <v>1258</v>
      </c>
      <c r="K1768" s="29">
        <f t="shared" si="135"/>
        <v>-676</v>
      </c>
      <c r="L1768">
        <f t="shared" si="136"/>
        <v>-53.736089030206678</v>
      </c>
      <c r="M1768" s="33">
        <f t="shared" si="139"/>
        <v>-1.850827670421255E-4</v>
      </c>
      <c r="N1768" s="32"/>
    </row>
    <row r="1769" spans="1:14" x14ac:dyDescent="0.25">
      <c r="A1769" s="2">
        <v>1767</v>
      </c>
      <c r="B1769" s="2">
        <f t="shared" si="137"/>
        <v>2</v>
      </c>
      <c r="C1769" s="2">
        <f t="shared" si="138"/>
        <v>1</v>
      </c>
      <c r="D1769" s="31">
        <v>44567</v>
      </c>
      <c r="E1769" s="2" t="s">
        <v>6</v>
      </c>
      <c r="F1769" s="4">
        <v>106</v>
      </c>
      <c r="G1769" s="2" t="s">
        <v>4</v>
      </c>
      <c r="H1769" s="2">
        <v>19</v>
      </c>
      <c r="I1769" s="2">
        <v>4294</v>
      </c>
      <c r="J1769" s="2">
        <v>4848</v>
      </c>
      <c r="K1769" s="29">
        <f t="shared" si="135"/>
        <v>554</v>
      </c>
      <c r="L1769">
        <f t="shared" si="136"/>
        <v>11.427392739273927</v>
      </c>
      <c r="M1769" s="33">
        <f t="shared" si="139"/>
        <v>1.5168025583038095E-4</v>
      </c>
      <c r="N1769" s="32"/>
    </row>
    <row r="1770" spans="1:14" x14ac:dyDescent="0.25">
      <c r="A1770" s="2">
        <v>1768</v>
      </c>
      <c r="B1770" s="2">
        <f t="shared" si="137"/>
        <v>2</v>
      </c>
      <c r="C1770" s="2">
        <f t="shared" si="138"/>
        <v>1</v>
      </c>
      <c r="D1770" s="31">
        <v>44568</v>
      </c>
      <c r="E1770" s="2" t="s">
        <v>3</v>
      </c>
      <c r="F1770" s="4">
        <v>107</v>
      </c>
      <c r="G1770" s="2" t="s">
        <v>4</v>
      </c>
      <c r="H1770" s="2">
        <v>4</v>
      </c>
      <c r="I1770" s="2">
        <v>4793</v>
      </c>
      <c r="J1770" s="2">
        <v>8981</v>
      </c>
      <c r="K1770" s="29">
        <f t="shared" si="135"/>
        <v>4188</v>
      </c>
      <c r="L1770">
        <f t="shared" si="136"/>
        <v>46.631778198418885</v>
      </c>
      <c r="M1770" s="33">
        <f t="shared" si="139"/>
        <v>1.1466370242195585E-3</v>
      </c>
      <c r="N1770" s="32"/>
    </row>
    <row r="1771" spans="1:14" x14ac:dyDescent="0.25">
      <c r="A1771" s="2">
        <v>1769</v>
      </c>
      <c r="B1771" s="2">
        <f t="shared" si="137"/>
        <v>2</v>
      </c>
      <c r="C1771" s="2">
        <f t="shared" si="138"/>
        <v>1</v>
      </c>
      <c r="D1771" s="31">
        <v>44569</v>
      </c>
      <c r="E1771" s="2" t="s">
        <v>3</v>
      </c>
      <c r="F1771" s="4">
        <v>107</v>
      </c>
      <c r="G1771" s="2" t="s">
        <v>18</v>
      </c>
      <c r="H1771" s="2">
        <v>22</v>
      </c>
      <c r="I1771" s="2">
        <v>1928</v>
      </c>
      <c r="J1771" s="2">
        <v>5429</v>
      </c>
      <c r="K1771" s="29">
        <f t="shared" si="135"/>
        <v>3501</v>
      </c>
      <c r="L1771">
        <f t="shared" si="136"/>
        <v>64.487014183090807</v>
      </c>
      <c r="M1771" s="33">
        <f t="shared" si="139"/>
        <v>9.5854255534686588E-4</v>
      </c>
      <c r="N1771" s="32"/>
    </row>
    <row r="1772" spans="1:14" x14ac:dyDescent="0.25">
      <c r="A1772" s="2">
        <v>1770</v>
      </c>
      <c r="B1772" s="2">
        <f t="shared" si="137"/>
        <v>3</v>
      </c>
      <c r="C1772" s="2">
        <f t="shared" si="138"/>
        <v>1</v>
      </c>
      <c r="D1772" s="31">
        <v>44570</v>
      </c>
      <c r="E1772" s="2" t="s">
        <v>7</v>
      </c>
      <c r="F1772" s="4">
        <v>105</v>
      </c>
      <c r="G1772" s="2" t="s">
        <v>4</v>
      </c>
      <c r="H1772" s="2">
        <v>23</v>
      </c>
      <c r="I1772" s="2">
        <v>3573</v>
      </c>
      <c r="J1772" s="2">
        <v>5393</v>
      </c>
      <c r="K1772" s="29">
        <f t="shared" si="135"/>
        <v>1820</v>
      </c>
      <c r="L1772">
        <f t="shared" si="136"/>
        <v>33.747450398664938</v>
      </c>
      <c r="M1772" s="33">
        <f t="shared" si="139"/>
        <v>4.9829975742110707E-4</v>
      </c>
      <c r="N1772" s="32"/>
    </row>
    <row r="1773" spans="1:14" x14ac:dyDescent="0.25">
      <c r="A1773" s="2">
        <v>1771</v>
      </c>
      <c r="B1773" s="2">
        <f t="shared" si="137"/>
        <v>3</v>
      </c>
      <c r="C1773" s="2">
        <f t="shared" si="138"/>
        <v>1</v>
      </c>
      <c r="D1773" s="31">
        <v>44571</v>
      </c>
      <c r="E1773" s="2" t="s">
        <v>3</v>
      </c>
      <c r="F1773" s="4">
        <v>103</v>
      </c>
      <c r="G1773" s="2" t="s">
        <v>8</v>
      </c>
      <c r="H1773" s="2">
        <v>4</v>
      </c>
      <c r="I1773" s="2">
        <v>2792</v>
      </c>
      <c r="J1773" s="2">
        <v>3473</v>
      </c>
      <c r="K1773" s="29">
        <f t="shared" si="135"/>
        <v>681</v>
      </c>
      <c r="L1773">
        <f t="shared" si="136"/>
        <v>19.608407716671465</v>
      </c>
      <c r="M1773" s="33">
        <f t="shared" si="139"/>
        <v>1.8645172241965602E-4</v>
      </c>
      <c r="N1773" s="32"/>
    </row>
    <row r="1774" spans="1:14" x14ac:dyDescent="0.25">
      <c r="A1774" s="2">
        <v>1772</v>
      </c>
      <c r="B1774" s="2">
        <f t="shared" si="137"/>
        <v>3</v>
      </c>
      <c r="C1774" s="2">
        <f t="shared" si="138"/>
        <v>1</v>
      </c>
      <c r="D1774" s="31">
        <v>44572</v>
      </c>
      <c r="E1774" s="2" t="s">
        <v>3</v>
      </c>
      <c r="F1774" s="4">
        <v>108</v>
      </c>
      <c r="G1774" s="2" t="s">
        <v>20</v>
      </c>
      <c r="H1774" s="2">
        <v>5</v>
      </c>
      <c r="I1774" s="2">
        <v>2503</v>
      </c>
      <c r="J1774" s="2">
        <v>5429</v>
      </c>
      <c r="K1774" s="29">
        <f t="shared" si="135"/>
        <v>2926</v>
      </c>
      <c r="L1774">
        <f t="shared" si="136"/>
        <v>53.895745072757414</v>
      </c>
      <c r="M1774" s="33">
        <f t="shared" si="139"/>
        <v>8.011126869308568E-4</v>
      </c>
      <c r="N1774" s="32"/>
    </row>
    <row r="1775" spans="1:14" x14ac:dyDescent="0.25">
      <c r="A1775" s="2">
        <v>1773</v>
      </c>
      <c r="B1775" s="2">
        <f t="shared" si="137"/>
        <v>3</v>
      </c>
      <c r="C1775" s="2">
        <f t="shared" si="138"/>
        <v>1</v>
      </c>
      <c r="D1775" s="31">
        <v>44573</v>
      </c>
      <c r="E1775" s="2" t="s">
        <v>3</v>
      </c>
      <c r="F1775" s="4">
        <v>104</v>
      </c>
      <c r="G1775" s="2" t="s">
        <v>19</v>
      </c>
      <c r="H1775" s="2">
        <v>23</v>
      </c>
      <c r="I1775" s="2">
        <v>1363</v>
      </c>
      <c r="J1775" s="2">
        <v>7198</v>
      </c>
      <c r="K1775" s="29">
        <f t="shared" si="135"/>
        <v>5835</v>
      </c>
      <c r="L1775">
        <f t="shared" si="136"/>
        <v>81.064184495693254</v>
      </c>
      <c r="M1775" s="33">
        <f t="shared" si="139"/>
        <v>1.5975709255781098E-3</v>
      </c>
      <c r="N1775" s="32"/>
    </row>
    <row r="1776" spans="1:14" x14ac:dyDescent="0.25">
      <c r="A1776" s="2">
        <v>1774</v>
      </c>
      <c r="B1776" s="2">
        <f t="shared" si="137"/>
        <v>3</v>
      </c>
      <c r="C1776" s="2">
        <f t="shared" si="138"/>
        <v>1</v>
      </c>
      <c r="D1776" s="31">
        <v>44574</v>
      </c>
      <c r="E1776" s="2" t="s">
        <v>5</v>
      </c>
      <c r="F1776" s="4">
        <v>106</v>
      </c>
      <c r="G1776" s="2" t="s">
        <v>8</v>
      </c>
      <c r="H1776" s="2">
        <v>38</v>
      </c>
      <c r="I1776" s="2">
        <v>2920</v>
      </c>
      <c r="J1776" s="2">
        <v>1877</v>
      </c>
      <c r="K1776" s="29">
        <f t="shared" si="135"/>
        <v>-1043</v>
      </c>
      <c r="L1776">
        <f t="shared" si="136"/>
        <v>-55.567394778902504</v>
      </c>
      <c r="M1776" s="33">
        <f t="shared" si="139"/>
        <v>-2.8556409175286521E-4</v>
      </c>
      <c r="N1776" s="32"/>
    </row>
    <row r="1777" spans="1:14" x14ac:dyDescent="0.25">
      <c r="A1777" s="2">
        <v>1775</v>
      </c>
      <c r="B1777" s="2">
        <f t="shared" si="137"/>
        <v>3</v>
      </c>
      <c r="C1777" s="2">
        <f t="shared" si="138"/>
        <v>1</v>
      </c>
      <c r="D1777" s="31">
        <v>44575</v>
      </c>
      <c r="E1777" s="2" t="s">
        <v>5</v>
      </c>
      <c r="F1777" s="4">
        <v>105</v>
      </c>
      <c r="G1777" s="2" t="s">
        <v>20</v>
      </c>
      <c r="H1777" s="2">
        <v>5</v>
      </c>
      <c r="I1777" s="2">
        <v>4017</v>
      </c>
      <c r="J1777" s="2">
        <v>5509</v>
      </c>
      <c r="K1777" s="29">
        <f t="shared" si="135"/>
        <v>1492</v>
      </c>
      <c r="L1777">
        <f t="shared" si="136"/>
        <v>27.08295516427664</v>
      </c>
      <c r="M1777" s="33">
        <f t="shared" si="139"/>
        <v>4.0849628465510537E-4</v>
      </c>
      <c r="N1777" s="32"/>
    </row>
    <row r="1778" spans="1:14" x14ac:dyDescent="0.25">
      <c r="A1778" s="2">
        <v>1776</v>
      </c>
      <c r="B1778" s="2">
        <f t="shared" si="137"/>
        <v>3</v>
      </c>
      <c r="C1778" s="2">
        <f t="shared" si="138"/>
        <v>1</v>
      </c>
      <c r="D1778" s="31">
        <v>44576</v>
      </c>
      <c r="E1778" s="2" t="s">
        <v>7</v>
      </c>
      <c r="F1778" s="4">
        <v>109</v>
      </c>
      <c r="G1778" s="2" t="s">
        <v>8</v>
      </c>
      <c r="H1778" s="2">
        <v>14</v>
      </c>
      <c r="I1778" s="2">
        <v>4828</v>
      </c>
      <c r="J1778" s="2">
        <v>2964</v>
      </c>
      <c r="K1778" s="29">
        <f t="shared" si="135"/>
        <v>-1864</v>
      </c>
      <c r="L1778">
        <f t="shared" si="136"/>
        <v>-62.88798920377868</v>
      </c>
      <c r="M1778" s="33">
        <f t="shared" si="139"/>
        <v>-5.1034656474337561E-4</v>
      </c>
      <c r="N1778" s="32"/>
    </row>
    <row r="1779" spans="1:14" x14ac:dyDescent="0.25">
      <c r="A1779" s="2">
        <v>1777</v>
      </c>
      <c r="B1779" s="2">
        <f t="shared" si="137"/>
        <v>4</v>
      </c>
      <c r="C1779" s="2">
        <f t="shared" si="138"/>
        <v>1</v>
      </c>
      <c r="D1779" s="31">
        <v>44577</v>
      </c>
      <c r="E1779" s="2" t="s">
        <v>7</v>
      </c>
      <c r="F1779" s="4">
        <v>110</v>
      </c>
      <c r="G1779" s="2" t="s">
        <v>19</v>
      </c>
      <c r="H1779" s="2">
        <v>38</v>
      </c>
      <c r="I1779" s="2">
        <v>3718</v>
      </c>
      <c r="J1779" s="2">
        <v>7845</v>
      </c>
      <c r="K1779" s="29">
        <f t="shared" si="135"/>
        <v>4127</v>
      </c>
      <c r="L1779">
        <f t="shared" si="136"/>
        <v>52.606755895474819</v>
      </c>
      <c r="M1779" s="33">
        <f t="shared" si="139"/>
        <v>1.1299357686136862E-3</v>
      </c>
      <c r="N1779" s="32"/>
    </row>
    <row r="1780" spans="1:14" x14ac:dyDescent="0.25">
      <c r="A1780" s="2">
        <v>1778</v>
      </c>
      <c r="B1780" s="2">
        <f t="shared" si="137"/>
        <v>4</v>
      </c>
      <c r="C1780" s="2">
        <f t="shared" si="138"/>
        <v>1</v>
      </c>
      <c r="D1780" s="31">
        <v>44578</v>
      </c>
      <c r="E1780" s="2" t="s">
        <v>5</v>
      </c>
      <c r="F1780" s="4">
        <v>109</v>
      </c>
      <c r="G1780" s="2" t="s">
        <v>18</v>
      </c>
      <c r="H1780" s="2">
        <v>32</v>
      </c>
      <c r="I1780" s="2">
        <v>1957</v>
      </c>
      <c r="J1780" s="2">
        <v>7551</v>
      </c>
      <c r="K1780" s="29">
        <f t="shared" si="135"/>
        <v>5594</v>
      </c>
      <c r="L1780">
        <f t="shared" si="136"/>
        <v>74.082902926764675</v>
      </c>
      <c r="M1780" s="33">
        <f t="shared" si="139"/>
        <v>1.5315872763811392E-3</v>
      </c>
      <c r="N1780" s="32"/>
    </row>
    <row r="1781" spans="1:14" x14ac:dyDescent="0.25">
      <c r="A1781" s="2">
        <v>1779</v>
      </c>
      <c r="B1781" s="2">
        <f t="shared" si="137"/>
        <v>4</v>
      </c>
      <c r="C1781" s="2">
        <f t="shared" si="138"/>
        <v>1</v>
      </c>
      <c r="D1781" s="31">
        <v>44579</v>
      </c>
      <c r="E1781" s="2" t="s">
        <v>3</v>
      </c>
      <c r="F1781" s="4">
        <v>106</v>
      </c>
      <c r="G1781" s="2" t="s">
        <v>4</v>
      </c>
      <c r="H1781" s="2">
        <v>41</v>
      </c>
      <c r="I1781" s="2">
        <v>3379</v>
      </c>
      <c r="J1781" s="2">
        <v>1810</v>
      </c>
      <c r="K1781" s="29">
        <f t="shared" si="135"/>
        <v>-1569</v>
      </c>
      <c r="L1781">
        <f t="shared" si="136"/>
        <v>-86.685082872928177</v>
      </c>
      <c r="M1781" s="33">
        <f t="shared" si="139"/>
        <v>-4.2957819746907528E-4</v>
      </c>
      <c r="N1781" s="32"/>
    </row>
    <row r="1782" spans="1:14" x14ac:dyDescent="0.25">
      <c r="A1782" s="2">
        <v>1780</v>
      </c>
      <c r="B1782" s="2">
        <f t="shared" si="137"/>
        <v>4</v>
      </c>
      <c r="C1782" s="2">
        <f t="shared" si="138"/>
        <v>1</v>
      </c>
      <c r="D1782" s="31">
        <v>44580</v>
      </c>
      <c r="E1782" s="2" t="s">
        <v>3</v>
      </c>
      <c r="F1782" s="4">
        <v>105</v>
      </c>
      <c r="G1782" s="2" t="s">
        <v>20</v>
      </c>
      <c r="H1782" s="2">
        <v>33</v>
      </c>
      <c r="I1782" s="2">
        <v>4147</v>
      </c>
      <c r="J1782" s="2">
        <v>6269</v>
      </c>
      <c r="K1782" s="29">
        <f t="shared" si="135"/>
        <v>2122</v>
      </c>
      <c r="L1782">
        <f t="shared" si="136"/>
        <v>33.849098739830914</v>
      </c>
      <c r="M1782" s="33">
        <f t="shared" si="139"/>
        <v>5.8098466222395015E-4</v>
      </c>
      <c r="N1782" s="32"/>
    </row>
    <row r="1783" spans="1:14" x14ac:dyDescent="0.25">
      <c r="A1783" s="2">
        <v>1781</v>
      </c>
      <c r="B1783" s="2">
        <f t="shared" si="137"/>
        <v>4</v>
      </c>
      <c r="C1783" s="2">
        <f t="shared" si="138"/>
        <v>1</v>
      </c>
      <c r="D1783" s="31">
        <v>44581</v>
      </c>
      <c r="E1783" s="2" t="s">
        <v>7</v>
      </c>
      <c r="F1783" s="4">
        <v>102</v>
      </c>
      <c r="G1783" s="2" t="s">
        <v>20</v>
      </c>
      <c r="H1783" s="2">
        <v>14</v>
      </c>
      <c r="I1783" s="2">
        <v>3922</v>
      </c>
      <c r="J1783" s="2">
        <v>1902</v>
      </c>
      <c r="K1783" s="29">
        <f t="shared" si="135"/>
        <v>-2020</v>
      </c>
      <c r="L1783">
        <f t="shared" si="136"/>
        <v>-106.20399579390116</v>
      </c>
      <c r="M1783" s="33">
        <f t="shared" si="139"/>
        <v>-5.5305797252232767E-4</v>
      </c>
      <c r="N1783" s="32"/>
    </row>
    <row r="1784" spans="1:14" x14ac:dyDescent="0.25">
      <c r="A1784" s="2">
        <v>1782</v>
      </c>
      <c r="B1784" s="2">
        <f t="shared" si="137"/>
        <v>4</v>
      </c>
      <c r="C1784" s="2">
        <f t="shared" si="138"/>
        <v>1</v>
      </c>
      <c r="D1784" s="31">
        <v>44582</v>
      </c>
      <c r="E1784" s="2" t="s">
        <v>6</v>
      </c>
      <c r="F1784" s="4">
        <v>104</v>
      </c>
      <c r="G1784" s="2" t="s">
        <v>20</v>
      </c>
      <c r="H1784" s="2">
        <v>13</v>
      </c>
      <c r="I1784" s="2">
        <v>1530</v>
      </c>
      <c r="J1784" s="2">
        <v>8543</v>
      </c>
      <c r="K1784" s="29">
        <f t="shared" si="135"/>
        <v>7013</v>
      </c>
      <c r="L1784">
        <f t="shared" si="136"/>
        <v>82.090600491630568</v>
      </c>
      <c r="M1784" s="33">
        <f t="shared" si="139"/>
        <v>1.920096812524299E-3</v>
      </c>
      <c r="N1784" s="32"/>
    </row>
    <row r="1785" spans="1:14" x14ac:dyDescent="0.25">
      <c r="A1785" s="2">
        <v>1783</v>
      </c>
      <c r="B1785" s="2">
        <f t="shared" si="137"/>
        <v>4</v>
      </c>
      <c r="C1785" s="2">
        <f t="shared" si="138"/>
        <v>1</v>
      </c>
      <c r="D1785" s="31">
        <v>44583</v>
      </c>
      <c r="E1785" s="2" t="s">
        <v>6</v>
      </c>
      <c r="F1785" s="4">
        <v>106</v>
      </c>
      <c r="G1785" s="2" t="s">
        <v>19</v>
      </c>
      <c r="H1785" s="2">
        <v>3</v>
      </c>
      <c r="I1785" s="2">
        <v>1478</v>
      </c>
      <c r="J1785" s="2">
        <v>8940</v>
      </c>
      <c r="K1785" s="29">
        <f t="shared" si="135"/>
        <v>7462</v>
      </c>
      <c r="L1785">
        <f t="shared" si="136"/>
        <v>83.467561521252804</v>
      </c>
      <c r="M1785" s="33">
        <f t="shared" si="139"/>
        <v>2.043029005426539E-3</v>
      </c>
      <c r="N1785" s="32"/>
    </row>
    <row r="1786" spans="1:14" x14ac:dyDescent="0.25">
      <c r="A1786" s="2">
        <v>1784</v>
      </c>
      <c r="B1786" s="2">
        <f t="shared" si="137"/>
        <v>5</v>
      </c>
      <c r="C1786" s="2">
        <f t="shared" si="138"/>
        <v>1</v>
      </c>
      <c r="D1786" s="31">
        <v>44584</v>
      </c>
      <c r="E1786" s="2" t="s">
        <v>6</v>
      </c>
      <c r="F1786" s="4">
        <v>101</v>
      </c>
      <c r="G1786" s="2" t="s">
        <v>20</v>
      </c>
      <c r="H1786" s="2">
        <v>46</v>
      </c>
      <c r="I1786" s="2">
        <v>1522</v>
      </c>
      <c r="J1786" s="2">
        <v>3172</v>
      </c>
      <c r="K1786" s="29">
        <f t="shared" si="135"/>
        <v>1650</v>
      </c>
      <c r="L1786">
        <f t="shared" si="136"/>
        <v>52.01765447667087</v>
      </c>
      <c r="M1786" s="33">
        <f t="shared" si="139"/>
        <v>4.5175527458506961E-4</v>
      </c>
      <c r="N1786" s="32"/>
    </row>
    <row r="1787" spans="1:14" x14ac:dyDescent="0.25">
      <c r="A1787" s="2">
        <v>1785</v>
      </c>
      <c r="B1787" s="2">
        <f t="shared" si="137"/>
        <v>5</v>
      </c>
      <c r="C1787" s="2">
        <f t="shared" si="138"/>
        <v>1</v>
      </c>
      <c r="D1787" s="31">
        <v>44585</v>
      </c>
      <c r="E1787" s="2" t="s">
        <v>7</v>
      </c>
      <c r="F1787" s="4">
        <v>109</v>
      </c>
      <c r="G1787" s="2" t="s">
        <v>8</v>
      </c>
      <c r="H1787" s="2">
        <v>2</v>
      </c>
      <c r="I1787" s="2">
        <v>4432</v>
      </c>
      <c r="J1787" s="2">
        <v>2084</v>
      </c>
      <c r="K1787" s="29">
        <f t="shared" si="135"/>
        <v>-2348</v>
      </c>
      <c r="L1787">
        <f t="shared" si="136"/>
        <v>-112.6679462571977</v>
      </c>
      <c r="M1787" s="33">
        <f t="shared" si="139"/>
        <v>-6.4286144528832943E-4</v>
      </c>
      <c r="N1787" s="32"/>
    </row>
    <row r="1788" spans="1:14" x14ac:dyDescent="0.25">
      <c r="A1788" s="2">
        <v>1786</v>
      </c>
      <c r="B1788" s="2">
        <f t="shared" si="137"/>
        <v>5</v>
      </c>
      <c r="C1788" s="2">
        <f t="shared" si="138"/>
        <v>1</v>
      </c>
      <c r="D1788" s="31">
        <v>44586</v>
      </c>
      <c r="E1788" s="2" t="s">
        <v>7</v>
      </c>
      <c r="F1788" s="4">
        <v>108</v>
      </c>
      <c r="G1788" s="2" t="s">
        <v>8</v>
      </c>
      <c r="H1788" s="2">
        <v>18</v>
      </c>
      <c r="I1788" s="2">
        <v>2736</v>
      </c>
      <c r="J1788" s="2">
        <v>1174</v>
      </c>
      <c r="K1788" s="29">
        <f t="shared" si="135"/>
        <v>-1562</v>
      </c>
      <c r="L1788">
        <f t="shared" si="136"/>
        <v>-133.04940374787054</v>
      </c>
      <c r="M1788" s="33">
        <f t="shared" si="139"/>
        <v>-4.2766165994053258E-4</v>
      </c>
      <c r="N1788" s="32"/>
    </row>
    <row r="1789" spans="1:14" x14ac:dyDescent="0.25">
      <c r="A1789" s="2">
        <v>1787</v>
      </c>
      <c r="B1789" s="2">
        <f t="shared" si="137"/>
        <v>5</v>
      </c>
      <c r="C1789" s="2">
        <f t="shared" si="138"/>
        <v>1</v>
      </c>
      <c r="D1789" s="31">
        <v>44587</v>
      </c>
      <c r="E1789" s="2" t="s">
        <v>3</v>
      </c>
      <c r="F1789" s="4">
        <v>104</v>
      </c>
      <c r="G1789" s="2" t="s">
        <v>20</v>
      </c>
      <c r="H1789" s="2">
        <v>38</v>
      </c>
      <c r="I1789" s="2">
        <v>3922</v>
      </c>
      <c r="J1789" s="2">
        <v>2038</v>
      </c>
      <c r="K1789" s="29">
        <f t="shared" si="135"/>
        <v>-1884</v>
      </c>
      <c r="L1789">
        <f t="shared" si="136"/>
        <v>-92.443572129538765</v>
      </c>
      <c r="M1789" s="33">
        <f t="shared" si="139"/>
        <v>-5.158223862534977E-4</v>
      </c>
      <c r="N1789" s="32"/>
    </row>
    <row r="1790" spans="1:14" x14ac:dyDescent="0.25">
      <c r="A1790" s="2">
        <v>1788</v>
      </c>
      <c r="B1790" s="2">
        <f t="shared" si="137"/>
        <v>5</v>
      </c>
      <c r="C1790" s="2">
        <f t="shared" si="138"/>
        <v>1</v>
      </c>
      <c r="D1790" s="31">
        <v>44588</v>
      </c>
      <c r="E1790" s="2" t="s">
        <v>3</v>
      </c>
      <c r="F1790" s="4">
        <v>102</v>
      </c>
      <c r="G1790" s="2" t="s">
        <v>8</v>
      </c>
      <c r="H1790" s="2">
        <v>12</v>
      </c>
      <c r="I1790" s="2">
        <v>3143</v>
      </c>
      <c r="J1790" s="2">
        <v>7867</v>
      </c>
      <c r="K1790" s="29">
        <f t="shared" si="135"/>
        <v>4724</v>
      </c>
      <c r="L1790">
        <f t="shared" si="136"/>
        <v>60.048303038006864</v>
      </c>
      <c r="M1790" s="33">
        <f t="shared" si="139"/>
        <v>1.2933890406908297E-3</v>
      </c>
      <c r="N1790" s="32"/>
    </row>
    <row r="1791" spans="1:14" x14ac:dyDescent="0.25">
      <c r="A1791" s="2">
        <v>1789</v>
      </c>
      <c r="B1791" s="2">
        <f t="shared" si="137"/>
        <v>5</v>
      </c>
      <c r="C1791" s="2">
        <f t="shared" si="138"/>
        <v>1</v>
      </c>
      <c r="D1791" s="31">
        <v>44589</v>
      </c>
      <c r="E1791" s="2" t="s">
        <v>6</v>
      </c>
      <c r="F1791" s="4">
        <v>102</v>
      </c>
      <c r="G1791" s="2" t="s">
        <v>8</v>
      </c>
      <c r="H1791" s="2">
        <v>37</v>
      </c>
      <c r="I1791" s="2">
        <v>1681</v>
      </c>
      <c r="J1791" s="2">
        <v>2493</v>
      </c>
      <c r="K1791" s="29">
        <f t="shared" si="135"/>
        <v>812</v>
      </c>
      <c r="L1791">
        <f t="shared" si="136"/>
        <v>32.571199358202968</v>
      </c>
      <c r="M1791" s="33">
        <f t="shared" si="139"/>
        <v>2.2231835331095547E-4</v>
      </c>
      <c r="N1791" s="32"/>
    </row>
    <row r="1792" spans="1:14" x14ac:dyDescent="0.25">
      <c r="A1792" s="2">
        <v>1790</v>
      </c>
      <c r="B1792" s="2">
        <f t="shared" si="137"/>
        <v>5</v>
      </c>
      <c r="C1792" s="2">
        <f t="shared" si="138"/>
        <v>1</v>
      </c>
      <c r="D1792" s="31">
        <v>44590</v>
      </c>
      <c r="E1792" s="2" t="s">
        <v>7</v>
      </c>
      <c r="F1792" s="4">
        <v>102</v>
      </c>
      <c r="G1792" s="2" t="s">
        <v>20</v>
      </c>
      <c r="H1792" s="2">
        <v>2</v>
      </c>
      <c r="I1792" s="2">
        <v>4157</v>
      </c>
      <c r="J1792" s="2">
        <v>7106</v>
      </c>
      <c r="K1792" s="29">
        <f t="shared" si="135"/>
        <v>2949</v>
      </c>
      <c r="L1792">
        <f t="shared" si="136"/>
        <v>41.500140726146917</v>
      </c>
      <c r="M1792" s="33">
        <f t="shared" si="139"/>
        <v>8.0740988166749718E-4</v>
      </c>
      <c r="N1792" s="32"/>
    </row>
    <row r="1793" spans="1:14" x14ac:dyDescent="0.25">
      <c r="A1793" s="2">
        <v>1791</v>
      </c>
      <c r="B1793" s="2">
        <f t="shared" si="137"/>
        <v>6</v>
      </c>
      <c r="C1793" s="2">
        <f t="shared" si="138"/>
        <v>1</v>
      </c>
      <c r="D1793" s="31">
        <v>44591</v>
      </c>
      <c r="E1793" s="2" t="s">
        <v>6</v>
      </c>
      <c r="F1793" s="4">
        <v>103</v>
      </c>
      <c r="G1793" s="2" t="s">
        <v>4</v>
      </c>
      <c r="H1793" s="2">
        <v>33</v>
      </c>
      <c r="I1793" s="2">
        <v>1605</v>
      </c>
      <c r="J1793" s="2">
        <v>5203</v>
      </c>
      <c r="K1793" s="29">
        <f t="shared" si="135"/>
        <v>3598</v>
      </c>
      <c r="L1793">
        <f t="shared" si="136"/>
        <v>69.152412069959638</v>
      </c>
      <c r="M1793" s="33">
        <f t="shared" si="139"/>
        <v>9.8510028967095783E-4</v>
      </c>
      <c r="N1793" s="32"/>
    </row>
    <row r="1794" spans="1:14" x14ac:dyDescent="0.25">
      <c r="A1794" s="2">
        <v>1792</v>
      </c>
      <c r="B1794" s="2">
        <f t="shared" si="137"/>
        <v>6</v>
      </c>
      <c r="C1794" s="2">
        <f t="shared" si="138"/>
        <v>1</v>
      </c>
      <c r="D1794" s="31">
        <v>44592</v>
      </c>
      <c r="E1794" s="2" t="s">
        <v>6</v>
      </c>
      <c r="F1794" s="4">
        <v>105</v>
      </c>
      <c r="G1794" s="2" t="s">
        <v>4</v>
      </c>
      <c r="H1794" s="2">
        <v>34</v>
      </c>
      <c r="I1794" s="2">
        <v>3624</v>
      </c>
      <c r="J1794" s="2">
        <v>6183</v>
      </c>
      <c r="K1794" s="29">
        <f t="shared" si="135"/>
        <v>2559</v>
      </c>
      <c r="L1794">
        <f t="shared" si="136"/>
        <v>41.387675885492484</v>
      </c>
      <c r="M1794" s="33">
        <f t="shared" si="139"/>
        <v>7.0063136222011703E-4</v>
      </c>
      <c r="N1794" s="32"/>
    </row>
    <row r="1795" spans="1:14" x14ac:dyDescent="0.25">
      <c r="A1795" s="2">
        <v>1793</v>
      </c>
      <c r="B1795" s="2">
        <f t="shared" si="137"/>
        <v>6</v>
      </c>
      <c r="C1795" s="2">
        <f t="shared" si="138"/>
        <v>2</v>
      </c>
      <c r="D1795" s="31">
        <v>44593</v>
      </c>
      <c r="E1795" s="2" t="s">
        <v>5</v>
      </c>
      <c r="F1795" s="4">
        <v>104</v>
      </c>
      <c r="G1795" s="2" t="s">
        <v>19</v>
      </c>
      <c r="H1795" s="2">
        <v>10</v>
      </c>
      <c r="I1795" s="2">
        <v>4115</v>
      </c>
      <c r="J1795" s="2">
        <v>6670</v>
      </c>
      <c r="K1795" s="29">
        <f t="shared" ref="K1795:K1858" si="140">J1795-I1795</f>
        <v>2555</v>
      </c>
      <c r="L1795">
        <f t="shared" ref="L1795:L1858" si="141">K1795/J1795*100</f>
        <v>38.305847076461767</v>
      </c>
      <c r="M1795" s="33">
        <f t="shared" si="139"/>
        <v>6.9953619791809267E-4</v>
      </c>
      <c r="N1795" s="32"/>
    </row>
    <row r="1796" spans="1:14" x14ac:dyDescent="0.25">
      <c r="A1796" s="2">
        <v>1794</v>
      </c>
      <c r="B1796" s="2">
        <f t="shared" ref="B1796:B1859" si="142">WEEKNUM(D1796)</f>
        <v>6</v>
      </c>
      <c r="C1796" s="2">
        <f t="shared" ref="C1796:C1859" si="143">MONTH(D1796)</f>
        <v>2</v>
      </c>
      <c r="D1796" s="31">
        <v>44594</v>
      </c>
      <c r="E1796" s="2" t="s">
        <v>5</v>
      </c>
      <c r="F1796" s="4">
        <v>104</v>
      </c>
      <c r="G1796" s="2" t="s">
        <v>4</v>
      </c>
      <c r="H1796" s="2">
        <v>10</v>
      </c>
      <c r="I1796" s="2">
        <v>2723</v>
      </c>
      <c r="J1796" s="2">
        <v>2587</v>
      </c>
      <c r="K1796" s="29">
        <f t="shared" si="140"/>
        <v>-136</v>
      </c>
      <c r="L1796">
        <f t="shared" si="141"/>
        <v>-5.2570545032856586</v>
      </c>
      <c r="M1796" s="33">
        <f t="shared" ref="M1796:M1859" si="144">K1796/($K$2003)</f>
        <v>-3.7235586268829983E-5</v>
      </c>
      <c r="N1796" s="32"/>
    </row>
    <row r="1797" spans="1:14" x14ac:dyDescent="0.25">
      <c r="A1797" s="2">
        <v>1795</v>
      </c>
      <c r="B1797" s="2">
        <f t="shared" si="142"/>
        <v>6</v>
      </c>
      <c r="C1797" s="2">
        <f t="shared" si="143"/>
        <v>2</v>
      </c>
      <c r="D1797" s="31">
        <v>44595</v>
      </c>
      <c r="E1797" s="2" t="s">
        <v>6</v>
      </c>
      <c r="F1797" s="4">
        <v>108</v>
      </c>
      <c r="G1797" s="2" t="s">
        <v>20</v>
      </c>
      <c r="H1797" s="2">
        <v>4</v>
      </c>
      <c r="I1797" s="2">
        <v>3760</v>
      </c>
      <c r="J1797" s="2">
        <v>3760</v>
      </c>
      <c r="K1797" s="29">
        <f t="shared" si="140"/>
        <v>0</v>
      </c>
      <c r="L1797">
        <f t="shared" si="141"/>
        <v>0</v>
      </c>
      <c r="M1797" s="33">
        <f t="shared" si="144"/>
        <v>0</v>
      </c>
      <c r="N1797" s="32"/>
    </row>
    <row r="1798" spans="1:14" x14ac:dyDescent="0.25">
      <c r="A1798" s="2">
        <v>1796</v>
      </c>
      <c r="B1798" s="2">
        <f t="shared" si="142"/>
        <v>6</v>
      </c>
      <c r="C1798" s="2">
        <f t="shared" si="143"/>
        <v>2</v>
      </c>
      <c r="D1798" s="31">
        <v>44596</v>
      </c>
      <c r="E1798" s="2" t="s">
        <v>6</v>
      </c>
      <c r="F1798" s="4">
        <v>102</v>
      </c>
      <c r="G1798" s="2" t="s">
        <v>20</v>
      </c>
      <c r="H1798" s="2">
        <v>16</v>
      </c>
      <c r="I1798" s="2">
        <v>2033</v>
      </c>
      <c r="J1798" s="2">
        <v>3115</v>
      </c>
      <c r="K1798" s="29">
        <f t="shared" si="140"/>
        <v>1082</v>
      </c>
      <c r="L1798">
        <f t="shared" si="141"/>
        <v>34.735152487961479</v>
      </c>
      <c r="M1798" s="33">
        <f t="shared" si="144"/>
        <v>2.9624194369760323E-4</v>
      </c>
      <c r="N1798" s="32"/>
    </row>
    <row r="1799" spans="1:14" x14ac:dyDescent="0.25">
      <c r="A1799" s="2">
        <v>1797</v>
      </c>
      <c r="B1799" s="2">
        <f t="shared" si="142"/>
        <v>6</v>
      </c>
      <c r="C1799" s="2">
        <f t="shared" si="143"/>
        <v>2</v>
      </c>
      <c r="D1799" s="31">
        <v>44597</v>
      </c>
      <c r="E1799" s="2" t="s">
        <v>7</v>
      </c>
      <c r="F1799" s="4">
        <v>102</v>
      </c>
      <c r="G1799" s="2" t="s">
        <v>4</v>
      </c>
      <c r="H1799" s="2">
        <v>11</v>
      </c>
      <c r="I1799" s="2">
        <v>3097</v>
      </c>
      <c r="J1799" s="2">
        <v>1176</v>
      </c>
      <c r="K1799" s="29">
        <f t="shared" si="140"/>
        <v>-1921</v>
      </c>
      <c r="L1799">
        <f t="shared" si="141"/>
        <v>-163.35034013605443</v>
      </c>
      <c r="M1799" s="33">
        <f t="shared" si="144"/>
        <v>-5.2595265604722349E-4</v>
      </c>
      <c r="N1799" s="32"/>
    </row>
    <row r="1800" spans="1:14" x14ac:dyDescent="0.25">
      <c r="A1800" s="2">
        <v>1798</v>
      </c>
      <c r="B1800" s="2">
        <f t="shared" si="142"/>
        <v>7</v>
      </c>
      <c r="C1800" s="2">
        <f t="shared" si="143"/>
        <v>2</v>
      </c>
      <c r="D1800" s="31">
        <v>44598</v>
      </c>
      <c r="E1800" s="2" t="s">
        <v>6</v>
      </c>
      <c r="F1800" s="4">
        <v>108</v>
      </c>
      <c r="G1800" s="2" t="s">
        <v>4</v>
      </c>
      <c r="H1800" s="2">
        <v>44</v>
      </c>
      <c r="I1800" s="2">
        <v>3409</v>
      </c>
      <c r="J1800" s="2">
        <v>2171</v>
      </c>
      <c r="K1800" s="29">
        <f t="shared" si="140"/>
        <v>-1238</v>
      </c>
      <c r="L1800">
        <f t="shared" si="141"/>
        <v>-57.024412713035467</v>
      </c>
      <c r="M1800" s="33">
        <f t="shared" si="144"/>
        <v>-3.3895335147655529E-4</v>
      </c>
      <c r="N1800" s="32"/>
    </row>
    <row r="1801" spans="1:14" x14ac:dyDescent="0.25">
      <c r="A1801" s="2">
        <v>1799</v>
      </c>
      <c r="B1801" s="2">
        <f t="shared" si="142"/>
        <v>7</v>
      </c>
      <c r="C1801" s="2">
        <f t="shared" si="143"/>
        <v>2</v>
      </c>
      <c r="D1801" s="31">
        <v>44599</v>
      </c>
      <c r="E1801" s="2" t="s">
        <v>5</v>
      </c>
      <c r="F1801" s="4">
        <v>110</v>
      </c>
      <c r="G1801" s="2" t="s">
        <v>8</v>
      </c>
      <c r="H1801" s="2">
        <v>20</v>
      </c>
      <c r="I1801" s="2">
        <v>3959</v>
      </c>
      <c r="J1801" s="2">
        <v>1875</v>
      </c>
      <c r="K1801" s="29">
        <f t="shared" si="140"/>
        <v>-2084</v>
      </c>
      <c r="L1801">
        <f t="shared" si="141"/>
        <v>-111.14666666666666</v>
      </c>
      <c r="M1801" s="33">
        <f t="shared" si="144"/>
        <v>-5.7058060135471819E-4</v>
      </c>
      <c r="N1801" s="32"/>
    </row>
    <row r="1802" spans="1:14" x14ac:dyDescent="0.25">
      <c r="A1802" s="2">
        <v>1800</v>
      </c>
      <c r="B1802" s="2">
        <f t="shared" si="142"/>
        <v>7</v>
      </c>
      <c r="C1802" s="2">
        <f t="shared" si="143"/>
        <v>2</v>
      </c>
      <c r="D1802" s="31">
        <v>44600</v>
      </c>
      <c r="E1802" s="2" t="s">
        <v>5</v>
      </c>
      <c r="F1802" s="4">
        <v>109</v>
      </c>
      <c r="G1802" s="2" t="s">
        <v>8</v>
      </c>
      <c r="H1802" s="2">
        <v>28</v>
      </c>
      <c r="I1802" s="2">
        <v>1591</v>
      </c>
      <c r="J1802" s="2">
        <v>5643</v>
      </c>
      <c r="K1802" s="29">
        <f t="shared" si="140"/>
        <v>4052</v>
      </c>
      <c r="L1802">
        <f t="shared" si="141"/>
        <v>71.805777068934958</v>
      </c>
      <c r="M1802" s="33">
        <f t="shared" si="144"/>
        <v>1.1094014379507285E-3</v>
      </c>
      <c r="N1802" s="32"/>
    </row>
    <row r="1803" spans="1:14" x14ac:dyDescent="0.25">
      <c r="A1803" s="2">
        <v>1801</v>
      </c>
      <c r="B1803" s="2">
        <f t="shared" si="142"/>
        <v>7</v>
      </c>
      <c r="C1803" s="2">
        <f t="shared" si="143"/>
        <v>2</v>
      </c>
      <c r="D1803" s="31">
        <v>44601</v>
      </c>
      <c r="E1803" s="2" t="s">
        <v>6</v>
      </c>
      <c r="F1803" s="4">
        <v>106</v>
      </c>
      <c r="G1803" s="2" t="s">
        <v>4</v>
      </c>
      <c r="H1803" s="2">
        <v>45</v>
      </c>
      <c r="I1803" s="2">
        <v>4151</v>
      </c>
      <c r="J1803" s="2">
        <v>8394</v>
      </c>
      <c r="K1803" s="29">
        <f t="shared" si="140"/>
        <v>4243</v>
      </c>
      <c r="L1803">
        <f t="shared" si="141"/>
        <v>50.548010483678816</v>
      </c>
      <c r="M1803" s="33">
        <f t="shared" si="144"/>
        <v>1.1616955333723941E-3</v>
      </c>
      <c r="N1803" s="32"/>
    </row>
    <row r="1804" spans="1:14" x14ac:dyDescent="0.25">
      <c r="A1804" s="2">
        <v>1802</v>
      </c>
      <c r="B1804" s="2">
        <f t="shared" si="142"/>
        <v>7</v>
      </c>
      <c r="C1804" s="2">
        <f t="shared" si="143"/>
        <v>2</v>
      </c>
      <c r="D1804" s="31">
        <v>44602</v>
      </c>
      <c r="E1804" s="2" t="s">
        <v>5</v>
      </c>
      <c r="F1804" s="4">
        <v>107</v>
      </c>
      <c r="G1804" s="2" t="s">
        <v>18</v>
      </c>
      <c r="H1804" s="2">
        <v>47</v>
      </c>
      <c r="I1804" s="2">
        <v>1780</v>
      </c>
      <c r="J1804" s="2">
        <v>4364</v>
      </c>
      <c r="K1804" s="29">
        <f t="shared" si="140"/>
        <v>2584</v>
      </c>
      <c r="L1804">
        <f t="shared" si="141"/>
        <v>59.211732355637025</v>
      </c>
      <c r="M1804" s="33">
        <f t="shared" si="144"/>
        <v>7.0747613910776964E-4</v>
      </c>
      <c r="N1804" s="32"/>
    </row>
    <row r="1805" spans="1:14" x14ac:dyDescent="0.25">
      <c r="A1805" s="2">
        <v>1803</v>
      </c>
      <c r="B1805" s="2">
        <f t="shared" si="142"/>
        <v>7</v>
      </c>
      <c r="C1805" s="2">
        <f t="shared" si="143"/>
        <v>2</v>
      </c>
      <c r="D1805" s="31">
        <v>44603</v>
      </c>
      <c r="E1805" s="2" t="s">
        <v>7</v>
      </c>
      <c r="F1805" s="4">
        <v>107</v>
      </c>
      <c r="G1805" s="2" t="s">
        <v>18</v>
      </c>
      <c r="H1805" s="2">
        <v>1</v>
      </c>
      <c r="I1805" s="2">
        <v>2602</v>
      </c>
      <c r="J1805" s="2">
        <v>6663</v>
      </c>
      <c r="K1805" s="29">
        <f t="shared" si="140"/>
        <v>4061</v>
      </c>
      <c r="L1805">
        <f t="shared" si="141"/>
        <v>60.948521686927812</v>
      </c>
      <c r="M1805" s="33">
        <f t="shared" si="144"/>
        <v>1.1118655576302834E-3</v>
      </c>
      <c r="N1805" s="32"/>
    </row>
    <row r="1806" spans="1:14" x14ac:dyDescent="0.25">
      <c r="A1806" s="2">
        <v>1804</v>
      </c>
      <c r="B1806" s="2">
        <f t="shared" si="142"/>
        <v>7</v>
      </c>
      <c r="C1806" s="2">
        <f t="shared" si="143"/>
        <v>2</v>
      </c>
      <c r="D1806" s="31">
        <v>44604</v>
      </c>
      <c r="E1806" s="2" t="s">
        <v>7</v>
      </c>
      <c r="F1806" s="4">
        <v>102</v>
      </c>
      <c r="G1806" s="2" t="s">
        <v>18</v>
      </c>
      <c r="H1806" s="2">
        <v>11</v>
      </c>
      <c r="I1806" s="2">
        <v>2245</v>
      </c>
      <c r="J1806" s="2">
        <v>5273</v>
      </c>
      <c r="K1806" s="29">
        <f t="shared" si="140"/>
        <v>3028</v>
      </c>
      <c r="L1806">
        <f t="shared" si="141"/>
        <v>57.424615968139584</v>
      </c>
      <c r="M1806" s="33">
        <f t="shared" si="144"/>
        <v>8.2903937663247928E-4</v>
      </c>
      <c r="N1806" s="32"/>
    </row>
    <row r="1807" spans="1:14" x14ac:dyDescent="0.25">
      <c r="A1807" s="2">
        <v>1805</v>
      </c>
      <c r="B1807" s="2">
        <f t="shared" si="142"/>
        <v>8</v>
      </c>
      <c r="C1807" s="2">
        <f t="shared" si="143"/>
        <v>2</v>
      </c>
      <c r="D1807" s="31">
        <v>44605</v>
      </c>
      <c r="E1807" s="2" t="s">
        <v>3</v>
      </c>
      <c r="F1807" s="4">
        <v>107</v>
      </c>
      <c r="G1807" s="2" t="s">
        <v>19</v>
      </c>
      <c r="H1807" s="2">
        <v>31</v>
      </c>
      <c r="I1807" s="2">
        <v>2678</v>
      </c>
      <c r="J1807" s="2">
        <v>3965</v>
      </c>
      <c r="K1807" s="29">
        <f t="shared" si="140"/>
        <v>1287</v>
      </c>
      <c r="L1807">
        <f t="shared" si="141"/>
        <v>32.459016393442624</v>
      </c>
      <c r="M1807" s="33">
        <f t="shared" si="144"/>
        <v>3.523691141763543E-4</v>
      </c>
      <c r="N1807" s="32"/>
    </row>
    <row r="1808" spans="1:14" x14ac:dyDescent="0.25">
      <c r="A1808" s="2">
        <v>1806</v>
      </c>
      <c r="B1808" s="2">
        <f t="shared" si="142"/>
        <v>8</v>
      </c>
      <c r="C1808" s="2">
        <f t="shared" si="143"/>
        <v>2</v>
      </c>
      <c r="D1808" s="31">
        <v>44606</v>
      </c>
      <c r="E1808" s="2" t="s">
        <v>6</v>
      </c>
      <c r="F1808" s="4">
        <v>106</v>
      </c>
      <c r="G1808" s="2" t="s">
        <v>4</v>
      </c>
      <c r="H1808" s="2">
        <v>50</v>
      </c>
      <c r="I1808" s="2">
        <v>3616</v>
      </c>
      <c r="J1808" s="2">
        <v>1962</v>
      </c>
      <c r="K1808" s="29">
        <f t="shared" si="140"/>
        <v>-1654</v>
      </c>
      <c r="L1808">
        <f t="shared" si="141"/>
        <v>-84.301732925586137</v>
      </c>
      <c r="M1808" s="33">
        <f t="shared" si="144"/>
        <v>-4.5285043888709402E-4</v>
      </c>
      <c r="N1808" s="32"/>
    </row>
    <row r="1809" spans="1:14" x14ac:dyDescent="0.25">
      <c r="A1809" s="2">
        <v>1807</v>
      </c>
      <c r="B1809" s="2">
        <f t="shared" si="142"/>
        <v>8</v>
      </c>
      <c r="C1809" s="2">
        <f t="shared" si="143"/>
        <v>2</v>
      </c>
      <c r="D1809" s="31">
        <v>44607</v>
      </c>
      <c r="E1809" s="2" t="s">
        <v>6</v>
      </c>
      <c r="F1809" s="4">
        <v>107</v>
      </c>
      <c r="G1809" s="2" t="s">
        <v>4</v>
      </c>
      <c r="H1809" s="2">
        <v>31</v>
      </c>
      <c r="I1809" s="2">
        <v>4871</v>
      </c>
      <c r="J1809" s="2">
        <v>3093</v>
      </c>
      <c r="K1809" s="29">
        <f t="shared" si="140"/>
        <v>-1778</v>
      </c>
      <c r="L1809">
        <f t="shared" si="141"/>
        <v>-57.484642741674755</v>
      </c>
      <c r="M1809" s="33">
        <f t="shared" si="144"/>
        <v>-4.8680053224985076E-4</v>
      </c>
      <c r="N1809" s="32"/>
    </row>
    <row r="1810" spans="1:14" x14ac:dyDescent="0.25">
      <c r="A1810" s="2">
        <v>1808</v>
      </c>
      <c r="B1810" s="2">
        <f t="shared" si="142"/>
        <v>8</v>
      </c>
      <c r="C1810" s="2">
        <f t="shared" si="143"/>
        <v>2</v>
      </c>
      <c r="D1810" s="31">
        <v>44608</v>
      </c>
      <c r="E1810" s="2" t="s">
        <v>7</v>
      </c>
      <c r="F1810" s="4">
        <v>107</v>
      </c>
      <c r="G1810" s="2" t="s">
        <v>8</v>
      </c>
      <c r="H1810" s="2">
        <v>2</v>
      </c>
      <c r="I1810" s="2">
        <v>4709</v>
      </c>
      <c r="J1810" s="2">
        <v>4820</v>
      </c>
      <c r="K1810" s="29">
        <f t="shared" si="140"/>
        <v>111</v>
      </c>
      <c r="L1810">
        <f t="shared" si="141"/>
        <v>2.302904564315353</v>
      </c>
      <c r="M1810" s="33">
        <f t="shared" si="144"/>
        <v>3.0390809381177412E-5</v>
      </c>
      <c r="N1810" s="32"/>
    </row>
    <row r="1811" spans="1:14" x14ac:dyDescent="0.25">
      <c r="A1811" s="2">
        <v>1809</v>
      </c>
      <c r="B1811" s="2">
        <f t="shared" si="142"/>
        <v>8</v>
      </c>
      <c r="C1811" s="2">
        <f t="shared" si="143"/>
        <v>2</v>
      </c>
      <c r="D1811" s="31">
        <v>44609</v>
      </c>
      <c r="E1811" s="2" t="s">
        <v>5</v>
      </c>
      <c r="F1811" s="4">
        <v>107</v>
      </c>
      <c r="G1811" s="2" t="s">
        <v>18</v>
      </c>
      <c r="H1811" s="2">
        <v>34</v>
      </c>
      <c r="I1811" s="2">
        <v>2017</v>
      </c>
      <c r="J1811" s="2">
        <v>5629</v>
      </c>
      <c r="K1811" s="29">
        <f t="shared" si="140"/>
        <v>3612</v>
      </c>
      <c r="L1811">
        <f t="shared" si="141"/>
        <v>64.167702966779189</v>
      </c>
      <c r="M1811" s="33">
        <f t="shared" si="144"/>
        <v>9.8893336472804334E-4</v>
      </c>
      <c r="N1811" s="32"/>
    </row>
    <row r="1812" spans="1:14" x14ac:dyDescent="0.25">
      <c r="A1812" s="2">
        <v>1810</v>
      </c>
      <c r="B1812" s="2">
        <f t="shared" si="142"/>
        <v>8</v>
      </c>
      <c r="C1812" s="2">
        <f t="shared" si="143"/>
        <v>2</v>
      </c>
      <c r="D1812" s="31">
        <v>44610</v>
      </c>
      <c r="E1812" s="2" t="s">
        <v>7</v>
      </c>
      <c r="F1812" s="4">
        <v>106</v>
      </c>
      <c r="G1812" s="2" t="s">
        <v>8</v>
      </c>
      <c r="H1812" s="2">
        <v>47</v>
      </c>
      <c r="I1812" s="2">
        <v>2633</v>
      </c>
      <c r="J1812" s="2">
        <v>4180</v>
      </c>
      <c r="K1812" s="29">
        <f t="shared" si="140"/>
        <v>1547</v>
      </c>
      <c r="L1812">
        <f t="shared" si="141"/>
        <v>37.009569377990431</v>
      </c>
      <c r="M1812" s="33">
        <f t="shared" si="144"/>
        <v>4.2355479380794101E-4</v>
      </c>
      <c r="N1812" s="32"/>
    </row>
    <row r="1813" spans="1:14" x14ac:dyDescent="0.25">
      <c r="A1813" s="2">
        <v>1811</v>
      </c>
      <c r="B1813" s="2">
        <f t="shared" si="142"/>
        <v>8</v>
      </c>
      <c r="C1813" s="2">
        <f t="shared" si="143"/>
        <v>2</v>
      </c>
      <c r="D1813" s="31">
        <v>44611</v>
      </c>
      <c r="E1813" s="2" t="s">
        <v>6</v>
      </c>
      <c r="F1813" s="4">
        <v>103</v>
      </c>
      <c r="G1813" s="2" t="s">
        <v>8</v>
      </c>
      <c r="H1813" s="2">
        <v>32</v>
      </c>
      <c r="I1813" s="2">
        <v>2940</v>
      </c>
      <c r="J1813" s="2">
        <v>3109</v>
      </c>
      <c r="K1813" s="29">
        <f t="shared" si="140"/>
        <v>169</v>
      </c>
      <c r="L1813">
        <f t="shared" si="141"/>
        <v>5.4358314570601483</v>
      </c>
      <c r="M1813" s="33">
        <f t="shared" si="144"/>
        <v>4.6270691760531374E-5</v>
      </c>
      <c r="N1813" s="32"/>
    </row>
    <row r="1814" spans="1:14" x14ac:dyDescent="0.25">
      <c r="A1814" s="2">
        <v>1812</v>
      </c>
      <c r="B1814" s="2">
        <f t="shared" si="142"/>
        <v>9</v>
      </c>
      <c r="C1814" s="2">
        <f t="shared" si="143"/>
        <v>2</v>
      </c>
      <c r="D1814" s="31">
        <v>44612</v>
      </c>
      <c r="E1814" s="2" t="s">
        <v>7</v>
      </c>
      <c r="F1814" s="4">
        <v>102</v>
      </c>
      <c r="G1814" s="2" t="s">
        <v>8</v>
      </c>
      <c r="H1814" s="2">
        <v>16</v>
      </c>
      <c r="I1814" s="2">
        <v>1879</v>
      </c>
      <c r="J1814" s="2">
        <v>2419</v>
      </c>
      <c r="K1814" s="29">
        <f t="shared" si="140"/>
        <v>540</v>
      </c>
      <c r="L1814">
        <f t="shared" si="141"/>
        <v>22.323274080198431</v>
      </c>
      <c r="M1814" s="33">
        <f t="shared" si="144"/>
        <v>1.4784718077329553E-4</v>
      </c>
      <c r="N1814" s="32"/>
    </row>
    <row r="1815" spans="1:14" x14ac:dyDescent="0.25">
      <c r="A1815" s="2">
        <v>1813</v>
      </c>
      <c r="B1815" s="2">
        <f t="shared" si="142"/>
        <v>9</v>
      </c>
      <c r="C1815" s="2">
        <f t="shared" si="143"/>
        <v>2</v>
      </c>
      <c r="D1815" s="31">
        <v>44613</v>
      </c>
      <c r="E1815" s="2" t="s">
        <v>5</v>
      </c>
      <c r="F1815" s="4">
        <v>106</v>
      </c>
      <c r="G1815" s="2" t="s">
        <v>18</v>
      </c>
      <c r="H1815" s="2">
        <v>15</v>
      </c>
      <c r="I1815" s="2">
        <v>4230</v>
      </c>
      <c r="J1815" s="2">
        <v>8446</v>
      </c>
      <c r="K1815" s="29">
        <f t="shared" si="140"/>
        <v>4216</v>
      </c>
      <c r="L1815">
        <f t="shared" si="141"/>
        <v>49.917120530428605</v>
      </c>
      <c r="M1815" s="33">
        <f t="shared" si="144"/>
        <v>1.1543031743337295E-3</v>
      </c>
      <c r="N1815" s="32"/>
    </row>
    <row r="1816" spans="1:14" x14ac:dyDescent="0.25">
      <c r="A1816" s="2">
        <v>1814</v>
      </c>
      <c r="B1816" s="2">
        <f t="shared" si="142"/>
        <v>9</v>
      </c>
      <c r="C1816" s="2">
        <f t="shared" si="143"/>
        <v>2</v>
      </c>
      <c r="D1816" s="31">
        <v>44614</v>
      </c>
      <c r="E1816" s="2" t="s">
        <v>6</v>
      </c>
      <c r="F1816" s="4">
        <v>108</v>
      </c>
      <c r="G1816" s="2" t="s">
        <v>20</v>
      </c>
      <c r="H1816" s="2">
        <v>16</v>
      </c>
      <c r="I1816" s="2">
        <v>4776</v>
      </c>
      <c r="J1816" s="2">
        <v>6676</v>
      </c>
      <c r="K1816" s="29">
        <f t="shared" si="140"/>
        <v>1900</v>
      </c>
      <c r="L1816">
        <f t="shared" si="141"/>
        <v>28.460155781905332</v>
      </c>
      <c r="M1816" s="33">
        <f t="shared" si="144"/>
        <v>5.2020304346159533E-4</v>
      </c>
      <c r="N1816" s="32"/>
    </row>
    <row r="1817" spans="1:14" x14ac:dyDescent="0.25">
      <c r="A1817" s="2">
        <v>1815</v>
      </c>
      <c r="B1817" s="2">
        <f t="shared" si="142"/>
        <v>9</v>
      </c>
      <c r="C1817" s="2">
        <f t="shared" si="143"/>
        <v>2</v>
      </c>
      <c r="D1817" s="31">
        <v>44615</v>
      </c>
      <c r="E1817" s="2" t="s">
        <v>5</v>
      </c>
      <c r="F1817" s="4">
        <v>101</v>
      </c>
      <c r="G1817" s="2" t="s">
        <v>20</v>
      </c>
      <c r="H1817" s="2">
        <v>14</v>
      </c>
      <c r="I1817" s="2">
        <v>2040</v>
      </c>
      <c r="J1817" s="2">
        <v>4740</v>
      </c>
      <c r="K1817" s="29">
        <f t="shared" si="140"/>
        <v>2700</v>
      </c>
      <c r="L1817">
        <f t="shared" si="141"/>
        <v>56.962025316455701</v>
      </c>
      <c r="M1817" s="33">
        <f t="shared" si="144"/>
        <v>7.3923590386647752E-4</v>
      </c>
      <c r="N1817" s="32"/>
    </row>
    <row r="1818" spans="1:14" x14ac:dyDescent="0.25">
      <c r="A1818" s="2">
        <v>1816</v>
      </c>
      <c r="B1818" s="2">
        <f t="shared" si="142"/>
        <v>9</v>
      </c>
      <c r="C1818" s="2">
        <f t="shared" si="143"/>
        <v>2</v>
      </c>
      <c r="D1818" s="31">
        <v>44616</v>
      </c>
      <c r="E1818" s="2" t="s">
        <v>5</v>
      </c>
      <c r="F1818" s="4">
        <v>105</v>
      </c>
      <c r="G1818" s="2" t="s">
        <v>18</v>
      </c>
      <c r="H1818" s="2">
        <v>29</v>
      </c>
      <c r="I1818" s="2">
        <v>2619</v>
      </c>
      <c r="J1818" s="2">
        <v>8388</v>
      </c>
      <c r="K1818" s="29">
        <f t="shared" si="140"/>
        <v>5769</v>
      </c>
      <c r="L1818">
        <f t="shared" si="141"/>
        <v>68.776824034334766</v>
      </c>
      <c r="M1818" s="33">
        <f t="shared" si="144"/>
        <v>1.5795007145947071E-3</v>
      </c>
      <c r="N1818" s="32"/>
    </row>
    <row r="1819" spans="1:14" x14ac:dyDescent="0.25">
      <c r="A1819" s="2">
        <v>1817</v>
      </c>
      <c r="B1819" s="2">
        <f t="shared" si="142"/>
        <v>9</v>
      </c>
      <c r="C1819" s="2">
        <f t="shared" si="143"/>
        <v>2</v>
      </c>
      <c r="D1819" s="31">
        <v>44617</v>
      </c>
      <c r="E1819" s="2" t="s">
        <v>5</v>
      </c>
      <c r="F1819" s="4">
        <v>108</v>
      </c>
      <c r="G1819" s="2" t="s">
        <v>18</v>
      </c>
      <c r="H1819" s="2">
        <v>18</v>
      </c>
      <c r="I1819" s="2">
        <v>3741</v>
      </c>
      <c r="J1819" s="2">
        <v>7579</v>
      </c>
      <c r="K1819" s="29">
        <f t="shared" si="140"/>
        <v>3838</v>
      </c>
      <c r="L1819">
        <f t="shared" si="141"/>
        <v>50.63992611162422</v>
      </c>
      <c r="M1819" s="33">
        <f t="shared" si="144"/>
        <v>1.0508101477924225E-3</v>
      </c>
      <c r="N1819" s="32"/>
    </row>
    <row r="1820" spans="1:14" x14ac:dyDescent="0.25">
      <c r="A1820" s="2">
        <v>1818</v>
      </c>
      <c r="B1820" s="2">
        <f t="shared" si="142"/>
        <v>9</v>
      </c>
      <c r="C1820" s="2">
        <f t="shared" si="143"/>
        <v>2</v>
      </c>
      <c r="D1820" s="31">
        <v>44618</v>
      </c>
      <c r="E1820" s="2" t="s">
        <v>5</v>
      </c>
      <c r="F1820" s="4">
        <v>109</v>
      </c>
      <c r="G1820" s="2" t="s">
        <v>18</v>
      </c>
      <c r="H1820" s="2">
        <v>44</v>
      </c>
      <c r="I1820" s="2">
        <v>1335</v>
      </c>
      <c r="J1820" s="2">
        <v>8120</v>
      </c>
      <c r="K1820" s="29">
        <f t="shared" si="140"/>
        <v>6785</v>
      </c>
      <c r="L1820">
        <f t="shared" si="141"/>
        <v>83.559113300492612</v>
      </c>
      <c r="M1820" s="33">
        <f t="shared" si="144"/>
        <v>1.8576724473089075E-3</v>
      </c>
      <c r="N1820" s="32"/>
    </row>
    <row r="1821" spans="1:14" x14ac:dyDescent="0.25">
      <c r="A1821" s="2">
        <v>1819</v>
      </c>
      <c r="B1821" s="2">
        <f t="shared" si="142"/>
        <v>10</v>
      </c>
      <c r="C1821" s="2">
        <f t="shared" si="143"/>
        <v>2</v>
      </c>
      <c r="D1821" s="31">
        <v>44619</v>
      </c>
      <c r="E1821" s="2" t="s">
        <v>7</v>
      </c>
      <c r="F1821" s="4">
        <v>107</v>
      </c>
      <c r="G1821" s="2" t="s">
        <v>19</v>
      </c>
      <c r="H1821" s="2">
        <v>2</v>
      </c>
      <c r="I1821" s="2">
        <v>3753</v>
      </c>
      <c r="J1821" s="2">
        <v>3485</v>
      </c>
      <c r="K1821" s="29">
        <f t="shared" si="140"/>
        <v>-268</v>
      </c>
      <c r="L1821">
        <f t="shared" si="141"/>
        <v>-7.6901004304160692</v>
      </c>
      <c r="M1821" s="33">
        <f t="shared" si="144"/>
        <v>-7.3376008235635545E-5</v>
      </c>
      <c r="N1821" s="32"/>
    </row>
    <row r="1822" spans="1:14" x14ac:dyDescent="0.25">
      <c r="A1822" s="2">
        <v>1820</v>
      </c>
      <c r="B1822" s="2">
        <f t="shared" si="142"/>
        <v>10</v>
      </c>
      <c r="C1822" s="2">
        <f t="shared" si="143"/>
        <v>2</v>
      </c>
      <c r="D1822" s="31">
        <v>44620</v>
      </c>
      <c r="E1822" s="2" t="s">
        <v>5</v>
      </c>
      <c r="F1822" s="4">
        <v>103</v>
      </c>
      <c r="G1822" s="2" t="s">
        <v>8</v>
      </c>
      <c r="H1822" s="2">
        <v>7</v>
      </c>
      <c r="I1822" s="2">
        <v>2249</v>
      </c>
      <c r="J1822" s="2">
        <v>4919</v>
      </c>
      <c r="K1822" s="29">
        <f t="shared" si="140"/>
        <v>2670</v>
      </c>
      <c r="L1822">
        <f t="shared" si="141"/>
        <v>54.279325066070342</v>
      </c>
      <c r="M1822" s="33">
        <f t="shared" si="144"/>
        <v>7.3102217160129449E-4</v>
      </c>
      <c r="N1822" s="32"/>
    </row>
    <row r="1823" spans="1:14" x14ac:dyDescent="0.25">
      <c r="A1823" s="2">
        <v>1821</v>
      </c>
      <c r="B1823" s="2">
        <f t="shared" si="142"/>
        <v>10</v>
      </c>
      <c r="C1823" s="2">
        <f t="shared" si="143"/>
        <v>3</v>
      </c>
      <c r="D1823" s="31">
        <v>44621</v>
      </c>
      <c r="E1823" s="2" t="s">
        <v>5</v>
      </c>
      <c r="F1823" s="4">
        <v>104</v>
      </c>
      <c r="G1823" s="2" t="s">
        <v>8</v>
      </c>
      <c r="H1823" s="2">
        <v>43</v>
      </c>
      <c r="I1823" s="2">
        <v>3949</v>
      </c>
      <c r="J1823" s="2">
        <v>6310</v>
      </c>
      <c r="K1823" s="29">
        <f t="shared" si="140"/>
        <v>2361</v>
      </c>
      <c r="L1823">
        <f t="shared" si="141"/>
        <v>37.416798732171159</v>
      </c>
      <c r="M1823" s="33">
        <f t="shared" si="144"/>
        <v>6.4642072926990876E-4</v>
      </c>
      <c r="N1823" s="32"/>
    </row>
    <row r="1824" spans="1:14" x14ac:dyDescent="0.25">
      <c r="A1824" s="2">
        <v>1822</v>
      </c>
      <c r="B1824" s="2">
        <f t="shared" si="142"/>
        <v>10</v>
      </c>
      <c r="C1824" s="2">
        <f t="shared" si="143"/>
        <v>3</v>
      </c>
      <c r="D1824" s="31">
        <v>44622</v>
      </c>
      <c r="E1824" s="2" t="s">
        <v>6</v>
      </c>
      <c r="F1824" s="4">
        <v>105</v>
      </c>
      <c r="G1824" s="2" t="s">
        <v>4</v>
      </c>
      <c r="H1824" s="2">
        <v>7</v>
      </c>
      <c r="I1824" s="2">
        <v>2567</v>
      </c>
      <c r="J1824" s="2">
        <v>6885</v>
      </c>
      <c r="K1824" s="29">
        <f t="shared" si="140"/>
        <v>4318</v>
      </c>
      <c r="L1824">
        <f t="shared" si="141"/>
        <v>62.716049382716058</v>
      </c>
      <c r="M1824" s="33">
        <f t="shared" si="144"/>
        <v>1.1822298640353519E-3</v>
      </c>
      <c r="N1824" s="32"/>
    </row>
    <row r="1825" spans="1:14" x14ac:dyDescent="0.25">
      <c r="A1825" s="2">
        <v>1823</v>
      </c>
      <c r="B1825" s="2">
        <f t="shared" si="142"/>
        <v>10</v>
      </c>
      <c r="C1825" s="2">
        <f t="shared" si="143"/>
        <v>3</v>
      </c>
      <c r="D1825" s="31">
        <v>44623</v>
      </c>
      <c r="E1825" s="2" t="s">
        <v>3</v>
      </c>
      <c r="F1825" s="4">
        <v>103</v>
      </c>
      <c r="G1825" s="2" t="s">
        <v>8</v>
      </c>
      <c r="H1825" s="2">
        <v>27</v>
      </c>
      <c r="I1825" s="2">
        <v>1744</v>
      </c>
      <c r="J1825" s="2">
        <v>4818</v>
      </c>
      <c r="K1825" s="29">
        <f t="shared" si="140"/>
        <v>3074</v>
      </c>
      <c r="L1825">
        <f t="shared" si="141"/>
        <v>63.802407638024071</v>
      </c>
      <c r="M1825" s="33">
        <f t="shared" si="144"/>
        <v>8.4163376610576004E-4</v>
      </c>
      <c r="N1825" s="32"/>
    </row>
    <row r="1826" spans="1:14" x14ac:dyDescent="0.25">
      <c r="A1826" s="2">
        <v>1824</v>
      </c>
      <c r="B1826" s="2">
        <f t="shared" si="142"/>
        <v>10</v>
      </c>
      <c r="C1826" s="2">
        <f t="shared" si="143"/>
        <v>3</v>
      </c>
      <c r="D1826" s="31">
        <v>44624</v>
      </c>
      <c r="E1826" s="2" t="s">
        <v>3</v>
      </c>
      <c r="F1826" s="4">
        <v>101</v>
      </c>
      <c r="G1826" s="2" t="s">
        <v>8</v>
      </c>
      <c r="H1826" s="2">
        <v>22</v>
      </c>
      <c r="I1826" s="2">
        <v>3314</v>
      </c>
      <c r="J1826" s="2">
        <v>4120</v>
      </c>
      <c r="K1826" s="29">
        <f t="shared" si="140"/>
        <v>806</v>
      </c>
      <c r="L1826">
        <f t="shared" si="141"/>
        <v>19.563106796116507</v>
      </c>
      <c r="M1826" s="33">
        <f t="shared" si="144"/>
        <v>2.2067560685791885E-4</v>
      </c>
      <c r="N1826" s="32"/>
    </row>
    <row r="1827" spans="1:14" x14ac:dyDescent="0.25">
      <c r="A1827" s="2">
        <v>1825</v>
      </c>
      <c r="B1827" s="2">
        <f t="shared" si="142"/>
        <v>10</v>
      </c>
      <c r="C1827" s="2">
        <f t="shared" si="143"/>
        <v>3</v>
      </c>
      <c r="D1827" s="31">
        <v>44625</v>
      </c>
      <c r="E1827" s="2" t="s">
        <v>5</v>
      </c>
      <c r="F1827" s="4">
        <v>102</v>
      </c>
      <c r="G1827" s="2" t="s">
        <v>8</v>
      </c>
      <c r="H1827" s="2">
        <v>12</v>
      </c>
      <c r="I1827" s="2">
        <v>1821</v>
      </c>
      <c r="J1827" s="2">
        <v>5024</v>
      </c>
      <c r="K1827" s="29">
        <f t="shared" si="140"/>
        <v>3203</v>
      </c>
      <c r="L1827">
        <f t="shared" si="141"/>
        <v>63.753980891719742</v>
      </c>
      <c r="M1827" s="33">
        <f t="shared" si="144"/>
        <v>8.7695281484604726E-4</v>
      </c>
      <c r="N1827" s="32"/>
    </row>
    <row r="1828" spans="1:14" x14ac:dyDescent="0.25">
      <c r="A1828" s="2">
        <v>1826</v>
      </c>
      <c r="B1828" s="2">
        <f t="shared" si="142"/>
        <v>11</v>
      </c>
      <c r="C1828" s="2">
        <f t="shared" si="143"/>
        <v>3</v>
      </c>
      <c r="D1828" s="31">
        <v>44626</v>
      </c>
      <c r="E1828" s="2" t="s">
        <v>7</v>
      </c>
      <c r="F1828" s="4">
        <v>104</v>
      </c>
      <c r="G1828" s="2" t="s">
        <v>19</v>
      </c>
      <c r="H1828" s="2">
        <v>6</v>
      </c>
      <c r="I1828" s="2">
        <v>3160</v>
      </c>
      <c r="J1828" s="2">
        <v>3021</v>
      </c>
      <c r="K1828" s="29">
        <f t="shared" si="140"/>
        <v>-139</v>
      </c>
      <c r="L1828">
        <f t="shared" si="141"/>
        <v>-4.6011254551473018</v>
      </c>
      <c r="M1828" s="33">
        <f t="shared" si="144"/>
        <v>-3.8056959495348289E-5</v>
      </c>
      <c r="N1828" s="32"/>
    </row>
    <row r="1829" spans="1:14" x14ac:dyDescent="0.25">
      <c r="A1829" s="2">
        <v>1827</v>
      </c>
      <c r="B1829" s="2">
        <f t="shared" si="142"/>
        <v>11</v>
      </c>
      <c r="C1829" s="2">
        <f t="shared" si="143"/>
        <v>3</v>
      </c>
      <c r="D1829" s="31">
        <v>44627</v>
      </c>
      <c r="E1829" s="2" t="s">
        <v>5</v>
      </c>
      <c r="F1829" s="4">
        <v>104</v>
      </c>
      <c r="G1829" s="2" t="s">
        <v>18</v>
      </c>
      <c r="H1829" s="2">
        <v>28</v>
      </c>
      <c r="I1829" s="2">
        <v>3983</v>
      </c>
      <c r="J1829" s="2">
        <v>7079</v>
      </c>
      <c r="K1829" s="29">
        <f t="shared" si="140"/>
        <v>3096</v>
      </c>
      <c r="L1829">
        <f t="shared" si="141"/>
        <v>43.734990817912134</v>
      </c>
      <c r="M1829" s="33">
        <f t="shared" si="144"/>
        <v>8.4765716976689426E-4</v>
      </c>
      <c r="N1829" s="32"/>
    </row>
    <row r="1830" spans="1:14" x14ac:dyDescent="0.25">
      <c r="A1830" s="2">
        <v>1828</v>
      </c>
      <c r="B1830" s="2">
        <f t="shared" si="142"/>
        <v>11</v>
      </c>
      <c r="C1830" s="2">
        <f t="shared" si="143"/>
        <v>3</v>
      </c>
      <c r="D1830" s="31">
        <v>44628</v>
      </c>
      <c r="E1830" s="2" t="s">
        <v>7</v>
      </c>
      <c r="F1830" s="4">
        <v>103</v>
      </c>
      <c r="G1830" s="2" t="s">
        <v>18</v>
      </c>
      <c r="H1830" s="2">
        <v>1</v>
      </c>
      <c r="I1830" s="2">
        <v>2282</v>
      </c>
      <c r="J1830" s="2">
        <v>8201</v>
      </c>
      <c r="K1830" s="29">
        <f t="shared" si="140"/>
        <v>5919</v>
      </c>
      <c r="L1830">
        <f t="shared" si="141"/>
        <v>72.174125106694305</v>
      </c>
      <c r="M1830" s="33">
        <f t="shared" si="144"/>
        <v>1.6205693759206224E-3</v>
      </c>
      <c r="N1830" s="32"/>
    </row>
    <row r="1831" spans="1:14" x14ac:dyDescent="0.25">
      <c r="A1831" s="2">
        <v>1829</v>
      </c>
      <c r="B1831" s="2">
        <f t="shared" si="142"/>
        <v>11</v>
      </c>
      <c r="C1831" s="2">
        <f t="shared" si="143"/>
        <v>3</v>
      </c>
      <c r="D1831" s="31">
        <v>44629</v>
      </c>
      <c r="E1831" s="2" t="s">
        <v>3</v>
      </c>
      <c r="F1831" s="4">
        <v>108</v>
      </c>
      <c r="G1831" s="2" t="s">
        <v>8</v>
      </c>
      <c r="H1831" s="2">
        <v>22</v>
      </c>
      <c r="I1831" s="2">
        <v>2508</v>
      </c>
      <c r="J1831" s="2">
        <v>1479</v>
      </c>
      <c r="K1831" s="29">
        <f t="shared" si="140"/>
        <v>-1029</v>
      </c>
      <c r="L1831">
        <f t="shared" si="141"/>
        <v>-69.574036511156194</v>
      </c>
      <c r="M1831" s="33">
        <f t="shared" si="144"/>
        <v>-2.8173101669577976E-4</v>
      </c>
      <c r="N1831" s="32"/>
    </row>
    <row r="1832" spans="1:14" x14ac:dyDescent="0.25">
      <c r="A1832" s="2">
        <v>1830</v>
      </c>
      <c r="B1832" s="2">
        <f t="shared" si="142"/>
        <v>11</v>
      </c>
      <c r="C1832" s="2">
        <f t="shared" si="143"/>
        <v>3</v>
      </c>
      <c r="D1832" s="31">
        <v>44630</v>
      </c>
      <c r="E1832" s="2" t="s">
        <v>6</v>
      </c>
      <c r="F1832" s="4">
        <v>104</v>
      </c>
      <c r="G1832" s="2" t="s">
        <v>8</v>
      </c>
      <c r="H1832" s="2">
        <v>12</v>
      </c>
      <c r="I1832" s="2">
        <v>4581</v>
      </c>
      <c r="J1832" s="2">
        <v>847</v>
      </c>
      <c r="K1832" s="29">
        <f t="shared" si="140"/>
        <v>-3734</v>
      </c>
      <c r="L1832">
        <f t="shared" si="141"/>
        <v>-440.85005903187715</v>
      </c>
      <c r="M1832" s="33">
        <f t="shared" si="144"/>
        <v>-1.0223358759397878E-3</v>
      </c>
      <c r="N1832" s="32"/>
    </row>
    <row r="1833" spans="1:14" x14ac:dyDescent="0.25">
      <c r="A1833" s="2">
        <v>1831</v>
      </c>
      <c r="B1833" s="2">
        <f t="shared" si="142"/>
        <v>11</v>
      </c>
      <c r="C1833" s="2">
        <f t="shared" si="143"/>
        <v>3</v>
      </c>
      <c r="D1833" s="31">
        <v>44631</v>
      </c>
      <c r="E1833" s="2" t="s">
        <v>5</v>
      </c>
      <c r="F1833" s="4">
        <v>101</v>
      </c>
      <c r="G1833" s="2" t="s">
        <v>18</v>
      </c>
      <c r="H1833" s="2">
        <v>16</v>
      </c>
      <c r="I1833" s="2">
        <v>1556</v>
      </c>
      <c r="J1833" s="2">
        <v>1194</v>
      </c>
      <c r="K1833" s="29">
        <f t="shared" si="140"/>
        <v>-362</v>
      </c>
      <c r="L1833">
        <f t="shared" si="141"/>
        <v>-30.318257956448914</v>
      </c>
      <c r="M1833" s="33">
        <f t="shared" si="144"/>
        <v>-9.9112369333209221E-5</v>
      </c>
      <c r="N1833" s="32"/>
    </row>
    <row r="1834" spans="1:14" x14ac:dyDescent="0.25">
      <c r="A1834" s="2">
        <v>1832</v>
      </c>
      <c r="B1834" s="2">
        <f t="shared" si="142"/>
        <v>11</v>
      </c>
      <c r="C1834" s="2">
        <f t="shared" si="143"/>
        <v>3</v>
      </c>
      <c r="D1834" s="31">
        <v>44632</v>
      </c>
      <c r="E1834" s="2" t="s">
        <v>5</v>
      </c>
      <c r="F1834" s="4">
        <v>107</v>
      </c>
      <c r="G1834" s="2" t="s">
        <v>18</v>
      </c>
      <c r="H1834" s="2">
        <v>47</v>
      </c>
      <c r="I1834" s="2">
        <v>2956</v>
      </c>
      <c r="J1834" s="2">
        <v>1206</v>
      </c>
      <c r="K1834" s="29">
        <f t="shared" si="140"/>
        <v>-1750</v>
      </c>
      <c r="L1834">
        <f t="shared" si="141"/>
        <v>-145.10779436152569</v>
      </c>
      <c r="M1834" s="33">
        <f t="shared" si="144"/>
        <v>-4.7913438213567991E-4</v>
      </c>
      <c r="N1834" s="32"/>
    </row>
    <row r="1835" spans="1:14" x14ac:dyDescent="0.25">
      <c r="A1835" s="2">
        <v>1833</v>
      </c>
      <c r="B1835" s="2">
        <f t="shared" si="142"/>
        <v>12</v>
      </c>
      <c r="C1835" s="2">
        <f t="shared" si="143"/>
        <v>3</v>
      </c>
      <c r="D1835" s="31">
        <v>44633</v>
      </c>
      <c r="E1835" s="2" t="s">
        <v>3</v>
      </c>
      <c r="F1835" s="4">
        <v>110</v>
      </c>
      <c r="G1835" s="2" t="s">
        <v>20</v>
      </c>
      <c r="H1835" s="2">
        <v>9</v>
      </c>
      <c r="I1835" s="2">
        <v>4424</v>
      </c>
      <c r="J1835" s="2">
        <v>5373</v>
      </c>
      <c r="K1835" s="29">
        <f t="shared" si="140"/>
        <v>949</v>
      </c>
      <c r="L1835">
        <f t="shared" si="141"/>
        <v>17.662386004094547</v>
      </c>
      <c r="M1835" s="33">
        <f t="shared" si="144"/>
        <v>2.5982773065529155E-4</v>
      </c>
      <c r="N1835" s="32"/>
    </row>
    <row r="1836" spans="1:14" x14ac:dyDescent="0.25">
      <c r="A1836" s="2">
        <v>1834</v>
      </c>
      <c r="B1836" s="2">
        <f t="shared" si="142"/>
        <v>12</v>
      </c>
      <c r="C1836" s="2">
        <f t="shared" si="143"/>
        <v>3</v>
      </c>
      <c r="D1836" s="31">
        <v>44634</v>
      </c>
      <c r="E1836" s="2" t="s">
        <v>6</v>
      </c>
      <c r="F1836" s="4">
        <v>109</v>
      </c>
      <c r="G1836" s="2" t="s">
        <v>18</v>
      </c>
      <c r="H1836" s="2">
        <v>16</v>
      </c>
      <c r="I1836" s="2">
        <v>3192</v>
      </c>
      <c r="J1836" s="2">
        <v>3978</v>
      </c>
      <c r="K1836" s="29">
        <f t="shared" si="140"/>
        <v>786</v>
      </c>
      <c r="L1836">
        <f t="shared" si="141"/>
        <v>19.758672699849171</v>
      </c>
      <c r="M1836" s="33">
        <f t="shared" si="144"/>
        <v>2.1519978534779682E-4</v>
      </c>
      <c r="N1836" s="32"/>
    </row>
    <row r="1837" spans="1:14" x14ac:dyDescent="0.25">
      <c r="A1837" s="2">
        <v>1835</v>
      </c>
      <c r="B1837" s="2">
        <f t="shared" si="142"/>
        <v>12</v>
      </c>
      <c r="C1837" s="2">
        <f t="shared" si="143"/>
        <v>3</v>
      </c>
      <c r="D1837" s="31">
        <v>44635</v>
      </c>
      <c r="E1837" s="2" t="s">
        <v>6</v>
      </c>
      <c r="F1837" s="4">
        <v>106</v>
      </c>
      <c r="G1837" s="2" t="s">
        <v>8</v>
      </c>
      <c r="H1837" s="2">
        <v>45</v>
      </c>
      <c r="I1837" s="2">
        <v>3143</v>
      </c>
      <c r="J1837" s="2">
        <v>7982</v>
      </c>
      <c r="K1837" s="29">
        <f t="shared" si="140"/>
        <v>4839</v>
      </c>
      <c r="L1837">
        <f t="shared" si="141"/>
        <v>60.623903783512901</v>
      </c>
      <c r="M1837" s="33">
        <f t="shared" si="144"/>
        <v>1.3248750143740314E-3</v>
      </c>
      <c r="N1837" s="32"/>
    </row>
    <row r="1838" spans="1:14" x14ac:dyDescent="0.25">
      <c r="A1838" s="2">
        <v>1836</v>
      </c>
      <c r="B1838" s="2">
        <f t="shared" si="142"/>
        <v>12</v>
      </c>
      <c r="C1838" s="2">
        <f t="shared" si="143"/>
        <v>3</v>
      </c>
      <c r="D1838" s="31">
        <v>44636</v>
      </c>
      <c r="E1838" s="2" t="s">
        <v>3</v>
      </c>
      <c r="F1838" s="4">
        <v>104</v>
      </c>
      <c r="G1838" s="2" t="s">
        <v>20</v>
      </c>
      <c r="H1838" s="2">
        <v>15</v>
      </c>
      <c r="I1838" s="2">
        <v>1142</v>
      </c>
      <c r="J1838" s="2">
        <v>1915</v>
      </c>
      <c r="K1838" s="29">
        <f t="shared" si="140"/>
        <v>773</v>
      </c>
      <c r="L1838">
        <f t="shared" si="141"/>
        <v>40.365535248041773</v>
      </c>
      <c r="M1838" s="33">
        <f t="shared" si="144"/>
        <v>2.1164050136621748E-4</v>
      </c>
      <c r="N1838" s="32"/>
    </row>
    <row r="1839" spans="1:14" x14ac:dyDescent="0.25">
      <c r="A1839" s="2">
        <v>1837</v>
      </c>
      <c r="B1839" s="2">
        <f t="shared" si="142"/>
        <v>12</v>
      </c>
      <c r="C1839" s="2">
        <f t="shared" si="143"/>
        <v>3</v>
      </c>
      <c r="D1839" s="31">
        <v>44637</v>
      </c>
      <c r="E1839" s="2" t="s">
        <v>3</v>
      </c>
      <c r="F1839" s="4">
        <v>110</v>
      </c>
      <c r="G1839" s="2" t="s">
        <v>8</v>
      </c>
      <c r="H1839" s="2">
        <v>21</v>
      </c>
      <c r="I1839" s="2">
        <v>2178</v>
      </c>
      <c r="J1839" s="2">
        <v>5727</v>
      </c>
      <c r="K1839" s="29">
        <f t="shared" si="140"/>
        <v>3549</v>
      </c>
      <c r="L1839">
        <f t="shared" si="141"/>
        <v>61.969617600838134</v>
      </c>
      <c r="M1839" s="33">
        <f t="shared" si="144"/>
        <v>9.7168452697115888E-4</v>
      </c>
      <c r="N1839" s="32"/>
    </row>
    <row r="1840" spans="1:14" x14ac:dyDescent="0.25">
      <c r="A1840" s="2">
        <v>1838</v>
      </c>
      <c r="B1840" s="2">
        <f t="shared" si="142"/>
        <v>12</v>
      </c>
      <c r="C1840" s="2">
        <f t="shared" si="143"/>
        <v>3</v>
      </c>
      <c r="D1840" s="31">
        <v>44638</v>
      </c>
      <c r="E1840" s="2" t="s">
        <v>6</v>
      </c>
      <c r="F1840" s="4">
        <v>105</v>
      </c>
      <c r="G1840" s="2" t="s">
        <v>19</v>
      </c>
      <c r="H1840" s="2">
        <v>47</v>
      </c>
      <c r="I1840" s="2">
        <v>2064</v>
      </c>
      <c r="J1840" s="2">
        <v>6903</v>
      </c>
      <c r="K1840" s="29">
        <f t="shared" si="140"/>
        <v>4839</v>
      </c>
      <c r="L1840">
        <f t="shared" si="141"/>
        <v>70.099956540634508</v>
      </c>
      <c r="M1840" s="33">
        <f t="shared" si="144"/>
        <v>1.3248750143740314E-3</v>
      </c>
      <c r="N1840" s="32"/>
    </row>
    <row r="1841" spans="1:14" x14ac:dyDescent="0.25">
      <c r="A1841" s="2">
        <v>1839</v>
      </c>
      <c r="B1841" s="2">
        <f t="shared" si="142"/>
        <v>12</v>
      </c>
      <c r="C1841" s="2">
        <f t="shared" si="143"/>
        <v>3</v>
      </c>
      <c r="D1841" s="31">
        <v>44639</v>
      </c>
      <c r="E1841" s="2" t="s">
        <v>3</v>
      </c>
      <c r="F1841" s="4">
        <v>110</v>
      </c>
      <c r="G1841" s="2" t="s">
        <v>19</v>
      </c>
      <c r="H1841" s="2">
        <v>15</v>
      </c>
      <c r="I1841" s="2">
        <v>2798</v>
      </c>
      <c r="J1841" s="2">
        <v>8382</v>
      </c>
      <c r="K1841" s="29">
        <f t="shared" si="140"/>
        <v>5584</v>
      </c>
      <c r="L1841">
        <f t="shared" si="141"/>
        <v>66.618945359102838</v>
      </c>
      <c r="M1841" s="33">
        <f t="shared" si="144"/>
        <v>1.5288493656260781E-3</v>
      </c>
      <c r="N1841" s="32"/>
    </row>
    <row r="1842" spans="1:14" x14ac:dyDescent="0.25">
      <c r="A1842" s="2">
        <v>1840</v>
      </c>
      <c r="B1842" s="2">
        <f t="shared" si="142"/>
        <v>13</v>
      </c>
      <c r="C1842" s="2">
        <f t="shared" si="143"/>
        <v>3</v>
      </c>
      <c r="D1842" s="31">
        <v>44640</v>
      </c>
      <c r="E1842" s="2" t="s">
        <v>7</v>
      </c>
      <c r="F1842" s="4">
        <v>110</v>
      </c>
      <c r="G1842" s="2" t="s">
        <v>20</v>
      </c>
      <c r="H1842" s="2">
        <v>38</v>
      </c>
      <c r="I1842" s="2">
        <v>1789</v>
      </c>
      <c r="J1842" s="2">
        <v>8369</v>
      </c>
      <c r="K1842" s="29">
        <f t="shared" si="140"/>
        <v>6580</v>
      </c>
      <c r="L1842">
        <f t="shared" si="141"/>
        <v>78.623491456565901</v>
      </c>
      <c r="M1842" s="33">
        <f t="shared" si="144"/>
        <v>1.8015452768301563E-3</v>
      </c>
      <c r="N1842" s="32"/>
    </row>
    <row r="1843" spans="1:14" x14ac:dyDescent="0.25">
      <c r="A1843" s="2">
        <v>1841</v>
      </c>
      <c r="B1843" s="2">
        <f t="shared" si="142"/>
        <v>13</v>
      </c>
      <c r="C1843" s="2">
        <f t="shared" si="143"/>
        <v>3</v>
      </c>
      <c r="D1843" s="31">
        <v>44641</v>
      </c>
      <c r="E1843" s="2" t="s">
        <v>7</v>
      </c>
      <c r="F1843" s="4">
        <v>104</v>
      </c>
      <c r="G1843" s="2" t="s">
        <v>18</v>
      </c>
      <c r="H1843" s="2">
        <v>24</v>
      </c>
      <c r="I1843" s="2">
        <v>3868</v>
      </c>
      <c r="J1843" s="2">
        <v>7511</v>
      </c>
      <c r="K1843" s="29">
        <f t="shared" si="140"/>
        <v>3643</v>
      </c>
      <c r="L1843">
        <f t="shared" si="141"/>
        <v>48.502196778058845</v>
      </c>
      <c r="M1843" s="33">
        <f t="shared" si="144"/>
        <v>9.9742088806873243E-4</v>
      </c>
      <c r="N1843" s="32"/>
    </row>
    <row r="1844" spans="1:14" x14ac:dyDescent="0.25">
      <c r="A1844" s="2">
        <v>1842</v>
      </c>
      <c r="B1844" s="2">
        <f t="shared" si="142"/>
        <v>13</v>
      </c>
      <c r="C1844" s="2">
        <f t="shared" si="143"/>
        <v>3</v>
      </c>
      <c r="D1844" s="31">
        <v>44642</v>
      </c>
      <c r="E1844" s="2" t="s">
        <v>6</v>
      </c>
      <c r="F1844" s="4">
        <v>107</v>
      </c>
      <c r="G1844" s="2" t="s">
        <v>20</v>
      </c>
      <c r="H1844" s="2">
        <v>47</v>
      </c>
      <c r="I1844" s="2">
        <v>3509</v>
      </c>
      <c r="J1844" s="2">
        <v>1758</v>
      </c>
      <c r="K1844" s="29">
        <f t="shared" si="140"/>
        <v>-1751</v>
      </c>
      <c r="L1844">
        <f t="shared" si="141"/>
        <v>-99.601820250284419</v>
      </c>
      <c r="M1844" s="33">
        <f t="shared" si="144"/>
        <v>-4.7940817321118602E-4</v>
      </c>
      <c r="N1844" s="32"/>
    </row>
    <row r="1845" spans="1:14" x14ac:dyDescent="0.25">
      <c r="A1845" s="2">
        <v>1843</v>
      </c>
      <c r="B1845" s="2">
        <f t="shared" si="142"/>
        <v>13</v>
      </c>
      <c r="C1845" s="2">
        <f t="shared" si="143"/>
        <v>3</v>
      </c>
      <c r="D1845" s="31">
        <v>44643</v>
      </c>
      <c r="E1845" s="2" t="s">
        <v>3</v>
      </c>
      <c r="F1845" s="4">
        <v>105</v>
      </c>
      <c r="G1845" s="2" t="s">
        <v>20</v>
      </c>
      <c r="H1845" s="2">
        <v>42</v>
      </c>
      <c r="I1845" s="2">
        <v>2276</v>
      </c>
      <c r="J1845" s="2">
        <v>8311</v>
      </c>
      <c r="K1845" s="29">
        <f t="shared" si="140"/>
        <v>6035</v>
      </c>
      <c r="L1845">
        <f t="shared" si="141"/>
        <v>72.614607147154373</v>
      </c>
      <c r="M1845" s="33">
        <f t="shared" si="144"/>
        <v>1.6523291406793305E-3</v>
      </c>
      <c r="N1845" s="32"/>
    </row>
    <row r="1846" spans="1:14" x14ac:dyDescent="0.25">
      <c r="A1846" s="2">
        <v>1844</v>
      </c>
      <c r="B1846" s="2">
        <f t="shared" si="142"/>
        <v>13</v>
      </c>
      <c r="C1846" s="2">
        <f t="shared" si="143"/>
        <v>3</v>
      </c>
      <c r="D1846" s="31">
        <v>44644</v>
      </c>
      <c r="E1846" s="2" t="s">
        <v>3</v>
      </c>
      <c r="F1846" s="4">
        <v>110</v>
      </c>
      <c r="G1846" s="2" t="s">
        <v>20</v>
      </c>
      <c r="H1846" s="2">
        <v>42</v>
      </c>
      <c r="I1846" s="2">
        <v>1311</v>
      </c>
      <c r="J1846" s="2">
        <v>3476</v>
      </c>
      <c r="K1846" s="29">
        <f t="shared" si="140"/>
        <v>2165</v>
      </c>
      <c r="L1846">
        <f t="shared" si="141"/>
        <v>62.284234752589185</v>
      </c>
      <c r="M1846" s="33">
        <f t="shared" si="144"/>
        <v>5.9275767847071252E-4</v>
      </c>
      <c r="N1846" s="32"/>
    </row>
    <row r="1847" spans="1:14" x14ac:dyDescent="0.25">
      <c r="A1847" s="2">
        <v>1845</v>
      </c>
      <c r="B1847" s="2">
        <f t="shared" si="142"/>
        <v>13</v>
      </c>
      <c r="C1847" s="2">
        <f t="shared" si="143"/>
        <v>3</v>
      </c>
      <c r="D1847" s="31">
        <v>44645</v>
      </c>
      <c r="E1847" s="2" t="s">
        <v>5</v>
      </c>
      <c r="F1847" s="4">
        <v>103</v>
      </c>
      <c r="G1847" s="2" t="s">
        <v>8</v>
      </c>
      <c r="H1847" s="2">
        <v>29</v>
      </c>
      <c r="I1847" s="2">
        <v>1560</v>
      </c>
      <c r="J1847" s="2">
        <v>908</v>
      </c>
      <c r="K1847" s="29">
        <f t="shared" si="140"/>
        <v>-652</v>
      </c>
      <c r="L1847">
        <f t="shared" si="141"/>
        <v>-71.806167400881066</v>
      </c>
      <c r="M1847" s="33">
        <f t="shared" si="144"/>
        <v>-1.7851178122997902E-4</v>
      </c>
      <c r="N1847" s="32"/>
    </row>
    <row r="1848" spans="1:14" x14ac:dyDescent="0.25">
      <c r="A1848" s="2">
        <v>1846</v>
      </c>
      <c r="B1848" s="2">
        <f t="shared" si="142"/>
        <v>13</v>
      </c>
      <c r="C1848" s="2">
        <f t="shared" si="143"/>
        <v>3</v>
      </c>
      <c r="D1848" s="31">
        <v>44646</v>
      </c>
      <c r="E1848" s="2" t="s">
        <v>7</v>
      </c>
      <c r="F1848" s="4">
        <v>104</v>
      </c>
      <c r="G1848" s="2" t="s">
        <v>8</v>
      </c>
      <c r="H1848" s="2">
        <v>5</v>
      </c>
      <c r="I1848" s="2">
        <v>2600</v>
      </c>
      <c r="J1848" s="2">
        <v>6971</v>
      </c>
      <c r="K1848" s="29">
        <f t="shared" si="140"/>
        <v>4371</v>
      </c>
      <c r="L1848">
        <f t="shared" si="141"/>
        <v>62.702625161382876</v>
      </c>
      <c r="M1848" s="33">
        <f t="shared" si="144"/>
        <v>1.1967407910371754E-3</v>
      </c>
      <c r="N1848" s="32"/>
    </row>
    <row r="1849" spans="1:14" x14ac:dyDescent="0.25">
      <c r="A1849" s="2">
        <v>1847</v>
      </c>
      <c r="B1849" s="2">
        <f t="shared" si="142"/>
        <v>14</v>
      </c>
      <c r="C1849" s="2">
        <f t="shared" si="143"/>
        <v>3</v>
      </c>
      <c r="D1849" s="31">
        <v>44647</v>
      </c>
      <c r="E1849" s="2" t="s">
        <v>3</v>
      </c>
      <c r="F1849" s="4">
        <v>105</v>
      </c>
      <c r="G1849" s="2" t="s">
        <v>4</v>
      </c>
      <c r="H1849" s="2">
        <v>7</v>
      </c>
      <c r="I1849" s="2">
        <v>3261</v>
      </c>
      <c r="J1849" s="2">
        <v>7318</v>
      </c>
      <c r="K1849" s="29">
        <f t="shared" si="140"/>
        <v>4057</v>
      </c>
      <c r="L1849">
        <f t="shared" si="141"/>
        <v>55.438644438371142</v>
      </c>
      <c r="M1849" s="33">
        <f t="shared" si="144"/>
        <v>1.1107703933282591E-3</v>
      </c>
      <c r="N1849" s="32"/>
    </row>
    <row r="1850" spans="1:14" x14ac:dyDescent="0.25">
      <c r="A1850" s="2">
        <v>1848</v>
      </c>
      <c r="B1850" s="2">
        <f t="shared" si="142"/>
        <v>14</v>
      </c>
      <c r="C1850" s="2">
        <f t="shared" si="143"/>
        <v>3</v>
      </c>
      <c r="D1850" s="31">
        <v>44648</v>
      </c>
      <c r="E1850" s="2" t="s">
        <v>5</v>
      </c>
      <c r="F1850" s="4">
        <v>108</v>
      </c>
      <c r="G1850" s="2" t="s">
        <v>19</v>
      </c>
      <c r="H1850" s="2">
        <v>44</v>
      </c>
      <c r="I1850" s="2">
        <v>1331</v>
      </c>
      <c r="J1850" s="2">
        <v>5649</v>
      </c>
      <c r="K1850" s="29">
        <f t="shared" si="140"/>
        <v>4318</v>
      </c>
      <c r="L1850">
        <f t="shared" si="141"/>
        <v>76.438307665073467</v>
      </c>
      <c r="M1850" s="33">
        <f t="shared" si="144"/>
        <v>1.1822298640353519E-3</v>
      </c>
      <c r="N1850" s="32"/>
    </row>
    <row r="1851" spans="1:14" x14ac:dyDescent="0.25">
      <c r="A1851" s="2">
        <v>1849</v>
      </c>
      <c r="B1851" s="2">
        <f t="shared" si="142"/>
        <v>14</v>
      </c>
      <c r="C1851" s="2">
        <f t="shared" si="143"/>
        <v>3</v>
      </c>
      <c r="D1851" s="31">
        <v>44649</v>
      </c>
      <c r="E1851" s="2" t="s">
        <v>6</v>
      </c>
      <c r="F1851" s="4">
        <v>102</v>
      </c>
      <c r="G1851" s="2" t="s">
        <v>18</v>
      </c>
      <c r="H1851" s="2">
        <v>25</v>
      </c>
      <c r="I1851" s="2">
        <v>2433</v>
      </c>
      <c r="J1851" s="2">
        <v>8874</v>
      </c>
      <c r="K1851" s="29">
        <f t="shared" si="140"/>
        <v>6441</v>
      </c>
      <c r="L1851">
        <f t="shared" si="141"/>
        <v>72.582826233941859</v>
      </c>
      <c r="M1851" s="33">
        <f t="shared" si="144"/>
        <v>1.7634883173348081E-3</v>
      </c>
      <c r="N1851" s="32"/>
    </row>
    <row r="1852" spans="1:14" x14ac:dyDescent="0.25">
      <c r="A1852" s="2">
        <v>1850</v>
      </c>
      <c r="B1852" s="2">
        <f t="shared" si="142"/>
        <v>14</v>
      </c>
      <c r="C1852" s="2">
        <f t="shared" si="143"/>
        <v>3</v>
      </c>
      <c r="D1852" s="31">
        <v>44650</v>
      </c>
      <c r="E1852" s="2" t="s">
        <v>7</v>
      </c>
      <c r="F1852" s="4">
        <v>109</v>
      </c>
      <c r="G1852" s="2" t="s">
        <v>8</v>
      </c>
      <c r="H1852" s="2">
        <v>2</v>
      </c>
      <c r="I1852" s="2">
        <v>1730</v>
      </c>
      <c r="J1852" s="2">
        <v>7708</v>
      </c>
      <c r="K1852" s="29">
        <f t="shared" si="140"/>
        <v>5978</v>
      </c>
      <c r="L1852">
        <f t="shared" si="141"/>
        <v>77.555786196159843</v>
      </c>
      <c r="M1852" s="33">
        <f t="shared" si="144"/>
        <v>1.6367230493754825E-3</v>
      </c>
      <c r="N1852" s="32"/>
    </row>
    <row r="1853" spans="1:14" x14ac:dyDescent="0.25">
      <c r="A1853" s="2">
        <v>1851</v>
      </c>
      <c r="B1853" s="2">
        <f t="shared" si="142"/>
        <v>14</v>
      </c>
      <c r="C1853" s="2">
        <f t="shared" si="143"/>
        <v>3</v>
      </c>
      <c r="D1853" s="31">
        <v>44651</v>
      </c>
      <c r="E1853" s="2" t="s">
        <v>5</v>
      </c>
      <c r="F1853" s="4">
        <v>104</v>
      </c>
      <c r="G1853" s="2" t="s">
        <v>18</v>
      </c>
      <c r="H1853" s="2">
        <v>37</v>
      </c>
      <c r="I1853" s="2">
        <v>4358</v>
      </c>
      <c r="J1853" s="2">
        <v>6632</v>
      </c>
      <c r="K1853" s="29">
        <f t="shared" si="140"/>
        <v>2274</v>
      </c>
      <c r="L1853">
        <f t="shared" si="141"/>
        <v>34.288299155609167</v>
      </c>
      <c r="M1853" s="33">
        <f t="shared" si="144"/>
        <v>6.2260090570087775E-4</v>
      </c>
      <c r="N1853" s="32"/>
    </row>
    <row r="1854" spans="1:14" x14ac:dyDescent="0.25">
      <c r="A1854" s="2">
        <v>1852</v>
      </c>
      <c r="B1854" s="2">
        <f t="shared" si="142"/>
        <v>14</v>
      </c>
      <c r="C1854" s="2">
        <f t="shared" si="143"/>
        <v>4</v>
      </c>
      <c r="D1854" s="31">
        <v>44652</v>
      </c>
      <c r="E1854" s="2" t="s">
        <v>6</v>
      </c>
      <c r="F1854" s="4">
        <v>103</v>
      </c>
      <c r="G1854" s="2" t="s">
        <v>19</v>
      </c>
      <c r="H1854" s="2">
        <v>3</v>
      </c>
      <c r="I1854" s="2">
        <v>3174</v>
      </c>
      <c r="J1854" s="2">
        <v>1576</v>
      </c>
      <c r="K1854" s="29">
        <f t="shared" si="140"/>
        <v>-1598</v>
      </c>
      <c r="L1854">
        <f t="shared" si="141"/>
        <v>-101.3959390862944</v>
      </c>
      <c r="M1854" s="33">
        <f t="shared" si="144"/>
        <v>-4.3751813865875225E-4</v>
      </c>
      <c r="N1854" s="32"/>
    </row>
    <row r="1855" spans="1:14" x14ac:dyDescent="0.25">
      <c r="A1855" s="2">
        <v>1853</v>
      </c>
      <c r="B1855" s="2">
        <f t="shared" si="142"/>
        <v>14</v>
      </c>
      <c r="C1855" s="2">
        <f t="shared" si="143"/>
        <v>4</v>
      </c>
      <c r="D1855" s="31">
        <v>44653</v>
      </c>
      <c r="E1855" s="2" t="s">
        <v>7</v>
      </c>
      <c r="F1855" s="4">
        <v>108</v>
      </c>
      <c r="G1855" s="2" t="s">
        <v>18</v>
      </c>
      <c r="H1855" s="2">
        <v>29</v>
      </c>
      <c r="I1855" s="2">
        <v>4650</v>
      </c>
      <c r="J1855" s="2">
        <v>4676</v>
      </c>
      <c r="K1855" s="29">
        <f t="shared" si="140"/>
        <v>26</v>
      </c>
      <c r="L1855">
        <f t="shared" si="141"/>
        <v>0.55603079555175361</v>
      </c>
      <c r="M1855" s="33">
        <f t="shared" si="144"/>
        <v>7.1185679631586728E-6</v>
      </c>
      <c r="N1855" s="32"/>
    </row>
    <row r="1856" spans="1:14" x14ac:dyDescent="0.25">
      <c r="A1856" s="2">
        <v>1854</v>
      </c>
      <c r="B1856" s="2">
        <f t="shared" si="142"/>
        <v>15</v>
      </c>
      <c r="C1856" s="2">
        <f t="shared" si="143"/>
        <v>4</v>
      </c>
      <c r="D1856" s="31">
        <v>44654</v>
      </c>
      <c r="E1856" s="2" t="s">
        <v>7</v>
      </c>
      <c r="F1856" s="4">
        <v>107</v>
      </c>
      <c r="G1856" s="2" t="s">
        <v>20</v>
      </c>
      <c r="H1856" s="2">
        <v>37</v>
      </c>
      <c r="I1856" s="2">
        <v>1955</v>
      </c>
      <c r="J1856" s="2">
        <v>5280</v>
      </c>
      <c r="K1856" s="29">
        <f t="shared" si="140"/>
        <v>3325</v>
      </c>
      <c r="L1856">
        <f t="shared" si="141"/>
        <v>62.973484848484851</v>
      </c>
      <c r="M1856" s="33">
        <f t="shared" si="144"/>
        <v>9.1035532605779183E-4</v>
      </c>
      <c r="N1856" s="32"/>
    </row>
    <row r="1857" spans="1:14" x14ac:dyDescent="0.25">
      <c r="A1857" s="2">
        <v>1855</v>
      </c>
      <c r="B1857" s="2">
        <f t="shared" si="142"/>
        <v>15</v>
      </c>
      <c r="C1857" s="2">
        <f t="shared" si="143"/>
        <v>4</v>
      </c>
      <c r="D1857" s="31">
        <v>44655</v>
      </c>
      <c r="E1857" s="2" t="s">
        <v>5</v>
      </c>
      <c r="F1857" s="4">
        <v>102</v>
      </c>
      <c r="G1857" s="2" t="s">
        <v>20</v>
      </c>
      <c r="H1857" s="2">
        <v>1</v>
      </c>
      <c r="I1857" s="2">
        <v>3628</v>
      </c>
      <c r="J1857" s="2">
        <v>8467</v>
      </c>
      <c r="K1857" s="29">
        <f t="shared" si="140"/>
        <v>4839</v>
      </c>
      <c r="L1857">
        <f t="shared" si="141"/>
        <v>57.151293256171023</v>
      </c>
      <c r="M1857" s="33">
        <f t="shared" si="144"/>
        <v>1.3248750143740314E-3</v>
      </c>
      <c r="N1857" s="32"/>
    </row>
    <row r="1858" spans="1:14" x14ac:dyDescent="0.25">
      <c r="A1858" s="2">
        <v>1856</v>
      </c>
      <c r="B1858" s="2">
        <f t="shared" si="142"/>
        <v>15</v>
      </c>
      <c r="C1858" s="2">
        <f t="shared" si="143"/>
        <v>4</v>
      </c>
      <c r="D1858" s="31">
        <v>44656</v>
      </c>
      <c r="E1858" s="2" t="s">
        <v>7</v>
      </c>
      <c r="F1858" s="4">
        <v>109</v>
      </c>
      <c r="G1858" s="2" t="s">
        <v>18</v>
      </c>
      <c r="H1858" s="2">
        <v>18</v>
      </c>
      <c r="I1858" s="2">
        <v>1752</v>
      </c>
      <c r="J1858" s="2">
        <v>3075</v>
      </c>
      <c r="K1858" s="29">
        <f t="shared" si="140"/>
        <v>1323</v>
      </c>
      <c r="L1858">
        <f t="shared" si="141"/>
        <v>43.024390243902438</v>
      </c>
      <c r="M1858" s="33">
        <f t="shared" si="144"/>
        <v>3.6222559289457402E-4</v>
      </c>
      <c r="N1858" s="32"/>
    </row>
    <row r="1859" spans="1:14" x14ac:dyDescent="0.25">
      <c r="A1859" s="2">
        <v>1857</v>
      </c>
      <c r="B1859" s="2">
        <f t="shared" si="142"/>
        <v>15</v>
      </c>
      <c r="C1859" s="2">
        <f t="shared" si="143"/>
        <v>4</v>
      </c>
      <c r="D1859" s="31">
        <v>44657</v>
      </c>
      <c r="E1859" s="2" t="s">
        <v>6</v>
      </c>
      <c r="F1859" s="4">
        <v>102</v>
      </c>
      <c r="G1859" s="2" t="s">
        <v>4</v>
      </c>
      <c r="H1859" s="2">
        <v>2</v>
      </c>
      <c r="I1859" s="2">
        <v>3943</v>
      </c>
      <c r="J1859" s="2">
        <v>4694</v>
      </c>
      <c r="K1859" s="29">
        <f t="shared" ref="K1859:K1922" si="145">J1859-I1859</f>
        <v>751</v>
      </c>
      <c r="L1859">
        <f t="shared" ref="L1859:L1922" si="146">K1859/J1859*100</f>
        <v>15.999147848317</v>
      </c>
      <c r="M1859" s="33">
        <f t="shared" si="144"/>
        <v>2.0561709770508321E-4</v>
      </c>
      <c r="N1859" s="32"/>
    </row>
    <row r="1860" spans="1:14" x14ac:dyDescent="0.25">
      <c r="A1860" s="2">
        <v>1858</v>
      </c>
      <c r="B1860" s="2">
        <f t="shared" ref="B1860:B1923" si="147">WEEKNUM(D1860)</f>
        <v>15</v>
      </c>
      <c r="C1860" s="2">
        <f t="shared" ref="C1860:C1923" si="148">MONTH(D1860)</f>
        <v>4</v>
      </c>
      <c r="D1860" s="31">
        <v>44658</v>
      </c>
      <c r="E1860" s="2" t="s">
        <v>6</v>
      </c>
      <c r="F1860" s="4">
        <v>110</v>
      </c>
      <c r="G1860" s="2" t="s">
        <v>4</v>
      </c>
      <c r="H1860" s="2">
        <v>38</v>
      </c>
      <c r="I1860" s="2">
        <v>1208</v>
      </c>
      <c r="J1860" s="2">
        <v>2737</v>
      </c>
      <c r="K1860" s="29">
        <f t="shared" si="145"/>
        <v>1529</v>
      </c>
      <c r="L1860">
        <f t="shared" si="146"/>
        <v>55.864084764340518</v>
      </c>
      <c r="M1860" s="33">
        <f t="shared" ref="M1860:M1923" si="149">K1860/($K$2003)</f>
        <v>4.1862655444883121E-4</v>
      </c>
      <c r="N1860" s="32"/>
    </row>
    <row r="1861" spans="1:14" x14ac:dyDescent="0.25">
      <c r="A1861" s="2">
        <v>1859</v>
      </c>
      <c r="B1861" s="2">
        <f t="shared" si="147"/>
        <v>15</v>
      </c>
      <c r="C1861" s="2">
        <f t="shared" si="148"/>
        <v>4</v>
      </c>
      <c r="D1861" s="31">
        <v>44659</v>
      </c>
      <c r="E1861" s="2" t="s">
        <v>7</v>
      </c>
      <c r="F1861" s="4">
        <v>105</v>
      </c>
      <c r="G1861" s="2" t="s">
        <v>20</v>
      </c>
      <c r="H1861" s="2">
        <v>18</v>
      </c>
      <c r="I1861" s="2">
        <v>2398</v>
      </c>
      <c r="J1861" s="2">
        <v>3715</v>
      </c>
      <c r="K1861" s="29">
        <f t="shared" si="145"/>
        <v>1317</v>
      </c>
      <c r="L1861">
        <f t="shared" si="146"/>
        <v>35.450874831763123</v>
      </c>
      <c r="M1861" s="33">
        <f t="shared" si="149"/>
        <v>3.6058284644153738E-4</v>
      </c>
      <c r="N1861" s="32"/>
    </row>
    <row r="1862" spans="1:14" x14ac:dyDescent="0.25">
      <c r="A1862" s="2">
        <v>1860</v>
      </c>
      <c r="B1862" s="2">
        <f t="shared" si="147"/>
        <v>15</v>
      </c>
      <c r="C1862" s="2">
        <f t="shared" si="148"/>
        <v>4</v>
      </c>
      <c r="D1862" s="31">
        <v>44660</v>
      </c>
      <c r="E1862" s="2" t="s">
        <v>7</v>
      </c>
      <c r="F1862" s="4">
        <v>101</v>
      </c>
      <c r="G1862" s="2" t="s">
        <v>4</v>
      </c>
      <c r="H1862" s="2">
        <v>26</v>
      </c>
      <c r="I1862" s="2">
        <v>4562</v>
      </c>
      <c r="J1862" s="2">
        <v>7514</v>
      </c>
      <c r="K1862" s="29">
        <f t="shared" si="145"/>
        <v>2952</v>
      </c>
      <c r="L1862">
        <f t="shared" si="146"/>
        <v>39.286664892201223</v>
      </c>
      <c r="M1862" s="33">
        <f t="shared" si="149"/>
        <v>8.0823125489401548E-4</v>
      </c>
      <c r="N1862" s="32"/>
    </row>
    <row r="1863" spans="1:14" x14ac:dyDescent="0.25">
      <c r="A1863" s="2">
        <v>1861</v>
      </c>
      <c r="B1863" s="2">
        <f t="shared" si="147"/>
        <v>16</v>
      </c>
      <c r="C1863" s="2">
        <f t="shared" si="148"/>
        <v>4</v>
      </c>
      <c r="D1863" s="31">
        <v>44661</v>
      </c>
      <c r="E1863" s="2" t="s">
        <v>5</v>
      </c>
      <c r="F1863" s="4">
        <v>101</v>
      </c>
      <c r="G1863" s="2" t="s">
        <v>19</v>
      </c>
      <c r="H1863" s="2">
        <v>3</v>
      </c>
      <c r="I1863" s="2">
        <v>4820</v>
      </c>
      <c r="J1863" s="2">
        <v>8746</v>
      </c>
      <c r="K1863" s="29">
        <f t="shared" si="145"/>
        <v>3926</v>
      </c>
      <c r="L1863">
        <f t="shared" si="146"/>
        <v>44.889092156414364</v>
      </c>
      <c r="M1863" s="33">
        <f t="shared" si="149"/>
        <v>1.0749037624369596E-3</v>
      </c>
      <c r="N1863" s="32"/>
    </row>
    <row r="1864" spans="1:14" x14ac:dyDescent="0.25">
      <c r="A1864" s="2">
        <v>1862</v>
      </c>
      <c r="B1864" s="2">
        <f t="shared" si="147"/>
        <v>16</v>
      </c>
      <c r="C1864" s="2">
        <f t="shared" si="148"/>
        <v>4</v>
      </c>
      <c r="D1864" s="31">
        <v>44662</v>
      </c>
      <c r="E1864" s="2" t="s">
        <v>5</v>
      </c>
      <c r="F1864" s="4">
        <v>106</v>
      </c>
      <c r="G1864" s="2" t="s">
        <v>18</v>
      </c>
      <c r="H1864" s="2">
        <v>20</v>
      </c>
      <c r="I1864" s="2">
        <v>4148</v>
      </c>
      <c r="J1864" s="2">
        <v>2838</v>
      </c>
      <c r="K1864" s="29">
        <f t="shared" si="145"/>
        <v>-1310</v>
      </c>
      <c r="L1864">
        <f t="shared" si="146"/>
        <v>-46.15926708949965</v>
      </c>
      <c r="M1864" s="33">
        <f t="shared" si="149"/>
        <v>-3.5866630891299468E-4</v>
      </c>
      <c r="N1864" s="32"/>
    </row>
    <row r="1865" spans="1:14" x14ac:dyDescent="0.25">
      <c r="A1865" s="2">
        <v>1863</v>
      </c>
      <c r="B1865" s="2">
        <f t="shared" si="147"/>
        <v>16</v>
      </c>
      <c r="C1865" s="2">
        <f t="shared" si="148"/>
        <v>4</v>
      </c>
      <c r="D1865" s="31">
        <v>44663</v>
      </c>
      <c r="E1865" s="2" t="s">
        <v>5</v>
      </c>
      <c r="F1865" s="4">
        <v>107</v>
      </c>
      <c r="G1865" s="2" t="s">
        <v>19</v>
      </c>
      <c r="H1865" s="2">
        <v>36</v>
      </c>
      <c r="I1865" s="2">
        <v>2044</v>
      </c>
      <c r="J1865" s="2">
        <v>5832</v>
      </c>
      <c r="K1865" s="29">
        <f t="shared" si="145"/>
        <v>3788</v>
      </c>
      <c r="L1865">
        <f t="shared" si="146"/>
        <v>64.951989026063089</v>
      </c>
      <c r="M1865" s="33">
        <f t="shared" si="149"/>
        <v>1.0371205940171175E-3</v>
      </c>
      <c r="N1865" s="32"/>
    </row>
    <row r="1866" spans="1:14" x14ac:dyDescent="0.25">
      <c r="A1866" s="2">
        <v>1864</v>
      </c>
      <c r="B1866" s="2">
        <f t="shared" si="147"/>
        <v>16</v>
      </c>
      <c r="C1866" s="2">
        <f t="shared" si="148"/>
        <v>4</v>
      </c>
      <c r="D1866" s="31">
        <v>44664</v>
      </c>
      <c r="E1866" s="2" t="s">
        <v>3</v>
      </c>
      <c r="F1866" s="4">
        <v>102</v>
      </c>
      <c r="G1866" s="2" t="s">
        <v>19</v>
      </c>
      <c r="H1866" s="2">
        <v>31</v>
      </c>
      <c r="I1866" s="2">
        <v>2487</v>
      </c>
      <c r="J1866" s="2">
        <v>8347</v>
      </c>
      <c r="K1866" s="29">
        <f t="shared" si="145"/>
        <v>5860</v>
      </c>
      <c r="L1866">
        <f t="shared" si="146"/>
        <v>70.204864023002273</v>
      </c>
      <c r="M1866" s="33">
        <f t="shared" si="149"/>
        <v>1.6044157024657625E-3</v>
      </c>
      <c r="N1866" s="32"/>
    </row>
    <row r="1867" spans="1:14" x14ac:dyDescent="0.25">
      <c r="A1867" s="2">
        <v>1865</v>
      </c>
      <c r="B1867" s="2">
        <f t="shared" si="147"/>
        <v>16</v>
      </c>
      <c r="C1867" s="2">
        <f t="shared" si="148"/>
        <v>4</v>
      </c>
      <c r="D1867" s="31">
        <v>44665</v>
      </c>
      <c r="E1867" s="2" t="s">
        <v>5</v>
      </c>
      <c r="F1867" s="4">
        <v>108</v>
      </c>
      <c r="G1867" s="2" t="s">
        <v>4</v>
      </c>
      <c r="H1867" s="2">
        <v>19</v>
      </c>
      <c r="I1867" s="2">
        <v>3292</v>
      </c>
      <c r="J1867" s="2">
        <v>4566</v>
      </c>
      <c r="K1867" s="29">
        <f t="shared" si="145"/>
        <v>1274</v>
      </c>
      <c r="L1867">
        <f t="shared" si="146"/>
        <v>27.901883486640383</v>
      </c>
      <c r="M1867" s="33">
        <f t="shared" si="149"/>
        <v>3.4880983019477496E-4</v>
      </c>
      <c r="N1867" s="32"/>
    </row>
    <row r="1868" spans="1:14" x14ac:dyDescent="0.25">
      <c r="A1868" s="2">
        <v>1866</v>
      </c>
      <c r="B1868" s="2">
        <f t="shared" si="147"/>
        <v>16</v>
      </c>
      <c r="C1868" s="2">
        <f t="shared" si="148"/>
        <v>4</v>
      </c>
      <c r="D1868" s="31">
        <v>44666</v>
      </c>
      <c r="E1868" s="2" t="s">
        <v>7</v>
      </c>
      <c r="F1868" s="4">
        <v>103</v>
      </c>
      <c r="G1868" s="2" t="s">
        <v>19</v>
      </c>
      <c r="H1868" s="2">
        <v>46</v>
      </c>
      <c r="I1868" s="2">
        <v>2481</v>
      </c>
      <c r="J1868" s="2">
        <v>8958</v>
      </c>
      <c r="K1868" s="29">
        <f t="shared" si="145"/>
        <v>6477</v>
      </c>
      <c r="L1868">
        <f t="shared" si="146"/>
        <v>72.304085733422639</v>
      </c>
      <c r="M1868" s="33">
        <f t="shared" si="149"/>
        <v>1.7733447960530278E-3</v>
      </c>
      <c r="N1868" s="32"/>
    </row>
    <row r="1869" spans="1:14" x14ac:dyDescent="0.25">
      <c r="A1869" s="2">
        <v>1867</v>
      </c>
      <c r="B1869" s="2">
        <f t="shared" si="147"/>
        <v>16</v>
      </c>
      <c r="C1869" s="2">
        <f t="shared" si="148"/>
        <v>4</v>
      </c>
      <c r="D1869" s="31">
        <v>44667</v>
      </c>
      <c r="E1869" s="2" t="s">
        <v>5</v>
      </c>
      <c r="F1869" s="4">
        <v>102</v>
      </c>
      <c r="G1869" s="2" t="s">
        <v>20</v>
      </c>
      <c r="H1869" s="2">
        <v>20</v>
      </c>
      <c r="I1869" s="2">
        <v>2512</v>
      </c>
      <c r="J1869" s="2">
        <v>8748</v>
      </c>
      <c r="K1869" s="29">
        <f t="shared" si="145"/>
        <v>6236</v>
      </c>
      <c r="L1869">
        <f t="shared" si="146"/>
        <v>71.284865112025614</v>
      </c>
      <c r="M1869" s="33">
        <f t="shared" si="149"/>
        <v>1.7073611468560572E-3</v>
      </c>
      <c r="N1869" s="32"/>
    </row>
    <row r="1870" spans="1:14" x14ac:dyDescent="0.25">
      <c r="A1870" s="2">
        <v>1868</v>
      </c>
      <c r="B1870" s="2">
        <f t="shared" si="147"/>
        <v>17</v>
      </c>
      <c r="C1870" s="2">
        <f t="shared" si="148"/>
        <v>4</v>
      </c>
      <c r="D1870" s="31">
        <v>44668</v>
      </c>
      <c r="E1870" s="2" t="s">
        <v>3</v>
      </c>
      <c r="F1870" s="4">
        <v>107</v>
      </c>
      <c r="G1870" s="2" t="s">
        <v>19</v>
      </c>
      <c r="H1870" s="2">
        <v>49</v>
      </c>
      <c r="I1870" s="2">
        <v>2388</v>
      </c>
      <c r="J1870" s="2">
        <v>858</v>
      </c>
      <c r="K1870" s="29">
        <f t="shared" si="145"/>
        <v>-1530</v>
      </c>
      <c r="L1870">
        <f t="shared" si="146"/>
        <v>-178.32167832167832</v>
      </c>
      <c r="M1870" s="33">
        <f t="shared" si="149"/>
        <v>-4.1890034552433727E-4</v>
      </c>
      <c r="N1870" s="32"/>
    </row>
    <row r="1871" spans="1:14" x14ac:dyDescent="0.25">
      <c r="A1871" s="2">
        <v>1869</v>
      </c>
      <c r="B1871" s="2">
        <f t="shared" si="147"/>
        <v>17</v>
      </c>
      <c r="C1871" s="2">
        <f t="shared" si="148"/>
        <v>4</v>
      </c>
      <c r="D1871" s="31">
        <v>44669</v>
      </c>
      <c r="E1871" s="2" t="s">
        <v>3</v>
      </c>
      <c r="F1871" s="4">
        <v>104</v>
      </c>
      <c r="G1871" s="2" t="s">
        <v>8</v>
      </c>
      <c r="H1871" s="2">
        <v>45</v>
      </c>
      <c r="I1871" s="2">
        <v>4195</v>
      </c>
      <c r="J1871" s="2">
        <v>2134</v>
      </c>
      <c r="K1871" s="29">
        <f t="shared" si="145"/>
        <v>-2061</v>
      </c>
      <c r="L1871">
        <f t="shared" si="146"/>
        <v>-96.579194001874413</v>
      </c>
      <c r="M1871" s="33">
        <f t="shared" si="149"/>
        <v>-5.6428340661807792E-4</v>
      </c>
      <c r="N1871" s="32"/>
    </row>
    <row r="1872" spans="1:14" x14ac:dyDescent="0.25">
      <c r="A1872" s="2">
        <v>1870</v>
      </c>
      <c r="B1872" s="2">
        <f t="shared" si="147"/>
        <v>17</v>
      </c>
      <c r="C1872" s="2">
        <f t="shared" si="148"/>
        <v>4</v>
      </c>
      <c r="D1872" s="31">
        <v>44670</v>
      </c>
      <c r="E1872" s="2" t="s">
        <v>5</v>
      </c>
      <c r="F1872" s="4">
        <v>106</v>
      </c>
      <c r="G1872" s="2" t="s">
        <v>4</v>
      </c>
      <c r="H1872" s="2">
        <v>6</v>
      </c>
      <c r="I1872" s="2">
        <v>2608</v>
      </c>
      <c r="J1872" s="2">
        <v>4928</v>
      </c>
      <c r="K1872" s="29">
        <f t="shared" si="145"/>
        <v>2320</v>
      </c>
      <c r="L1872">
        <f t="shared" si="146"/>
        <v>47.077922077922082</v>
      </c>
      <c r="M1872" s="33">
        <f t="shared" si="149"/>
        <v>6.3519529517415852E-4</v>
      </c>
      <c r="N1872" s="32"/>
    </row>
    <row r="1873" spans="1:14" x14ac:dyDescent="0.25">
      <c r="A1873" s="2">
        <v>1871</v>
      </c>
      <c r="B1873" s="2">
        <f t="shared" si="147"/>
        <v>17</v>
      </c>
      <c r="C1873" s="2">
        <f t="shared" si="148"/>
        <v>4</v>
      </c>
      <c r="D1873" s="31">
        <v>44671</v>
      </c>
      <c r="E1873" s="2" t="s">
        <v>5</v>
      </c>
      <c r="F1873" s="4">
        <v>101</v>
      </c>
      <c r="G1873" s="2" t="s">
        <v>4</v>
      </c>
      <c r="H1873" s="2">
        <v>41</v>
      </c>
      <c r="I1873" s="2">
        <v>4323</v>
      </c>
      <c r="J1873" s="2">
        <v>6236</v>
      </c>
      <c r="K1873" s="29">
        <f t="shared" si="145"/>
        <v>1913</v>
      </c>
      <c r="L1873">
        <f t="shared" si="146"/>
        <v>30.676715843489415</v>
      </c>
      <c r="M1873" s="33">
        <f t="shared" si="149"/>
        <v>5.2376232744317467E-4</v>
      </c>
      <c r="N1873" s="32"/>
    </row>
    <row r="1874" spans="1:14" x14ac:dyDescent="0.25">
      <c r="A1874" s="2">
        <v>1872</v>
      </c>
      <c r="B1874" s="2">
        <f t="shared" si="147"/>
        <v>17</v>
      </c>
      <c r="C1874" s="2">
        <f t="shared" si="148"/>
        <v>4</v>
      </c>
      <c r="D1874" s="31">
        <v>44672</v>
      </c>
      <c r="E1874" s="2" t="s">
        <v>3</v>
      </c>
      <c r="F1874" s="4">
        <v>102</v>
      </c>
      <c r="G1874" s="2" t="s">
        <v>19</v>
      </c>
      <c r="H1874" s="2">
        <v>43</v>
      </c>
      <c r="I1874" s="2">
        <v>1928</v>
      </c>
      <c r="J1874" s="2">
        <v>5881</v>
      </c>
      <c r="K1874" s="29">
        <f t="shared" si="145"/>
        <v>3953</v>
      </c>
      <c r="L1874">
        <f t="shared" si="146"/>
        <v>67.216459785750729</v>
      </c>
      <c r="M1874" s="33">
        <f t="shared" si="149"/>
        <v>1.0822961214756244E-3</v>
      </c>
      <c r="N1874" s="32"/>
    </row>
    <row r="1875" spans="1:14" x14ac:dyDescent="0.25">
      <c r="A1875" s="2">
        <v>1873</v>
      </c>
      <c r="B1875" s="2">
        <f t="shared" si="147"/>
        <v>17</v>
      </c>
      <c r="C1875" s="2">
        <f t="shared" si="148"/>
        <v>4</v>
      </c>
      <c r="D1875" s="31">
        <v>44673</v>
      </c>
      <c r="E1875" s="2" t="s">
        <v>6</v>
      </c>
      <c r="F1875" s="4">
        <v>109</v>
      </c>
      <c r="G1875" s="2" t="s">
        <v>8</v>
      </c>
      <c r="H1875" s="2">
        <v>8</v>
      </c>
      <c r="I1875" s="2">
        <v>2330</v>
      </c>
      <c r="J1875" s="2">
        <v>1518</v>
      </c>
      <c r="K1875" s="29">
        <f t="shared" si="145"/>
        <v>-812</v>
      </c>
      <c r="L1875">
        <f t="shared" si="146"/>
        <v>-53.49143610013175</v>
      </c>
      <c r="M1875" s="33">
        <f t="shared" si="149"/>
        <v>-2.2231835331095547E-4</v>
      </c>
      <c r="N1875" s="32"/>
    </row>
    <row r="1876" spans="1:14" x14ac:dyDescent="0.25">
      <c r="A1876" s="2">
        <v>1874</v>
      </c>
      <c r="B1876" s="2">
        <f t="shared" si="147"/>
        <v>17</v>
      </c>
      <c r="C1876" s="2">
        <f t="shared" si="148"/>
        <v>4</v>
      </c>
      <c r="D1876" s="31">
        <v>44674</v>
      </c>
      <c r="E1876" s="2" t="s">
        <v>5</v>
      </c>
      <c r="F1876" s="4">
        <v>107</v>
      </c>
      <c r="G1876" s="2" t="s">
        <v>4</v>
      </c>
      <c r="H1876" s="2">
        <v>3</v>
      </c>
      <c r="I1876" s="2">
        <v>3447</v>
      </c>
      <c r="J1876" s="2">
        <v>1475</v>
      </c>
      <c r="K1876" s="29">
        <f t="shared" si="145"/>
        <v>-1972</v>
      </c>
      <c r="L1876">
        <f t="shared" si="146"/>
        <v>-133.69491525423729</v>
      </c>
      <c r="M1876" s="33">
        <f t="shared" si="149"/>
        <v>-5.3991600089803478E-4</v>
      </c>
      <c r="N1876" s="32"/>
    </row>
    <row r="1877" spans="1:14" x14ac:dyDescent="0.25">
      <c r="A1877" s="2">
        <v>1875</v>
      </c>
      <c r="B1877" s="2">
        <f t="shared" si="147"/>
        <v>18</v>
      </c>
      <c r="C1877" s="2">
        <f t="shared" si="148"/>
        <v>4</v>
      </c>
      <c r="D1877" s="31">
        <v>44675</v>
      </c>
      <c r="E1877" s="2" t="s">
        <v>6</v>
      </c>
      <c r="F1877" s="4">
        <v>104</v>
      </c>
      <c r="G1877" s="2" t="s">
        <v>8</v>
      </c>
      <c r="H1877" s="2">
        <v>3</v>
      </c>
      <c r="I1877" s="2">
        <v>2968</v>
      </c>
      <c r="J1877" s="2">
        <v>1921</v>
      </c>
      <c r="K1877" s="29">
        <f t="shared" si="145"/>
        <v>-1047</v>
      </c>
      <c r="L1877">
        <f t="shared" si="146"/>
        <v>-54.502863092139506</v>
      </c>
      <c r="M1877" s="33">
        <f t="shared" si="149"/>
        <v>-2.8665925605488962E-4</v>
      </c>
      <c r="N1877" s="32"/>
    </row>
    <row r="1878" spans="1:14" x14ac:dyDescent="0.25">
      <c r="A1878" s="2">
        <v>1876</v>
      </c>
      <c r="B1878" s="2">
        <f t="shared" si="147"/>
        <v>18</v>
      </c>
      <c r="C1878" s="2">
        <f t="shared" si="148"/>
        <v>4</v>
      </c>
      <c r="D1878" s="31">
        <v>44676</v>
      </c>
      <c r="E1878" s="2" t="s">
        <v>6</v>
      </c>
      <c r="F1878" s="4">
        <v>106</v>
      </c>
      <c r="G1878" s="2" t="s">
        <v>18</v>
      </c>
      <c r="H1878" s="2">
        <v>5</v>
      </c>
      <c r="I1878" s="2">
        <v>4181</v>
      </c>
      <c r="J1878" s="2">
        <v>5784</v>
      </c>
      <c r="K1878" s="29">
        <f t="shared" si="145"/>
        <v>1603</v>
      </c>
      <c r="L1878">
        <f t="shared" si="146"/>
        <v>27.714384508990321</v>
      </c>
      <c r="M1878" s="33">
        <f t="shared" si="149"/>
        <v>4.3888709403628278E-4</v>
      </c>
      <c r="N1878" s="32"/>
    </row>
    <row r="1879" spans="1:14" x14ac:dyDescent="0.25">
      <c r="A1879" s="2">
        <v>1877</v>
      </c>
      <c r="B1879" s="2">
        <f t="shared" si="147"/>
        <v>18</v>
      </c>
      <c r="C1879" s="2">
        <f t="shared" si="148"/>
        <v>4</v>
      </c>
      <c r="D1879" s="31">
        <v>44677</v>
      </c>
      <c r="E1879" s="2" t="s">
        <v>7</v>
      </c>
      <c r="F1879" s="4">
        <v>102</v>
      </c>
      <c r="G1879" s="2" t="s">
        <v>20</v>
      </c>
      <c r="H1879" s="2">
        <v>15</v>
      </c>
      <c r="I1879" s="2">
        <v>1583</v>
      </c>
      <c r="J1879" s="2">
        <v>7288</v>
      </c>
      <c r="K1879" s="29">
        <f t="shared" si="145"/>
        <v>5705</v>
      </c>
      <c r="L1879">
        <f t="shared" si="146"/>
        <v>78.279363336992319</v>
      </c>
      <c r="M1879" s="33">
        <f t="shared" si="149"/>
        <v>1.5619780857623164E-3</v>
      </c>
      <c r="N1879" s="32"/>
    </row>
    <row r="1880" spans="1:14" x14ac:dyDescent="0.25">
      <c r="A1880" s="2">
        <v>1878</v>
      </c>
      <c r="B1880" s="2">
        <f t="shared" si="147"/>
        <v>18</v>
      </c>
      <c r="C1880" s="2">
        <f t="shared" si="148"/>
        <v>4</v>
      </c>
      <c r="D1880" s="31">
        <v>44678</v>
      </c>
      <c r="E1880" s="2" t="s">
        <v>7</v>
      </c>
      <c r="F1880" s="4">
        <v>107</v>
      </c>
      <c r="G1880" s="2" t="s">
        <v>4</v>
      </c>
      <c r="H1880" s="2">
        <v>20</v>
      </c>
      <c r="I1880" s="2">
        <v>3351</v>
      </c>
      <c r="J1880" s="2">
        <v>1430</v>
      </c>
      <c r="K1880" s="29">
        <f t="shared" si="145"/>
        <v>-1921</v>
      </c>
      <c r="L1880">
        <f t="shared" si="146"/>
        <v>-134.33566433566432</v>
      </c>
      <c r="M1880" s="33">
        <f t="shared" si="149"/>
        <v>-5.2595265604722349E-4</v>
      </c>
      <c r="N1880" s="32"/>
    </row>
    <row r="1881" spans="1:14" x14ac:dyDescent="0.25">
      <c r="A1881" s="2">
        <v>1879</v>
      </c>
      <c r="B1881" s="2">
        <f t="shared" si="147"/>
        <v>18</v>
      </c>
      <c r="C1881" s="2">
        <f t="shared" si="148"/>
        <v>4</v>
      </c>
      <c r="D1881" s="31">
        <v>44679</v>
      </c>
      <c r="E1881" s="2" t="s">
        <v>5</v>
      </c>
      <c r="F1881" s="4">
        <v>110</v>
      </c>
      <c r="G1881" s="2" t="s">
        <v>4</v>
      </c>
      <c r="H1881" s="2">
        <v>11</v>
      </c>
      <c r="I1881" s="2">
        <v>4138</v>
      </c>
      <c r="J1881" s="2">
        <v>8773</v>
      </c>
      <c r="K1881" s="29">
        <f t="shared" si="145"/>
        <v>4635</v>
      </c>
      <c r="L1881">
        <f t="shared" si="146"/>
        <v>52.832554428359735</v>
      </c>
      <c r="M1881" s="33">
        <f t="shared" si="149"/>
        <v>1.2690216349707864E-3</v>
      </c>
      <c r="N1881" s="32"/>
    </row>
    <row r="1882" spans="1:14" x14ac:dyDescent="0.25">
      <c r="A1882" s="2">
        <v>1880</v>
      </c>
      <c r="B1882" s="2">
        <f t="shared" si="147"/>
        <v>18</v>
      </c>
      <c r="C1882" s="2">
        <f t="shared" si="148"/>
        <v>4</v>
      </c>
      <c r="D1882" s="31">
        <v>44680</v>
      </c>
      <c r="E1882" s="2" t="s">
        <v>7</v>
      </c>
      <c r="F1882" s="4">
        <v>109</v>
      </c>
      <c r="G1882" s="2" t="s">
        <v>18</v>
      </c>
      <c r="H1882" s="2">
        <v>42</v>
      </c>
      <c r="I1882" s="2">
        <v>4542</v>
      </c>
      <c r="J1882" s="2">
        <v>5705</v>
      </c>
      <c r="K1882" s="29">
        <f t="shared" si="145"/>
        <v>1163</v>
      </c>
      <c r="L1882">
        <f t="shared" si="146"/>
        <v>20.385626643295353</v>
      </c>
      <c r="M1882" s="33">
        <f t="shared" si="149"/>
        <v>3.1841902081359755E-4</v>
      </c>
      <c r="N1882" s="32"/>
    </row>
    <row r="1883" spans="1:14" x14ac:dyDescent="0.25">
      <c r="A1883" s="2">
        <v>1881</v>
      </c>
      <c r="B1883" s="2">
        <f t="shared" si="147"/>
        <v>18</v>
      </c>
      <c r="C1883" s="2">
        <f t="shared" si="148"/>
        <v>4</v>
      </c>
      <c r="D1883" s="31">
        <v>44681</v>
      </c>
      <c r="E1883" s="2" t="s">
        <v>5</v>
      </c>
      <c r="F1883" s="4">
        <v>103</v>
      </c>
      <c r="G1883" s="2" t="s">
        <v>19</v>
      </c>
      <c r="H1883" s="2">
        <v>2</v>
      </c>
      <c r="I1883" s="2">
        <v>4464</v>
      </c>
      <c r="J1883" s="2">
        <v>1338</v>
      </c>
      <c r="K1883" s="29">
        <f t="shared" si="145"/>
        <v>-3126</v>
      </c>
      <c r="L1883">
        <f t="shared" si="146"/>
        <v>-233.63228699551567</v>
      </c>
      <c r="M1883" s="33">
        <f t="shared" si="149"/>
        <v>-8.558709020320774E-4</v>
      </c>
      <c r="N1883" s="32"/>
    </row>
    <row r="1884" spans="1:14" x14ac:dyDescent="0.25">
      <c r="A1884" s="2">
        <v>1882</v>
      </c>
      <c r="B1884" s="2">
        <f t="shared" si="147"/>
        <v>19</v>
      </c>
      <c r="C1884" s="2">
        <f t="shared" si="148"/>
        <v>5</v>
      </c>
      <c r="D1884" s="31">
        <v>44682</v>
      </c>
      <c r="E1884" s="2" t="s">
        <v>7</v>
      </c>
      <c r="F1884" s="4">
        <v>110</v>
      </c>
      <c r="G1884" s="2" t="s">
        <v>20</v>
      </c>
      <c r="H1884" s="2">
        <v>19</v>
      </c>
      <c r="I1884" s="2">
        <v>4319</v>
      </c>
      <c r="J1884" s="2">
        <v>8434</v>
      </c>
      <c r="K1884" s="29">
        <f t="shared" si="145"/>
        <v>4115</v>
      </c>
      <c r="L1884">
        <f t="shared" si="146"/>
        <v>48.79060943798909</v>
      </c>
      <c r="M1884" s="33">
        <f t="shared" si="149"/>
        <v>1.1266502757076131E-3</v>
      </c>
      <c r="N1884" s="32"/>
    </row>
    <row r="1885" spans="1:14" x14ac:dyDescent="0.25">
      <c r="A1885" s="2">
        <v>1883</v>
      </c>
      <c r="B1885" s="2">
        <f t="shared" si="147"/>
        <v>19</v>
      </c>
      <c r="C1885" s="2">
        <f t="shared" si="148"/>
        <v>5</v>
      </c>
      <c r="D1885" s="31">
        <v>44683</v>
      </c>
      <c r="E1885" s="2" t="s">
        <v>3</v>
      </c>
      <c r="F1885" s="4">
        <v>105</v>
      </c>
      <c r="G1885" s="2" t="s">
        <v>8</v>
      </c>
      <c r="H1885" s="2">
        <v>28</v>
      </c>
      <c r="I1885" s="2">
        <v>4915</v>
      </c>
      <c r="J1885" s="2">
        <v>8537</v>
      </c>
      <c r="K1885" s="29">
        <f t="shared" si="145"/>
        <v>3622</v>
      </c>
      <c r="L1885">
        <f t="shared" si="146"/>
        <v>42.427082113154505</v>
      </c>
      <c r="M1885" s="33">
        <f t="shared" si="149"/>
        <v>9.9167127548310439E-4</v>
      </c>
      <c r="N1885" s="32"/>
    </row>
    <row r="1886" spans="1:14" x14ac:dyDescent="0.25">
      <c r="A1886" s="2">
        <v>1884</v>
      </c>
      <c r="B1886" s="2">
        <f t="shared" si="147"/>
        <v>19</v>
      </c>
      <c r="C1886" s="2">
        <f t="shared" si="148"/>
        <v>5</v>
      </c>
      <c r="D1886" s="31">
        <v>44684</v>
      </c>
      <c r="E1886" s="2" t="s">
        <v>3</v>
      </c>
      <c r="F1886" s="4">
        <v>106</v>
      </c>
      <c r="G1886" s="2" t="s">
        <v>19</v>
      </c>
      <c r="H1886" s="2">
        <v>38</v>
      </c>
      <c r="I1886" s="2">
        <v>2598</v>
      </c>
      <c r="J1886" s="2">
        <v>2994</v>
      </c>
      <c r="K1886" s="29">
        <f t="shared" si="145"/>
        <v>396</v>
      </c>
      <c r="L1886">
        <f t="shared" si="146"/>
        <v>13.226452905811623</v>
      </c>
      <c r="M1886" s="33">
        <f t="shared" si="149"/>
        <v>1.0842126590041671E-4</v>
      </c>
      <c r="N1886" s="32"/>
    </row>
    <row r="1887" spans="1:14" x14ac:dyDescent="0.25">
      <c r="A1887" s="2">
        <v>1885</v>
      </c>
      <c r="B1887" s="2">
        <f t="shared" si="147"/>
        <v>19</v>
      </c>
      <c r="C1887" s="2">
        <f t="shared" si="148"/>
        <v>5</v>
      </c>
      <c r="D1887" s="31">
        <v>44685</v>
      </c>
      <c r="E1887" s="2" t="s">
        <v>7</v>
      </c>
      <c r="F1887" s="4">
        <v>106</v>
      </c>
      <c r="G1887" s="2" t="s">
        <v>19</v>
      </c>
      <c r="H1887" s="2">
        <v>41</v>
      </c>
      <c r="I1887" s="2">
        <v>1440</v>
      </c>
      <c r="J1887" s="2">
        <v>4171</v>
      </c>
      <c r="K1887" s="29">
        <f t="shared" si="145"/>
        <v>2731</v>
      </c>
      <c r="L1887">
        <f t="shared" si="146"/>
        <v>65.475905058738917</v>
      </c>
      <c r="M1887" s="33">
        <f t="shared" si="149"/>
        <v>7.4772342720716672E-4</v>
      </c>
      <c r="N1887" s="32"/>
    </row>
    <row r="1888" spans="1:14" x14ac:dyDescent="0.25">
      <c r="A1888" s="2">
        <v>1886</v>
      </c>
      <c r="B1888" s="2">
        <f t="shared" si="147"/>
        <v>19</v>
      </c>
      <c r="C1888" s="2">
        <f t="shared" si="148"/>
        <v>5</v>
      </c>
      <c r="D1888" s="31">
        <v>44686</v>
      </c>
      <c r="E1888" s="2" t="s">
        <v>6</v>
      </c>
      <c r="F1888" s="4">
        <v>105</v>
      </c>
      <c r="G1888" s="2" t="s">
        <v>8</v>
      </c>
      <c r="H1888" s="2">
        <v>42</v>
      </c>
      <c r="I1888" s="2">
        <v>1085</v>
      </c>
      <c r="J1888" s="2">
        <v>1071</v>
      </c>
      <c r="K1888" s="29">
        <f t="shared" si="145"/>
        <v>-14</v>
      </c>
      <c r="L1888">
        <f t="shared" si="146"/>
        <v>-1.3071895424836601</v>
      </c>
      <c r="M1888" s="33">
        <f t="shared" si="149"/>
        <v>-3.8330750570854396E-6</v>
      </c>
      <c r="N1888" s="32"/>
    </row>
    <row r="1889" spans="1:14" x14ac:dyDescent="0.25">
      <c r="A1889" s="2">
        <v>1887</v>
      </c>
      <c r="B1889" s="2">
        <f t="shared" si="147"/>
        <v>19</v>
      </c>
      <c r="C1889" s="2">
        <f t="shared" si="148"/>
        <v>5</v>
      </c>
      <c r="D1889" s="31">
        <v>44687</v>
      </c>
      <c r="E1889" s="2" t="s">
        <v>7</v>
      </c>
      <c r="F1889" s="4">
        <v>102</v>
      </c>
      <c r="G1889" s="2" t="s">
        <v>18</v>
      </c>
      <c r="H1889" s="2">
        <v>29</v>
      </c>
      <c r="I1889" s="2">
        <v>4248</v>
      </c>
      <c r="J1889" s="2">
        <v>8799</v>
      </c>
      <c r="K1889" s="29">
        <f t="shared" si="145"/>
        <v>4551</v>
      </c>
      <c r="L1889">
        <f t="shared" si="146"/>
        <v>51.721786566655304</v>
      </c>
      <c r="M1889" s="33">
        <f t="shared" si="149"/>
        <v>1.2460231846282738E-3</v>
      </c>
      <c r="N1889" s="32"/>
    </row>
    <row r="1890" spans="1:14" x14ac:dyDescent="0.25">
      <c r="A1890" s="2">
        <v>1888</v>
      </c>
      <c r="B1890" s="2">
        <f t="shared" si="147"/>
        <v>19</v>
      </c>
      <c r="C1890" s="2">
        <f t="shared" si="148"/>
        <v>5</v>
      </c>
      <c r="D1890" s="31">
        <v>44688</v>
      </c>
      <c r="E1890" s="2" t="s">
        <v>3</v>
      </c>
      <c r="F1890" s="4">
        <v>108</v>
      </c>
      <c r="G1890" s="2" t="s">
        <v>19</v>
      </c>
      <c r="H1890" s="2">
        <v>41</v>
      </c>
      <c r="I1890" s="2">
        <v>1135</v>
      </c>
      <c r="J1890" s="2">
        <v>899</v>
      </c>
      <c r="K1890" s="29">
        <f t="shared" si="145"/>
        <v>-236</v>
      </c>
      <c r="L1890">
        <f t="shared" si="146"/>
        <v>-26.251390433815352</v>
      </c>
      <c r="M1890" s="33">
        <f t="shared" si="149"/>
        <v>-6.4614693819440257E-5</v>
      </c>
      <c r="N1890" s="32"/>
    </row>
    <row r="1891" spans="1:14" x14ac:dyDescent="0.25">
      <c r="A1891" s="2">
        <v>1889</v>
      </c>
      <c r="B1891" s="2">
        <f t="shared" si="147"/>
        <v>20</v>
      </c>
      <c r="C1891" s="2">
        <f t="shared" si="148"/>
        <v>5</v>
      </c>
      <c r="D1891" s="31">
        <v>44689</v>
      </c>
      <c r="E1891" s="2" t="s">
        <v>6</v>
      </c>
      <c r="F1891" s="4">
        <v>101</v>
      </c>
      <c r="G1891" s="2" t="s">
        <v>19</v>
      </c>
      <c r="H1891" s="2">
        <v>21</v>
      </c>
      <c r="I1891" s="2">
        <v>3424</v>
      </c>
      <c r="J1891" s="2">
        <v>6238</v>
      </c>
      <c r="K1891" s="29">
        <f t="shared" si="145"/>
        <v>2814</v>
      </c>
      <c r="L1891">
        <f t="shared" si="146"/>
        <v>45.110612375761463</v>
      </c>
      <c r="M1891" s="33">
        <f t="shared" si="149"/>
        <v>7.7044808647417327E-4</v>
      </c>
      <c r="N1891" s="32"/>
    </row>
    <row r="1892" spans="1:14" x14ac:dyDescent="0.25">
      <c r="A1892" s="2">
        <v>1890</v>
      </c>
      <c r="B1892" s="2">
        <f t="shared" si="147"/>
        <v>20</v>
      </c>
      <c r="C1892" s="2">
        <f t="shared" si="148"/>
        <v>5</v>
      </c>
      <c r="D1892" s="31">
        <v>44690</v>
      </c>
      <c r="E1892" s="2" t="s">
        <v>6</v>
      </c>
      <c r="F1892" s="4">
        <v>110</v>
      </c>
      <c r="G1892" s="2" t="s">
        <v>19</v>
      </c>
      <c r="H1892" s="2">
        <v>43</v>
      </c>
      <c r="I1892" s="2">
        <v>4522</v>
      </c>
      <c r="J1892" s="2">
        <v>7889</v>
      </c>
      <c r="K1892" s="29">
        <f t="shared" si="145"/>
        <v>3367</v>
      </c>
      <c r="L1892">
        <f t="shared" si="146"/>
        <v>42.679680567879323</v>
      </c>
      <c r="M1892" s="33">
        <f t="shared" si="149"/>
        <v>9.2185455122904814E-4</v>
      </c>
      <c r="N1892" s="32"/>
    </row>
    <row r="1893" spans="1:14" x14ac:dyDescent="0.25">
      <c r="A1893" s="2">
        <v>1891</v>
      </c>
      <c r="B1893" s="2">
        <f t="shared" si="147"/>
        <v>20</v>
      </c>
      <c r="C1893" s="2">
        <f t="shared" si="148"/>
        <v>5</v>
      </c>
      <c r="D1893" s="31">
        <v>44691</v>
      </c>
      <c r="E1893" s="2" t="s">
        <v>6</v>
      </c>
      <c r="F1893" s="4">
        <v>110</v>
      </c>
      <c r="G1893" s="2" t="s">
        <v>18</v>
      </c>
      <c r="H1893" s="2">
        <v>38</v>
      </c>
      <c r="I1893" s="2">
        <v>3974</v>
      </c>
      <c r="J1893" s="2">
        <v>7661</v>
      </c>
      <c r="K1893" s="29">
        <f t="shared" si="145"/>
        <v>3687</v>
      </c>
      <c r="L1893">
        <f t="shared" si="146"/>
        <v>48.126876386894665</v>
      </c>
      <c r="M1893" s="33">
        <f t="shared" si="149"/>
        <v>1.0094676953910011E-3</v>
      </c>
      <c r="N1893" s="32"/>
    </row>
    <row r="1894" spans="1:14" x14ac:dyDescent="0.25">
      <c r="A1894" s="2">
        <v>1892</v>
      </c>
      <c r="B1894" s="2">
        <f t="shared" si="147"/>
        <v>20</v>
      </c>
      <c r="C1894" s="2">
        <f t="shared" si="148"/>
        <v>5</v>
      </c>
      <c r="D1894" s="31">
        <v>44692</v>
      </c>
      <c r="E1894" s="2" t="s">
        <v>6</v>
      </c>
      <c r="F1894" s="4">
        <v>108</v>
      </c>
      <c r="G1894" s="2" t="s">
        <v>8</v>
      </c>
      <c r="H1894" s="2">
        <v>33</v>
      </c>
      <c r="I1894" s="2">
        <v>2504</v>
      </c>
      <c r="J1894" s="2">
        <v>2644</v>
      </c>
      <c r="K1894" s="29">
        <f t="shared" si="145"/>
        <v>140</v>
      </c>
      <c r="L1894">
        <f t="shared" si="146"/>
        <v>5.2950075642965198</v>
      </c>
      <c r="M1894" s="33">
        <f t="shared" si="149"/>
        <v>3.8330750570854391E-5</v>
      </c>
      <c r="N1894" s="32"/>
    </row>
    <row r="1895" spans="1:14" x14ac:dyDescent="0.25">
      <c r="A1895" s="2">
        <v>1893</v>
      </c>
      <c r="B1895" s="2">
        <f t="shared" si="147"/>
        <v>20</v>
      </c>
      <c r="C1895" s="2">
        <f t="shared" si="148"/>
        <v>5</v>
      </c>
      <c r="D1895" s="31">
        <v>44693</v>
      </c>
      <c r="E1895" s="2" t="s">
        <v>7</v>
      </c>
      <c r="F1895" s="4">
        <v>107</v>
      </c>
      <c r="G1895" s="2" t="s">
        <v>4</v>
      </c>
      <c r="H1895" s="2">
        <v>36</v>
      </c>
      <c r="I1895" s="2">
        <v>3124</v>
      </c>
      <c r="J1895" s="2">
        <v>7833</v>
      </c>
      <c r="K1895" s="29">
        <f t="shared" si="145"/>
        <v>4709</v>
      </c>
      <c r="L1895">
        <f t="shared" si="146"/>
        <v>60.117451806459854</v>
      </c>
      <c r="M1895" s="33">
        <f t="shared" si="149"/>
        <v>1.2892821745582382E-3</v>
      </c>
      <c r="N1895" s="32"/>
    </row>
    <row r="1896" spans="1:14" x14ac:dyDescent="0.25">
      <c r="A1896" s="2">
        <v>1894</v>
      </c>
      <c r="B1896" s="2">
        <f t="shared" si="147"/>
        <v>20</v>
      </c>
      <c r="C1896" s="2">
        <f t="shared" si="148"/>
        <v>5</v>
      </c>
      <c r="D1896" s="31">
        <v>44694</v>
      </c>
      <c r="E1896" s="2" t="s">
        <v>3</v>
      </c>
      <c r="F1896" s="4">
        <v>110</v>
      </c>
      <c r="G1896" s="2" t="s">
        <v>18</v>
      </c>
      <c r="H1896" s="2">
        <v>38</v>
      </c>
      <c r="I1896" s="2">
        <v>2594</v>
      </c>
      <c r="J1896" s="2">
        <v>3867</v>
      </c>
      <c r="K1896" s="29">
        <f t="shared" si="145"/>
        <v>1273</v>
      </c>
      <c r="L1896">
        <f t="shared" si="146"/>
        <v>32.919575898629425</v>
      </c>
      <c r="M1896" s="33">
        <f t="shared" si="149"/>
        <v>3.4853603911926884E-4</v>
      </c>
      <c r="N1896" s="32"/>
    </row>
    <row r="1897" spans="1:14" x14ac:dyDescent="0.25">
      <c r="A1897" s="2">
        <v>1895</v>
      </c>
      <c r="B1897" s="2">
        <f t="shared" si="147"/>
        <v>20</v>
      </c>
      <c r="C1897" s="2">
        <f t="shared" si="148"/>
        <v>5</v>
      </c>
      <c r="D1897" s="31">
        <v>44695</v>
      </c>
      <c r="E1897" s="2" t="s">
        <v>3</v>
      </c>
      <c r="F1897" s="4">
        <v>110</v>
      </c>
      <c r="G1897" s="2" t="s">
        <v>20</v>
      </c>
      <c r="H1897" s="2">
        <v>35</v>
      </c>
      <c r="I1897" s="2">
        <v>2991</v>
      </c>
      <c r="J1897" s="2">
        <v>3584</v>
      </c>
      <c r="K1897" s="29">
        <f t="shared" si="145"/>
        <v>593</v>
      </c>
      <c r="L1897">
        <f t="shared" si="146"/>
        <v>16.545758928571427</v>
      </c>
      <c r="M1897" s="33">
        <f t="shared" si="149"/>
        <v>1.6235810777511897E-4</v>
      </c>
      <c r="N1897" s="32"/>
    </row>
    <row r="1898" spans="1:14" x14ac:dyDescent="0.25">
      <c r="A1898" s="2">
        <v>1896</v>
      </c>
      <c r="B1898" s="2">
        <f t="shared" si="147"/>
        <v>21</v>
      </c>
      <c r="C1898" s="2">
        <f t="shared" si="148"/>
        <v>5</v>
      </c>
      <c r="D1898" s="31">
        <v>44696</v>
      </c>
      <c r="E1898" s="2" t="s">
        <v>3</v>
      </c>
      <c r="F1898" s="4">
        <v>105</v>
      </c>
      <c r="G1898" s="2" t="s">
        <v>20</v>
      </c>
      <c r="H1898" s="2">
        <v>22</v>
      </c>
      <c r="I1898" s="2">
        <v>3845</v>
      </c>
      <c r="J1898" s="2">
        <v>5851</v>
      </c>
      <c r="K1898" s="29">
        <f t="shared" si="145"/>
        <v>2006</v>
      </c>
      <c r="L1898">
        <f t="shared" si="146"/>
        <v>34.284737651683471</v>
      </c>
      <c r="M1898" s="33">
        <f t="shared" si="149"/>
        <v>5.4922489746524227E-4</v>
      </c>
      <c r="N1898" s="32"/>
    </row>
    <row r="1899" spans="1:14" x14ac:dyDescent="0.25">
      <c r="A1899" s="2">
        <v>1897</v>
      </c>
      <c r="B1899" s="2">
        <f t="shared" si="147"/>
        <v>21</v>
      </c>
      <c r="C1899" s="2">
        <f t="shared" si="148"/>
        <v>5</v>
      </c>
      <c r="D1899" s="31">
        <v>44697</v>
      </c>
      <c r="E1899" s="2" t="s">
        <v>5</v>
      </c>
      <c r="F1899" s="4">
        <v>106</v>
      </c>
      <c r="G1899" s="2" t="s">
        <v>20</v>
      </c>
      <c r="H1899" s="2">
        <v>37</v>
      </c>
      <c r="I1899" s="2">
        <v>3023</v>
      </c>
      <c r="J1899" s="2">
        <v>4275</v>
      </c>
      <c r="K1899" s="29">
        <f t="shared" si="145"/>
        <v>1252</v>
      </c>
      <c r="L1899">
        <f t="shared" si="146"/>
        <v>29.28654970760234</v>
      </c>
      <c r="M1899" s="33">
        <f t="shared" si="149"/>
        <v>3.4278642653364069E-4</v>
      </c>
      <c r="N1899" s="32"/>
    </row>
    <row r="1900" spans="1:14" x14ac:dyDescent="0.25">
      <c r="A1900" s="2">
        <v>1898</v>
      </c>
      <c r="B1900" s="2">
        <f t="shared" si="147"/>
        <v>21</v>
      </c>
      <c r="C1900" s="2">
        <f t="shared" si="148"/>
        <v>5</v>
      </c>
      <c r="D1900" s="31">
        <v>44698</v>
      </c>
      <c r="E1900" s="2" t="s">
        <v>3</v>
      </c>
      <c r="F1900" s="4">
        <v>102</v>
      </c>
      <c r="G1900" s="2" t="s">
        <v>4</v>
      </c>
      <c r="H1900" s="2">
        <v>39</v>
      </c>
      <c r="I1900" s="2">
        <v>3339</v>
      </c>
      <c r="J1900" s="2">
        <v>7088</v>
      </c>
      <c r="K1900" s="29">
        <f t="shared" si="145"/>
        <v>3749</v>
      </c>
      <c r="L1900">
        <f t="shared" si="146"/>
        <v>52.892212189616252</v>
      </c>
      <c r="M1900" s="33">
        <f t="shared" si="149"/>
        <v>1.0264427420723795E-3</v>
      </c>
      <c r="N1900" s="32"/>
    </row>
    <row r="1901" spans="1:14" x14ac:dyDescent="0.25">
      <c r="A1901" s="2">
        <v>1899</v>
      </c>
      <c r="B1901" s="2">
        <f t="shared" si="147"/>
        <v>21</v>
      </c>
      <c r="C1901" s="2">
        <f t="shared" si="148"/>
        <v>5</v>
      </c>
      <c r="D1901" s="31">
        <v>44699</v>
      </c>
      <c r="E1901" s="2" t="s">
        <v>5</v>
      </c>
      <c r="F1901" s="4">
        <v>103</v>
      </c>
      <c r="G1901" s="2" t="s">
        <v>18</v>
      </c>
      <c r="H1901" s="2">
        <v>3</v>
      </c>
      <c r="I1901" s="2">
        <v>3317</v>
      </c>
      <c r="J1901" s="2">
        <v>4276</v>
      </c>
      <c r="K1901" s="29">
        <f t="shared" si="145"/>
        <v>959</v>
      </c>
      <c r="L1901">
        <f t="shared" si="146"/>
        <v>22.427502338634238</v>
      </c>
      <c r="M1901" s="33">
        <f t="shared" si="149"/>
        <v>2.625656414103526E-4</v>
      </c>
      <c r="N1901" s="32"/>
    </row>
    <row r="1902" spans="1:14" x14ac:dyDescent="0.25">
      <c r="A1902" s="2">
        <v>1900</v>
      </c>
      <c r="B1902" s="2">
        <f t="shared" si="147"/>
        <v>21</v>
      </c>
      <c r="C1902" s="2">
        <f t="shared" si="148"/>
        <v>5</v>
      </c>
      <c r="D1902" s="31">
        <v>44700</v>
      </c>
      <c r="E1902" s="2" t="s">
        <v>7</v>
      </c>
      <c r="F1902" s="4">
        <v>101</v>
      </c>
      <c r="G1902" s="2" t="s">
        <v>18</v>
      </c>
      <c r="H1902" s="2">
        <v>11</v>
      </c>
      <c r="I1902" s="2">
        <v>1582</v>
      </c>
      <c r="J1902" s="2">
        <v>5769</v>
      </c>
      <c r="K1902" s="29">
        <f t="shared" si="145"/>
        <v>4187</v>
      </c>
      <c r="L1902">
        <f t="shared" si="146"/>
        <v>72.57756976945744</v>
      </c>
      <c r="M1902" s="33">
        <f t="shared" si="149"/>
        <v>1.1463632331440525E-3</v>
      </c>
      <c r="N1902" s="32"/>
    </row>
    <row r="1903" spans="1:14" x14ac:dyDescent="0.25">
      <c r="A1903" s="2">
        <v>1901</v>
      </c>
      <c r="B1903" s="2">
        <f t="shared" si="147"/>
        <v>21</v>
      </c>
      <c r="C1903" s="2">
        <f t="shared" si="148"/>
        <v>5</v>
      </c>
      <c r="D1903" s="31">
        <v>44701</v>
      </c>
      <c r="E1903" s="2" t="s">
        <v>6</v>
      </c>
      <c r="F1903" s="4">
        <v>102</v>
      </c>
      <c r="G1903" s="2" t="s">
        <v>4</v>
      </c>
      <c r="H1903" s="2">
        <v>35</v>
      </c>
      <c r="I1903" s="2">
        <v>2068</v>
      </c>
      <c r="J1903" s="2">
        <v>5063</v>
      </c>
      <c r="K1903" s="29">
        <f t="shared" si="145"/>
        <v>2995</v>
      </c>
      <c r="L1903">
        <f t="shared" si="146"/>
        <v>59.154651392455072</v>
      </c>
      <c r="M1903" s="33">
        <f t="shared" si="149"/>
        <v>8.2000427114077784E-4</v>
      </c>
      <c r="N1903" s="32"/>
    </row>
    <row r="1904" spans="1:14" x14ac:dyDescent="0.25">
      <c r="A1904" s="2">
        <v>1902</v>
      </c>
      <c r="B1904" s="2">
        <f t="shared" si="147"/>
        <v>21</v>
      </c>
      <c r="C1904" s="2">
        <f t="shared" si="148"/>
        <v>5</v>
      </c>
      <c r="D1904" s="31">
        <v>44702</v>
      </c>
      <c r="E1904" s="2" t="s">
        <v>3</v>
      </c>
      <c r="F1904" s="4">
        <v>109</v>
      </c>
      <c r="G1904" s="2" t="s">
        <v>18</v>
      </c>
      <c r="H1904" s="2">
        <v>4</v>
      </c>
      <c r="I1904" s="2">
        <v>1981</v>
      </c>
      <c r="J1904" s="2">
        <v>3168</v>
      </c>
      <c r="K1904" s="29">
        <f t="shared" si="145"/>
        <v>1187</v>
      </c>
      <c r="L1904">
        <f t="shared" si="146"/>
        <v>37.468434343434339</v>
      </c>
      <c r="M1904" s="33">
        <f t="shared" si="149"/>
        <v>3.2499000662574405E-4</v>
      </c>
      <c r="N1904" s="32"/>
    </row>
    <row r="1905" spans="1:14" x14ac:dyDescent="0.25">
      <c r="A1905" s="2">
        <v>1903</v>
      </c>
      <c r="B1905" s="2">
        <f t="shared" si="147"/>
        <v>22</v>
      </c>
      <c r="C1905" s="2">
        <f t="shared" si="148"/>
        <v>5</v>
      </c>
      <c r="D1905" s="31">
        <v>44703</v>
      </c>
      <c r="E1905" s="2" t="s">
        <v>5</v>
      </c>
      <c r="F1905" s="4">
        <v>109</v>
      </c>
      <c r="G1905" s="2" t="s">
        <v>4</v>
      </c>
      <c r="H1905" s="2">
        <v>16</v>
      </c>
      <c r="I1905" s="2">
        <v>3796</v>
      </c>
      <c r="J1905" s="2">
        <v>7149</v>
      </c>
      <c r="K1905" s="29">
        <f t="shared" si="145"/>
        <v>3353</v>
      </c>
      <c r="L1905">
        <f t="shared" si="146"/>
        <v>46.901664568471112</v>
      </c>
      <c r="M1905" s="33">
        <f t="shared" si="149"/>
        <v>9.1802147617196274E-4</v>
      </c>
      <c r="N1905" s="32"/>
    </row>
    <row r="1906" spans="1:14" x14ac:dyDescent="0.25">
      <c r="A1906" s="2">
        <v>1904</v>
      </c>
      <c r="B1906" s="2">
        <f t="shared" si="147"/>
        <v>22</v>
      </c>
      <c r="C1906" s="2">
        <f t="shared" si="148"/>
        <v>5</v>
      </c>
      <c r="D1906" s="31">
        <v>44704</v>
      </c>
      <c r="E1906" s="2" t="s">
        <v>3</v>
      </c>
      <c r="F1906" s="4">
        <v>109</v>
      </c>
      <c r="G1906" s="2" t="s">
        <v>18</v>
      </c>
      <c r="H1906" s="2">
        <v>17</v>
      </c>
      <c r="I1906" s="2">
        <v>1771</v>
      </c>
      <c r="J1906" s="2">
        <v>4806</v>
      </c>
      <c r="K1906" s="29">
        <f t="shared" si="145"/>
        <v>3035</v>
      </c>
      <c r="L1906">
        <f t="shared" si="146"/>
        <v>63.150228880565962</v>
      </c>
      <c r="M1906" s="33">
        <f t="shared" si="149"/>
        <v>8.3095591416102203E-4</v>
      </c>
      <c r="N1906" s="32"/>
    </row>
    <row r="1907" spans="1:14" x14ac:dyDescent="0.25">
      <c r="A1907" s="2">
        <v>1905</v>
      </c>
      <c r="B1907" s="2">
        <f t="shared" si="147"/>
        <v>22</v>
      </c>
      <c r="C1907" s="2">
        <f t="shared" si="148"/>
        <v>5</v>
      </c>
      <c r="D1907" s="31">
        <v>44705</v>
      </c>
      <c r="E1907" s="2" t="s">
        <v>5</v>
      </c>
      <c r="F1907" s="4">
        <v>108</v>
      </c>
      <c r="G1907" s="2" t="s">
        <v>19</v>
      </c>
      <c r="H1907" s="2">
        <v>12</v>
      </c>
      <c r="I1907" s="2">
        <v>4297</v>
      </c>
      <c r="J1907" s="2">
        <v>5771</v>
      </c>
      <c r="K1907" s="29">
        <f t="shared" si="145"/>
        <v>1474</v>
      </c>
      <c r="L1907">
        <f t="shared" si="146"/>
        <v>25.541500606480678</v>
      </c>
      <c r="M1907" s="33">
        <f t="shared" si="149"/>
        <v>4.0356804529599551E-4</v>
      </c>
      <c r="N1907" s="32"/>
    </row>
    <row r="1908" spans="1:14" x14ac:dyDescent="0.25">
      <c r="A1908" s="2">
        <v>1906</v>
      </c>
      <c r="B1908" s="2">
        <f t="shared" si="147"/>
        <v>22</v>
      </c>
      <c r="C1908" s="2">
        <f t="shared" si="148"/>
        <v>5</v>
      </c>
      <c r="D1908" s="31">
        <v>44706</v>
      </c>
      <c r="E1908" s="2" t="s">
        <v>6</v>
      </c>
      <c r="F1908" s="4">
        <v>103</v>
      </c>
      <c r="G1908" s="2" t="s">
        <v>4</v>
      </c>
      <c r="H1908" s="2">
        <v>11</v>
      </c>
      <c r="I1908" s="2">
        <v>2045</v>
      </c>
      <c r="J1908" s="2">
        <v>3873</v>
      </c>
      <c r="K1908" s="29">
        <f t="shared" si="145"/>
        <v>1828</v>
      </c>
      <c r="L1908">
        <f t="shared" si="146"/>
        <v>47.198554092434804</v>
      </c>
      <c r="M1908" s="33">
        <f t="shared" si="149"/>
        <v>5.0049008602515589E-4</v>
      </c>
      <c r="N1908" s="32"/>
    </row>
    <row r="1909" spans="1:14" x14ac:dyDescent="0.25">
      <c r="A1909" s="2">
        <v>1907</v>
      </c>
      <c r="B1909" s="2">
        <f t="shared" si="147"/>
        <v>22</v>
      </c>
      <c r="C1909" s="2">
        <f t="shared" si="148"/>
        <v>5</v>
      </c>
      <c r="D1909" s="31">
        <v>44707</v>
      </c>
      <c r="E1909" s="2" t="s">
        <v>3</v>
      </c>
      <c r="F1909" s="4">
        <v>103</v>
      </c>
      <c r="G1909" s="2" t="s">
        <v>20</v>
      </c>
      <c r="H1909" s="2">
        <v>4</v>
      </c>
      <c r="I1909" s="2">
        <v>2646</v>
      </c>
      <c r="J1909" s="2">
        <v>4877</v>
      </c>
      <c r="K1909" s="29">
        <f t="shared" si="145"/>
        <v>2231</v>
      </c>
      <c r="L1909">
        <f t="shared" si="146"/>
        <v>45.745335247078124</v>
      </c>
      <c r="M1909" s="33">
        <f t="shared" si="149"/>
        <v>6.1082788945411538E-4</v>
      </c>
      <c r="N1909" s="32"/>
    </row>
    <row r="1910" spans="1:14" x14ac:dyDescent="0.25">
      <c r="A1910" s="2">
        <v>1908</v>
      </c>
      <c r="B1910" s="2">
        <f t="shared" si="147"/>
        <v>22</v>
      </c>
      <c r="C1910" s="2">
        <f t="shared" si="148"/>
        <v>5</v>
      </c>
      <c r="D1910" s="31">
        <v>44708</v>
      </c>
      <c r="E1910" s="2" t="s">
        <v>5</v>
      </c>
      <c r="F1910" s="4">
        <v>108</v>
      </c>
      <c r="G1910" s="2" t="s">
        <v>4</v>
      </c>
      <c r="H1910" s="2">
        <v>46</v>
      </c>
      <c r="I1910" s="2">
        <v>4081</v>
      </c>
      <c r="J1910" s="2">
        <v>2135</v>
      </c>
      <c r="K1910" s="29">
        <f t="shared" si="145"/>
        <v>-1946</v>
      </c>
      <c r="L1910">
        <f t="shared" si="146"/>
        <v>-91.147540983606561</v>
      </c>
      <c r="M1910" s="33">
        <f t="shared" si="149"/>
        <v>-5.327974329348761E-4</v>
      </c>
      <c r="N1910" s="32"/>
    </row>
    <row r="1911" spans="1:14" x14ac:dyDescent="0.25">
      <c r="A1911" s="2">
        <v>1909</v>
      </c>
      <c r="B1911" s="2">
        <f t="shared" si="147"/>
        <v>22</v>
      </c>
      <c r="C1911" s="2">
        <f t="shared" si="148"/>
        <v>5</v>
      </c>
      <c r="D1911" s="31">
        <v>44709</v>
      </c>
      <c r="E1911" s="2" t="s">
        <v>6</v>
      </c>
      <c r="F1911" s="4">
        <v>104</v>
      </c>
      <c r="G1911" s="2" t="s">
        <v>19</v>
      </c>
      <c r="H1911" s="2">
        <v>24</v>
      </c>
      <c r="I1911" s="2">
        <v>2111</v>
      </c>
      <c r="J1911" s="2">
        <v>5534</v>
      </c>
      <c r="K1911" s="29">
        <f t="shared" si="145"/>
        <v>3423</v>
      </c>
      <c r="L1911">
        <f t="shared" si="146"/>
        <v>61.853993494759663</v>
      </c>
      <c r="M1911" s="33">
        <f t="shared" si="149"/>
        <v>9.3718685145738985E-4</v>
      </c>
      <c r="N1911" s="32"/>
    </row>
    <row r="1912" spans="1:14" x14ac:dyDescent="0.25">
      <c r="A1912" s="2">
        <v>1910</v>
      </c>
      <c r="B1912" s="2">
        <f t="shared" si="147"/>
        <v>23</v>
      </c>
      <c r="C1912" s="2">
        <f t="shared" si="148"/>
        <v>5</v>
      </c>
      <c r="D1912" s="31">
        <v>44710</v>
      </c>
      <c r="E1912" s="2" t="s">
        <v>7</v>
      </c>
      <c r="F1912" s="4">
        <v>106</v>
      </c>
      <c r="G1912" s="2" t="s">
        <v>4</v>
      </c>
      <c r="H1912" s="2">
        <v>44</v>
      </c>
      <c r="I1912" s="2">
        <v>2079</v>
      </c>
      <c r="J1912" s="2">
        <v>6129</v>
      </c>
      <c r="K1912" s="29">
        <f t="shared" si="145"/>
        <v>4050</v>
      </c>
      <c r="L1912">
        <f t="shared" si="146"/>
        <v>66.079295154185019</v>
      </c>
      <c r="M1912" s="33">
        <f t="shared" si="149"/>
        <v>1.1088538557997164E-3</v>
      </c>
      <c r="N1912" s="32"/>
    </row>
    <row r="1913" spans="1:14" x14ac:dyDescent="0.25">
      <c r="A1913" s="2">
        <v>1911</v>
      </c>
      <c r="B1913" s="2">
        <f t="shared" si="147"/>
        <v>23</v>
      </c>
      <c r="C1913" s="2">
        <f t="shared" si="148"/>
        <v>5</v>
      </c>
      <c r="D1913" s="31">
        <v>44711</v>
      </c>
      <c r="E1913" s="2" t="s">
        <v>7</v>
      </c>
      <c r="F1913" s="4">
        <v>106</v>
      </c>
      <c r="G1913" s="2" t="s">
        <v>18</v>
      </c>
      <c r="H1913" s="2">
        <v>12</v>
      </c>
      <c r="I1913" s="2">
        <v>2857</v>
      </c>
      <c r="J1913" s="2">
        <v>8795</v>
      </c>
      <c r="K1913" s="29">
        <f t="shared" si="145"/>
        <v>5938</v>
      </c>
      <c r="L1913">
        <f t="shared" si="146"/>
        <v>67.515633882888011</v>
      </c>
      <c r="M1913" s="33">
        <f t="shared" si="149"/>
        <v>1.6257714063552386E-3</v>
      </c>
      <c r="N1913" s="32"/>
    </row>
    <row r="1914" spans="1:14" x14ac:dyDescent="0.25">
      <c r="A1914" s="2">
        <v>1912</v>
      </c>
      <c r="B1914" s="2">
        <f t="shared" si="147"/>
        <v>23</v>
      </c>
      <c r="C1914" s="2">
        <f t="shared" si="148"/>
        <v>5</v>
      </c>
      <c r="D1914" s="31">
        <v>44712</v>
      </c>
      <c r="E1914" s="2" t="s">
        <v>3</v>
      </c>
      <c r="F1914" s="4">
        <v>108</v>
      </c>
      <c r="G1914" s="2" t="s">
        <v>20</v>
      </c>
      <c r="H1914" s="2">
        <v>15</v>
      </c>
      <c r="I1914" s="2">
        <v>3939</v>
      </c>
      <c r="J1914" s="2">
        <v>7413</v>
      </c>
      <c r="K1914" s="29">
        <f t="shared" si="145"/>
        <v>3474</v>
      </c>
      <c r="L1914">
        <f t="shared" si="146"/>
        <v>46.863617968433836</v>
      </c>
      <c r="M1914" s="33">
        <f t="shared" si="149"/>
        <v>9.5115019630820114E-4</v>
      </c>
      <c r="N1914" s="32"/>
    </row>
    <row r="1915" spans="1:14" x14ac:dyDescent="0.25">
      <c r="A1915" s="2">
        <v>1913</v>
      </c>
      <c r="B1915" s="2">
        <f t="shared" si="147"/>
        <v>23</v>
      </c>
      <c r="C1915" s="2">
        <f t="shared" si="148"/>
        <v>6</v>
      </c>
      <c r="D1915" s="31">
        <v>44713</v>
      </c>
      <c r="E1915" s="2" t="s">
        <v>7</v>
      </c>
      <c r="F1915" s="4">
        <v>110</v>
      </c>
      <c r="G1915" s="2" t="s">
        <v>20</v>
      </c>
      <c r="H1915" s="2">
        <v>19</v>
      </c>
      <c r="I1915" s="2">
        <v>3711</v>
      </c>
      <c r="J1915" s="2">
        <v>4023</v>
      </c>
      <c r="K1915" s="29">
        <f t="shared" si="145"/>
        <v>312</v>
      </c>
      <c r="L1915">
        <f t="shared" si="146"/>
        <v>7.7554064131245344</v>
      </c>
      <c r="M1915" s="33">
        <f t="shared" si="149"/>
        <v>8.5422815557904071E-5</v>
      </c>
      <c r="N1915" s="32"/>
    </row>
    <row r="1916" spans="1:14" x14ac:dyDescent="0.25">
      <c r="A1916" s="2">
        <v>1914</v>
      </c>
      <c r="B1916" s="2">
        <f t="shared" si="147"/>
        <v>23</v>
      </c>
      <c r="C1916" s="2">
        <f t="shared" si="148"/>
        <v>6</v>
      </c>
      <c r="D1916" s="31">
        <v>44714</v>
      </c>
      <c r="E1916" s="2" t="s">
        <v>3</v>
      </c>
      <c r="F1916" s="4">
        <v>110</v>
      </c>
      <c r="G1916" s="2" t="s">
        <v>18</v>
      </c>
      <c r="H1916" s="2">
        <v>46</v>
      </c>
      <c r="I1916" s="2">
        <v>4411</v>
      </c>
      <c r="J1916" s="2">
        <v>1629</v>
      </c>
      <c r="K1916" s="29">
        <f t="shared" si="145"/>
        <v>-2782</v>
      </c>
      <c r="L1916">
        <f t="shared" si="146"/>
        <v>-170.77961939840392</v>
      </c>
      <c r="M1916" s="33">
        <f t="shared" si="149"/>
        <v>-7.6168677205797801E-4</v>
      </c>
      <c r="N1916" s="32"/>
    </row>
    <row r="1917" spans="1:14" x14ac:dyDescent="0.25">
      <c r="A1917" s="2">
        <v>1915</v>
      </c>
      <c r="B1917" s="2">
        <f t="shared" si="147"/>
        <v>23</v>
      </c>
      <c r="C1917" s="2">
        <f t="shared" si="148"/>
        <v>6</v>
      </c>
      <c r="D1917" s="31">
        <v>44715</v>
      </c>
      <c r="E1917" s="2" t="s">
        <v>5</v>
      </c>
      <c r="F1917" s="4">
        <v>108</v>
      </c>
      <c r="G1917" s="2" t="s">
        <v>4</v>
      </c>
      <c r="H1917" s="2">
        <v>27</v>
      </c>
      <c r="I1917" s="2">
        <v>2441</v>
      </c>
      <c r="J1917" s="2">
        <v>1181</v>
      </c>
      <c r="K1917" s="29">
        <f t="shared" si="145"/>
        <v>-1260</v>
      </c>
      <c r="L1917">
        <f t="shared" si="146"/>
        <v>-106.68924640135478</v>
      </c>
      <c r="M1917" s="33">
        <f t="shared" si="149"/>
        <v>-3.4497675513768951E-4</v>
      </c>
      <c r="N1917" s="32"/>
    </row>
    <row r="1918" spans="1:14" x14ac:dyDescent="0.25">
      <c r="A1918" s="2">
        <v>1916</v>
      </c>
      <c r="B1918" s="2">
        <f t="shared" si="147"/>
        <v>23</v>
      </c>
      <c r="C1918" s="2">
        <f t="shared" si="148"/>
        <v>6</v>
      </c>
      <c r="D1918" s="31">
        <v>44716</v>
      </c>
      <c r="E1918" s="2" t="s">
        <v>3</v>
      </c>
      <c r="F1918" s="4">
        <v>102</v>
      </c>
      <c r="G1918" s="2" t="s">
        <v>4</v>
      </c>
      <c r="H1918" s="2">
        <v>42</v>
      </c>
      <c r="I1918" s="2">
        <v>4672</v>
      </c>
      <c r="J1918" s="2">
        <v>3016</v>
      </c>
      <c r="K1918" s="29">
        <f t="shared" si="145"/>
        <v>-1656</v>
      </c>
      <c r="L1918">
        <f t="shared" si="146"/>
        <v>-54.907161803713535</v>
      </c>
      <c r="M1918" s="33">
        <f t="shared" si="149"/>
        <v>-4.5339802103810625E-4</v>
      </c>
      <c r="N1918" s="32"/>
    </row>
    <row r="1919" spans="1:14" x14ac:dyDescent="0.25">
      <c r="A1919" s="2">
        <v>1917</v>
      </c>
      <c r="B1919" s="2">
        <f t="shared" si="147"/>
        <v>24</v>
      </c>
      <c r="C1919" s="2">
        <f t="shared" si="148"/>
        <v>6</v>
      </c>
      <c r="D1919" s="31">
        <v>44717</v>
      </c>
      <c r="E1919" s="2" t="s">
        <v>7</v>
      </c>
      <c r="F1919" s="4">
        <v>108</v>
      </c>
      <c r="G1919" s="2" t="s">
        <v>18</v>
      </c>
      <c r="H1919" s="2">
        <v>24</v>
      </c>
      <c r="I1919" s="2">
        <v>3814</v>
      </c>
      <c r="J1919" s="2">
        <v>6022</v>
      </c>
      <c r="K1919" s="29">
        <f t="shared" si="145"/>
        <v>2208</v>
      </c>
      <c r="L1919">
        <f t="shared" si="146"/>
        <v>36.665559614745931</v>
      </c>
      <c r="M1919" s="33">
        <f t="shared" si="149"/>
        <v>6.0453069471747499E-4</v>
      </c>
      <c r="N1919" s="32"/>
    </row>
    <row r="1920" spans="1:14" x14ac:dyDescent="0.25">
      <c r="A1920" s="2">
        <v>1918</v>
      </c>
      <c r="B1920" s="2">
        <f t="shared" si="147"/>
        <v>24</v>
      </c>
      <c r="C1920" s="2">
        <f t="shared" si="148"/>
        <v>6</v>
      </c>
      <c r="D1920" s="31">
        <v>44718</v>
      </c>
      <c r="E1920" s="2" t="s">
        <v>3</v>
      </c>
      <c r="F1920" s="4">
        <v>101</v>
      </c>
      <c r="G1920" s="2" t="s">
        <v>20</v>
      </c>
      <c r="H1920" s="2">
        <v>13</v>
      </c>
      <c r="I1920" s="2">
        <v>3926</v>
      </c>
      <c r="J1920" s="2">
        <v>3019</v>
      </c>
      <c r="K1920" s="29">
        <f t="shared" si="145"/>
        <v>-907</v>
      </c>
      <c r="L1920">
        <f t="shared" si="146"/>
        <v>-30.043060616098042</v>
      </c>
      <c r="M1920" s="33">
        <f t="shared" si="149"/>
        <v>-2.4832850548403524E-4</v>
      </c>
      <c r="N1920" s="32"/>
    </row>
    <row r="1921" spans="1:14" x14ac:dyDescent="0.25">
      <c r="A1921" s="2">
        <v>1919</v>
      </c>
      <c r="B1921" s="2">
        <f t="shared" si="147"/>
        <v>24</v>
      </c>
      <c r="C1921" s="2">
        <f t="shared" si="148"/>
        <v>6</v>
      </c>
      <c r="D1921" s="31">
        <v>44719</v>
      </c>
      <c r="E1921" s="2" t="s">
        <v>5</v>
      </c>
      <c r="F1921" s="4">
        <v>107</v>
      </c>
      <c r="G1921" s="2" t="s">
        <v>19</v>
      </c>
      <c r="H1921" s="2">
        <v>18</v>
      </c>
      <c r="I1921" s="2">
        <v>2552</v>
      </c>
      <c r="J1921" s="2">
        <v>6339</v>
      </c>
      <c r="K1921" s="29">
        <f t="shared" si="145"/>
        <v>3787</v>
      </c>
      <c r="L1921">
        <f t="shared" si="146"/>
        <v>59.741284114213599</v>
      </c>
      <c r="M1921" s="33">
        <f t="shared" si="149"/>
        <v>1.0368468029416113E-3</v>
      </c>
      <c r="N1921" s="32"/>
    </row>
    <row r="1922" spans="1:14" x14ac:dyDescent="0.25">
      <c r="A1922" s="2">
        <v>1920</v>
      </c>
      <c r="B1922" s="2">
        <f t="shared" si="147"/>
        <v>24</v>
      </c>
      <c r="C1922" s="2">
        <f t="shared" si="148"/>
        <v>6</v>
      </c>
      <c r="D1922" s="31">
        <v>44720</v>
      </c>
      <c r="E1922" s="2" t="s">
        <v>7</v>
      </c>
      <c r="F1922" s="4">
        <v>101</v>
      </c>
      <c r="G1922" s="2" t="s">
        <v>4</v>
      </c>
      <c r="H1922" s="2">
        <v>23</v>
      </c>
      <c r="I1922" s="2">
        <v>3046</v>
      </c>
      <c r="J1922" s="2">
        <v>3076</v>
      </c>
      <c r="K1922" s="29">
        <f t="shared" si="145"/>
        <v>30</v>
      </c>
      <c r="L1922">
        <f t="shared" si="146"/>
        <v>0.97529258777633299</v>
      </c>
      <c r="M1922" s="33">
        <f t="shared" si="149"/>
        <v>8.2137322651830848E-6</v>
      </c>
      <c r="N1922" s="32"/>
    </row>
    <row r="1923" spans="1:14" x14ac:dyDescent="0.25">
      <c r="A1923" s="2">
        <v>1921</v>
      </c>
      <c r="B1923" s="2">
        <f t="shared" si="147"/>
        <v>24</v>
      </c>
      <c r="C1923" s="2">
        <f t="shared" si="148"/>
        <v>6</v>
      </c>
      <c r="D1923" s="31">
        <v>44721</v>
      </c>
      <c r="E1923" s="2" t="s">
        <v>3</v>
      </c>
      <c r="F1923" s="4">
        <v>108</v>
      </c>
      <c r="G1923" s="2" t="s">
        <v>20</v>
      </c>
      <c r="H1923" s="2">
        <v>10</v>
      </c>
      <c r="I1923" s="2">
        <v>4396</v>
      </c>
      <c r="J1923" s="2">
        <v>6657</v>
      </c>
      <c r="K1923" s="29">
        <f t="shared" ref="K1923:K1986" si="150">J1923-I1923</f>
        <v>2261</v>
      </c>
      <c r="L1923">
        <f t="shared" ref="L1923:L1986" si="151">K1923/J1923*100</f>
        <v>33.964248159831754</v>
      </c>
      <c r="M1923" s="33">
        <f t="shared" si="149"/>
        <v>6.1904162171929841E-4</v>
      </c>
      <c r="N1923" s="32"/>
    </row>
    <row r="1924" spans="1:14" x14ac:dyDescent="0.25">
      <c r="A1924" s="2">
        <v>1922</v>
      </c>
      <c r="B1924" s="2">
        <f t="shared" ref="B1924:B1987" si="152">WEEKNUM(D1924)</f>
        <v>24</v>
      </c>
      <c r="C1924" s="2">
        <f t="shared" ref="C1924:C1987" si="153">MONTH(D1924)</f>
        <v>6</v>
      </c>
      <c r="D1924" s="31">
        <v>44722</v>
      </c>
      <c r="E1924" s="2" t="s">
        <v>7</v>
      </c>
      <c r="F1924" s="4">
        <v>109</v>
      </c>
      <c r="G1924" s="2" t="s">
        <v>4</v>
      </c>
      <c r="H1924" s="2">
        <v>13</v>
      </c>
      <c r="I1924" s="2">
        <v>3566</v>
      </c>
      <c r="J1924" s="2">
        <v>2278</v>
      </c>
      <c r="K1924" s="29">
        <f t="shared" si="150"/>
        <v>-1288</v>
      </c>
      <c r="L1924">
        <f t="shared" si="151"/>
        <v>-56.540825285338016</v>
      </c>
      <c r="M1924" s="33">
        <f t="shared" ref="M1924:M1987" si="154">K1924/($K$2003)</f>
        <v>-3.5264290525186041E-4</v>
      </c>
      <c r="N1924" s="32"/>
    </row>
    <row r="1925" spans="1:14" x14ac:dyDescent="0.25">
      <c r="A1925" s="2">
        <v>1923</v>
      </c>
      <c r="B1925" s="2">
        <f t="shared" si="152"/>
        <v>24</v>
      </c>
      <c r="C1925" s="2">
        <f t="shared" si="153"/>
        <v>6</v>
      </c>
      <c r="D1925" s="31">
        <v>44723</v>
      </c>
      <c r="E1925" s="2" t="s">
        <v>5</v>
      </c>
      <c r="F1925" s="4">
        <v>109</v>
      </c>
      <c r="G1925" s="2" t="s">
        <v>18</v>
      </c>
      <c r="H1925" s="2">
        <v>27</v>
      </c>
      <c r="I1925" s="2">
        <v>3319</v>
      </c>
      <c r="J1925" s="2">
        <v>6638</v>
      </c>
      <c r="K1925" s="29">
        <f t="shared" si="150"/>
        <v>3319</v>
      </c>
      <c r="L1925">
        <f t="shared" si="151"/>
        <v>50</v>
      </c>
      <c r="M1925" s="33">
        <f t="shared" si="154"/>
        <v>9.0871257960475525E-4</v>
      </c>
      <c r="N1925" s="32"/>
    </row>
    <row r="1926" spans="1:14" x14ac:dyDescent="0.25">
      <c r="A1926" s="2">
        <v>1924</v>
      </c>
      <c r="B1926" s="2">
        <f t="shared" si="152"/>
        <v>25</v>
      </c>
      <c r="C1926" s="2">
        <f t="shared" si="153"/>
        <v>6</v>
      </c>
      <c r="D1926" s="31">
        <v>44724</v>
      </c>
      <c r="E1926" s="2" t="s">
        <v>6</v>
      </c>
      <c r="F1926" s="4">
        <v>110</v>
      </c>
      <c r="G1926" s="2" t="s">
        <v>4</v>
      </c>
      <c r="H1926" s="2">
        <v>12</v>
      </c>
      <c r="I1926" s="2">
        <v>1192</v>
      </c>
      <c r="J1926" s="2">
        <v>5745</v>
      </c>
      <c r="K1926" s="29">
        <f t="shared" si="150"/>
        <v>4553</v>
      </c>
      <c r="L1926">
        <f t="shared" si="151"/>
        <v>79.251523063533497</v>
      </c>
      <c r="M1926" s="33">
        <f t="shared" si="154"/>
        <v>1.2465707667792861E-3</v>
      </c>
      <c r="N1926" s="32"/>
    </row>
    <row r="1927" spans="1:14" x14ac:dyDescent="0.25">
      <c r="A1927" s="2">
        <v>1925</v>
      </c>
      <c r="B1927" s="2">
        <f t="shared" si="152"/>
        <v>25</v>
      </c>
      <c r="C1927" s="2">
        <f t="shared" si="153"/>
        <v>6</v>
      </c>
      <c r="D1927" s="31">
        <v>44725</v>
      </c>
      <c r="E1927" s="2" t="s">
        <v>6</v>
      </c>
      <c r="F1927" s="4">
        <v>108</v>
      </c>
      <c r="G1927" s="2" t="s">
        <v>4</v>
      </c>
      <c r="H1927" s="2">
        <v>8</v>
      </c>
      <c r="I1927" s="2">
        <v>2074</v>
      </c>
      <c r="J1927" s="2">
        <v>1621</v>
      </c>
      <c r="K1927" s="29">
        <f t="shared" si="150"/>
        <v>-453</v>
      </c>
      <c r="L1927">
        <f t="shared" si="151"/>
        <v>-27.945712523133871</v>
      </c>
      <c r="M1927" s="33">
        <f t="shared" si="154"/>
        <v>-1.2402735720426456E-4</v>
      </c>
      <c r="N1927" s="32"/>
    </row>
    <row r="1928" spans="1:14" x14ac:dyDescent="0.25">
      <c r="A1928" s="2">
        <v>1926</v>
      </c>
      <c r="B1928" s="2">
        <f t="shared" si="152"/>
        <v>25</v>
      </c>
      <c r="C1928" s="2">
        <f t="shared" si="153"/>
        <v>6</v>
      </c>
      <c r="D1928" s="31">
        <v>44726</v>
      </c>
      <c r="E1928" s="2" t="s">
        <v>5</v>
      </c>
      <c r="F1928" s="4">
        <v>109</v>
      </c>
      <c r="G1928" s="2" t="s">
        <v>4</v>
      </c>
      <c r="H1928" s="2">
        <v>41</v>
      </c>
      <c r="I1928" s="2">
        <v>1631</v>
      </c>
      <c r="J1928" s="2">
        <v>1589</v>
      </c>
      <c r="K1928" s="29">
        <f t="shared" si="150"/>
        <v>-42</v>
      </c>
      <c r="L1928">
        <f t="shared" si="151"/>
        <v>-2.643171806167401</v>
      </c>
      <c r="M1928" s="33">
        <f t="shared" si="154"/>
        <v>-1.1499225171256318E-5</v>
      </c>
      <c r="N1928" s="32"/>
    </row>
    <row r="1929" spans="1:14" x14ac:dyDescent="0.25">
      <c r="A1929" s="2">
        <v>1927</v>
      </c>
      <c r="B1929" s="2">
        <f t="shared" si="152"/>
        <v>25</v>
      </c>
      <c r="C1929" s="2">
        <f t="shared" si="153"/>
        <v>6</v>
      </c>
      <c r="D1929" s="31">
        <v>44727</v>
      </c>
      <c r="E1929" s="2" t="s">
        <v>7</v>
      </c>
      <c r="F1929" s="4">
        <v>106</v>
      </c>
      <c r="G1929" s="2" t="s">
        <v>4</v>
      </c>
      <c r="H1929" s="2">
        <v>5</v>
      </c>
      <c r="I1929" s="2">
        <v>2388</v>
      </c>
      <c r="J1929" s="2">
        <v>5661</v>
      </c>
      <c r="K1929" s="29">
        <f t="shared" si="150"/>
        <v>3273</v>
      </c>
      <c r="L1929">
        <f t="shared" si="151"/>
        <v>57.816640169581348</v>
      </c>
      <c r="M1929" s="33">
        <f t="shared" si="154"/>
        <v>8.9611819013147448E-4</v>
      </c>
      <c r="N1929" s="32"/>
    </row>
    <row r="1930" spans="1:14" x14ac:dyDescent="0.25">
      <c r="A1930" s="2">
        <v>1928</v>
      </c>
      <c r="B1930" s="2">
        <f t="shared" si="152"/>
        <v>25</v>
      </c>
      <c r="C1930" s="2">
        <f t="shared" si="153"/>
        <v>6</v>
      </c>
      <c r="D1930" s="31">
        <v>44728</v>
      </c>
      <c r="E1930" s="2" t="s">
        <v>7</v>
      </c>
      <c r="F1930" s="4">
        <v>102</v>
      </c>
      <c r="G1930" s="2" t="s">
        <v>19</v>
      </c>
      <c r="H1930" s="2">
        <v>40</v>
      </c>
      <c r="I1930" s="2">
        <v>4747</v>
      </c>
      <c r="J1930" s="2">
        <v>8907</v>
      </c>
      <c r="K1930" s="29">
        <f t="shared" si="150"/>
        <v>4160</v>
      </c>
      <c r="L1930">
        <f t="shared" si="151"/>
        <v>46.704838890760072</v>
      </c>
      <c r="M1930" s="33">
        <f t="shared" si="154"/>
        <v>1.1389708741053877E-3</v>
      </c>
      <c r="N1930" s="32"/>
    </row>
    <row r="1931" spans="1:14" x14ac:dyDescent="0.25">
      <c r="A1931" s="2">
        <v>1929</v>
      </c>
      <c r="B1931" s="2">
        <f t="shared" si="152"/>
        <v>25</v>
      </c>
      <c r="C1931" s="2">
        <f t="shared" si="153"/>
        <v>6</v>
      </c>
      <c r="D1931" s="31">
        <v>44729</v>
      </c>
      <c r="E1931" s="2" t="s">
        <v>7</v>
      </c>
      <c r="F1931" s="4">
        <v>101</v>
      </c>
      <c r="G1931" s="2" t="s">
        <v>19</v>
      </c>
      <c r="H1931" s="2">
        <v>34</v>
      </c>
      <c r="I1931" s="2">
        <v>2039</v>
      </c>
      <c r="J1931" s="2">
        <v>5748</v>
      </c>
      <c r="K1931" s="29">
        <f t="shared" si="150"/>
        <v>3709</v>
      </c>
      <c r="L1931">
        <f t="shared" si="151"/>
        <v>64.526791927627002</v>
      </c>
      <c r="M1931" s="33">
        <f t="shared" si="154"/>
        <v>1.0154910990521353E-3</v>
      </c>
      <c r="N1931" s="32"/>
    </row>
    <row r="1932" spans="1:14" x14ac:dyDescent="0.25">
      <c r="A1932" s="2">
        <v>1930</v>
      </c>
      <c r="B1932" s="2">
        <f t="shared" si="152"/>
        <v>25</v>
      </c>
      <c r="C1932" s="2">
        <f t="shared" si="153"/>
        <v>6</v>
      </c>
      <c r="D1932" s="31">
        <v>44730</v>
      </c>
      <c r="E1932" s="2" t="s">
        <v>3</v>
      </c>
      <c r="F1932" s="4">
        <v>108</v>
      </c>
      <c r="G1932" s="2" t="s">
        <v>18</v>
      </c>
      <c r="H1932" s="2">
        <v>24</v>
      </c>
      <c r="I1932" s="2">
        <v>2795</v>
      </c>
      <c r="J1932" s="2">
        <v>4388</v>
      </c>
      <c r="K1932" s="29">
        <f t="shared" si="150"/>
        <v>1593</v>
      </c>
      <c r="L1932">
        <f t="shared" si="151"/>
        <v>36.303555150410212</v>
      </c>
      <c r="M1932" s="33">
        <f t="shared" si="154"/>
        <v>4.3614918328122178E-4</v>
      </c>
      <c r="N1932" s="32"/>
    </row>
    <row r="1933" spans="1:14" x14ac:dyDescent="0.25">
      <c r="A1933" s="2">
        <v>1931</v>
      </c>
      <c r="B1933" s="2">
        <f t="shared" si="152"/>
        <v>26</v>
      </c>
      <c r="C1933" s="2">
        <f t="shared" si="153"/>
        <v>6</v>
      </c>
      <c r="D1933" s="31">
        <v>44731</v>
      </c>
      <c r="E1933" s="2" t="s">
        <v>3</v>
      </c>
      <c r="F1933" s="4">
        <v>103</v>
      </c>
      <c r="G1933" s="2" t="s">
        <v>20</v>
      </c>
      <c r="H1933" s="2">
        <v>10</v>
      </c>
      <c r="I1933" s="2">
        <v>2051</v>
      </c>
      <c r="J1933" s="2">
        <v>2532</v>
      </c>
      <c r="K1933" s="29">
        <f t="shared" si="150"/>
        <v>481</v>
      </c>
      <c r="L1933">
        <f t="shared" si="151"/>
        <v>18.996840442338073</v>
      </c>
      <c r="M1933" s="33">
        <f t="shared" si="154"/>
        <v>1.3169350731843544E-4</v>
      </c>
      <c r="N1933" s="32"/>
    </row>
    <row r="1934" spans="1:14" x14ac:dyDescent="0.25">
      <c r="A1934" s="2">
        <v>1932</v>
      </c>
      <c r="B1934" s="2">
        <f t="shared" si="152"/>
        <v>26</v>
      </c>
      <c r="C1934" s="2">
        <f t="shared" si="153"/>
        <v>6</v>
      </c>
      <c r="D1934" s="31">
        <v>44732</v>
      </c>
      <c r="E1934" s="2" t="s">
        <v>7</v>
      </c>
      <c r="F1934" s="4">
        <v>103</v>
      </c>
      <c r="G1934" s="2" t="s">
        <v>8</v>
      </c>
      <c r="H1934" s="2">
        <v>7</v>
      </c>
      <c r="I1934" s="2">
        <v>2140</v>
      </c>
      <c r="J1934" s="2">
        <v>8063</v>
      </c>
      <c r="K1934" s="29">
        <f t="shared" si="150"/>
        <v>5923</v>
      </c>
      <c r="L1934">
        <f t="shared" si="151"/>
        <v>73.459010293935251</v>
      </c>
      <c r="M1934" s="33">
        <f t="shared" si="154"/>
        <v>1.6216645402226469E-3</v>
      </c>
      <c r="N1934" s="32"/>
    </row>
    <row r="1935" spans="1:14" x14ac:dyDescent="0.25">
      <c r="A1935" s="2">
        <v>1933</v>
      </c>
      <c r="B1935" s="2">
        <f t="shared" si="152"/>
        <v>26</v>
      </c>
      <c r="C1935" s="2">
        <f t="shared" si="153"/>
        <v>6</v>
      </c>
      <c r="D1935" s="31">
        <v>44733</v>
      </c>
      <c r="E1935" s="2" t="s">
        <v>7</v>
      </c>
      <c r="F1935" s="4">
        <v>106</v>
      </c>
      <c r="G1935" s="2" t="s">
        <v>4</v>
      </c>
      <c r="H1935" s="2">
        <v>45</v>
      </c>
      <c r="I1935" s="2">
        <v>1699</v>
      </c>
      <c r="J1935" s="2">
        <v>4202</v>
      </c>
      <c r="K1935" s="29">
        <f t="shared" si="150"/>
        <v>2503</v>
      </c>
      <c r="L1935">
        <f t="shared" si="151"/>
        <v>59.566872917658252</v>
      </c>
      <c r="M1935" s="33">
        <f t="shared" si="154"/>
        <v>6.8529906199177532E-4</v>
      </c>
      <c r="N1935" s="32"/>
    </row>
    <row r="1936" spans="1:14" x14ac:dyDescent="0.25">
      <c r="A1936" s="2">
        <v>1934</v>
      </c>
      <c r="B1936" s="2">
        <f t="shared" si="152"/>
        <v>26</v>
      </c>
      <c r="C1936" s="2">
        <f t="shared" si="153"/>
        <v>6</v>
      </c>
      <c r="D1936" s="31">
        <v>44734</v>
      </c>
      <c r="E1936" s="2" t="s">
        <v>3</v>
      </c>
      <c r="F1936" s="4">
        <v>107</v>
      </c>
      <c r="G1936" s="2" t="s">
        <v>19</v>
      </c>
      <c r="H1936" s="2">
        <v>22</v>
      </c>
      <c r="I1936" s="2">
        <v>1759</v>
      </c>
      <c r="J1936" s="2">
        <v>6226</v>
      </c>
      <c r="K1936" s="29">
        <f t="shared" si="150"/>
        <v>4467</v>
      </c>
      <c r="L1936">
        <f t="shared" si="151"/>
        <v>71.74751044008994</v>
      </c>
      <c r="M1936" s="33">
        <f t="shared" si="154"/>
        <v>1.2230247342857612E-3</v>
      </c>
      <c r="N1936" s="32"/>
    </row>
    <row r="1937" spans="1:14" x14ac:dyDescent="0.25">
      <c r="A1937" s="2">
        <v>1935</v>
      </c>
      <c r="B1937" s="2">
        <f t="shared" si="152"/>
        <v>26</v>
      </c>
      <c r="C1937" s="2">
        <f t="shared" si="153"/>
        <v>6</v>
      </c>
      <c r="D1937" s="31">
        <v>44735</v>
      </c>
      <c r="E1937" s="2" t="s">
        <v>3</v>
      </c>
      <c r="F1937" s="4">
        <v>103</v>
      </c>
      <c r="G1937" s="2" t="s">
        <v>4</v>
      </c>
      <c r="H1937" s="2">
        <v>5</v>
      </c>
      <c r="I1937" s="2">
        <v>2720</v>
      </c>
      <c r="J1937" s="2">
        <v>5810</v>
      </c>
      <c r="K1937" s="29">
        <f t="shared" si="150"/>
        <v>3090</v>
      </c>
      <c r="L1937">
        <f t="shared" si="151"/>
        <v>53.184165232358005</v>
      </c>
      <c r="M1937" s="33">
        <f t="shared" si="154"/>
        <v>8.4601442331385768E-4</v>
      </c>
      <c r="N1937" s="32"/>
    </row>
    <row r="1938" spans="1:14" x14ac:dyDescent="0.25">
      <c r="A1938" s="2">
        <v>1936</v>
      </c>
      <c r="B1938" s="2">
        <f t="shared" si="152"/>
        <v>26</v>
      </c>
      <c r="C1938" s="2">
        <f t="shared" si="153"/>
        <v>6</v>
      </c>
      <c r="D1938" s="31">
        <v>44736</v>
      </c>
      <c r="E1938" s="2" t="s">
        <v>3</v>
      </c>
      <c r="F1938" s="4">
        <v>106</v>
      </c>
      <c r="G1938" s="2" t="s">
        <v>4</v>
      </c>
      <c r="H1938" s="2">
        <v>36</v>
      </c>
      <c r="I1938" s="2">
        <v>1067</v>
      </c>
      <c r="J1938" s="2">
        <v>4670</v>
      </c>
      <c r="K1938" s="29">
        <f t="shared" si="150"/>
        <v>3603</v>
      </c>
      <c r="L1938">
        <f t="shared" si="151"/>
        <v>77.15203426124198</v>
      </c>
      <c r="M1938" s="33">
        <f t="shared" si="154"/>
        <v>9.8646924504848846E-4</v>
      </c>
      <c r="N1938" s="32"/>
    </row>
    <row r="1939" spans="1:14" x14ac:dyDescent="0.25">
      <c r="A1939" s="2">
        <v>1937</v>
      </c>
      <c r="B1939" s="2">
        <f t="shared" si="152"/>
        <v>26</v>
      </c>
      <c r="C1939" s="2">
        <f t="shared" si="153"/>
        <v>6</v>
      </c>
      <c r="D1939" s="31">
        <v>44737</v>
      </c>
      <c r="E1939" s="2" t="s">
        <v>7</v>
      </c>
      <c r="F1939" s="4">
        <v>105</v>
      </c>
      <c r="G1939" s="2" t="s">
        <v>20</v>
      </c>
      <c r="H1939" s="2">
        <v>42</v>
      </c>
      <c r="I1939" s="2">
        <v>2558</v>
      </c>
      <c r="J1939" s="2">
        <v>6146</v>
      </c>
      <c r="K1939" s="29">
        <f t="shared" si="150"/>
        <v>3588</v>
      </c>
      <c r="L1939">
        <f t="shared" si="151"/>
        <v>58.379433778067039</v>
      </c>
      <c r="M1939" s="33">
        <f t="shared" si="154"/>
        <v>9.8236237891589679E-4</v>
      </c>
      <c r="N1939" s="32"/>
    </row>
    <row r="1940" spans="1:14" x14ac:dyDescent="0.25">
      <c r="A1940" s="2">
        <v>1938</v>
      </c>
      <c r="B1940" s="2">
        <f t="shared" si="152"/>
        <v>27</v>
      </c>
      <c r="C1940" s="2">
        <f t="shared" si="153"/>
        <v>6</v>
      </c>
      <c r="D1940" s="31">
        <v>44738</v>
      </c>
      <c r="E1940" s="2" t="s">
        <v>3</v>
      </c>
      <c r="F1940" s="4">
        <v>108</v>
      </c>
      <c r="G1940" s="2" t="s">
        <v>8</v>
      </c>
      <c r="H1940" s="2">
        <v>11</v>
      </c>
      <c r="I1940" s="2">
        <v>4804</v>
      </c>
      <c r="J1940" s="2">
        <v>3761</v>
      </c>
      <c r="K1940" s="29">
        <f t="shared" si="150"/>
        <v>-1043</v>
      </c>
      <c r="L1940">
        <f t="shared" si="151"/>
        <v>-27.731986173889922</v>
      </c>
      <c r="M1940" s="33">
        <f t="shared" si="154"/>
        <v>-2.8556409175286521E-4</v>
      </c>
      <c r="N1940" s="32"/>
    </row>
    <row r="1941" spans="1:14" x14ac:dyDescent="0.25">
      <c r="A1941" s="2">
        <v>1939</v>
      </c>
      <c r="B1941" s="2">
        <f t="shared" si="152"/>
        <v>27</v>
      </c>
      <c r="C1941" s="2">
        <f t="shared" si="153"/>
        <v>6</v>
      </c>
      <c r="D1941" s="31">
        <v>44739</v>
      </c>
      <c r="E1941" s="2" t="s">
        <v>6</v>
      </c>
      <c r="F1941" s="4">
        <v>109</v>
      </c>
      <c r="G1941" s="2" t="s">
        <v>20</v>
      </c>
      <c r="H1941" s="2">
        <v>29</v>
      </c>
      <c r="I1941" s="2">
        <v>2863</v>
      </c>
      <c r="J1941" s="2">
        <v>2859</v>
      </c>
      <c r="K1941" s="29">
        <f t="shared" si="150"/>
        <v>-4</v>
      </c>
      <c r="L1941">
        <f t="shared" si="151"/>
        <v>-0.13990905911157747</v>
      </c>
      <c r="M1941" s="33">
        <f t="shared" si="154"/>
        <v>-1.0951643020244113E-6</v>
      </c>
      <c r="N1941" s="32"/>
    </row>
    <row r="1942" spans="1:14" x14ac:dyDescent="0.25">
      <c r="A1942" s="2">
        <v>1940</v>
      </c>
      <c r="B1942" s="2">
        <f t="shared" si="152"/>
        <v>27</v>
      </c>
      <c r="C1942" s="2">
        <f t="shared" si="153"/>
        <v>6</v>
      </c>
      <c r="D1942" s="31">
        <v>44740</v>
      </c>
      <c r="E1942" s="2" t="s">
        <v>3</v>
      </c>
      <c r="F1942" s="4">
        <v>110</v>
      </c>
      <c r="G1942" s="2" t="s">
        <v>4</v>
      </c>
      <c r="H1942" s="2">
        <v>21</v>
      </c>
      <c r="I1942" s="2">
        <v>2631</v>
      </c>
      <c r="J1942" s="2">
        <v>1207</v>
      </c>
      <c r="K1942" s="29">
        <f t="shared" si="150"/>
        <v>-1424</v>
      </c>
      <c r="L1942">
        <f t="shared" si="151"/>
        <v>-117.97845898922949</v>
      </c>
      <c r="M1942" s="33">
        <f t="shared" si="154"/>
        <v>-3.8987849152069038E-4</v>
      </c>
      <c r="N1942" s="32"/>
    </row>
    <row r="1943" spans="1:14" x14ac:dyDescent="0.25">
      <c r="A1943" s="2">
        <v>1941</v>
      </c>
      <c r="B1943" s="2">
        <f t="shared" si="152"/>
        <v>27</v>
      </c>
      <c r="C1943" s="2">
        <f t="shared" si="153"/>
        <v>6</v>
      </c>
      <c r="D1943" s="31">
        <v>44741</v>
      </c>
      <c r="E1943" s="2" t="s">
        <v>3</v>
      </c>
      <c r="F1943" s="4">
        <v>109</v>
      </c>
      <c r="G1943" s="2" t="s">
        <v>4</v>
      </c>
      <c r="H1943" s="2">
        <v>29</v>
      </c>
      <c r="I1943" s="2">
        <v>2620</v>
      </c>
      <c r="J1943" s="2">
        <v>4707</v>
      </c>
      <c r="K1943" s="29">
        <f t="shared" si="150"/>
        <v>2087</v>
      </c>
      <c r="L1943">
        <f t="shared" si="151"/>
        <v>44.338219672827705</v>
      </c>
      <c r="M1943" s="33">
        <f t="shared" si="154"/>
        <v>5.7140197458123659E-4</v>
      </c>
      <c r="N1943" s="32"/>
    </row>
    <row r="1944" spans="1:14" x14ac:dyDescent="0.25">
      <c r="A1944" s="2">
        <v>1942</v>
      </c>
      <c r="B1944" s="2">
        <f t="shared" si="152"/>
        <v>27</v>
      </c>
      <c r="C1944" s="2">
        <f t="shared" si="153"/>
        <v>6</v>
      </c>
      <c r="D1944" s="31">
        <v>44742</v>
      </c>
      <c r="E1944" s="2" t="s">
        <v>6</v>
      </c>
      <c r="F1944" s="4">
        <v>101</v>
      </c>
      <c r="G1944" s="2" t="s">
        <v>20</v>
      </c>
      <c r="H1944" s="2">
        <v>18</v>
      </c>
      <c r="I1944" s="2">
        <v>2855</v>
      </c>
      <c r="J1944" s="2">
        <v>7249</v>
      </c>
      <c r="K1944" s="29">
        <f t="shared" si="150"/>
        <v>4394</v>
      </c>
      <c r="L1944">
        <f t="shared" si="151"/>
        <v>60.615257276865776</v>
      </c>
      <c r="M1944" s="33">
        <f t="shared" si="154"/>
        <v>1.2030379857738158E-3</v>
      </c>
      <c r="N1944" s="32"/>
    </row>
    <row r="1945" spans="1:14" x14ac:dyDescent="0.25">
      <c r="A1945" s="2">
        <v>1943</v>
      </c>
      <c r="B1945" s="2">
        <f t="shared" si="152"/>
        <v>27</v>
      </c>
      <c r="C1945" s="2">
        <f t="shared" si="153"/>
        <v>7</v>
      </c>
      <c r="D1945" s="31">
        <v>44743</v>
      </c>
      <c r="E1945" s="2" t="s">
        <v>3</v>
      </c>
      <c r="F1945" s="4">
        <v>103</v>
      </c>
      <c r="G1945" s="2" t="s">
        <v>8</v>
      </c>
      <c r="H1945" s="2">
        <v>38</v>
      </c>
      <c r="I1945" s="2">
        <v>1562</v>
      </c>
      <c r="J1945" s="2">
        <v>3581</v>
      </c>
      <c r="K1945" s="29">
        <f t="shared" si="150"/>
        <v>2019</v>
      </c>
      <c r="L1945">
        <f t="shared" si="151"/>
        <v>56.380899190170339</v>
      </c>
      <c r="M1945" s="33">
        <f t="shared" si="154"/>
        <v>5.5278418144682161E-4</v>
      </c>
      <c r="N1945" s="32"/>
    </row>
    <row r="1946" spans="1:14" x14ac:dyDescent="0.25">
      <c r="A1946" s="2">
        <v>1944</v>
      </c>
      <c r="B1946" s="2">
        <f t="shared" si="152"/>
        <v>27</v>
      </c>
      <c r="C1946" s="2">
        <f t="shared" si="153"/>
        <v>7</v>
      </c>
      <c r="D1946" s="31">
        <v>44744</v>
      </c>
      <c r="E1946" s="2" t="s">
        <v>6</v>
      </c>
      <c r="F1946" s="4">
        <v>102</v>
      </c>
      <c r="G1946" s="2" t="s">
        <v>19</v>
      </c>
      <c r="H1946" s="2">
        <v>22</v>
      </c>
      <c r="I1946" s="2">
        <v>1797</v>
      </c>
      <c r="J1946" s="2">
        <v>1103</v>
      </c>
      <c r="K1946" s="29">
        <f t="shared" si="150"/>
        <v>-694</v>
      </c>
      <c r="L1946">
        <f t="shared" si="151"/>
        <v>-62.919310970081597</v>
      </c>
      <c r="M1946" s="33">
        <f t="shared" si="154"/>
        <v>-1.9001100640123536E-4</v>
      </c>
      <c r="N1946" s="32"/>
    </row>
    <row r="1947" spans="1:14" x14ac:dyDescent="0.25">
      <c r="A1947" s="2">
        <v>1945</v>
      </c>
      <c r="B1947" s="2">
        <f t="shared" si="152"/>
        <v>28</v>
      </c>
      <c r="C1947" s="2">
        <f t="shared" si="153"/>
        <v>7</v>
      </c>
      <c r="D1947" s="31">
        <v>44745</v>
      </c>
      <c r="E1947" s="2" t="s">
        <v>7</v>
      </c>
      <c r="F1947" s="4">
        <v>108</v>
      </c>
      <c r="G1947" s="2" t="s">
        <v>20</v>
      </c>
      <c r="H1947" s="2">
        <v>12</v>
      </c>
      <c r="I1947" s="2">
        <v>4287</v>
      </c>
      <c r="J1947" s="2">
        <v>3819</v>
      </c>
      <c r="K1947" s="29">
        <f t="shared" si="150"/>
        <v>-468</v>
      </c>
      <c r="L1947">
        <f t="shared" si="151"/>
        <v>-12.254516889238021</v>
      </c>
      <c r="M1947" s="33">
        <f t="shared" si="154"/>
        <v>-1.2813422333685611E-4</v>
      </c>
      <c r="N1947" s="32"/>
    </row>
    <row r="1948" spans="1:14" x14ac:dyDescent="0.25">
      <c r="A1948" s="2">
        <v>1946</v>
      </c>
      <c r="B1948" s="2">
        <f t="shared" si="152"/>
        <v>28</v>
      </c>
      <c r="C1948" s="2">
        <f t="shared" si="153"/>
        <v>7</v>
      </c>
      <c r="D1948" s="31">
        <v>44746</v>
      </c>
      <c r="E1948" s="2" t="s">
        <v>7</v>
      </c>
      <c r="F1948" s="4">
        <v>102</v>
      </c>
      <c r="G1948" s="2" t="s">
        <v>18</v>
      </c>
      <c r="H1948" s="2">
        <v>2</v>
      </c>
      <c r="I1948" s="2">
        <v>3655</v>
      </c>
      <c r="J1948" s="2">
        <v>2208</v>
      </c>
      <c r="K1948" s="29">
        <f t="shared" si="150"/>
        <v>-1447</v>
      </c>
      <c r="L1948">
        <f t="shared" si="151"/>
        <v>-65.534420289855078</v>
      </c>
      <c r="M1948" s="33">
        <f t="shared" si="154"/>
        <v>-3.9617568625733077E-4</v>
      </c>
      <c r="N1948" s="32"/>
    </row>
    <row r="1949" spans="1:14" x14ac:dyDescent="0.25">
      <c r="A1949" s="2">
        <v>1947</v>
      </c>
      <c r="B1949" s="2">
        <f t="shared" si="152"/>
        <v>28</v>
      </c>
      <c r="C1949" s="2">
        <f t="shared" si="153"/>
        <v>7</v>
      </c>
      <c r="D1949" s="31">
        <v>44747</v>
      </c>
      <c r="E1949" s="2" t="s">
        <v>5</v>
      </c>
      <c r="F1949" s="4">
        <v>103</v>
      </c>
      <c r="G1949" s="2" t="s">
        <v>20</v>
      </c>
      <c r="H1949" s="2">
        <v>35</v>
      </c>
      <c r="I1949" s="2">
        <v>1121</v>
      </c>
      <c r="J1949" s="2">
        <v>2458</v>
      </c>
      <c r="K1949" s="29">
        <f t="shared" si="150"/>
        <v>1337</v>
      </c>
      <c r="L1949">
        <f t="shared" si="151"/>
        <v>54.393816110659074</v>
      </c>
      <c r="M1949" s="33">
        <f t="shared" si="154"/>
        <v>3.6605866795165942E-4</v>
      </c>
      <c r="N1949" s="32"/>
    </row>
    <row r="1950" spans="1:14" x14ac:dyDescent="0.25">
      <c r="A1950" s="2">
        <v>1948</v>
      </c>
      <c r="B1950" s="2">
        <f t="shared" si="152"/>
        <v>28</v>
      </c>
      <c r="C1950" s="2">
        <f t="shared" si="153"/>
        <v>7</v>
      </c>
      <c r="D1950" s="31">
        <v>44748</v>
      </c>
      <c r="E1950" s="2" t="s">
        <v>6</v>
      </c>
      <c r="F1950" s="4">
        <v>108</v>
      </c>
      <c r="G1950" s="2" t="s">
        <v>20</v>
      </c>
      <c r="H1950" s="2">
        <v>10</v>
      </c>
      <c r="I1950" s="2">
        <v>4196</v>
      </c>
      <c r="J1950" s="2">
        <v>4332</v>
      </c>
      <c r="K1950" s="29">
        <f t="shared" si="150"/>
        <v>136</v>
      </c>
      <c r="L1950">
        <f t="shared" si="151"/>
        <v>3.1394275161588179</v>
      </c>
      <c r="M1950" s="33">
        <f t="shared" si="154"/>
        <v>3.7235586268829983E-5</v>
      </c>
      <c r="N1950" s="32"/>
    </row>
    <row r="1951" spans="1:14" x14ac:dyDescent="0.25">
      <c r="A1951" s="2">
        <v>1949</v>
      </c>
      <c r="B1951" s="2">
        <f t="shared" si="152"/>
        <v>28</v>
      </c>
      <c r="C1951" s="2">
        <f t="shared" si="153"/>
        <v>7</v>
      </c>
      <c r="D1951" s="31">
        <v>44749</v>
      </c>
      <c r="E1951" s="2" t="s">
        <v>6</v>
      </c>
      <c r="F1951" s="4">
        <v>101</v>
      </c>
      <c r="G1951" s="2" t="s">
        <v>18</v>
      </c>
      <c r="H1951" s="2">
        <v>9</v>
      </c>
      <c r="I1951" s="2">
        <v>4212</v>
      </c>
      <c r="J1951" s="2">
        <v>6042</v>
      </c>
      <c r="K1951" s="29">
        <f t="shared" si="150"/>
        <v>1830</v>
      </c>
      <c r="L1951">
        <f t="shared" si="151"/>
        <v>30.287984111221451</v>
      </c>
      <c r="M1951" s="33">
        <f t="shared" si="154"/>
        <v>5.0103766817616812E-4</v>
      </c>
      <c r="N1951" s="32"/>
    </row>
    <row r="1952" spans="1:14" x14ac:dyDescent="0.25">
      <c r="A1952" s="2">
        <v>1950</v>
      </c>
      <c r="B1952" s="2">
        <f t="shared" si="152"/>
        <v>28</v>
      </c>
      <c r="C1952" s="2">
        <f t="shared" si="153"/>
        <v>7</v>
      </c>
      <c r="D1952" s="31">
        <v>44750</v>
      </c>
      <c r="E1952" s="2" t="s">
        <v>6</v>
      </c>
      <c r="F1952" s="4">
        <v>109</v>
      </c>
      <c r="G1952" s="2" t="s">
        <v>19</v>
      </c>
      <c r="H1952" s="2">
        <v>26</v>
      </c>
      <c r="I1952" s="2">
        <v>4196</v>
      </c>
      <c r="J1952" s="2">
        <v>4018</v>
      </c>
      <c r="K1952" s="29">
        <f t="shared" si="150"/>
        <v>-178</v>
      </c>
      <c r="L1952">
        <f t="shared" si="151"/>
        <v>-4.4300647088103533</v>
      </c>
      <c r="M1952" s="33">
        <f t="shared" si="154"/>
        <v>-4.8734811440086298E-5</v>
      </c>
      <c r="N1952" s="32"/>
    </row>
    <row r="1953" spans="1:14" x14ac:dyDescent="0.25">
      <c r="A1953" s="2">
        <v>1951</v>
      </c>
      <c r="B1953" s="2">
        <f t="shared" si="152"/>
        <v>28</v>
      </c>
      <c r="C1953" s="2">
        <f t="shared" si="153"/>
        <v>7</v>
      </c>
      <c r="D1953" s="31">
        <v>44751</v>
      </c>
      <c r="E1953" s="2" t="s">
        <v>7</v>
      </c>
      <c r="F1953" s="4">
        <v>110</v>
      </c>
      <c r="G1953" s="2" t="s">
        <v>8</v>
      </c>
      <c r="H1953" s="2">
        <v>32</v>
      </c>
      <c r="I1953" s="2">
        <v>2093</v>
      </c>
      <c r="J1953" s="2">
        <v>5207</v>
      </c>
      <c r="K1953" s="29">
        <f t="shared" si="150"/>
        <v>3114</v>
      </c>
      <c r="L1953">
        <f t="shared" si="151"/>
        <v>59.804109852122146</v>
      </c>
      <c r="M1953" s="33">
        <f t="shared" si="154"/>
        <v>8.5258540912600412E-4</v>
      </c>
      <c r="N1953" s="32"/>
    </row>
    <row r="1954" spans="1:14" x14ac:dyDescent="0.25">
      <c r="A1954" s="2">
        <v>1952</v>
      </c>
      <c r="B1954" s="2">
        <f t="shared" si="152"/>
        <v>29</v>
      </c>
      <c r="C1954" s="2">
        <f t="shared" si="153"/>
        <v>7</v>
      </c>
      <c r="D1954" s="31">
        <v>44752</v>
      </c>
      <c r="E1954" s="2" t="s">
        <v>7</v>
      </c>
      <c r="F1954" s="4">
        <v>109</v>
      </c>
      <c r="G1954" s="2" t="s">
        <v>18</v>
      </c>
      <c r="H1954" s="2">
        <v>21</v>
      </c>
      <c r="I1954" s="2">
        <v>1812</v>
      </c>
      <c r="J1954" s="2">
        <v>7284</v>
      </c>
      <c r="K1954" s="29">
        <f t="shared" si="150"/>
        <v>5472</v>
      </c>
      <c r="L1954">
        <f t="shared" si="151"/>
        <v>75.12355848434926</v>
      </c>
      <c r="M1954" s="33">
        <f t="shared" si="154"/>
        <v>1.4981847651693945E-3</v>
      </c>
      <c r="N1954" s="32"/>
    </row>
    <row r="1955" spans="1:14" x14ac:dyDescent="0.25">
      <c r="A1955" s="2">
        <v>1953</v>
      </c>
      <c r="B1955" s="2">
        <f t="shared" si="152"/>
        <v>29</v>
      </c>
      <c r="C1955" s="2">
        <f t="shared" si="153"/>
        <v>7</v>
      </c>
      <c r="D1955" s="31">
        <v>44753</v>
      </c>
      <c r="E1955" s="2" t="s">
        <v>3</v>
      </c>
      <c r="F1955" s="4">
        <v>102</v>
      </c>
      <c r="G1955" s="2" t="s">
        <v>4</v>
      </c>
      <c r="H1955" s="2">
        <v>22</v>
      </c>
      <c r="I1955" s="2">
        <v>4670</v>
      </c>
      <c r="J1955" s="2">
        <v>7942</v>
      </c>
      <c r="K1955" s="29">
        <f t="shared" si="150"/>
        <v>3272</v>
      </c>
      <c r="L1955">
        <f t="shared" si="151"/>
        <v>41.198690506169733</v>
      </c>
      <c r="M1955" s="33">
        <f t="shared" si="154"/>
        <v>8.9584439905596842E-4</v>
      </c>
      <c r="N1955" s="32"/>
    </row>
    <row r="1956" spans="1:14" x14ac:dyDescent="0.25">
      <c r="A1956" s="2">
        <v>1954</v>
      </c>
      <c r="B1956" s="2">
        <f t="shared" si="152"/>
        <v>29</v>
      </c>
      <c r="C1956" s="2">
        <f t="shared" si="153"/>
        <v>7</v>
      </c>
      <c r="D1956" s="31">
        <v>44754</v>
      </c>
      <c r="E1956" s="2" t="s">
        <v>5</v>
      </c>
      <c r="F1956" s="4">
        <v>101</v>
      </c>
      <c r="G1956" s="2" t="s">
        <v>19</v>
      </c>
      <c r="H1956" s="2">
        <v>27</v>
      </c>
      <c r="I1956" s="2">
        <v>3313</v>
      </c>
      <c r="J1956" s="2">
        <v>1814</v>
      </c>
      <c r="K1956" s="29">
        <f t="shared" si="150"/>
        <v>-1499</v>
      </c>
      <c r="L1956">
        <f t="shared" si="151"/>
        <v>-82.63506063947078</v>
      </c>
      <c r="M1956" s="33">
        <f t="shared" si="154"/>
        <v>-4.1041282218364812E-4</v>
      </c>
      <c r="N1956" s="32"/>
    </row>
    <row r="1957" spans="1:14" x14ac:dyDescent="0.25">
      <c r="A1957" s="2">
        <v>1955</v>
      </c>
      <c r="B1957" s="2">
        <f t="shared" si="152"/>
        <v>29</v>
      </c>
      <c r="C1957" s="2">
        <f t="shared" si="153"/>
        <v>7</v>
      </c>
      <c r="D1957" s="31">
        <v>44755</v>
      </c>
      <c r="E1957" s="2" t="s">
        <v>3</v>
      </c>
      <c r="F1957" s="4">
        <v>105</v>
      </c>
      <c r="G1957" s="2" t="s">
        <v>19</v>
      </c>
      <c r="H1957" s="2">
        <v>33</v>
      </c>
      <c r="I1957" s="2">
        <v>2242</v>
      </c>
      <c r="J1957" s="2">
        <v>7307</v>
      </c>
      <c r="K1957" s="29">
        <f t="shared" si="150"/>
        <v>5065</v>
      </c>
      <c r="L1957">
        <f t="shared" si="151"/>
        <v>69.317093198302999</v>
      </c>
      <c r="M1957" s="33">
        <f t="shared" si="154"/>
        <v>1.3867517974384107E-3</v>
      </c>
      <c r="N1957" s="32"/>
    </row>
    <row r="1958" spans="1:14" x14ac:dyDescent="0.25">
      <c r="A1958" s="2">
        <v>1956</v>
      </c>
      <c r="B1958" s="2">
        <f t="shared" si="152"/>
        <v>29</v>
      </c>
      <c r="C1958" s="2">
        <f t="shared" si="153"/>
        <v>7</v>
      </c>
      <c r="D1958" s="31">
        <v>44756</v>
      </c>
      <c r="E1958" s="2" t="s">
        <v>3</v>
      </c>
      <c r="F1958" s="4">
        <v>108</v>
      </c>
      <c r="G1958" s="2" t="s">
        <v>18</v>
      </c>
      <c r="H1958" s="2">
        <v>3</v>
      </c>
      <c r="I1958" s="2">
        <v>3231</v>
      </c>
      <c r="J1958" s="2">
        <v>6809</v>
      </c>
      <c r="K1958" s="29">
        <f t="shared" si="150"/>
        <v>3578</v>
      </c>
      <c r="L1958">
        <f t="shared" si="151"/>
        <v>52.548098105448673</v>
      </c>
      <c r="M1958" s="33">
        <f t="shared" si="154"/>
        <v>9.7962446816083574E-4</v>
      </c>
      <c r="N1958" s="32"/>
    </row>
    <row r="1959" spans="1:14" x14ac:dyDescent="0.25">
      <c r="A1959" s="2">
        <v>1957</v>
      </c>
      <c r="B1959" s="2">
        <f t="shared" si="152"/>
        <v>29</v>
      </c>
      <c r="C1959" s="2">
        <f t="shared" si="153"/>
        <v>7</v>
      </c>
      <c r="D1959" s="31">
        <v>44757</v>
      </c>
      <c r="E1959" s="2" t="s">
        <v>3</v>
      </c>
      <c r="F1959" s="4">
        <v>103</v>
      </c>
      <c r="G1959" s="2" t="s">
        <v>19</v>
      </c>
      <c r="H1959" s="2">
        <v>43</v>
      </c>
      <c r="I1959" s="2">
        <v>4302</v>
      </c>
      <c r="J1959" s="2">
        <v>2245</v>
      </c>
      <c r="K1959" s="29">
        <f t="shared" si="150"/>
        <v>-2057</v>
      </c>
      <c r="L1959">
        <f t="shared" si="151"/>
        <v>-91.625835189309583</v>
      </c>
      <c r="M1959" s="33">
        <f t="shared" si="154"/>
        <v>-5.6318824231605346E-4</v>
      </c>
      <c r="N1959" s="32"/>
    </row>
    <row r="1960" spans="1:14" x14ac:dyDescent="0.25">
      <c r="A1960" s="2">
        <v>1958</v>
      </c>
      <c r="B1960" s="2">
        <f t="shared" si="152"/>
        <v>29</v>
      </c>
      <c r="C1960" s="2">
        <f t="shared" si="153"/>
        <v>7</v>
      </c>
      <c r="D1960" s="31">
        <v>44758</v>
      </c>
      <c r="E1960" s="2" t="s">
        <v>5</v>
      </c>
      <c r="F1960" s="4">
        <v>109</v>
      </c>
      <c r="G1960" s="2" t="s">
        <v>8</v>
      </c>
      <c r="H1960" s="2">
        <v>11</v>
      </c>
      <c r="I1960" s="2">
        <v>3239</v>
      </c>
      <c r="J1960" s="2">
        <v>3240</v>
      </c>
      <c r="K1960" s="29">
        <f t="shared" si="150"/>
        <v>1</v>
      </c>
      <c r="L1960">
        <f t="shared" si="151"/>
        <v>3.0864197530864196E-2</v>
      </c>
      <c r="M1960" s="33">
        <f t="shared" si="154"/>
        <v>2.7379107550610282E-7</v>
      </c>
      <c r="N1960" s="32"/>
    </row>
    <row r="1961" spans="1:14" x14ac:dyDescent="0.25">
      <c r="A1961" s="2">
        <v>1959</v>
      </c>
      <c r="B1961" s="2">
        <f t="shared" si="152"/>
        <v>30</v>
      </c>
      <c r="C1961" s="2">
        <f t="shared" si="153"/>
        <v>7</v>
      </c>
      <c r="D1961" s="31">
        <v>44759</v>
      </c>
      <c r="E1961" s="2" t="s">
        <v>7</v>
      </c>
      <c r="F1961" s="4">
        <v>106</v>
      </c>
      <c r="G1961" s="2" t="s">
        <v>20</v>
      </c>
      <c r="H1961" s="2">
        <v>39</v>
      </c>
      <c r="I1961" s="2">
        <v>1043</v>
      </c>
      <c r="J1961" s="2">
        <v>1707</v>
      </c>
      <c r="K1961" s="29">
        <f t="shared" si="150"/>
        <v>664</v>
      </c>
      <c r="L1961">
        <f t="shared" si="151"/>
        <v>38.898652606912712</v>
      </c>
      <c r="M1961" s="33">
        <f t="shared" si="154"/>
        <v>1.8179727413605227E-4</v>
      </c>
      <c r="N1961" s="32"/>
    </row>
    <row r="1962" spans="1:14" x14ac:dyDescent="0.25">
      <c r="A1962" s="2">
        <v>1960</v>
      </c>
      <c r="B1962" s="2">
        <f t="shared" si="152"/>
        <v>30</v>
      </c>
      <c r="C1962" s="2">
        <f t="shared" si="153"/>
        <v>7</v>
      </c>
      <c r="D1962" s="31">
        <v>44760</v>
      </c>
      <c r="E1962" s="2" t="s">
        <v>3</v>
      </c>
      <c r="F1962" s="4">
        <v>107</v>
      </c>
      <c r="G1962" s="2" t="s">
        <v>18</v>
      </c>
      <c r="H1962" s="2">
        <v>7</v>
      </c>
      <c r="I1962" s="2">
        <v>1296</v>
      </c>
      <c r="J1962" s="2">
        <v>5360</v>
      </c>
      <c r="K1962" s="29">
        <f t="shared" si="150"/>
        <v>4064</v>
      </c>
      <c r="L1962">
        <f t="shared" si="151"/>
        <v>75.820895522388057</v>
      </c>
      <c r="M1962" s="33">
        <f t="shared" si="154"/>
        <v>1.1126869308568019E-3</v>
      </c>
      <c r="N1962" s="32"/>
    </row>
    <row r="1963" spans="1:14" x14ac:dyDescent="0.25">
      <c r="A1963" s="2">
        <v>1961</v>
      </c>
      <c r="B1963" s="2">
        <f t="shared" si="152"/>
        <v>30</v>
      </c>
      <c r="C1963" s="2">
        <f t="shared" si="153"/>
        <v>7</v>
      </c>
      <c r="D1963" s="31">
        <v>44761</v>
      </c>
      <c r="E1963" s="2" t="s">
        <v>3</v>
      </c>
      <c r="F1963" s="4">
        <v>108</v>
      </c>
      <c r="G1963" s="2" t="s">
        <v>4</v>
      </c>
      <c r="H1963" s="2">
        <v>43</v>
      </c>
      <c r="I1963" s="2">
        <v>4294</v>
      </c>
      <c r="J1963" s="2">
        <v>3270</v>
      </c>
      <c r="K1963" s="29">
        <f t="shared" si="150"/>
        <v>-1024</v>
      </c>
      <c r="L1963">
        <f t="shared" si="151"/>
        <v>-31.314984709480122</v>
      </c>
      <c r="M1963" s="33">
        <f t="shared" si="154"/>
        <v>-2.8036206131824929E-4</v>
      </c>
      <c r="N1963" s="32"/>
    </row>
    <row r="1964" spans="1:14" x14ac:dyDescent="0.25">
      <c r="A1964" s="2">
        <v>1962</v>
      </c>
      <c r="B1964" s="2">
        <f t="shared" si="152"/>
        <v>30</v>
      </c>
      <c r="C1964" s="2">
        <f t="shared" si="153"/>
        <v>7</v>
      </c>
      <c r="D1964" s="31">
        <v>44762</v>
      </c>
      <c r="E1964" s="2" t="s">
        <v>3</v>
      </c>
      <c r="F1964" s="4">
        <v>104</v>
      </c>
      <c r="G1964" s="2" t="s">
        <v>19</v>
      </c>
      <c r="H1964" s="2">
        <v>35</v>
      </c>
      <c r="I1964" s="2">
        <v>3357</v>
      </c>
      <c r="J1964" s="2">
        <v>7715</v>
      </c>
      <c r="K1964" s="29">
        <f t="shared" si="150"/>
        <v>4358</v>
      </c>
      <c r="L1964">
        <f t="shared" si="151"/>
        <v>56.487362281270251</v>
      </c>
      <c r="M1964" s="33">
        <f t="shared" si="154"/>
        <v>1.1931815070555961E-3</v>
      </c>
      <c r="N1964" s="32"/>
    </row>
    <row r="1965" spans="1:14" x14ac:dyDescent="0.25">
      <c r="A1965" s="2">
        <v>1963</v>
      </c>
      <c r="B1965" s="2">
        <f t="shared" si="152"/>
        <v>30</v>
      </c>
      <c r="C1965" s="2">
        <f t="shared" si="153"/>
        <v>7</v>
      </c>
      <c r="D1965" s="31">
        <v>44763</v>
      </c>
      <c r="E1965" s="2" t="s">
        <v>5</v>
      </c>
      <c r="F1965" s="4">
        <v>102</v>
      </c>
      <c r="G1965" s="2" t="s">
        <v>18</v>
      </c>
      <c r="H1965" s="2">
        <v>31</v>
      </c>
      <c r="I1965" s="2">
        <v>1119</v>
      </c>
      <c r="J1965" s="2">
        <v>2123</v>
      </c>
      <c r="K1965" s="29">
        <f t="shared" si="150"/>
        <v>1004</v>
      </c>
      <c r="L1965">
        <f t="shared" si="151"/>
        <v>47.291568535091848</v>
      </c>
      <c r="M1965" s="33">
        <f t="shared" si="154"/>
        <v>2.748862398081272E-4</v>
      </c>
      <c r="N1965" s="32"/>
    </row>
    <row r="1966" spans="1:14" x14ac:dyDescent="0.25">
      <c r="A1966" s="2">
        <v>1964</v>
      </c>
      <c r="B1966" s="2">
        <f t="shared" si="152"/>
        <v>30</v>
      </c>
      <c r="C1966" s="2">
        <f t="shared" si="153"/>
        <v>7</v>
      </c>
      <c r="D1966" s="31">
        <v>44764</v>
      </c>
      <c r="E1966" s="2" t="s">
        <v>6</v>
      </c>
      <c r="F1966" s="4">
        <v>102</v>
      </c>
      <c r="G1966" s="2" t="s">
        <v>4</v>
      </c>
      <c r="H1966" s="2">
        <v>20</v>
      </c>
      <c r="I1966" s="2">
        <v>1153</v>
      </c>
      <c r="J1966" s="2">
        <v>1433</v>
      </c>
      <c r="K1966" s="29">
        <f t="shared" si="150"/>
        <v>280</v>
      </c>
      <c r="L1966">
        <f t="shared" si="151"/>
        <v>19.539427773900908</v>
      </c>
      <c r="M1966" s="33">
        <f t="shared" si="154"/>
        <v>7.6661501141708782E-5</v>
      </c>
      <c r="N1966" s="32"/>
    </row>
    <row r="1967" spans="1:14" x14ac:dyDescent="0.25">
      <c r="A1967" s="2">
        <v>1965</v>
      </c>
      <c r="B1967" s="2">
        <f t="shared" si="152"/>
        <v>30</v>
      </c>
      <c r="C1967" s="2">
        <f t="shared" si="153"/>
        <v>7</v>
      </c>
      <c r="D1967" s="31">
        <v>44765</v>
      </c>
      <c r="E1967" s="2" t="s">
        <v>3</v>
      </c>
      <c r="F1967" s="4">
        <v>101</v>
      </c>
      <c r="G1967" s="2" t="s">
        <v>20</v>
      </c>
      <c r="H1967" s="2">
        <v>4</v>
      </c>
      <c r="I1967" s="2">
        <v>4175</v>
      </c>
      <c r="J1967" s="2">
        <v>6565</v>
      </c>
      <c r="K1967" s="29">
        <f t="shared" si="150"/>
        <v>2390</v>
      </c>
      <c r="L1967">
        <f t="shared" si="151"/>
        <v>36.4051789794364</v>
      </c>
      <c r="M1967" s="33">
        <f t="shared" si="154"/>
        <v>6.5436067045958573E-4</v>
      </c>
      <c r="N1967" s="32"/>
    </row>
    <row r="1968" spans="1:14" x14ac:dyDescent="0.25">
      <c r="A1968" s="2">
        <v>1966</v>
      </c>
      <c r="B1968" s="2">
        <f t="shared" si="152"/>
        <v>31</v>
      </c>
      <c r="C1968" s="2">
        <f t="shared" si="153"/>
        <v>7</v>
      </c>
      <c r="D1968" s="31">
        <v>44766</v>
      </c>
      <c r="E1968" s="2" t="s">
        <v>7</v>
      </c>
      <c r="F1968" s="4">
        <v>109</v>
      </c>
      <c r="G1968" s="2" t="s">
        <v>19</v>
      </c>
      <c r="H1968" s="2">
        <v>4</v>
      </c>
      <c r="I1968" s="2">
        <v>4527</v>
      </c>
      <c r="J1968" s="2">
        <v>1200</v>
      </c>
      <c r="K1968" s="29">
        <f t="shared" si="150"/>
        <v>-3327</v>
      </c>
      <c r="L1968">
        <f t="shared" si="151"/>
        <v>-277.25</v>
      </c>
      <c r="M1968" s="33">
        <f t="shared" si="154"/>
        <v>-9.1090290820880406E-4</v>
      </c>
      <c r="N1968" s="32"/>
    </row>
    <row r="1969" spans="1:14" x14ac:dyDescent="0.25">
      <c r="A1969" s="2">
        <v>1967</v>
      </c>
      <c r="B1969" s="2">
        <f t="shared" si="152"/>
        <v>31</v>
      </c>
      <c r="C1969" s="2">
        <f t="shared" si="153"/>
        <v>7</v>
      </c>
      <c r="D1969" s="31">
        <v>44767</v>
      </c>
      <c r="E1969" s="2" t="s">
        <v>6</v>
      </c>
      <c r="F1969" s="4">
        <v>106</v>
      </c>
      <c r="G1969" s="2" t="s">
        <v>20</v>
      </c>
      <c r="H1969" s="2">
        <v>32</v>
      </c>
      <c r="I1969" s="2">
        <v>1420</v>
      </c>
      <c r="J1969" s="2">
        <v>6590</v>
      </c>
      <c r="K1969" s="29">
        <f t="shared" si="150"/>
        <v>5170</v>
      </c>
      <c r="L1969">
        <f t="shared" si="151"/>
        <v>78.452200303490145</v>
      </c>
      <c r="M1969" s="33">
        <f t="shared" si="154"/>
        <v>1.4154998603665514E-3</v>
      </c>
      <c r="N1969" s="32"/>
    </row>
    <row r="1970" spans="1:14" x14ac:dyDescent="0.25">
      <c r="A1970" s="2">
        <v>1968</v>
      </c>
      <c r="B1970" s="2">
        <f t="shared" si="152"/>
        <v>31</v>
      </c>
      <c r="C1970" s="2">
        <f t="shared" si="153"/>
        <v>7</v>
      </c>
      <c r="D1970" s="31">
        <v>44768</v>
      </c>
      <c r="E1970" s="2" t="s">
        <v>6</v>
      </c>
      <c r="F1970" s="4">
        <v>101</v>
      </c>
      <c r="G1970" s="2" t="s">
        <v>8</v>
      </c>
      <c r="H1970" s="2">
        <v>43</v>
      </c>
      <c r="I1970" s="2">
        <v>4860</v>
      </c>
      <c r="J1970" s="2">
        <v>7905</v>
      </c>
      <c r="K1970" s="29">
        <f t="shared" si="150"/>
        <v>3045</v>
      </c>
      <c r="L1970">
        <f t="shared" si="151"/>
        <v>38.519924098671723</v>
      </c>
      <c r="M1970" s="33">
        <f t="shared" si="154"/>
        <v>8.3369382491608308E-4</v>
      </c>
      <c r="N1970" s="32"/>
    </row>
    <row r="1971" spans="1:14" x14ac:dyDescent="0.25">
      <c r="A1971" s="2">
        <v>1969</v>
      </c>
      <c r="B1971" s="2">
        <f t="shared" si="152"/>
        <v>31</v>
      </c>
      <c r="C1971" s="2">
        <f t="shared" si="153"/>
        <v>7</v>
      </c>
      <c r="D1971" s="31">
        <v>44769</v>
      </c>
      <c r="E1971" s="2" t="s">
        <v>6</v>
      </c>
      <c r="F1971" s="4">
        <v>101</v>
      </c>
      <c r="G1971" s="2" t="s">
        <v>19</v>
      </c>
      <c r="H1971" s="2">
        <v>6</v>
      </c>
      <c r="I1971" s="2">
        <v>1291</v>
      </c>
      <c r="J1971" s="2">
        <v>3191</v>
      </c>
      <c r="K1971" s="29">
        <f t="shared" si="150"/>
        <v>1900</v>
      </c>
      <c r="L1971">
        <f t="shared" si="151"/>
        <v>59.542463177687246</v>
      </c>
      <c r="M1971" s="33">
        <f t="shared" si="154"/>
        <v>5.2020304346159533E-4</v>
      </c>
      <c r="N1971" s="32"/>
    </row>
    <row r="1972" spans="1:14" x14ac:dyDescent="0.25">
      <c r="A1972" s="2">
        <v>1970</v>
      </c>
      <c r="B1972" s="2">
        <f t="shared" si="152"/>
        <v>31</v>
      </c>
      <c r="C1972" s="2">
        <f t="shared" si="153"/>
        <v>7</v>
      </c>
      <c r="D1972" s="31">
        <v>44770</v>
      </c>
      <c r="E1972" s="2" t="s">
        <v>3</v>
      </c>
      <c r="F1972" s="4">
        <v>102</v>
      </c>
      <c r="G1972" s="2" t="s">
        <v>20</v>
      </c>
      <c r="H1972" s="2">
        <v>20</v>
      </c>
      <c r="I1972" s="2">
        <v>4971</v>
      </c>
      <c r="J1972" s="2">
        <v>4523</v>
      </c>
      <c r="K1972" s="29">
        <f t="shared" si="150"/>
        <v>-448</v>
      </c>
      <c r="L1972">
        <f t="shared" si="151"/>
        <v>-9.9049303559584345</v>
      </c>
      <c r="M1972" s="33">
        <f t="shared" si="154"/>
        <v>-1.2265840182673407E-4</v>
      </c>
      <c r="N1972" s="32"/>
    </row>
    <row r="1973" spans="1:14" x14ac:dyDescent="0.25">
      <c r="A1973" s="2">
        <v>1971</v>
      </c>
      <c r="B1973" s="2">
        <f t="shared" si="152"/>
        <v>31</v>
      </c>
      <c r="C1973" s="2">
        <f t="shared" si="153"/>
        <v>7</v>
      </c>
      <c r="D1973" s="31">
        <v>44771</v>
      </c>
      <c r="E1973" s="2" t="s">
        <v>5</v>
      </c>
      <c r="F1973" s="4">
        <v>105</v>
      </c>
      <c r="G1973" s="2" t="s">
        <v>18</v>
      </c>
      <c r="H1973" s="2">
        <v>30</v>
      </c>
      <c r="I1973" s="2">
        <v>2549</v>
      </c>
      <c r="J1973" s="2">
        <v>4550</v>
      </c>
      <c r="K1973" s="29">
        <f t="shared" si="150"/>
        <v>2001</v>
      </c>
      <c r="L1973">
        <f t="shared" si="151"/>
        <v>43.978021978021978</v>
      </c>
      <c r="M1973" s="33">
        <f t="shared" si="154"/>
        <v>5.4785594208771175E-4</v>
      </c>
      <c r="N1973" s="32"/>
    </row>
    <row r="1974" spans="1:14" x14ac:dyDescent="0.25">
      <c r="A1974" s="2">
        <v>1972</v>
      </c>
      <c r="B1974" s="2">
        <f t="shared" si="152"/>
        <v>31</v>
      </c>
      <c r="C1974" s="2">
        <f t="shared" si="153"/>
        <v>7</v>
      </c>
      <c r="D1974" s="31">
        <v>44772</v>
      </c>
      <c r="E1974" s="2" t="s">
        <v>3</v>
      </c>
      <c r="F1974" s="4">
        <v>106</v>
      </c>
      <c r="G1974" s="2" t="s">
        <v>18</v>
      </c>
      <c r="H1974" s="2">
        <v>23</v>
      </c>
      <c r="I1974" s="2">
        <v>1695</v>
      </c>
      <c r="J1974" s="2">
        <v>3342</v>
      </c>
      <c r="K1974" s="29">
        <f t="shared" si="150"/>
        <v>1647</v>
      </c>
      <c r="L1974">
        <f t="shared" si="151"/>
        <v>49.281867145421906</v>
      </c>
      <c r="M1974" s="33">
        <f t="shared" si="154"/>
        <v>4.5093390135855132E-4</v>
      </c>
      <c r="N1974" s="32"/>
    </row>
    <row r="1975" spans="1:14" x14ac:dyDescent="0.25">
      <c r="A1975" s="2">
        <v>1973</v>
      </c>
      <c r="B1975" s="2">
        <f t="shared" si="152"/>
        <v>32</v>
      </c>
      <c r="C1975" s="2">
        <f t="shared" si="153"/>
        <v>7</v>
      </c>
      <c r="D1975" s="31">
        <v>44773</v>
      </c>
      <c r="E1975" s="2" t="s">
        <v>7</v>
      </c>
      <c r="F1975" s="4">
        <v>107</v>
      </c>
      <c r="G1975" s="2" t="s">
        <v>18</v>
      </c>
      <c r="H1975" s="2">
        <v>40</v>
      </c>
      <c r="I1975" s="2">
        <v>1979</v>
      </c>
      <c r="J1975" s="2">
        <v>4593</v>
      </c>
      <c r="K1975" s="29">
        <f t="shared" si="150"/>
        <v>2614</v>
      </c>
      <c r="L1975">
        <f t="shared" si="151"/>
        <v>56.91269322882647</v>
      </c>
      <c r="M1975" s="33">
        <f t="shared" si="154"/>
        <v>7.1568987137295267E-4</v>
      </c>
      <c r="N1975" s="32"/>
    </row>
    <row r="1976" spans="1:14" x14ac:dyDescent="0.25">
      <c r="A1976" s="2">
        <v>1974</v>
      </c>
      <c r="B1976" s="2">
        <f t="shared" si="152"/>
        <v>32</v>
      </c>
      <c r="C1976" s="2">
        <f t="shared" si="153"/>
        <v>8</v>
      </c>
      <c r="D1976" s="31">
        <v>44774</v>
      </c>
      <c r="E1976" s="2" t="s">
        <v>5</v>
      </c>
      <c r="F1976" s="4">
        <v>106</v>
      </c>
      <c r="G1976" s="2" t="s">
        <v>18</v>
      </c>
      <c r="H1976" s="2">
        <v>19</v>
      </c>
      <c r="I1976" s="2">
        <v>3842</v>
      </c>
      <c r="J1976" s="2">
        <v>8926</v>
      </c>
      <c r="K1976" s="29">
        <f t="shared" si="150"/>
        <v>5084</v>
      </c>
      <c r="L1976">
        <f t="shared" si="151"/>
        <v>56.957203674658295</v>
      </c>
      <c r="M1976" s="33">
        <f t="shared" si="154"/>
        <v>1.3919538278730267E-3</v>
      </c>
      <c r="N1976" s="32"/>
    </row>
    <row r="1977" spans="1:14" x14ac:dyDescent="0.25">
      <c r="A1977" s="2">
        <v>1975</v>
      </c>
      <c r="B1977" s="2">
        <f t="shared" si="152"/>
        <v>32</v>
      </c>
      <c r="C1977" s="2">
        <f t="shared" si="153"/>
        <v>8</v>
      </c>
      <c r="D1977" s="31">
        <v>44775</v>
      </c>
      <c r="E1977" s="2" t="s">
        <v>3</v>
      </c>
      <c r="F1977" s="4">
        <v>104</v>
      </c>
      <c r="G1977" s="2" t="s">
        <v>8</v>
      </c>
      <c r="H1977" s="2">
        <v>41</v>
      </c>
      <c r="I1977" s="2">
        <v>2683</v>
      </c>
      <c r="J1977" s="2">
        <v>6046</v>
      </c>
      <c r="K1977" s="29">
        <f t="shared" si="150"/>
        <v>3363</v>
      </c>
      <c r="L1977">
        <f t="shared" si="151"/>
        <v>55.623552762156805</v>
      </c>
      <c r="M1977" s="33">
        <f t="shared" si="154"/>
        <v>9.2075938692702368E-4</v>
      </c>
      <c r="N1977" s="32"/>
    </row>
    <row r="1978" spans="1:14" x14ac:dyDescent="0.25">
      <c r="A1978" s="2">
        <v>1976</v>
      </c>
      <c r="B1978" s="2">
        <f t="shared" si="152"/>
        <v>32</v>
      </c>
      <c r="C1978" s="2">
        <f t="shared" si="153"/>
        <v>8</v>
      </c>
      <c r="D1978" s="31">
        <v>44776</v>
      </c>
      <c r="E1978" s="2" t="s">
        <v>5</v>
      </c>
      <c r="F1978" s="4">
        <v>107</v>
      </c>
      <c r="G1978" s="2" t="s">
        <v>4</v>
      </c>
      <c r="H1978" s="2">
        <v>42</v>
      </c>
      <c r="I1978" s="2">
        <v>1554</v>
      </c>
      <c r="J1978" s="2">
        <v>3681</v>
      </c>
      <c r="K1978" s="29">
        <f t="shared" si="150"/>
        <v>2127</v>
      </c>
      <c r="L1978">
        <f t="shared" si="151"/>
        <v>57.783211083944586</v>
      </c>
      <c r="M1978" s="33">
        <f t="shared" si="154"/>
        <v>5.8235361760148067E-4</v>
      </c>
      <c r="N1978" s="32"/>
    </row>
    <row r="1979" spans="1:14" x14ac:dyDescent="0.25">
      <c r="A1979" s="2">
        <v>1977</v>
      </c>
      <c r="B1979" s="2">
        <f t="shared" si="152"/>
        <v>32</v>
      </c>
      <c r="C1979" s="2">
        <f t="shared" si="153"/>
        <v>8</v>
      </c>
      <c r="D1979" s="31">
        <v>44777</v>
      </c>
      <c r="E1979" s="2" t="s">
        <v>6</v>
      </c>
      <c r="F1979" s="4">
        <v>105</v>
      </c>
      <c r="G1979" s="2" t="s">
        <v>20</v>
      </c>
      <c r="H1979" s="2">
        <v>40</v>
      </c>
      <c r="I1979" s="2">
        <v>3136</v>
      </c>
      <c r="J1979" s="2">
        <v>2206</v>
      </c>
      <c r="K1979" s="29">
        <f t="shared" si="150"/>
        <v>-930</v>
      </c>
      <c r="L1979">
        <f t="shared" si="151"/>
        <v>-42.157751586582052</v>
      </c>
      <c r="M1979" s="33">
        <f t="shared" si="154"/>
        <v>-2.5462570022067563E-4</v>
      </c>
      <c r="N1979" s="32"/>
    </row>
    <row r="1980" spans="1:14" x14ac:dyDescent="0.25">
      <c r="A1980" s="2">
        <v>1978</v>
      </c>
      <c r="B1980" s="2">
        <f t="shared" si="152"/>
        <v>32</v>
      </c>
      <c r="C1980" s="2">
        <f t="shared" si="153"/>
        <v>8</v>
      </c>
      <c r="D1980" s="31">
        <v>44778</v>
      </c>
      <c r="E1980" s="2" t="s">
        <v>3</v>
      </c>
      <c r="F1980" s="4">
        <v>109</v>
      </c>
      <c r="G1980" s="2" t="s">
        <v>8</v>
      </c>
      <c r="H1980" s="2">
        <v>25</v>
      </c>
      <c r="I1980" s="2">
        <v>4863</v>
      </c>
      <c r="J1980" s="2">
        <v>7872</v>
      </c>
      <c r="K1980" s="29">
        <f t="shared" si="150"/>
        <v>3009</v>
      </c>
      <c r="L1980">
        <f t="shared" si="151"/>
        <v>38.224085365853661</v>
      </c>
      <c r="M1980" s="33">
        <f t="shared" si="154"/>
        <v>8.2383734619786335E-4</v>
      </c>
      <c r="N1980" s="32"/>
    </row>
    <row r="1981" spans="1:14" x14ac:dyDescent="0.25">
      <c r="A1981" s="2">
        <v>1979</v>
      </c>
      <c r="B1981" s="2">
        <f t="shared" si="152"/>
        <v>32</v>
      </c>
      <c r="C1981" s="2">
        <f t="shared" si="153"/>
        <v>8</v>
      </c>
      <c r="D1981" s="31">
        <v>44779</v>
      </c>
      <c r="E1981" s="2" t="s">
        <v>6</v>
      </c>
      <c r="F1981" s="4">
        <v>102</v>
      </c>
      <c r="G1981" s="2" t="s">
        <v>19</v>
      </c>
      <c r="H1981" s="2">
        <v>39</v>
      </c>
      <c r="I1981" s="2">
        <v>3930</v>
      </c>
      <c r="J1981" s="2">
        <v>3308</v>
      </c>
      <c r="K1981" s="29">
        <f t="shared" si="150"/>
        <v>-622</v>
      </c>
      <c r="L1981">
        <f t="shared" si="151"/>
        <v>-18.802902055622734</v>
      </c>
      <c r="M1981" s="33">
        <f t="shared" si="154"/>
        <v>-1.7029804896479594E-4</v>
      </c>
      <c r="N1981" s="32"/>
    </row>
    <row r="1982" spans="1:14" x14ac:dyDescent="0.25">
      <c r="A1982" s="2">
        <v>1980</v>
      </c>
      <c r="B1982" s="2">
        <f t="shared" si="152"/>
        <v>33</v>
      </c>
      <c r="C1982" s="2">
        <f t="shared" si="153"/>
        <v>8</v>
      </c>
      <c r="D1982" s="31">
        <v>44780</v>
      </c>
      <c r="E1982" s="2" t="s">
        <v>3</v>
      </c>
      <c r="F1982" s="4">
        <v>104</v>
      </c>
      <c r="G1982" s="2" t="s">
        <v>20</v>
      </c>
      <c r="H1982" s="2">
        <v>14</v>
      </c>
      <c r="I1982" s="2">
        <v>3223</v>
      </c>
      <c r="J1982" s="2">
        <v>4306</v>
      </c>
      <c r="K1982" s="29">
        <f t="shared" si="150"/>
        <v>1083</v>
      </c>
      <c r="L1982">
        <f t="shared" si="151"/>
        <v>25.150952159777056</v>
      </c>
      <c r="M1982" s="33">
        <f t="shared" si="154"/>
        <v>2.9651573477310934E-4</v>
      </c>
      <c r="N1982" s="32"/>
    </row>
    <row r="1983" spans="1:14" x14ac:dyDescent="0.25">
      <c r="A1983" s="2">
        <v>1981</v>
      </c>
      <c r="B1983" s="2">
        <f t="shared" si="152"/>
        <v>33</v>
      </c>
      <c r="C1983" s="2">
        <f t="shared" si="153"/>
        <v>8</v>
      </c>
      <c r="D1983" s="31">
        <v>44781</v>
      </c>
      <c r="E1983" s="2" t="s">
        <v>7</v>
      </c>
      <c r="F1983" s="4">
        <v>110</v>
      </c>
      <c r="G1983" s="2" t="s">
        <v>18</v>
      </c>
      <c r="H1983" s="2">
        <v>47</v>
      </c>
      <c r="I1983" s="2">
        <v>1872</v>
      </c>
      <c r="J1983" s="2">
        <v>5064</v>
      </c>
      <c r="K1983" s="29">
        <f t="shared" si="150"/>
        <v>3192</v>
      </c>
      <c r="L1983">
        <f t="shared" si="151"/>
        <v>63.033175355450233</v>
      </c>
      <c r="M1983" s="33">
        <f t="shared" si="154"/>
        <v>8.7394111301548015E-4</v>
      </c>
      <c r="N1983" s="32"/>
    </row>
    <row r="1984" spans="1:14" x14ac:dyDescent="0.25">
      <c r="A1984" s="2">
        <v>1982</v>
      </c>
      <c r="B1984" s="2">
        <f t="shared" si="152"/>
        <v>33</v>
      </c>
      <c r="C1984" s="2">
        <f t="shared" si="153"/>
        <v>8</v>
      </c>
      <c r="D1984" s="31">
        <v>44782</v>
      </c>
      <c r="E1984" s="2" t="s">
        <v>5</v>
      </c>
      <c r="F1984" s="4">
        <v>101</v>
      </c>
      <c r="G1984" s="2" t="s">
        <v>18</v>
      </c>
      <c r="H1984" s="2">
        <v>30</v>
      </c>
      <c r="I1984" s="2">
        <v>2043</v>
      </c>
      <c r="J1984" s="2">
        <v>2960</v>
      </c>
      <c r="K1984" s="29">
        <f t="shared" si="150"/>
        <v>917</v>
      </c>
      <c r="L1984">
        <f t="shared" si="151"/>
        <v>30.979729729729733</v>
      </c>
      <c r="M1984" s="33">
        <f t="shared" si="154"/>
        <v>2.5106641623909629E-4</v>
      </c>
      <c r="N1984" s="32"/>
    </row>
    <row r="1985" spans="1:14" x14ac:dyDescent="0.25">
      <c r="A1985" s="2">
        <v>1983</v>
      </c>
      <c r="B1985" s="2">
        <f t="shared" si="152"/>
        <v>33</v>
      </c>
      <c r="C1985" s="2">
        <f t="shared" si="153"/>
        <v>8</v>
      </c>
      <c r="D1985" s="31">
        <v>44783</v>
      </c>
      <c r="E1985" s="2" t="s">
        <v>3</v>
      </c>
      <c r="F1985" s="4">
        <v>104</v>
      </c>
      <c r="G1985" s="2" t="s">
        <v>8</v>
      </c>
      <c r="H1985" s="2">
        <v>31</v>
      </c>
      <c r="I1985" s="2">
        <v>4113</v>
      </c>
      <c r="J1985" s="2">
        <v>2528</v>
      </c>
      <c r="K1985" s="29">
        <f t="shared" si="150"/>
        <v>-1585</v>
      </c>
      <c r="L1985">
        <f t="shared" si="151"/>
        <v>-62.697784810126578</v>
      </c>
      <c r="M1985" s="33">
        <f t="shared" si="154"/>
        <v>-4.3395885467717297E-4</v>
      </c>
      <c r="N1985" s="32"/>
    </row>
    <row r="1986" spans="1:14" x14ac:dyDescent="0.25">
      <c r="A1986" s="2">
        <v>1984</v>
      </c>
      <c r="B1986" s="2">
        <f t="shared" si="152"/>
        <v>33</v>
      </c>
      <c r="C1986" s="2">
        <f t="shared" si="153"/>
        <v>8</v>
      </c>
      <c r="D1986" s="31">
        <v>44784</v>
      </c>
      <c r="E1986" s="2" t="s">
        <v>6</v>
      </c>
      <c r="F1986" s="4">
        <v>101</v>
      </c>
      <c r="G1986" s="2" t="s">
        <v>8</v>
      </c>
      <c r="H1986" s="2">
        <v>11</v>
      </c>
      <c r="I1986" s="2">
        <v>2657</v>
      </c>
      <c r="J1986" s="2">
        <v>6903</v>
      </c>
      <c r="K1986" s="29">
        <f t="shared" si="150"/>
        <v>4246</v>
      </c>
      <c r="L1986">
        <f t="shared" si="151"/>
        <v>61.509488628132694</v>
      </c>
      <c r="M1986" s="33">
        <f t="shared" si="154"/>
        <v>1.1625169065989124E-3</v>
      </c>
      <c r="N1986" s="32"/>
    </row>
    <row r="1987" spans="1:14" x14ac:dyDescent="0.25">
      <c r="A1987" s="2">
        <v>1985</v>
      </c>
      <c r="B1987" s="2">
        <f t="shared" si="152"/>
        <v>33</v>
      </c>
      <c r="C1987" s="2">
        <f t="shared" si="153"/>
        <v>8</v>
      </c>
      <c r="D1987" s="31">
        <v>44785</v>
      </c>
      <c r="E1987" s="2" t="s">
        <v>6</v>
      </c>
      <c r="F1987" s="4">
        <v>104</v>
      </c>
      <c r="G1987" s="2" t="s">
        <v>18</v>
      </c>
      <c r="H1987" s="2">
        <v>17</v>
      </c>
      <c r="I1987" s="2">
        <v>4321</v>
      </c>
      <c r="J1987" s="2">
        <v>5943</v>
      </c>
      <c r="K1987" s="29">
        <f t="shared" ref="K1987:K2050" si="155">J1987-I1987</f>
        <v>1622</v>
      </c>
      <c r="L1987">
        <f t="shared" ref="L1987:L2050" si="156">K1987/J1987*100</f>
        <v>27.292613158337542</v>
      </c>
      <c r="M1987" s="33">
        <f t="shared" si="154"/>
        <v>4.4408912447089875E-4</v>
      </c>
      <c r="N1987" s="32"/>
    </row>
    <row r="1988" spans="1:14" x14ac:dyDescent="0.25">
      <c r="A1988" s="2">
        <v>1986</v>
      </c>
      <c r="B1988" s="2">
        <f t="shared" ref="B1988:B2002" si="157">WEEKNUM(D1988)</f>
        <v>33</v>
      </c>
      <c r="C1988" s="2">
        <f t="shared" ref="C1988:C2002" si="158">MONTH(D1988)</f>
        <v>8</v>
      </c>
      <c r="D1988" s="31">
        <v>44786</v>
      </c>
      <c r="E1988" s="2" t="s">
        <v>5</v>
      </c>
      <c r="F1988" s="4">
        <v>109</v>
      </c>
      <c r="G1988" s="2" t="s">
        <v>4</v>
      </c>
      <c r="H1988" s="2">
        <v>24</v>
      </c>
      <c r="I1988" s="2">
        <v>4857</v>
      </c>
      <c r="J1988" s="2">
        <v>8805</v>
      </c>
      <c r="K1988" s="29">
        <f t="shared" si="155"/>
        <v>3948</v>
      </c>
      <c r="L1988">
        <f t="shared" si="156"/>
        <v>44.838160136286206</v>
      </c>
      <c r="M1988" s="33">
        <f t="shared" ref="M1988:M2002" si="159">K1988/($K$2003)</f>
        <v>1.0809271660980938E-3</v>
      </c>
      <c r="N1988" s="32"/>
    </row>
    <row r="1989" spans="1:14" x14ac:dyDescent="0.25">
      <c r="A1989" s="2">
        <v>1987</v>
      </c>
      <c r="B1989" s="2">
        <f t="shared" si="157"/>
        <v>34</v>
      </c>
      <c r="C1989" s="2">
        <f t="shared" si="158"/>
        <v>8</v>
      </c>
      <c r="D1989" s="31">
        <v>44787</v>
      </c>
      <c r="E1989" s="2" t="s">
        <v>5</v>
      </c>
      <c r="F1989" s="4">
        <v>103</v>
      </c>
      <c r="G1989" s="2" t="s">
        <v>18</v>
      </c>
      <c r="H1989" s="2">
        <v>34</v>
      </c>
      <c r="I1989" s="2">
        <v>4200</v>
      </c>
      <c r="J1989" s="2">
        <v>7611</v>
      </c>
      <c r="K1989" s="29">
        <f t="shared" si="155"/>
        <v>3411</v>
      </c>
      <c r="L1989">
        <f t="shared" si="156"/>
        <v>44.816712652739454</v>
      </c>
      <c r="M1989" s="33">
        <f t="shared" si="159"/>
        <v>9.3390135855131668E-4</v>
      </c>
      <c r="N1989" s="32"/>
    </row>
    <row r="1990" spans="1:14" x14ac:dyDescent="0.25">
      <c r="A1990" s="2">
        <v>1988</v>
      </c>
      <c r="B1990" s="2">
        <f t="shared" si="157"/>
        <v>34</v>
      </c>
      <c r="C1990" s="2">
        <f t="shared" si="158"/>
        <v>8</v>
      </c>
      <c r="D1990" s="31">
        <v>44788</v>
      </c>
      <c r="E1990" s="2" t="s">
        <v>3</v>
      </c>
      <c r="F1990" s="4">
        <v>110</v>
      </c>
      <c r="G1990" s="2" t="s">
        <v>8</v>
      </c>
      <c r="H1990" s="2">
        <v>23</v>
      </c>
      <c r="I1990" s="2">
        <v>4054</v>
      </c>
      <c r="J1990" s="2">
        <v>3388</v>
      </c>
      <c r="K1990" s="29">
        <f t="shared" si="155"/>
        <v>-666</v>
      </c>
      <c r="L1990">
        <f t="shared" si="156"/>
        <v>-19.657615112160567</v>
      </c>
      <c r="M1990" s="33">
        <f t="shared" si="159"/>
        <v>-1.8234485628706448E-4</v>
      </c>
      <c r="N1990" s="32"/>
    </row>
    <row r="1991" spans="1:14" x14ac:dyDescent="0.25">
      <c r="A1991" s="2">
        <v>1989</v>
      </c>
      <c r="B1991" s="2">
        <f t="shared" si="157"/>
        <v>34</v>
      </c>
      <c r="C1991" s="2">
        <f t="shared" si="158"/>
        <v>8</v>
      </c>
      <c r="D1991" s="31">
        <v>44789</v>
      </c>
      <c r="E1991" s="2" t="s">
        <v>5</v>
      </c>
      <c r="F1991" s="4">
        <v>102</v>
      </c>
      <c r="G1991" s="2" t="s">
        <v>18</v>
      </c>
      <c r="H1991" s="2">
        <v>41</v>
      </c>
      <c r="I1991" s="2">
        <v>1467</v>
      </c>
      <c r="J1991" s="2">
        <v>4337</v>
      </c>
      <c r="K1991" s="29">
        <f t="shared" si="155"/>
        <v>2870</v>
      </c>
      <c r="L1991">
        <f t="shared" si="156"/>
        <v>66.174775190223656</v>
      </c>
      <c r="M1991" s="33">
        <f t="shared" si="159"/>
        <v>7.8578038670251509E-4</v>
      </c>
      <c r="N1991" s="32"/>
    </row>
    <row r="1992" spans="1:14" x14ac:dyDescent="0.25">
      <c r="A1992" s="2">
        <v>1990</v>
      </c>
      <c r="B1992" s="2">
        <f t="shared" si="157"/>
        <v>34</v>
      </c>
      <c r="C1992" s="2">
        <f t="shared" si="158"/>
        <v>8</v>
      </c>
      <c r="D1992" s="31">
        <v>44790</v>
      </c>
      <c r="E1992" s="2" t="s">
        <v>7</v>
      </c>
      <c r="F1992" s="4">
        <v>107</v>
      </c>
      <c r="G1992" s="2" t="s">
        <v>4</v>
      </c>
      <c r="H1992" s="2">
        <v>42</v>
      </c>
      <c r="I1992" s="2">
        <v>2719</v>
      </c>
      <c r="J1992" s="2">
        <v>2057</v>
      </c>
      <c r="K1992" s="29">
        <f t="shared" si="155"/>
        <v>-662</v>
      </c>
      <c r="L1992">
        <f t="shared" si="156"/>
        <v>-32.182790471560523</v>
      </c>
      <c r="M1992" s="33">
        <f t="shared" si="159"/>
        <v>-1.8124969198504007E-4</v>
      </c>
      <c r="N1992" s="32"/>
    </row>
    <row r="1993" spans="1:14" x14ac:dyDescent="0.25">
      <c r="A1993" s="2">
        <v>1991</v>
      </c>
      <c r="B1993" s="2">
        <f t="shared" si="157"/>
        <v>34</v>
      </c>
      <c r="C1993" s="2">
        <f t="shared" si="158"/>
        <v>8</v>
      </c>
      <c r="D1993" s="31">
        <v>44791</v>
      </c>
      <c r="E1993" s="2" t="s">
        <v>7</v>
      </c>
      <c r="F1993" s="4">
        <v>107</v>
      </c>
      <c r="G1993" s="2" t="s">
        <v>8</v>
      </c>
      <c r="H1993" s="2">
        <v>39</v>
      </c>
      <c r="I1993" s="2">
        <v>1474</v>
      </c>
      <c r="J1993" s="2">
        <v>6906</v>
      </c>
      <c r="K1993" s="29">
        <f t="shared" si="155"/>
        <v>5432</v>
      </c>
      <c r="L1993">
        <f t="shared" si="156"/>
        <v>78.656240949898631</v>
      </c>
      <c r="M1993" s="33">
        <f t="shared" si="159"/>
        <v>1.4872331221491505E-3</v>
      </c>
      <c r="N1993" s="32"/>
    </row>
    <row r="1994" spans="1:14" x14ac:dyDescent="0.25">
      <c r="A1994" s="2">
        <v>1992</v>
      </c>
      <c r="B1994" s="2">
        <f t="shared" si="157"/>
        <v>34</v>
      </c>
      <c r="C1994" s="2">
        <f t="shared" si="158"/>
        <v>8</v>
      </c>
      <c r="D1994" s="31">
        <v>44792</v>
      </c>
      <c r="E1994" s="2" t="s">
        <v>7</v>
      </c>
      <c r="F1994" s="4">
        <v>102</v>
      </c>
      <c r="G1994" s="2" t="s">
        <v>8</v>
      </c>
      <c r="H1994" s="2">
        <v>25</v>
      </c>
      <c r="I1994" s="2">
        <v>3791</v>
      </c>
      <c r="J1994" s="2">
        <v>2936</v>
      </c>
      <c r="K1994" s="29">
        <f t="shared" si="155"/>
        <v>-855</v>
      </c>
      <c r="L1994">
        <f t="shared" si="156"/>
        <v>-29.121253405994551</v>
      </c>
      <c r="M1994" s="33">
        <f t="shared" si="159"/>
        <v>-2.3409136955771789E-4</v>
      </c>
      <c r="N1994" s="32"/>
    </row>
    <row r="1995" spans="1:14" x14ac:dyDescent="0.25">
      <c r="A1995" s="2">
        <v>1993</v>
      </c>
      <c r="B1995" s="2">
        <f t="shared" si="157"/>
        <v>34</v>
      </c>
      <c r="C1995" s="2">
        <f t="shared" si="158"/>
        <v>8</v>
      </c>
      <c r="D1995" s="31">
        <v>44793</v>
      </c>
      <c r="E1995" s="2" t="s">
        <v>3</v>
      </c>
      <c r="F1995" s="4">
        <v>103</v>
      </c>
      <c r="G1995" s="2" t="s">
        <v>19</v>
      </c>
      <c r="H1995" s="2">
        <v>9</v>
      </c>
      <c r="I1995" s="2">
        <v>3014</v>
      </c>
      <c r="J1995" s="2">
        <v>4200</v>
      </c>
      <c r="K1995" s="29">
        <f t="shared" si="155"/>
        <v>1186</v>
      </c>
      <c r="L1995">
        <f t="shared" si="156"/>
        <v>28.238095238095241</v>
      </c>
      <c r="M1995" s="33">
        <f t="shared" si="159"/>
        <v>3.2471621555023794E-4</v>
      </c>
      <c r="N1995" s="32"/>
    </row>
    <row r="1996" spans="1:14" x14ac:dyDescent="0.25">
      <c r="A1996" s="2">
        <v>1994</v>
      </c>
      <c r="B1996" s="2">
        <f t="shared" si="157"/>
        <v>35</v>
      </c>
      <c r="C1996" s="2">
        <f t="shared" si="158"/>
        <v>8</v>
      </c>
      <c r="D1996" s="31">
        <v>44794</v>
      </c>
      <c r="E1996" s="2" t="s">
        <v>3</v>
      </c>
      <c r="F1996" s="4">
        <v>105</v>
      </c>
      <c r="G1996" s="2" t="s">
        <v>20</v>
      </c>
      <c r="H1996" s="2">
        <v>19</v>
      </c>
      <c r="I1996" s="2">
        <v>4794</v>
      </c>
      <c r="J1996" s="2">
        <v>5096</v>
      </c>
      <c r="K1996" s="29">
        <f t="shared" si="155"/>
        <v>302</v>
      </c>
      <c r="L1996">
        <f t="shared" si="156"/>
        <v>5.9262166405023544</v>
      </c>
      <c r="M1996" s="33">
        <f t="shared" si="159"/>
        <v>8.2684904802843051E-5</v>
      </c>
      <c r="N1996" s="32"/>
    </row>
    <row r="1997" spans="1:14" x14ac:dyDescent="0.25">
      <c r="A1997" s="2">
        <v>1995</v>
      </c>
      <c r="B1997" s="2">
        <f t="shared" si="157"/>
        <v>35</v>
      </c>
      <c r="C1997" s="2">
        <f t="shared" si="158"/>
        <v>8</v>
      </c>
      <c r="D1997" s="31">
        <v>44795</v>
      </c>
      <c r="E1997" s="2" t="s">
        <v>6</v>
      </c>
      <c r="F1997" s="4">
        <v>101</v>
      </c>
      <c r="G1997" s="2" t="s">
        <v>20</v>
      </c>
      <c r="H1997" s="2">
        <v>14</v>
      </c>
      <c r="I1997" s="2">
        <v>3732</v>
      </c>
      <c r="J1997" s="2">
        <v>3004</v>
      </c>
      <c r="K1997" s="29">
        <f t="shared" si="155"/>
        <v>-728</v>
      </c>
      <c r="L1997">
        <f t="shared" si="156"/>
        <v>-24.234354194407455</v>
      </c>
      <c r="M1997" s="33">
        <f t="shared" si="159"/>
        <v>-1.9931990296844285E-4</v>
      </c>
      <c r="N1997" s="32"/>
    </row>
    <row r="1998" spans="1:14" x14ac:dyDescent="0.25">
      <c r="A1998" s="2">
        <v>1996</v>
      </c>
      <c r="B1998" s="2">
        <f t="shared" si="157"/>
        <v>35</v>
      </c>
      <c r="C1998" s="2">
        <f t="shared" si="158"/>
        <v>8</v>
      </c>
      <c r="D1998" s="31">
        <v>44796</v>
      </c>
      <c r="E1998" s="2" t="s">
        <v>3</v>
      </c>
      <c r="F1998" s="4">
        <v>109</v>
      </c>
      <c r="G1998" s="2" t="s">
        <v>18</v>
      </c>
      <c r="H1998" s="2">
        <v>48</v>
      </c>
      <c r="I1998" s="2">
        <v>4567</v>
      </c>
      <c r="J1998" s="2">
        <v>5129</v>
      </c>
      <c r="K1998" s="29">
        <f t="shared" si="155"/>
        <v>562</v>
      </c>
      <c r="L1998">
        <f t="shared" si="156"/>
        <v>10.957301618249172</v>
      </c>
      <c r="M1998" s="33">
        <f t="shared" si="159"/>
        <v>1.5387058443442977E-4</v>
      </c>
      <c r="N1998" s="32"/>
    </row>
    <row r="1999" spans="1:14" x14ac:dyDescent="0.25">
      <c r="A1999" s="2">
        <v>1997</v>
      </c>
      <c r="B1999" s="2">
        <f t="shared" si="157"/>
        <v>35</v>
      </c>
      <c r="C1999" s="2">
        <f t="shared" si="158"/>
        <v>8</v>
      </c>
      <c r="D1999" s="31">
        <v>44797</v>
      </c>
      <c r="E1999" s="2" t="s">
        <v>3</v>
      </c>
      <c r="F1999" s="4">
        <v>110</v>
      </c>
      <c r="G1999" s="2" t="s">
        <v>4</v>
      </c>
      <c r="H1999" s="2">
        <v>10</v>
      </c>
      <c r="I1999" s="2">
        <v>2731</v>
      </c>
      <c r="J1999" s="2">
        <v>7923</v>
      </c>
      <c r="K1999" s="29">
        <f t="shared" si="155"/>
        <v>5192</v>
      </c>
      <c r="L1999">
        <f t="shared" si="156"/>
        <v>65.530733308090376</v>
      </c>
      <c r="M1999" s="33">
        <f t="shared" si="159"/>
        <v>1.4215232640276858E-3</v>
      </c>
      <c r="N1999" s="32"/>
    </row>
    <row r="2000" spans="1:14" x14ac:dyDescent="0.25">
      <c r="A2000" s="2">
        <v>1998</v>
      </c>
      <c r="B2000" s="2">
        <f t="shared" si="157"/>
        <v>35</v>
      </c>
      <c r="C2000" s="2">
        <f t="shared" si="158"/>
        <v>8</v>
      </c>
      <c r="D2000" s="31">
        <v>44798</v>
      </c>
      <c r="E2000" s="2" t="s">
        <v>3</v>
      </c>
      <c r="F2000" s="4">
        <v>102</v>
      </c>
      <c r="G2000" s="2" t="s">
        <v>8</v>
      </c>
      <c r="H2000" s="2">
        <v>24</v>
      </c>
      <c r="I2000" s="2">
        <v>3334</v>
      </c>
      <c r="J2000" s="2">
        <v>7235</v>
      </c>
      <c r="K2000" s="29">
        <f t="shared" si="155"/>
        <v>3901</v>
      </c>
      <c r="L2000">
        <f t="shared" si="156"/>
        <v>53.918451969592262</v>
      </c>
      <c r="M2000" s="33">
        <f t="shared" si="159"/>
        <v>1.0680589855493071E-3</v>
      </c>
      <c r="N2000" s="32"/>
    </row>
    <row r="2001" spans="1:14" x14ac:dyDescent="0.25">
      <c r="A2001" s="2">
        <v>1999</v>
      </c>
      <c r="B2001" s="2">
        <f t="shared" si="157"/>
        <v>35</v>
      </c>
      <c r="C2001" s="2">
        <f t="shared" si="158"/>
        <v>8</v>
      </c>
      <c r="D2001" s="31">
        <v>44799</v>
      </c>
      <c r="E2001" s="2" t="s">
        <v>6</v>
      </c>
      <c r="F2001" s="4">
        <v>106</v>
      </c>
      <c r="G2001" s="2" t="s">
        <v>4</v>
      </c>
      <c r="H2001" s="2">
        <v>19</v>
      </c>
      <c r="I2001" s="2">
        <v>3959</v>
      </c>
      <c r="J2001" s="2">
        <v>2415</v>
      </c>
      <c r="K2001" s="29">
        <f t="shared" si="155"/>
        <v>-1544</v>
      </c>
      <c r="L2001">
        <f t="shared" si="156"/>
        <v>-63.93374741200828</v>
      </c>
      <c r="M2001" s="33">
        <f t="shared" si="159"/>
        <v>-4.2273342058142272E-4</v>
      </c>
      <c r="N2001" s="32"/>
    </row>
    <row r="2002" spans="1:14" x14ac:dyDescent="0.25">
      <c r="A2002" s="2">
        <v>2000</v>
      </c>
      <c r="B2002" s="2">
        <f t="shared" si="157"/>
        <v>35</v>
      </c>
      <c r="C2002" s="2">
        <f t="shared" si="158"/>
        <v>8</v>
      </c>
      <c r="D2002" s="31">
        <v>44800</v>
      </c>
      <c r="E2002" s="2" t="s">
        <v>5</v>
      </c>
      <c r="F2002" s="4">
        <v>105</v>
      </c>
      <c r="G2002" s="2" t="s">
        <v>19</v>
      </c>
      <c r="H2002" s="2">
        <v>43</v>
      </c>
      <c r="I2002" s="2">
        <v>2632</v>
      </c>
      <c r="J2002" s="2">
        <v>7358</v>
      </c>
      <c r="K2002" s="29">
        <f t="shared" si="155"/>
        <v>4726</v>
      </c>
      <c r="L2002">
        <f t="shared" si="156"/>
        <v>64.229410165805916</v>
      </c>
      <c r="M2002" s="33">
        <f t="shared" si="159"/>
        <v>1.2939366228418418E-3</v>
      </c>
      <c r="N2002" s="32"/>
    </row>
    <row r="2003" spans="1:14" x14ac:dyDescent="0.25">
      <c r="K2003" s="30">
        <f>SUM(K3:K2002)</f>
        <v>3652420</v>
      </c>
    </row>
  </sheetData>
  <sortState ref="A3:L2002">
    <sortCondition ref="D3:D2002"/>
  </sortState>
  <mergeCells count="2">
    <mergeCell ref="A1:J1"/>
    <mergeCell ref="P1:R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E1" workbookViewId="0">
      <selection activeCell="L13" sqref="L13"/>
    </sheetView>
  </sheetViews>
  <sheetFormatPr defaultRowHeight="15.75" x14ac:dyDescent="0.25"/>
  <cols>
    <col min="2" max="2" width="11.625" customWidth="1"/>
    <col min="3" max="3" width="18.875" customWidth="1"/>
    <col min="4" max="4" width="21.875" customWidth="1"/>
    <col min="7" max="7" width="18.75" customWidth="1"/>
    <col min="8" max="8" width="17.625" customWidth="1"/>
    <col min="10" max="10" width="13.625" customWidth="1"/>
    <col min="11" max="11" width="17.125" customWidth="1"/>
    <col min="12" max="12" width="14.125" customWidth="1"/>
    <col min="13" max="13" width="22.375" customWidth="1"/>
    <col min="14" max="15" width="14.625" customWidth="1"/>
  </cols>
  <sheetData>
    <row r="1" spans="1:15" x14ac:dyDescent="0.25">
      <c r="A1" t="s">
        <v>74</v>
      </c>
    </row>
    <row r="2" spans="1:15" x14ac:dyDescent="0.25">
      <c r="B2" s="26" t="s">
        <v>0</v>
      </c>
      <c r="C2" s="26" t="s">
        <v>62</v>
      </c>
      <c r="D2" s="26" t="s">
        <v>63</v>
      </c>
      <c r="F2" s="26" t="s">
        <v>42</v>
      </c>
      <c r="G2" s="26" t="s">
        <v>62</v>
      </c>
      <c r="H2" s="26" t="s">
        <v>22</v>
      </c>
      <c r="J2" s="26" t="s">
        <v>11</v>
      </c>
      <c r="K2" s="26" t="s">
        <v>25</v>
      </c>
      <c r="L2" s="26" t="s">
        <v>9</v>
      </c>
      <c r="M2" s="26" t="s">
        <v>26</v>
      </c>
      <c r="N2" s="26" t="s">
        <v>27</v>
      </c>
      <c r="O2" s="26" t="s">
        <v>22</v>
      </c>
    </row>
    <row r="3" spans="1:15" x14ac:dyDescent="0.25">
      <c r="B3" s="1" t="s">
        <v>3</v>
      </c>
      <c r="C3" s="1">
        <f>SUMIF('Tables to Upload'!E3:E302,'2017'!B3,'Tables to Upload'!K3:K302)</f>
        <v>168431</v>
      </c>
      <c r="D3" s="1">
        <f>C3/'Year Profit '!$B$2*100</f>
        <v>31.713792395739386</v>
      </c>
      <c r="F3" s="1" t="s">
        <v>43</v>
      </c>
      <c r="G3" s="1">
        <f>SUMIF('Tables to Upload'!B3:B302,"1",'Tables to Upload'!K3:K302)</f>
        <v>0</v>
      </c>
      <c r="H3" s="1">
        <f>G3/'Year Profit '!$B$2*100</f>
        <v>0</v>
      </c>
      <c r="J3" s="4">
        <v>101</v>
      </c>
      <c r="K3" s="1">
        <f>SUMIF('Tables to Upload'!F3:F302,"101",'Tables to Upload'!H3:H302)</f>
        <v>449</v>
      </c>
      <c r="L3" s="1">
        <f>SUMIF('Tables to Upload'!F3:F302,"101",'Tables to Upload'!J3:J302)</f>
        <v>99883</v>
      </c>
      <c r="M3" s="1">
        <f>L3/K3</f>
        <v>222.456570155902</v>
      </c>
      <c r="N3" s="1">
        <f>SUMIF('Tables to Upload'!F3:F302,"101",'Tables to Upload'!I3:I302)</f>
        <v>55825</v>
      </c>
      <c r="O3" s="1">
        <f>(L3-N3)/$L$13*100</f>
        <v>3.0244991432713855</v>
      </c>
    </row>
    <row r="4" spans="1:15" x14ac:dyDescent="0.25">
      <c r="B4" s="1" t="s">
        <v>5</v>
      </c>
      <c r="C4" s="1">
        <f>SUMIF('Tables to Upload'!E3:E302,'2017'!B4,'Tables to Upload'!K3:K302)</f>
        <v>107430</v>
      </c>
      <c r="D4" s="1">
        <f>C4/'Year Profit '!$B$2*100</f>
        <v>20.227943294727705</v>
      </c>
      <c r="F4" s="1" t="s">
        <v>44</v>
      </c>
      <c r="G4" s="1">
        <f>SUMIF('Tables to Upload'!B3:B302,"2",'Tables to Upload'!K3:K302)</f>
        <v>0</v>
      </c>
      <c r="H4" s="1">
        <f>G4/'Year Profit '!$B$2*100</f>
        <v>0</v>
      </c>
      <c r="J4" s="4">
        <v>102</v>
      </c>
      <c r="K4" s="1">
        <f>SUMIF('Tables to Upload'!F3:F302,"102",'Tables to Upload'!H3:H302)</f>
        <v>955</v>
      </c>
      <c r="L4" s="1">
        <f>SUMIF('Tables to Upload'!F3:F302,"102",'Tables to Upload'!J3:J302)</f>
        <v>160351</v>
      </c>
      <c r="M4" s="1">
        <f t="shared" ref="M4:M12" si="0">L4/K4</f>
        <v>167.9068062827225</v>
      </c>
      <c r="N4" s="1">
        <f>SUMIF('Tables to Upload'!F3:F302,"102",'Tables to Upload'!I3:I302)</f>
        <v>106177</v>
      </c>
      <c r="O4" s="1">
        <f>(L4-N4)/$L$13*100</f>
        <v>3.7189435877158297</v>
      </c>
    </row>
    <row r="5" spans="1:15" x14ac:dyDescent="0.25">
      <c r="B5" s="1" t="s">
        <v>6</v>
      </c>
      <c r="C5" s="1">
        <f>SUMIF('Tables to Upload'!E3:E302,'2017'!B5,'Tables to Upload'!K3:K302)</f>
        <v>121360</v>
      </c>
      <c r="D5" s="1">
        <f>C5/'Year Profit '!$B$2*100</f>
        <v>22.850816329220464</v>
      </c>
      <c r="F5" s="1" t="s">
        <v>45</v>
      </c>
      <c r="G5" s="1">
        <f>SUMIF('Tables to Upload'!B3:B302,"3",'Tables to Upload'!K3:K302)</f>
        <v>0</v>
      </c>
      <c r="H5" s="1">
        <f>G5/'Year Profit '!$B$2*100</f>
        <v>0</v>
      </c>
      <c r="J5" s="4">
        <v>103</v>
      </c>
      <c r="K5" s="1">
        <f>SUMIF('Tables to Upload'!F3:F302,"103",'Tables to Upload'!H3:H302)</f>
        <v>701</v>
      </c>
      <c r="L5" s="1">
        <f>SUMIF('Tables to Upload'!F3:F302,"103",'Tables to Upload'!J3:J302)</f>
        <v>113891</v>
      </c>
      <c r="M5" s="1">
        <f t="shared" si="0"/>
        <v>162.46932952924394</v>
      </c>
      <c r="N5" s="1">
        <f>SUMIF('Tables to Upload'!F3:F302,"103",'Tables to Upload'!I3:I302)</f>
        <v>88142</v>
      </c>
      <c r="O5" s="1">
        <f>(L5-N5)/$L$13*100</f>
        <v>1.7676206010280744</v>
      </c>
    </row>
    <row r="6" spans="1:15" x14ac:dyDescent="0.25">
      <c r="B6" s="1" t="s">
        <v>7</v>
      </c>
      <c r="C6" s="1">
        <f>SUMIF('Tables to Upload'!E3:E302,'2017'!B6,'Tables to Upload'!K3:K302)</f>
        <v>133876</v>
      </c>
      <c r="D6" s="1">
        <f>C6/'Year Profit '!$B$2*100</f>
        <v>25.207447980312448</v>
      </c>
      <c r="F6" s="1" t="s">
        <v>46</v>
      </c>
      <c r="G6" s="1">
        <f>SUMIF('Tables to Upload'!B3:B302,"4",'Tables to Upload'!K3:K302)</f>
        <v>0</v>
      </c>
      <c r="H6" s="1">
        <f>G6/'Year Profit '!$B$2*100</f>
        <v>0</v>
      </c>
      <c r="J6" s="4">
        <v>104</v>
      </c>
      <c r="K6" s="1">
        <f>SUMIF('Tables to Upload'!F3:F302,"104",'Tables to Upload'!H3:H302)</f>
        <v>863</v>
      </c>
      <c r="L6" s="1">
        <f>SUMIF('Tables to Upload'!F3:F302,"104",'Tables to Upload'!J3:J302)</f>
        <v>160630</v>
      </c>
      <c r="M6" s="1">
        <f t="shared" si="0"/>
        <v>186.1297798377752</v>
      </c>
      <c r="N6" s="1">
        <f>SUMIF('Tables to Upload'!F3:F302,"104",'Tables to Upload'!I3:I302)</f>
        <v>99561</v>
      </c>
      <c r="O6" s="1">
        <f>(L6-N6)/$L$13*100</f>
        <v>4.1922724177320854</v>
      </c>
    </row>
    <row r="7" spans="1:15" x14ac:dyDescent="0.25">
      <c r="B7" s="1"/>
      <c r="C7" s="1"/>
      <c r="D7" s="1">
        <f>SUM(D3:D6)</f>
        <v>100</v>
      </c>
      <c r="F7" s="1" t="s">
        <v>47</v>
      </c>
      <c r="G7" s="1">
        <f>SUMIF('Tables to Upload'!B3:B302,"5",'Tables to Upload'!K3:K302)</f>
        <v>0</v>
      </c>
      <c r="H7" s="1">
        <f>G7/'Year Profit '!$B$2*100</f>
        <v>0</v>
      </c>
      <c r="J7" s="4">
        <v>105</v>
      </c>
      <c r="K7" s="1">
        <f>SUMIF('Tables to Upload'!F3:F302,"105",'Tables to Upload'!H3:H302)</f>
        <v>916</v>
      </c>
      <c r="L7" s="1">
        <f>SUMIF('Tables to Upload'!F3:F302,"105",'Tables to Upload'!J3:J302)</f>
        <v>150681</v>
      </c>
      <c r="M7" s="1">
        <f t="shared" si="0"/>
        <v>164.49890829694323</v>
      </c>
      <c r="N7" s="1">
        <f>SUMIF('Tables to Upload'!F3:F302,"105",'Tables to Upload'!I3:I302)</f>
        <v>96243</v>
      </c>
      <c r="O7" s="1">
        <f>(L7-N7)/$L$13*100</f>
        <v>3.7370666930275473</v>
      </c>
    </row>
    <row r="8" spans="1:15" x14ac:dyDescent="0.25">
      <c r="F8" s="1" t="s">
        <v>48</v>
      </c>
      <c r="G8" s="1">
        <f>SUMIF('Tables to Upload'!B3:B302,"6",'Tables to Upload'!K3:K302)</f>
        <v>0</v>
      </c>
      <c r="H8" s="1">
        <f>G8/'Year Profit '!$B$2*100</f>
        <v>0</v>
      </c>
      <c r="J8" s="4">
        <v>106</v>
      </c>
      <c r="K8" s="1">
        <f>SUMIF('Tables to Upload'!F3:F302,"106",'Tables to Upload'!H3:H302)</f>
        <v>697</v>
      </c>
      <c r="L8" s="1">
        <f>SUMIF('Tables to Upload'!F3:F302,"106",'Tables to Upload'!J3:J302)</f>
        <v>134672</v>
      </c>
      <c r="M8" s="1">
        <f t="shared" si="0"/>
        <v>193.21664275466284</v>
      </c>
      <c r="N8" s="1">
        <f>SUMIF('Tables to Upload'!F3:F302,"106",'Tables to Upload'!I3:I302)</f>
        <v>78682</v>
      </c>
      <c r="O8" s="1">
        <f>(L8-N8)/$L$13*100</f>
        <v>3.8436085848600676</v>
      </c>
    </row>
    <row r="9" spans="1:15" x14ac:dyDescent="0.25">
      <c r="F9" s="1" t="s">
        <v>49</v>
      </c>
      <c r="G9" s="1">
        <f>SUMIF('Tables to Upload'!B3:B302,"7",'Tables to Upload'!K3:K302)</f>
        <v>0</v>
      </c>
      <c r="H9" s="1">
        <f>G9/'Year Profit '!$B$2*100</f>
        <v>0</v>
      </c>
      <c r="J9" s="4">
        <v>107</v>
      </c>
      <c r="K9" s="1">
        <f>SUMIF('Tables to Upload'!F3:F302,"107",'Tables to Upload'!H3:H302)</f>
        <v>754</v>
      </c>
      <c r="L9" s="1">
        <f>SUMIF('Tables to Upload'!F3:F302,"107",'Tables to Upload'!J3:J302)</f>
        <v>173155</v>
      </c>
      <c r="M9" s="1">
        <f t="shared" si="0"/>
        <v>229.64854111405836</v>
      </c>
      <c r="N9" s="1">
        <f>SUMIF('Tables to Upload'!F3:F302,"107",'Tables to Upload'!I3:I302)</f>
        <v>98603</v>
      </c>
      <c r="O9" s="1">
        <f>(L9-N9)/$L$13*100</f>
        <v>5.1178551030271082</v>
      </c>
    </row>
    <row r="10" spans="1:15" x14ac:dyDescent="0.25">
      <c r="B10" s="26" t="s">
        <v>38</v>
      </c>
      <c r="C10" s="26" t="s">
        <v>73</v>
      </c>
      <c r="D10" s="26" t="s">
        <v>22</v>
      </c>
      <c r="F10" s="1" t="s">
        <v>50</v>
      </c>
      <c r="G10" s="1">
        <f>SUMIF('Tables to Upload'!B3:B302,"8",'Tables to Upload'!K3:K302)</f>
        <v>0</v>
      </c>
      <c r="H10" s="1">
        <f>G10/'Year Profit '!$B$2*100</f>
        <v>0</v>
      </c>
      <c r="J10" s="4">
        <v>108</v>
      </c>
      <c r="K10" s="1">
        <f>SUMIF('Tables to Upload'!F3:F302,"108",'Tables to Upload'!H3:H302)</f>
        <v>1016</v>
      </c>
      <c r="L10" s="1">
        <f>SUMIF('Tables to Upload'!F3:F302,"108",'Tables to Upload'!J3:J302)</f>
        <v>173214</v>
      </c>
      <c r="M10" s="1">
        <f t="shared" si="0"/>
        <v>170.48622047244095</v>
      </c>
      <c r="N10" s="1">
        <f>SUMIF('Tables to Upload'!F3:F302,"108",'Tables to Upload'!I3:I302)</f>
        <v>127924</v>
      </c>
      <c r="O10" s="1">
        <f>(L10-N10)/$L$13*100</f>
        <v>3.1090736347260663</v>
      </c>
    </row>
    <row r="11" spans="1:15" x14ac:dyDescent="0.25">
      <c r="B11" s="1" t="s">
        <v>39</v>
      </c>
      <c r="C11" s="1">
        <f>SUMIF('Tables to Upload'!C3:C302,"1",'Tables to Upload'!K3:K302)</f>
        <v>0</v>
      </c>
      <c r="D11" s="1">
        <f>C11/'Year Profit '!$B$2*100</f>
        <v>0</v>
      </c>
      <c r="F11" s="1" t="s">
        <v>51</v>
      </c>
      <c r="G11" s="1">
        <f>SUMIF('Tables to Upload'!B3:B302,"9",'Tables to Upload'!K3:K302)</f>
        <v>0</v>
      </c>
      <c r="H11" s="1">
        <f>G11/'Year Profit '!$B$2*100</f>
        <v>0</v>
      </c>
      <c r="J11" s="4">
        <v>109</v>
      </c>
      <c r="K11" s="1">
        <f>SUMIF('Tables to Upload'!F3:F302,"109",'Tables to Upload'!H3:H302)</f>
        <v>760</v>
      </c>
      <c r="L11" s="1">
        <f>SUMIF('Tables to Upload'!F3:F302,"109",'Tables to Upload'!J3:J302)</f>
        <v>160955</v>
      </c>
      <c r="M11" s="1">
        <f t="shared" si="0"/>
        <v>211.78289473684211</v>
      </c>
      <c r="N11" s="1">
        <f>SUMIF('Tables to Upload'!F3:F302,"109",'Tables to Upload'!I3:I302)</f>
        <v>97522</v>
      </c>
      <c r="O11" s="1">
        <f>(L11-N11)/$L$13*100</f>
        <v>4.3545565880233736</v>
      </c>
    </row>
    <row r="12" spans="1:15" x14ac:dyDescent="0.25">
      <c r="B12" s="1" t="s">
        <v>40</v>
      </c>
      <c r="C12" s="1">
        <f>SUMIF('Tables to Upload'!C3:C302,"2",'Tables to Upload'!K3:K302)</f>
        <v>0</v>
      </c>
      <c r="D12" s="1">
        <f>C12/'Year Profit '!$B$2*100</f>
        <v>0</v>
      </c>
      <c r="F12" s="1" t="s">
        <v>52</v>
      </c>
      <c r="G12" s="1">
        <f>SUMIF('Tables to Upload'!B3:B302,"10",'Tables to Upload'!K3:K302)</f>
        <v>11660</v>
      </c>
      <c r="H12" s="1">
        <f>G12/'Year Profit '!$B$2*100</f>
        <v>2.1954558206881232</v>
      </c>
      <c r="J12" s="4">
        <v>110</v>
      </c>
      <c r="K12" s="1">
        <f>SUMIF('Tables to Upload'!F3:F302,"110",'Tables to Upload'!H3:H302)</f>
        <v>627</v>
      </c>
      <c r="L12" s="1">
        <f>SUMIF('Tables to Upload'!F3:F302,"110",'Tables to Upload'!J3:J302)</f>
        <v>129272</v>
      </c>
      <c r="M12" s="1">
        <f t="shared" si="0"/>
        <v>206.17543859649123</v>
      </c>
      <c r="N12" s="1">
        <f>SUMIF('Tables to Upload'!F3:F302,"110",'Tables to Upload'!I3:I302)</f>
        <v>76928</v>
      </c>
      <c r="O12" s="1">
        <f>(L12-N12)/$L$13*100</f>
        <v>3.5933175168050613</v>
      </c>
    </row>
    <row r="13" spans="1:15" x14ac:dyDescent="0.25">
      <c r="B13" s="1" t="s">
        <v>41</v>
      </c>
      <c r="C13" s="1">
        <f>SUMIF('Tables to Upload'!C3:C302,"3",'Tables to Upload'!K3:K302)</f>
        <v>46526</v>
      </c>
      <c r="D13" s="1">
        <f>C13/'Year Profit '!$B$2*100</f>
        <v>8.7603582773015098</v>
      </c>
      <c r="F13" s="1" t="s">
        <v>53</v>
      </c>
      <c r="G13" s="1">
        <f>SUMIF('Tables to Upload'!B3:B302,"11",'Tables to Upload'!K3:K302)</f>
        <v>23964</v>
      </c>
      <c r="H13" s="1">
        <f>G13/'Year Profit '!$B$2*100</f>
        <v>4.5121700932221422</v>
      </c>
      <c r="J13" s="1" t="s">
        <v>116</v>
      </c>
      <c r="K13" s="1">
        <f>SUM(K3:K12)</f>
        <v>7738</v>
      </c>
      <c r="L13" s="1">
        <f>SUM(L3:L12)</f>
        <v>1456704</v>
      </c>
      <c r="M13" s="1">
        <f>SUM(M3:M12)</f>
        <v>1914.7711317770822</v>
      </c>
      <c r="N13" s="1">
        <f>SUM(N3:N12)</f>
        <v>925607</v>
      </c>
      <c r="O13" s="1"/>
    </row>
    <row r="14" spans="1:15" x14ac:dyDescent="0.25">
      <c r="B14" s="36" t="s">
        <v>64</v>
      </c>
      <c r="C14" s="1">
        <f>SUMIF('Tables to Upload'!C3:C302,"4",'Tables to Upload'!K3:K302)</f>
        <v>67197</v>
      </c>
      <c r="D14" s="1">
        <f>C14/'Year Profit '!$B$2*100</f>
        <v>12.652490976224682</v>
      </c>
      <c r="F14" s="1" t="s">
        <v>54</v>
      </c>
      <c r="G14" s="1">
        <f>SUMIF('Tables to Upload'!B3:B302,"12",'Tables to Upload'!K3:K302)</f>
        <v>10289</v>
      </c>
      <c r="H14" s="1">
        <f>G14/'Year Profit '!$B$2*100</f>
        <v>1.9373108867118436</v>
      </c>
    </row>
    <row r="15" spans="1:15" x14ac:dyDescent="0.25">
      <c r="B15" s="36" t="s">
        <v>65</v>
      </c>
      <c r="C15" s="1">
        <f>SUMIF('Tables to Upload'!C3:C302,"5",'Tables to Upload'!K3:K302)</f>
        <v>60465</v>
      </c>
      <c r="D15" s="1">
        <f>C15/'Year Profit '!$B$2*100</f>
        <v>11.384925917487767</v>
      </c>
      <c r="F15" s="1" t="s">
        <v>75</v>
      </c>
      <c r="G15" s="1">
        <f>SUMIF('Tables to Upload'!B3:B302,"13",'Tables to Upload'!K3:K302)</f>
        <v>3544</v>
      </c>
      <c r="H15" s="1">
        <f>G15/'Year Profit '!$B$2*100</f>
        <v>0.66729806419542947</v>
      </c>
    </row>
    <row r="16" spans="1:15" x14ac:dyDescent="0.25">
      <c r="B16" s="36" t="s">
        <v>66</v>
      </c>
      <c r="C16" s="1">
        <f>SUMIF('Tables to Upload'!C3:C302,"6",'Tables to Upload'!K3:K302)</f>
        <v>59399</v>
      </c>
      <c r="D16" s="1">
        <f>C16/'Year Profit '!$B$2*100</f>
        <v>11.184209287568937</v>
      </c>
      <c r="F16" s="1" t="s">
        <v>76</v>
      </c>
      <c r="G16" s="1">
        <f>SUMIF('Tables to Upload'!B3:B302,"14",'Tables to Upload'!K3:K302)</f>
        <v>17200</v>
      </c>
      <c r="H16" s="1">
        <f>G16/'Year Profit '!$B$2*100</f>
        <v>3.2385797697972314</v>
      </c>
    </row>
    <row r="17" spans="2:8" x14ac:dyDescent="0.25">
      <c r="B17" s="36" t="s">
        <v>67</v>
      </c>
      <c r="C17" s="1">
        <f>SUMIF('Tables to Upload'!C3:C302,"7",'Tables to Upload'!K3:K302)</f>
        <v>39234</v>
      </c>
      <c r="D17" s="1">
        <f>C17/'Year Profit '!$B$2*100</f>
        <v>7.3873510865246832</v>
      </c>
      <c r="F17" s="1" t="s">
        <v>77</v>
      </c>
      <c r="G17" s="1">
        <f>SUMIF('Tables to Upload'!B3:B302,"15",'Tables to Upload'!K3:K302)</f>
        <v>25025</v>
      </c>
      <c r="H17" s="1">
        <f>G17/'Year Profit '!$B$2*100</f>
        <v>4.7119452755334708</v>
      </c>
    </row>
    <row r="18" spans="2:8" x14ac:dyDescent="0.25">
      <c r="B18" s="36" t="s">
        <v>68</v>
      </c>
      <c r="C18" s="1">
        <f>SUMIF('Tables to Upload'!C3:C302,"8",'Tables to Upload'!K3:K302)</f>
        <v>41806</v>
      </c>
      <c r="D18" s="1">
        <f>C18/'Year Profit '!$B$2*100</f>
        <v>7.8716317358222696</v>
      </c>
      <c r="F18" s="1" t="s">
        <v>78</v>
      </c>
      <c r="G18" s="1">
        <f>SUMIF('Tables to Upload'!B3:B302,"16",'Tables to Upload'!K3:K302)</f>
        <v>12468</v>
      </c>
      <c r="H18" s="1">
        <f>G18/'Year Profit '!$B$2*100</f>
        <v>2.3475937540599929</v>
      </c>
    </row>
    <row r="19" spans="2:8" x14ac:dyDescent="0.25">
      <c r="B19" s="36" t="s">
        <v>69</v>
      </c>
      <c r="C19" s="1">
        <f>SUMIF('Tables to Upload'!C3:C302,"9",'Tables to Upload'!K3:K302)</f>
        <v>63257</v>
      </c>
      <c r="D19" s="1">
        <f>C19/'Year Profit '!$B$2*100</f>
        <v>11.910630261515315</v>
      </c>
      <c r="F19" s="1" t="s">
        <v>79</v>
      </c>
      <c r="G19" s="1">
        <f>SUMIF('Tables to Upload'!B3:B302,"17",'Tables to Upload'!K3:K302)</f>
        <v>4870</v>
      </c>
      <c r="H19" s="1">
        <f>G19/'Year Profit '!$B$2*100</f>
        <v>0.91696996970421596</v>
      </c>
    </row>
    <row r="20" spans="2:8" x14ac:dyDescent="0.25">
      <c r="B20" s="36" t="s">
        <v>70</v>
      </c>
      <c r="C20" s="1">
        <f>SUMIF('Tables to Upload'!C3:C302,"10",'Tables to Upload'!K3:K302)</f>
        <v>36526</v>
      </c>
      <c r="D20" s="1">
        <f>C20/'Year Profit '!$B$2*100</f>
        <v>6.8774630623031197</v>
      </c>
      <c r="F20" s="1" t="s">
        <v>80</v>
      </c>
      <c r="G20" s="1">
        <f>SUMIF('Tables to Upload'!B3:B302,"18",'Tables to Upload'!K3:K302)</f>
        <v>22914</v>
      </c>
      <c r="H20" s="1">
        <f>G20/'Year Profit '!$B$2*100</f>
        <v>4.3144660956473109</v>
      </c>
    </row>
    <row r="21" spans="2:8" x14ac:dyDescent="0.25">
      <c r="B21" s="36" t="s">
        <v>71</v>
      </c>
      <c r="C21" s="1">
        <f>SUMIF('Tables to Upload'!C3:C302,"11",'Tables to Upload'!K3:K302)</f>
        <v>57695</v>
      </c>
      <c r="D21" s="1">
        <f>C21/'Year Profit '!$B$2*100</f>
        <v>10.863363942933212</v>
      </c>
      <c r="F21" s="1" t="s">
        <v>81</v>
      </c>
      <c r="G21" s="1">
        <f>SUMIF('Tables to Upload'!B3:B302,"19",'Tables to Upload'!K3:K302)</f>
        <v>10027</v>
      </c>
      <c r="H21" s="1">
        <f>G21/'Year Profit '!$B$2*100</f>
        <v>1.8879790320788858</v>
      </c>
    </row>
    <row r="22" spans="2:8" x14ac:dyDescent="0.25">
      <c r="B22" s="36" t="s">
        <v>72</v>
      </c>
      <c r="C22" s="1">
        <f>SUMIF('Tables to Upload'!C3:C302,"12",'Tables to Upload'!K3:K302)</f>
        <v>58992</v>
      </c>
      <c r="D22" s="1">
        <f>C22/'Year Profit '!$B$2*100</f>
        <v>11.107575452318503</v>
      </c>
      <c r="F22" s="1" t="s">
        <v>82</v>
      </c>
      <c r="G22" s="1">
        <f>SUMIF('Tables to Upload'!B3:B302,"20",'Tables to Upload'!K3:K302)</f>
        <v>6753</v>
      </c>
      <c r="H22" s="1">
        <f>G22/'Year Profit '!$B$2*100</f>
        <v>1.2715191386884128</v>
      </c>
    </row>
    <row r="23" spans="2:8" x14ac:dyDescent="0.25">
      <c r="B23" s="1"/>
      <c r="C23" s="1"/>
      <c r="D23" s="1">
        <f>SUM(D11:D22)</f>
        <v>99.999999999999986</v>
      </c>
      <c r="F23" s="1" t="s">
        <v>83</v>
      </c>
      <c r="G23" s="1">
        <f>SUMIF('Tables to Upload'!B3:B302,"21",'Tables to Upload'!K3:K302)</f>
        <v>15480</v>
      </c>
      <c r="H23" s="1">
        <f>G23/'Year Profit '!$B$2*100</f>
        <v>2.9147217928175078</v>
      </c>
    </row>
    <row r="24" spans="2:8" x14ac:dyDescent="0.25">
      <c r="F24" s="1" t="s">
        <v>84</v>
      </c>
      <c r="G24" s="1">
        <f>SUMIF('Tables to Upload'!B3:B302,"22",'Tables to Upload'!K3:K302)</f>
        <v>22913</v>
      </c>
      <c r="H24" s="1">
        <f>G24/'Year Profit '!$B$2*100</f>
        <v>4.314277806125812</v>
      </c>
    </row>
    <row r="25" spans="2:8" x14ac:dyDescent="0.25">
      <c r="F25" s="1" t="s">
        <v>85</v>
      </c>
      <c r="G25" s="1">
        <f>SUMIF('Tables to Upload'!B3:B302,"23",'Tables to Upload'!K3:K302)</f>
        <v>1226</v>
      </c>
      <c r="H25" s="1">
        <f>G25/'Year Profit '!$B$2*100</f>
        <v>0.23084295335880264</v>
      </c>
    </row>
    <row r="26" spans="2:8" x14ac:dyDescent="0.25">
      <c r="F26" s="1" t="s">
        <v>86</v>
      </c>
      <c r="G26" s="1">
        <f>SUMIF('Tables to Upload'!B3:B302,"24",'Tables to Upload'!K3:K302)</f>
        <v>11118</v>
      </c>
      <c r="H26" s="1">
        <f>G26/'Year Profit '!$B$2*100</f>
        <v>2.0934029000352101</v>
      </c>
    </row>
    <row r="27" spans="2:8" x14ac:dyDescent="0.25">
      <c r="F27" s="1" t="s">
        <v>87</v>
      </c>
      <c r="G27" s="1">
        <f>SUMIF('Tables to Upload'!B3:B302,"25",'Tables to Upload'!K3:K302)</f>
        <v>23008</v>
      </c>
      <c r="H27" s="1">
        <f>G27/'Year Profit '!$B$2*100</f>
        <v>4.3321653106682962</v>
      </c>
    </row>
    <row r="28" spans="2:8" x14ac:dyDescent="0.25">
      <c r="F28" s="1" t="s">
        <v>88</v>
      </c>
      <c r="G28" s="1">
        <f>SUMIF('Tables to Upload'!B3:B302,"26",'Tables to Upload'!K3:K302)</f>
        <v>8991</v>
      </c>
      <c r="H28" s="1">
        <f>G28/'Year Profit '!$B$2*100</f>
        <v>1.6929110878050526</v>
      </c>
    </row>
    <row r="29" spans="2:8" x14ac:dyDescent="0.25">
      <c r="F29" s="1" t="s">
        <v>89</v>
      </c>
      <c r="G29" s="1">
        <f>SUMIF('Tables to Upload'!B3:B302,"27",'Tables to Upload'!K3:K302)</f>
        <v>3532</v>
      </c>
      <c r="H29" s="1">
        <f>G29/'Year Profit '!$B$2*100</f>
        <v>0.66503858993743137</v>
      </c>
    </row>
    <row r="30" spans="2:8" x14ac:dyDescent="0.25">
      <c r="F30" s="1" t="s">
        <v>90</v>
      </c>
      <c r="G30" s="1">
        <f>SUMIF('Tables to Upload'!B3:B302,"28",'Tables to Upload'!K3:K302)</f>
        <v>9340</v>
      </c>
      <c r="H30" s="1">
        <f>G30/'Year Profit '!$B$2*100</f>
        <v>1.7586241308084962</v>
      </c>
    </row>
    <row r="31" spans="2:8" x14ac:dyDescent="0.25">
      <c r="F31" s="1" t="s">
        <v>91</v>
      </c>
      <c r="G31" s="1">
        <f>SUMIF('Tables to Upload'!B3:B302,"29",'Tables to Upload'!K3:K302)</f>
        <v>10162</v>
      </c>
      <c r="H31" s="1">
        <f>G31/'Year Profit '!$B$2*100</f>
        <v>1.9133981174813641</v>
      </c>
    </row>
    <row r="32" spans="2:8" x14ac:dyDescent="0.25">
      <c r="F32" s="1" t="s">
        <v>92</v>
      </c>
      <c r="G32" s="1">
        <f>SUMIF('Tables to Upload'!B3:B302,"30",'Tables to Upload'!K3:K302)</f>
        <v>18397</v>
      </c>
      <c r="H32" s="1">
        <f>G32/'Year Profit '!$B$2*100</f>
        <v>3.4639623270325384</v>
      </c>
    </row>
    <row r="33" spans="6:8" x14ac:dyDescent="0.25">
      <c r="F33" s="1" t="s">
        <v>93</v>
      </c>
      <c r="G33" s="1">
        <f>SUMIF('Tables to Upload'!B3:B302,"31",'Tables to Upload'!K3:K302)</f>
        <v>7052</v>
      </c>
      <c r="H33" s="1">
        <f>G33/'Year Profit '!$B$2*100</f>
        <v>1.3278177056168647</v>
      </c>
    </row>
    <row r="34" spans="6:8" x14ac:dyDescent="0.25">
      <c r="F34" s="1" t="s">
        <v>94</v>
      </c>
      <c r="G34" s="1">
        <f>SUMIF('Tables to Upload'!B3:B302,"32",'Tables to Upload'!K3:K302)</f>
        <v>16116</v>
      </c>
      <c r="H34" s="1">
        <f>G34/'Year Profit '!$B$2*100</f>
        <v>3.0344739284914057</v>
      </c>
    </row>
    <row r="35" spans="6:8" x14ac:dyDescent="0.25">
      <c r="F35" s="1" t="s">
        <v>95</v>
      </c>
      <c r="G35" s="1">
        <f>SUMIF('Tables to Upload'!B3:B302,"33",'Tables to Upload'!K3:K302)</f>
        <v>1015</v>
      </c>
      <c r="H35" s="1">
        <f>G35/'Year Profit '!$B$2*100</f>
        <v>0.1911138643223366</v>
      </c>
    </row>
    <row r="36" spans="6:8" x14ac:dyDescent="0.25">
      <c r="F36" s="1" t="s">
        <v>96</v>
      </c>
      <c r="G36" s="1">
        <f>SUMIF('Tables to Upload'!B3:B302,"34",'Tables to Upload'!K3:K302)</f>
        <v>3342</v>
      </c>
      <c r="H36" s="1">
        <f>G36/'Year Profit '!$B$2*100</f>
        <v>0.62926358085246203</v>
      </c>
    </row>
    <row r="37" spans="6:8" x14ac:dyDescent="0.25">
      <c r="F37" s="1" t="s">
        <v>97</v>
      </c>
      <c r="G37" s="1">
        <f>SUMIF('Tables to Upload'!B3:B302,"35",'Tables to Upload'!K3:K302)</f>
        <v>18126</v>
      </c>
      <c r="H37" s="1">
        <f>G37/'Year Profit '!$B$2*100</f>
        <v>3.4129358667060821</v>
      </c>
    </row>
    <row r="38" spans="6:8" x14ac:dyDescent="0.25">
      <c r="F38" s="1" t="s">
        <v>98</v>
      </c>
      <c r="G38" s="1">
        <f>SUMIF('Tables to Upload'!B3:B302,"36",'Tables to Upload'!K3:K302)</f>
        <v>10881</v>
      </c>
      <c r="H38" s="1">
        <f>G38/'Year Profit '!$B$2*100</f>
        <v>2.0487782834397485</v>
      </c>
    </row>
    <row r="39" spans="6:8" x14ac:dyDescent="0.25">
      <c r="F39" s="1" t="s">
        <v>99</v>
      </c>
      <c r="G39" s="1">
        <f>SUMIF('Tables to Upload'!B3:B302,"37",'Tables to Upload'!K3:K302)</f>
        <v>22853</v>
      </c>
      <c r="H39" s="1">
        <f>G39/'Year Profit '!$B$2*100</f>
        <v>4.3029804348358205</v>
      </c>
    </row>
    <row r="40" spans="6:8" x14ac:dyDescent="0.25">
      <c r="F40" s="1" t="s">
        <v>100</v>
      </c>
      <c r="G40" s="1">
        <f>SUMIF('Tables to Upload'!B3:B302,"38",'Tables to Upload'!K3:K302)</f>
        <v>7686</v>
      </c>
      <c r="H40" s="1">
        <f>G40/'Year Profit '!$B$2*100</f>
        <v>1.4471932622477626</v>
      </c>
    </row>
    <row r="41" spans="6:8" x14ac:dyDescent="0.25">
      <c r="F41" s="1" t="s">
        <v>101</v>
      </c>
      <c r="G41" s="1">
        <f>SUMIF('Tables to Upload'!B3:B302,"39",'Tables to Upload'!K3:K302)</f>
        <v>17932</v>
      </c>
      <c r="H41" s="1">
        <f>G41/'Year Profit '!$B$2*100</f>
        <v>3.3764076995351133</v>
      </c>
    </row>
    <row r="42" spans="6:8" x14ac:dyDescent="0.25">
      <c r="F42" s="1" t="s">
        <v>102</v>
      </c>
      <c r="G42" s="1">
        <f>SUMIF('Tables to Upload'!B3:B302,"40",'Tables to Upload'!K3:K302)</f>
        <v>5213</v>
      </c>
      <c r="H42" s="1">
        <f>G42/'Year Profit '!$B$2*100</f>
        <v>0.98155327557866068</v>
      </c>
    </row>
    <row r="43" spans="6:8" x14ac:dyDescent="0.25">
      <c r="F43" s="1" t="s">
        <v>103</v>
      </c>
      <c r="G43" s="1">
        <f>SUMIF('Tables to Upload'!B3:B302,"41",'Tables to Upload'!K3:K302)</f>
        <v>1672</v>
      </c>
      <c r="H43" s="1">
        <f>G43/'Year Profit '!$B$2*100</f>
        <v>0.31482007994773087</v>
      </c>
    </row>
    <row r="44" spans="6:8" x14ac:dyDescent="0.25">
      <c r="F44" s="1" t="s">
        <v>104</v>
      </c>
      <c r="G44" s="1">
        <f>SUMIF('Tables to Upload'!B3:B302,"42",'Tables to Upload'!K3:K302)</f>
        <v>3539</v>
      </c>
      <c r="H44" s="1">
        <f>G44/'Year Profit '!$B$2*100</f>
        <v>0.66635661658793022</v>
      </c>
    </row>
    <row r="45" spans="6:8" x14ac:dyDescent="0.25">
      <c r="F45" s="1" t="s">
        <v>105</v>
      </c>
      <c r="G45" s="1">
        <f>SUMIF('Tables to Upload'!B3:B302,"43",'Tables to Upload'!K3:K302)</f>
        <v>15254</v>
      </c>
      <c r="H45" s="1">
        <f>G45/'Year Profit '!$B$2*100</f>
        <v>2.8721683609585442</v>
      </c>
    </row>
    <row r="46" spans="6:8" x14ac:dyDescent="0.25">
      <c r="F46" s="1" t="s">
        <v>106</v>
      </c>
      <c r="G46" s="1">
        <f>SUMIF('Tables to Upload'!B3:B302,"44",'Tables to Upload'!K3:K302)</f>
        <v>3895</v>
      </c>
      <c r="H46" s="1">
        <f>G46/'Year Profit '!$B$2*100</f>
        <v>0.733387686241873</v>
      </c>
    </row>
    <row r="47" spans="6:8" x14ac:dyDescent="0.25">
      <c r="F47" s="1" t="s">
        <v>107</v>
      </c>
      <c r="G47" s="1">
        <f>SUMIF('Tables to Upload'!B3:B302,"45",'Tables to Upload'!K3:K302)</f>
        <v>20630</v>
      </c>
      <c r="H47" s="1">
        <f>G47/'Year Profit '!$B$2*100</f>
        <v>3.8844128285416786</v>
      </c>
    </row>
    <row r="48" spans="6:8" x14ac:dyDescent="0.25">
      <c r="F48" s="1" t="s">
        <v>108</v>
      </c>
      <c r="G48" s="1">
        <f>SUMIF('Tables to Upload'!B3:B302,"46",'Tables to Upload'!K3:K302)</f>
        <v>13288</v>
      </c>
      <c r="H48" s="1">
        <f>G48/'Year Profit '!$B$2*100</f>
        <v>2.5019911616898609</v>
      </c>
    </row>
    <row r="49" spans="6:8" x14ac:dyDescent="0.25">
      <c r="F49" s="1" t="s">
        <v>109</v>
      </c>
      <c r="G49" s="1">
        <f>SUMIF('Tables to Upload'!B3:B302,"47",'Tables to Upload'!K3:K302)</f>
        <v>20143</v>
      </c>
      <c r="H49" s="1">
        <f>G49/'Year Profit '!$B$2*100</f>
        <v>3.792715831571257</v>
      </c>
    </row>
    <row r="50" spans="6:8" x14ac:dyDescent="0.25">
      <c r="F50" s="1" t="s">
        <v>110</v>
      </c>
      <c r="G50" s="1">
        <f>SUMIF('Tables to Upload'!B3:B302,"48",'Tables to Upload'!K3:K302)</f>
        <v>12302</v>
      </c>
      <c r="H50" s="1">
        <f>G50/'Year Profit '!$B$2*100</f>
        <v>2.3163376934910196</v>
      </c>
    </row>
    <row r="51" spans="6:8" x14ac:dyDescent="0.25">
      <c r="F51" s="1" t="s">
        <v>111</v>
      </c>
      <c r="G51" s="1">
        <f>SUMIF('Tables to Upload'!B3:B302,"49",'Tables to Upload'!K3:K302)</f>
        <v>-1044</v>
      </c>
      <c r="H51" s="1">
        <f>G51/'Year Profit '!$B$2*100</f>
        <v>-0.19657426044583193</v>
      </c>
    </row>
    <row r="52" spans="6:8" x14ac:dyDescent="0.25">
      <c r="F52" s="1" t="s">
        <v>112</v>
      </c>
      <c r="G52" s="1">
        <f>SUMIF('Tables to Upload'!B3:B302,"50",'Tables to Upload'!K3:K302)</f>
        <v>22495</v>
      </c>
      <c r="H52" s="1">
        <f>G52/'Year Profit '!$B$2*100</f>
        <v>4.2355727861388779</v>
      </c>
    </row>
    <row r="53" spans="6:8" x14ac:dyDescent="0.25">
      <c r="F53" s="1" t="s">
        <v>113</v>
      </c>
      <c r="G53" s="1">
        <f>SUMIF('Tables to Upload'!B3:B302,"51",'Tables to Upload'!K3:K302)</f>
        <v>11764</v>
      </c>
      <c r="H53" s="1">
        <f>G53/'Year Profit '!$B$2*100</f>
        <v>2.2150379309241059</v>
      </c>
    </row>
    <row r="54" spans="6:8" x14ac:dyDescent="0.25">
      <c r="F54" s="1" t="s">
        <v>114</v>
      </c>
      <c r="G54" s="1">
        <f>SUMIF('Tables to Upload'!B3:B302,"52",'Tables to Upload'!K3:K302)</f>
        <v>19909</v>
      </c>
      <c r="H54" s="1">
        <f>G54/'Year Profit '!$B$2*100</f>
        <v>3.7486560835402951</v>
      </c>
    </row>
    <row r="55" spans="6:8" x14ac:dyDescent="0.25">
      <c r="F55" s="1" t="s">
        <v>115</v>
      </c>
      <c r="G55" s="1">
        <f>SUMIF('Tables to Upload'!B3:B302,"53",'Tables to Upload'!K3:K302)</f>
        <v>4153</v>
      </c>
      <c r="H55" s="1">
        <f>G55/'Year Profit '!$B$2*100</f>
        <v>0.78196638278883146</v>
      </c>
    </row>
    <row r="56" spans="6:8" x14ac:dyDescent="0.25">
      <c r="F56" s="1"/>
      <c r="G56" s="1">
        <f>SUM(G3:G55)</f>
        <v>531097</v>
      </c>
      <c r="H56" s="1">
        <f>SUM(H3:H55)</f>
        <v>100.00000000000001</v>
      </c>
    </row>
  </sheetData>
  <sortState ref="J2:J11">
    <sortCondition ref="J4:J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workbookViewId="0">
      <selection activeCell="O3" sqref="O3"/>
    </sheetView>
  </sheetViews>
  <sheetFormatPr defaultRowHeight="15.75" x14ac:dyDescent="0.25"/>
  <cols>
    <col min="2" max="2" width="14" customWidth="1"/>
    <col min="3" max="3" width="19.25" customWidth="1"/>
    <col min="4" max="4" width="17.25" customWidth="1"/>
    <col min="6" max="6" width="14.875" customWidth="1"/>
    <col min="7" max="7" width="12.5" customWidth="1"/>
    <col min="8" max="8" width="14.625" customWidth="1"/>
    <col min="10" max="10" width="14.25" customWidth="1"/>
    <col min="11" max="11" width="16.25" customWidth="1"/>
    <col min="12" max="12" width="13.625" customWidth="1"/>
    <col min="13" max="13" width="22.375" customWidth="1"/>
    <col min="14" max="14" width="13.5" customWidth="1"/>
    <col min="15" max="15" width="17.625" customWidth="1"/>
  </cols>
  <sheetData>
    <row r="1" spans="1:15" x14ac:dyDescent="0.25">
      <c r="A1" t="s">
        <v>117</v>
      </c>
    </row>
    <row r="2" spans="1:15" x14ac:dyDescent="0.25">
      <c r="B2" s="26" t="s">
        <v>0</v>
      </c>
      <c r="C2" s="26" t="s">
        <v>62</v>
      </c>
      <c r="D2" s="26" t="s">
        <v>63</v>
      </c>
      <c r="F2" s="26" t="s">
        <v>42</v>
      </c>
      <c r="G2" s="26" t="s">
        <v>62</v>
      </c>
      <c r="H2" s="26" t="s">
        <v>22</v>
      </c>
      <c r="I2" s="48"/>
      <c r="J2" s="26" t="s">
        <v>11</v>
      </c>
      <c r="K2" s="26" t="s">
        <v>25</v>
      </c>
      <c r="L2" s="26" t="s">
        <v>9</v>
      </c>
      <c r="M2" s="26" t="s">
        <v>26</v>
      </c>
      <c r="N2" s="26" t="s">
        <v>27</v>
      </c>
      <c r="O2" s="26" t="s">
        <v>22</v>
      </c>
    </row>
    <row r="3" spans="1:15" x14ac:dyDescent="0.25">
      <c r="B3" s="1" t="s">
        <v>3</v>
      </c>
      <c r="C3" s="1">
        <f>SUMIF('Tables to Upload'!E303:E667,'2018'!B3,'Tables to Upload'!K303:K667)</f>
        <v>190070</v>
      </c>
      <c r="D3" s="1">
        <f>C3/'Year Profit '!$B$3*100</f>
        <v>32.927549689295731</v>
      </c>
      <c r="F3" s="1" t="s">
        <v>43</v>
      </c>
      <c r="G3" s="1">
        <f>SUMIF('Tables to Upload'!B303:B667,"1",'Tables to Upload'!K303:K667)</f>
        <v>-1518</v>
      </c>
      <c r="H3" s="1">
        <f>G3/'Year Profit '!$B$3*100</f>
        <v>-0.26297690549982072</v>
      </c>
      <c r="I3" s="47"/>
      <c r="J3" s="4">
        <v>101</v>
      </c>
      <c r="K3" s="1">
        <f>SUMIF('Tables to Upload'!F303:F667,"101",'Tables to Upload'!H303:H667)</f>
        <v>999</v>
      </c>
      <c r="L3" s="1">
        <f>SUMIF('Tables to Upload'!F303:F667,"101",'Tables to Upload'!J303:J667)</f>
        <v>219198</v>
      </c>
      <c r="M3" s="1">
        <f>L3/K3</f>
        <v>219.41741741741743</v>
      </c>
      <c r="N3" s="1">
        <f>SUMIF('Tables to Upload'!F303:F667,"101",'Tables to Upload'!I303:I667)</f>
        <v>138145</v>
      </c>
      <c r="O3" s="1">
        <f>(L3-N3)/$L$13*100</f>
        <v>4.7189216222242791</v>
      </c>
    </row>
    <row r="4" spans="1:15" x14ac:dyDescent="0.25">
      <c r="B4" s="1" t="s">
        <v>5</v>
      </c>
      <c r="C4" s="1">
        <f>SUMIF('Tables to Upload'!E303:E667,'2018'!B4,'Tables to Upload'!K303:K667)</f>
        <v>118939</v>
      </c>
      <c r="D4" s="1">
        <f>C4/'Year Profit '!$B$3*100</f>
        <v>20.604881530463224</v>
      </c>
      <c r="F4" s="1" t="s">
        <v>44</v>
      </c>
      <c r="G4" s="1">
        <f>SUMIF('Tables to Upload'!B303:B667,"2",'Tables to Upload'!K303:K667)</f>
        <v>2848</v>
      </c>
      <c r="H4" s="1">
        <f>G4/'Year Profit '!$B$3*100</f>
        <v>0.49338486618148175</v>
      </c>
      <c r="I4" s="47"/>
      <c r="J4" s="4">
        <v>102</v>
      </c>
      <c r="K4" s="1">
        <f>SUMIF('Tables to Upload'!F303:F667,"102",'Tables to Upload'!H303:H667)</f>
        <v>904</v>
      </c>
      <c r="L4" s="1">
        <f>SUMIF('Tables to Upload'!F303:F667,"102",'Tables to Upload'!J303:J667)</f>
        <v>168906</v>
      </c>
      <c r="M4" s="1">
        <f t="shared" ref="M4:M12" si="0">L4/K4</f>
        <v>186.84292035398229</v>
      </c>
      <c r="N4" s="1">
        <f>SUMIF('Tables to Upload'!F303:F667,"102",'Tables to Upload'!I303:I667)</f>
        <v>102394</v>
      </c>
      <c r="O4" s="1">
        <f t="shared" ref="O4:O12" si="1">(L4-N4)/$L$13*100</f>
        <v>3.8723417385831649</v>
      </c>
    </row>
    <row r="5" spans="1:15" x14ac:dyDescent="0.25">
      <c r="B5" s="1" t="s">
        <v>6</v>
      </c>
      <c r="C5" s="1">
        <f>SUMIF('Tables to Upload'!E303:E667,'2018'!B5,'Tables to Upload'!K303:K667)</f>
        <v>146256</v>
      </c>
      <c r="D5" s="1">
        <f>C5/'Year Profit '!$B$3*100</f>
        <v>25.337253155982726</v>
      </c>
      <c r="F5" s="1" t="s">
        <v>45</v>
      </c>
      <c r="G5" s="1">
        <f>SUMIF('Tables to Upload'!B303:B667,"3",'Tables to Upload'!K303:K667)</f>
        <v>3188</v>
      </c>
      <c r="H5" s="1">
        <f>G5/'Year Profit '!$B$3*100</f>
        <v>0.55228614936325982</v>
      </c>
      <c r="I5" s="47"/>
      <c r="J5" s="4">
        <v>103</v>
      </c>
      <c r="K5" s="1">
        <f>SUMIF('Tables to Upload'!F303:F667,"103",'Tables to Upload'!H303:H667)</f>
        <v>952</v>
      </c>
      <c r="L5" s="1">
        <f>SUMIF('Tables to Upload'!F303:F667,"103",'Tables to Upload'!J303:J667)</f>
        <v>204133</v>
      </c>
      <c r="M5" s="1">
        <f t="shared" si="0"/>
        <v>214.42542016806723</v>
      </c>
      <c r="N5" s="1">
        <f>SUMIF('Tables to Upload'!F303:F667,"103",'Tables to Upload'!I303:I667)</f>
        <v>115363</v>
      </c>
      <c r="O5" s="1">
        <f t="shared" si="1"/>
        <v>5.1682068819765989</v>
      </c>
    </row>
    <row r="6" spans="1:15" x14ac:dyDescent="0.25">
      <c r="B6" s="1" t="s">
        <v>7</v>
      </c>
      <c r="C6" s="1">
        <f>SUMIF('Tables to Upload'!E303:E667,'2018'!B6,'Tables to Upload'!K303:K667)</f>
        <v>121972</v>
      </c>
      <c r="D6" s="1">
        <f>C6/'Year Profit '!$B$3*100</f>
        <v>21.130315624258319</v>
      </c>
      <c r="F6" s="1" t="s">
        <v>46</v>
      </c>
      <c r="G6" s="1">
        <f>SUMIF('Tables to Upload'!B303:B667,"4",'Tables to Upload'!K303:K667)</f>
        <v>5633</v>
      </c>
      <c r="H6" s="1">
        <f>G6/'Year Profit '!$B$3*100</f>
        <v>0.97585567106751647</v>
      </c>
      <c r="I6" s="47"/>
      <c r="J6" s="4">
        <v>104</v>
      </c>
      <c r="K6" s="1">
        <f>SUMIF('Tables to Upload'!F303:F667,"104",'Tables to Upload'!H303:H667)</f>
        <v>775</v>
      </c>
      <c r="L6" s="1">
        <f>SUMIF('Tables to Upload'!F303:F667,"104",'Tables to Upload'!J303:J667)</f>
        <v>152541</v>
      </c>
      <c r="M6" s="1">
        <f t="shared" si="0"/>
        <v>196.82709677419354</v>
      </c>
      <c r="N6" s="1">
        <f>SUMIF('Tables to Upload'!F303:F667,"104",'Tables to Upload'!I303:I667)</f>
        <v>108639</v>
      </c>
      <c r="O6" s="1">
        <f t="shared" si="1"/>
        <v>2.5559830858683861</v>
      </c>
    </row>
    <row r="7" spans="1:15" x14ac:dyDescent="0.25">
      <c r="B7" s="1"/>
      <c r="C7" s="1"/>
      <c r="D7" s="1">
        <f>SUM(D3:D6)</f>
        <v>100</v>
      </c>
      <c r="F7" s="1" t="s">
        <v>47</v>
      </c>
      <c r="G7" s="1">
        <f>SUMIF('Tables to Upload'!B303:B667,"5",'Tables to Upload'!K303:K667)</f>
        <v>14355</v>
      </c>
      <c r="H7" s="1">
        <f>G7/'Year Profit '!$B$3*100</f>
        <v>2.4868468237483046</v>
      </c>
      <c r="I7" s="47"/>
      <c r="J7" s="4">
        <v>105</v>
      </c>
      <c r="K7" s="1">
        <f>SUMIF('Tables to Upload'!F303:F667,"105",'Tables to Upload'!H303:H667)</f>
        <v>955</v>
      </c>
      <c r="L7" s="1">
        <f>SUMIF('Tables to Upload'!F303:F667,"105",'Tables to Upload'!J303:J667)</f>
        <v>183995</v>
      </c>
      <c r="M7" s="1">
        <f t="shared" si="0"/>
        <v>192.66492146596858</v>
      </c>
      <c r="N7" s="1">
        <f>SUMIF('Tables to Upload'!F303:F667,"105",'Tables to Upload'!I303:I667)</f>
        <v>105894</v>
      </c>
      <c r="O7" s="1">
        <f t="shared" si="1"/>
        <v>4.5470556008702756</v>
      </c>
    </row>
    <row r="8" spans="1:15" x14ac:dyDescent="0.25">
      <c r="F8" s="1" t="s">
        <v>48</v>
      </c>
      <c r="G8" s="1">
        <f>SUMIF('Tables to Upload'!B303:B667,"6",'Tables to Upload'!K303:K667)</f>
        <v>6151</v>
      </c>
      <c r="H8" s="1">
        <f>G8/'Year Profit '!$B$3*100</f>
        <v>1.0655935083856372</v>
      </c>
      <c r="I8" s="47"/>
      <c r="J8" s="4">
        <v>106</v>
      </c>
      <c r="K8" s="1">
        <f>SUMIF('Tables to Upload'!F303:F667,"106",'Tables to Upload'!H303:H667)</f>
        <v>945</v>
      </c>
      <c r="L8" s="1">
        <f>SUMIF('Tables to Upload'!F303:F667,"106",'Tables to Upload'!J303:J667)</f>
        <v>169853</v>
      </c>
      <c r="M8" s="1">
        <f t="shared" si="0"/>
        <v>179.73862433862433</v>
      </c>
      <c r="N8" s="1">
        <f>SUMIF('Tables to Upload'!F303:F667,"106",'Tables to Upload'!I303:I667)</f>
        <v>129113</v>
      </c>
      <c r="O8" s="1">
        <f t="shared" si="1"/>
        <v>2.3718908231578983</v>
      </c>
    </row>
    <row r="9" spans="1:15" x14ac:dyDescent="0.25">
      <c r="F9" s="1" t="s">
        <v>49</v>
      </c>
      <c r="G9" s="1">
        <f>SUMIF('Tables to Upload'!B303:B667,"7",'Tables to Upload'!K303:K667)</f>
        <v>11498</v>
      </c>
      <c r="H9" s="1">
        <f>G9/'Year Profit '!$B$3*100</f>
        <v>1.9919028059531874</v>
      </c>
      <c r="I9" s="47"/>
      <c r="J9" s="4">
        <v>107</v>
      </c>
      <c r="K9" s="1">
        <f>SUMIF('Tables to Upload'!F303:F667,"107",'Tables to Upload'!H303:H667)</f>
        <v>758</v>
      </c>
      <c r="L9" s="1">
        <f>SUMIF('Tables to Upload'!F303:F667,"107",'Tables to Upload'!J303:J667)</f>
        <v>156553</v>
      </c>
      <c r="M9" s="1">
        <f t="shared" si="0"/>
        <v>206.53430079155672</v>
      </c>
      <c r="N9" s="1">
        <f>SUMIF('Tables to Upload'!F303:F667,"107",'Tables to Upload'!I303:I667)</f>
        <v>108311</v>
      </c>
      <c r="O9" s="1">
        <f t="shared" si="1"/>
        <v>2.8086587405690557</v>
      </c>
    </row>
    <row r="10" spans="1:15" x14ac:dyDescent="0.25">
      <c r="B10" s="26" t="s">
        <v>38</v>
      </c>
      <c r="C10" s="26" t="s">
        <v>73</v>
      </c>
      <c r="D10" s="26" t="s">
        <v>22</v>
      </c>
      <c r="F10" s="1" t="s">
        <v>50</v>
      </c>
      <c r="G10" s="1">
        <f>SUMIF('Tables to Upload'!B303:B667,"8",'Tables to Upload'!K303:K667)</f>
        <v>21271</v>
      </c>
      <c r="H10" s="1">
        <f>G10/'Year Profit '!$B$3*100</f>
        <v>3.6849682192929425</v>
      </c>
      <c r="I10" s="47"/>
      <c r="J10" s="4">
        <v>108</v>
      </c>
      <c r="K10" s="1">
        <f>SUMIF('Tables to Upload'!F303:F667,"108",'Tables to Upload'!H303:H667)</f>
        <v>1208</v>
      </c>
      <c r="L10" s="1">
        <f>SUMIF('Tables to Upload'!F303:F667,"108",'Tables to Upload'!J303:J667)</f>
        <v>186559</v>
      </c>
      <c r="M10" s="1">
        <f t="shared" si="0"/>
        <v>154.43625827814569</v>
      </c>
      <c r="N10" s="1">
        <f>SUMIF('Tables to Upload'!F303:F667,"108",'Tables to Upload'!I303:I667)</f>
        <v>139102</v>
      </c>
      <c r="O10" s="1">
        <f t="shared" si="1"/>
        <v>2.7629558859745798</v>
      </c>
    </row>
    <row r="11" spans="1:15" x14ac:dyDescent="0.25">
      <c r="B11" s="1" t="s">
        <v>39</v>
      </c>
      <c r="C11" s="1">
        <f>SUMIF('Tables to Upload'!C303:C667,"1",'Tables to Upload'!K303:K667)</f>
        <v>17800</v>
      </c>
      <c r="D11" s="1">
        <f>C11/'Year Profit '!$B$3*100</f>
        <v>3.0836554136342613</v>
      </c>
      <c r="F11" s="1" t="s">
        <v>51</v>
      </c>
      <c r="G11" s="1">
        <f>SUMIF('Tables to Upload'!B303:B667,"9",'Tables to Upload'!K303:K667)</f>
        <v>15414</v>
      </c>
      <c r="H11" s="1">
        <f>G11/'Year Profit '!$B$3*100</f>
        <v>2.6703069969527249</v>
      </c>
      <c r="I11" s="47"/>
      <c r="J11" s="4">
        <v>109</v>
      </c>
      <c r="K11" s="1">
        <f>SUMIF('Tables to Upload'!F303:F667,"109",'Tables to Upload'!H303:H667)</f>
        <v>765</v>
      </c>
      <c r="L11" s="1">
        <f>SUMIF('Tables to Upload'!F303:F667,"109",'Tables to Upload'!J303:J667)</f>
        <v>140856</v>
      </c>
      <c r="M11" s="1">
        <f t="shared" si="0"/>
        <v>184.12549019607843</v>
      </c>
      <c r="N11" s="1">
        <f>SUMIF('Tables to Upload'!F303:F667,"109",'Tables to Upload'!I303:I667)</f>
        <v>90280</v>
      </c>
      <c r="O11" s="1">
        <f t="shared" si="1"/>
        <v>2.9445446802168354</v>
      </c>
    </row>
    <row r="12" spans="1:15" x14ac:dyDescent="0.25">
      <c r="B12" s="1" t="s">
        <v>40</v>
      </c>
      <c r="C12" s="1">
        <f>SUMIF('Tables to Upload'!C303:C667,"2",'Tables to Upload'!K303:K667)</f>
        <v>52430</v>
      </c>
      <c r="D12" s="1">
        <f>C12/'Year Profit '!$B$3*100</f>
        <v>9.0829243447665338</v>
      </c>
      <c r="F12" s="1" t="s">
        <v>52</v>
      </c>
      <c r="G12" s="1">
        <f>SUMIF('Tables to Upload'!B303:B667,"10",'Tables to Upload'!K303:K667)</f>
        <v>15960</v>
      </c>
      <c r="H12" s="1">
        <f>G12/'Year Profit '!$B$3*100</f>
        <v>2.7648955281799328</v>
      </c>
      <c r="I12" s="47"/>
      <c r="J12" s="4">
        <v>110</v>
      </c>
      <c r="K12" s="1">
        <f>SUMIF('Tables to Upload'!F303:F667,"110",'Tables to Upload'!H303:H667)</f>
        <v>611</v>
      </c>
      <c r="L12" s="1">
        <f>SUMIF('Tables to Upload'!F303:F667,"110",'Tables to Upload'!J303:J667)</f>
        <v>135023</v>
      </c>
      <c r="M12" s="1">
        <f t="shared" si="0"/>
        <v>220.98690671031096</v>
      </c>
      <c r="N12" s="1">
        <f>SUMIF('Tables to Upload'!F303:F667,"110",'Tables to Upload'!I303:I667)</f>
        <v>103139</v>
      </c>
      <c r="O12" s="1">
        <f t="shared" si="1"/>
        <v>1.8562927590958869</v>
      </c>
    </row>
    <row r="13" spans="1:15" x14ac:dyDescent="0.25">
      <c r="B13" s="1" t="s">
        <v>41</v>
      </c>
      <c r="C13" s="1">
        <f>SUMIF('Tables to Upload'!C303:C667,"3",'Tables to Upload'!K303:K667)</f>
        <v>61162</v>
      </c>
      <c r="D13" s="1">
        <f>C13/'Year Profit '!$B$3*100</f>
        <v>10.59564788812914</v>
      </c>
      <c r="F13" s="1" t="s">
        <v>53</v>
      </c>
      <c r="G13" s="1">
        <f>SUMIF('Tables to Upload'!B303:B667,"11",'Tables to Upload'!K303:K667)</f>
        <v>142</v>
      </c>
      <c r="H13" s="1">
        <f>G13/'Year Profit '!$B$3*100</f>
        <v>2.4599947681801411E-2</v>
      </c>
      <c r="I13" s="47"/>
      <c r="J13" s="1" t="s">
        <v>116</v>
      </c>
      <c r="K13" s="1">
        <f>SUM(K3:K12)</f>
        <v>8872</v>
      </c>
      <c r="L13" s="1">
        <f>SUM(L3:L12)</f>
        <v>1717617</v>
      </c>
      <c r="M13" s="1">
        <f>SUM(M3:M12)</f>
        <v>1955.9993564943452</v>
      </c>
      <c r="N13" s="1">
        <f>SUM(N3:N12)</f>
        <v>1140380</v>
      </c>
      <c r="O13" s="1"/>
    </row>
    <row r="14" spans="1:15" x14ac:dyDescent="0.25">
      <c r="B14" s="36" t="s">
        <v>64</v>
      </c>
      <c r="C14" s="1">
        <f>SUMIF('Tables to Upload'!C303:C667,"4",'Tables to Upload'!K303:K667)</f>
        <v>47533</v>
      </c>
      <c r="D14" s="1">
        <f>C14/'Year Profit '!$B$3*100</f>
        <v>8.2345726278807483</v>
      </c>
      <c r="F14" s="1" t="s">
        <v>54</v>
      </c>
      <c r="G14" s="1">
        <f>SUMIF('Tables to Upload'!B303:B667,"12",'Tables to Upload'!K303:K667)</f>
        <v>17407</v>
      </c>
      <c r="H14" s="1">
        <f>G14/'Year Profit '!$B$3*100</f>
        <v>3.0155724598388534</v>
      </c>
      <c r="I14" s="47"/>
      <c r="J14" s="47"/>
    </row>
    <row r="15" spans="1:15" x14ac:dyDescent="0.25">
      <c r="B15" s="36" t="s">
        <v>65</v>
      </c>
      <c r="C15" s="1">
        <f>SUMIF('Tables to Upload'!C303:C667,"5",'Tables to Upload'!K303:K667)</f>
        <v>42279</v>
      </c>
      <c r="D15" s="1">
        <f>C15/'Year Profit '!$B$3*100</f>
        <v>7.3243745636540973</v>
      </c>
      <c r="F15" s="1" t="s">
        <v>75</v>
      </c>
      <c r="G15" s="1">
        <f>SUMIF('Tables to Upload'!B303:B667,"13",'Tables to Upload'!K303:K667)</f>
        <v>19043</v>
      </c>
      <c r="H15" s="1">
        <f>G15/'Year Profit '!$B$3*100</f>
        <v>3.2989915753841146</v>
      </c>
      <c r="I15" s="47"/>
      <c r="J15" s="47"/>
    </row>
    <row r="16" spans="1:15" x14ac:dyDescent="0.25">
      <c r="B16" s="36" t="s">
        <v>66</v>
      </c>
      <c r="C16" s="1">
        <f>SUMIF('Tables to Upload'!C303:C667,"6",'Tables to Upload'!K303:K667)</f>
        <v>51519</v>
      </c>
      <c r="D16" s="1">
        <f>C16/'Year Profit '!$B$3*100</f>
        <v>8.9251035536530061</v>
      </c>
      <c r="F16" s="1" t="s">
        <v>76</v>
      </c>
      <c r="G16" s="1">
        <f>SUMIF('Tables to Upload'!B303:B667,"14",'Tables to Upload'!K303:K667)</f>
        <v>19111</v>
      </c>
      <c r="H16" s="1">
        <f>G16/'Year Profit '!$B$3*100</f>
        <v>3.3107718320204698</v>
      </c>
      <c r="I16" s="47"/>
      <c r="J16" s="47"/>
    </row>
    <row r="17" spans="2:10" x14ac:dyDescent="0.25">
      <c r="B17" s="36" t="s">
        <v>67</v>
      </c>
      <c r="C17" s="1">
        <f>SUMIF('Tables to Upload'!C303:C667,"7",'Tables to Upload'!K303:K667)</f>
        <v>38328</v>
      </c>
      <c r="D17" s="1">
        <f>C17/'Year Profit '!$B$3*100</f>
        <v>6.6399070052682001</v>
      </c>
      <c r="F17" s="1" t="s">
        <v>77</v>
      </c>
      <c r="G17" s="1">
        <f>SUMIF('Tables to Upload'!B303:B667,"15",'Tables to Upload'!K303:K667)</f>
        <v>14444</v>
      </c>
      <c r="H17" s="1">
        <f>G17/'Year Profit '!$B$3*100</f>
        <v>2.5022651008164756</v>
      </c>
      <c r="I17" s="47"/>
      <c r="J17" s="47"/>
    </row>
    <row r="18" spans="2:10" x14ac:dyDescent="0.25">
      <c r="B18" s="36" t="s">
        <v>68</v>
      </c>
      <c r="C18" s="1">
        <f>SUMIF('Tables to Upload'!C303:C667,"8",'Tables to Upload'!K303:K667)</f>
        <v>55494</v>
      </c>
      <c r="D18" s="1">
        <f>C18/'Year Profit '!$B$3*100</f>
        <v>9.6137288496752635</v>
      </c>
      <c r="F18" s="1" t="s">
        <v>78</v>
      </c>
      <c r="G18" s="1">
        <f>SUMIF('Tables to Upload'!B303:B667,"16",'Tables to Upload'!K303:K667)</f>
        <v>8483</v>
      </c>
      <c r="H18" s="1">
        <f>G18/'Year Profit '!$B$3*100</f>
        <v>1.4695870153853616</v>
      </c>
      <c r="I18" s="47"/>
      <c r="J18" s="47"/>
    </row>
    <row r="19" spans="2:10" x14ac:dyDescent="0.25">
      <c r="B19" s="36" t="s">
        <v>69</v>
      </c>
      <c r="C19" s="1">
        <f>SUMIF('Tables to Upload'!C303:C667,"9",'Tables to Upload'!K303:K667)</f>
        <v>61784</v>
      </c>
      <c r="D19" s="1">
        <f>C19/'Year Profit '!$B$3*100</f>
        <v>10.703402588538156</v>
      </c>
      <c r="F19" s="1" t="s">
        <v>79</v>
      </c>
      <c r="G19" s="1">
        <f>SUMIF('Tables to Upload'!B303:B667,"17",'Tables to Upload'!K303:K667)</f>
        <v>11405</v>
      </c>
      <c r="H19" s="1">
        <f>G19/'Year Profit '!$B$3*100</f>
        <v>1.9757915726122892</v>
      </c>
      <c r="I19" s="47"/>
      <c r="J19" s="47"/>
    </row>
    <row r="20" spans="2:10" x14ac:dyDescent="0.25">
      <c r="B20" s="36" t="s">
        <v>70</v>
      </c>
      <c r="C20" s="1">
        <f>SUMIF('Tables to Upload'!C303:C667,"10",'Tables to Upload'!K303:K667)</f>
        <v>39348</v>
      </c>
      <c r="D20" s="1">
        <f>C20/'Year Profit '!$B$3*100</f>
        <v>6.8166108548135345</v>
      </c>
      <c r="F20" s="1" t="s">
        <v>80</v>
      </c>
      <c r="G20" s="1">
        <f>SUMIF('Tables to Upload'!B303:B667,"18",'Tables to Upload'!K303:K667)</f>
        <v>-1990</v>
      </c>
      <c r="H20" s="1">
        <f>G20/'Year Profit '!$B$3*100</f>
        <v>-0.34474574568158312</v>
      </c>
      <c r="I20" s="47"/>
      <c r="J20" s="47"/>
    </row>
    <row r="21" spans="2:10" x14ac:dyDescent="0.25">
      <c r="B21" s="36" t="s">
        <v>71</v>
      </c>
      <c r="C21" s="1">
        <f>SUMIF('Tables to Upload'!C303:C667,"11",'Tables to Upload'!K303:K667)</f>
        <v>56713</v>
      </c>
      <c r="D21" s="1">
        <f>C21/'Year Profit '!$B$3*100</f>
        <v>9.8249072737887566</v>
      </c>
      <c r="F21" s="1" t="s">
        <v>81</v>
      </c>
      <c r="G21" s="1">
        <f>SUMIF('Tables to Upload'!B303:B667,"19",'Tables to Upload'!K303:K667)</f>
        <v>11227</v>
      </c>
      <c r="H21" s="1">
        <f>G21/'Year Profit '!$B$3*100</f>
        <v>1.9449550184759468</v>
      </c>
      <c r="I21" s="47"/>
      <c r="J21" s="47"/>
    </row>
    <row r="22" spans="2:10" x14ac:dyDescent="0.25">
      <c r="B22" s="36" t="s">
        <v>72</v>
      </c>
      <c r="C22" s="1">
        <f>SUMIF('Tables to Upload'!C303:C667,"12",'Tables to Upload'!K303:K667)</f>
        <v>52847</v>
      </c>
      <c r="D22" s="1">
        <f>C22/'Year Profit '!$B$3*100</f>
        <v>9.1551650361983032</v>
      </c>
      <c r="F22" s="1" t="s">
        <v>82</v>
      </c>
      <c r="G22" s="1">
        <f>SUMIF('Tables to Upload'!B303:B667,"20",'Tables to Upload'!K303:K667)</f>
        <v>6111</v>
      </c>
      <c r="H22" s="1">
        <f>G22/'Year Profit '!$B$3*100</f>
        <v>1.0586639456583691</v>
      </c>
      <c r="I22" s="47"/>
      <c r="J22" s="47"/>
    </row>
    <row r="23" spans="2:10" x14ac:dyDescent="0.25">
      <c r="B23" s="1"/>
      <c r="C23" s="1"/>
      <c r="D23" s="1">
        <f>SUM(D11:D22)</f>
        <v>100</v>
      </c>
      <c r="F23" s="1" t="s">
        <v>83</v>
      </c>
      <c r="G23" s="1">
        <f>SUMIF('Tables to Upload'!B303:B667,"21",'Tables to Upload'!K303:K667)</f>
        <v>7474</v>
      </c>
      <c r="H23" s="1">
        <f>G23/'Year Profit '!$B$3*100</f>
        <v>1.2947887955900264</v>
      </c>
      <c r="I23" s="47"/>
      <c r="J23" s="47"/>
    </row>
    <row r="24" spans="2:10" x14ac:dyDescent="0.25">
      <c r="F24" s="1" t="s">
        <v>84</v>
      </c>
      <c r="G24" s="1">
        <f>SUMIF('Tables to Upload'!B303:B667,"22",'Tables to Upload'!K303:K667)</f>
        <v>16028</v>
      </c>
      <c r="H24" s="1">
        <f>G24/'Year Profit '!$B$3*100</f>
        <v>2.7766757848162889</v>
      </c>
      <c r="I24" s="47"/>
      <c r="J24" s="47"/>
    </row>
    <row r="25" spans="2:10" x14ac:dyDescent="0.25">
      <c r="F25" s="1" t="s">
        <v>85</v>
      </c>
      <c r="G25" s="1">
        <f>SUMIF('Tables to Upload'!B303:B667,"23",'Tables to Upload'!K303:K667)</f>
        <v>15100</v>
      </c>
      <c r="H25" s="1">
        <f>G25/'Year Profit '!$B$3*100</f>
        <v>2.6159099295436707</v>
      </c>
      <c r="I25" s="47"/>
      <c r="J25" s="47"/>
    </row>
    <row r="26" spans="2:10" x14ac:dyDescent="0.25">
      <c r="F26" s="1" t="s">
        <v>86</v>
      </c>
      <c r="G26" s="1">
        <f>SUMIF('Tables to Upload'!B303:B667,"24",'Tables to Upload'!K303:K667)</f>
        <v>16045</v>
      </c>
      <c r="H26" s="1">
        <f>G26/'Year Profit '!$B$3*100</f>
        <v>2.7796208489753775</v>
      </c>
      <c r="I26" s="47"/>
      <c r="J26" s="47"/>
    </row>
    <row r="27" spans="2:10" x14ac:dyDescent="0.25">
      <c r="F27" s="1" t="s">
        <v>87</v>
      </c>
      <c r="G27" s="1">
        <f>SUMIF('Tables to Upload'!B303:B667,"25",'Tables to Upload'!K303:K667)</f>
        <v>6432</v>
      </c>
      <c r="H27" s="1">
        <f>G27/'Year Profit '!$B$3*100</f>
        <v>1.1142736865446949</v>
      </c>
      <c r="I27" s="47"/>
      <c r="J27" s="47"/>
    </row>
    <row r="28" spans="2:10" x14ac:dyDescent="0.25">
      <c r="F28" s="1" t="s">
        <v>88</v>
      </c>
      <c r="G28" s="1">
        <f>SUMIF('Tables to Upload'!B303:B667,"26",'Tables to Upload'!K303:K667)</f>
        <v>11461</v>
      </c>
      <c r="H28" s="1">
        <f>G28/'Year Profit '!$B$3*100</f>
        <v>1.9854929604304645</v>
      </c>
      <c r="I28" s="47"/>
      <c r="J28" s="47"/>
    </row>
    <row r="29" spans="2:10" x14ac:dyDescent="0.25">
      <c r="F29" s="1" t="s">
        <v>89</v>
      </c>
      <c r="G29" s="1">
        <f>SUMIF('Tables to Upload'!B303:B667,"27",'Tables to Upload'!K303:K667)</f>
        <v>-660</v>
      </c>
      <c r="H29" s="1">
        <f>G29/'Year Profit '!$B$3*100</f>
        <v>-0.11433778499992205</v>
      </c>
      <c r="I29" s="47"/>
      <c r="J29" s="47"/>
    </row>
    <row r="30" spans="2:10" x14ac:dyDescent="0.25">
      <c r="F30" s="1" t="s">
        <v>90</v>
      </c>
      <c r="G30" s="1">
        <f>SUMIF('Tables to Upload'!B303:B667,"28",'Tables to Upload'!K303:K667)</f>
        <v>14387</v>
      </c>
      <c r="H30" s="1">
        <f>G30/'Year Profit '!$B$3*100</f>
        <v>2.492390473930119</v>
      </c>
      <c r="I30" s="47"/>
      <c r="J30" s="47"/>
    </row>
    <row r="31" spans="2:10" x14ac:dyDescent="0.25">
      <c r="F31" s="1" t="s">
        <v>91</v>
      </c>
      <c r="G31" s="1">
        <f>SUMIF('Tables to Upload'!B303:B667,"29",'Tables to Upload'!K303:K667)</f>
        <v>-753</v>
      </c>
      <c r="H31" s="1">
        <f>G31/'Year Profit '!$B$3*100</f>
        <v>-0.13044901834082015</v>
      </c>
      <c r="I31" s="47"/>
      <c r="J31" s="47"/>
    </row>
    <row r="32" spans="2:10" x14ac:dyDescent="0.25">
      <c r="F32" s="1" t="s">
        <v>92</v>
      </c>
      <c r="G32" s="1">
        <f>SUMIF('Tables to Upload'!B303:B667,"30",'Tables to Upload'!K303:K667)</f>
        <v>17331</v>
      </c>
      <c r="H32" s="1">
        <f>G32/'Year Profit '!$B$3*100</f>
        <v>3.0024062906570439</v>
      </c>
      <c r="I32" s="47"/>
      <c r="J32" s="47"/>
    </row>
    <row r="33" spans="6:10" x14ac:dyDescent="0.25">
      <c r="F33" s="1" t="s">
        <v>93</v>
      </c>
      <c r="G33" s="1">
        <f>SUMIF('Tables to Upload'!B303:B667,"31",'Tables to Upload'!K303:K667)</f>
        <v>16195</v>
      </c>
      <c r="H33" s="1">
        <f>G33/'Year Profit '!$B$3*100</f>
        <v>2.8056067092026327</v>
      </c>
      <c r="I33" s="47"/>
      <c r="J33" s="47"/>
    </row>
    <row r="34" spans="6:10" x14ac:dyDescent="0.25">
      <c r="F34" s="1" t="s">
        <v>94</v>
      </c>
      <c r="G34" s="1">
        <f>SUMIF('Tables to Upload'!B303:B667,"32",'Tables to Upload'!K303:K667)</f>
        <v>19547</v>
      </c>
      <c r="H34" s="1">
        <f>G34/'Year Profit '!$B$3*100</f>
        <v>3.3863040657476908</v>
      </c>
      <c r="I34" s="47"/>
      <c r="J34" s="47"/>
    </row>
    <row r="35" spans="6:10" x14ac:dyDescent="0.25">
      <c r="F35" s="1" t="s">
        <v>95</v>
      </c>
      <c r="G35" s="1">
        <f>SUMIF('Tables to Upload'!B303:B667,"33",'Tables to Upload'!K303:K667)</f>
        <v>3708</v>
      </c>
      <c r="H35" s="1">
        <f>G35/'Year Profit '!$B$3*100</f>
        <v>0.64237046481774385</v>
      </c>
      <c r="I35" s="47"/>
      <c r="J35" s="47"/>
    </row>
    <row r="36" spans="6:10" x14ac:dyDescent="0.25">
      <c r="F36" s="1" t="s">
        <v>96</v>
      </c>
      <c r="G36" s="1">
        <f>SUMIF('Tables to Upload'!B303:B667,"34",'Tables to Upload'!K303:K667)</f>
        <v>20830</v>
      </c>
      <c r="H36" s="1">
        <f>G36/'Year Profit '!$B$3*100</f>
        <v>3.6085697902248124</v>
      </c>
      <c r="I36" s="47"/>
      <c r="J36" s="47"/>
    </row>
    <row r="37" spans="6:10" x14ac:dyDescent="0.25">
      <c r="F37" s="1" t="s">
        <v>97</v>
      </c>
      <c r="G37" s="1">
        <f>SUMIF('Tables to Upload'!B303:B667,"35",'Tables to Upload'!K303:K667)</f>
        <v>3628</v>
      </c>
      <c r="H37" s="1">
        <f>G37/'Year Profit '!$B$3*100</f>
        <v>0.6285113393632078</v>
      </c>
      <c r="I37" s="47"/>
      <c r="J37" s="47"/>
    </row>
    <row r="38" spans="6:10" x14ac:dyDescent="0.25">
      <c r="F38" s="1" t="s">
        <v>98</v>
      </c>
      <c r="G38" s="1">
        <f>SUMIF('Tables to Upload'!B303:B667,"36",'Tables to Upload'!K303:K667)</f>
        <v>18916</v>
      </c>
      <c r="H38" s="1">
        <f>G38/'Year Profit '!$B$3*100</f>
        <v>3.2769902137250382</v>
      </c>
      <c r="I38" s="47"/>
      <c r="J38" s="47"/>
    </row>
    <row r="39" spans="6:10" x14ac:dyDescent="0.25">
      <c r="F39" s="1" t="s">
        <v>99</v>
      </c>
      <c r="G39" s="1">
        <f>SUMIF('Tables to Upload'!B303:B667,"37",'Tables to Upload'!K303:K667)</f>
        <v>13685</v>
      </c>
      <c r="H39" s="1">
        <f>G39/'Year Profit '!$B$3*100</f>
        <v>2.3707766480665655</v>
      </c>
      <c r="I39" s="47"/>
      <c r="J39" s="47"/>
    </row>
    <row r="40" spans="6:10" x14ac:dyDescent="0.25">
      <c r="F40" s="1" t="s">
        <v>100</v>
      </c>
      <c r="G40" s="1">
        <f>SUMIF('Tables to Upload'!B303:B667,"38",'Tables to Upload'!K303:K667)</f>
        <v>16952</v>
      </c>
      <c r="H40" s="1">
        <f>G40/'Year Profit '!$B$3*100</f>
        <v>2.9367486838161794</v>
      </c>
      <c r="I40" s="47"/>
      <c r="J40" s="47"/>
    </row>
    <row r="41" spans="6:10" x14ac:dyDescent="0.25">
      <c r="F41" s="1" t="s">
        <v>101</v>
      </c>
      <c r="G41" s="1">
        <f>SUMIF('Tables to Upload'!B303:B667,"39",'Tables to Upload'!K303:K667)</f>
        <v>10062</v>
      </c>
      <c r="H41" s="1">
        <f>G41/'Year Profit '!$B$3*100</f>
        <v>1.7431315040442659</v>
      </c>
      <c r="I41" s="47"/>
      <c r="J41" s="47"/>
    </row>
    <row r="42" spans="6:10" x14ac:dyDescent="0.25">
      <c r="F42" s="1" t="s">
        <v>102</v>
      </c>
      <c r="G42" s="1">
        <f>SUMIF('Tables to Upload'!B303:B667,"40",'Tables to Upload'!K303:K667)</f>
        <v>958</v>
      </c>
      <c r="H42" s="1">
        <f>G42/'Year Profit '!$B$3*100</f>
        <v>0.16596302731806867</v>
      </c>
      <c r="I42" s="47"/>
      <c r="J42" s="47"/>
    </row>
    <row r="43" spans="6:10" x14ac:dyDescent="0.25">
      <c r="F43" s="1" t="s">
        <v>103</v>
      </c>
      <c r="G43" s="1">
        <f>SUMIF('Tables to Upload'!B303:B667,"41",'Tables to Upload'!K303:K667)</f>
        <v>9733</v>
      </c>
      <c r="H43" s="1">
        <f>G43/'Year Profit '!$B$3*100</f>
        <v>1.6861358506124868</v>
      </c>
      <c r="I43" s="47"/>
      <c r="J43" s="47"/>
    </row>
    <row r="44" spans="6:10" x14ac:dyDescent="0.25">
      <c r="F44" s="1" t="s">
        <v>104</v>
      </c>
      <c r="G44" s="1">
        <f>SUMIF('Tables to Upload'!B303:B667,"42",'Tables to Upload'!K303:K667)</f>
        <v>18500</v>
      </c>
      <c r="H44" s="1">
        <f>G44/'Year Profit '!$B$3*100</f>
        <v>3.2049227613614515</v>
      </c>
      <c r="I44" s="47"/>
      <c r="J44" s="47"/>
    </row>
    <row r="45" spans="6:10" x14ac:dyDescent="0.25">
      <c r="F45" s="1" t="s">
        <v>105</v>
      </c>
      <c r="G45" s="1">
        <f>SUMIF('Tables to Upload'!B303:B667,"43",'Tables to Upload'!K303:K667)</f>
        <v>-1309</v>
      </c>
      <c r="H45" s="1">
        <f>G45/'Year Profit '!$B$3*100</f>
        <v>-0.2267699402498454</v>
      </c>
      <c r="I45" s="47"/>
      <c r="J45" s="47"/>
    </row>
    <row r="46" spans="6:10" x14ac:dyDescent="0.25">
      <c r="F46" s="1" t="s">
        <v>106</v>
      </c>
      <c r="G46" s="1">
        <f>SUMIF('Tables to Upload'!B303:B667,"44",'Tables to Upload'!K303:K667)</f>
        <v>13033</v>
      </c>
      <c r="H46" s="1">
        <f>G46/'Year Profit '!$B$3*100</f>
        <v>2.257824775612097</v>
      </c>
      <c r="I46" s="47"/>
      <c r="J46" s="47"/>
    </row>
    <row r="47" spans="6:10" x14ac:dyDescent="0.25">
      <c r="F47" s="1" t="s">
        <v>107</v>
      </c>
      <c r="G47" s="1">
        <f>SUMIF('Tables to Upload'!B303:B667,"45",'Tables to Upload'!K303:K667)</f>
        <v>15410</v>
      </c>
      <c r="H47" s="1">
        <f>G47/'Year Profit '!$B$3*100</f>
        <v>2.6696140406799977</v>
      </c>
      <c r="I47" s="47"/>
      <c r="J47" s="47"/>
    </row>
    <row r="48" spans="6:10" x14ac:dyDescent="0.25">
      <c r="F48" s="1" t="s">
        <v>108</v>
      </c>
      <c r="G48" s="1">
        <f>SUMIF('Tables to Upload'!B303:B667,"46",'Tables to Upload'!K303:K667)</f>
        <v>15864</v>
      </c>
      <c r="H48" s="1">
        <f>G48/'Year Profit '!$B$3*100</f>
        <v>2.7482645776344898</v>
      </c>
      <c r="I48" s="47"/>
      <c r="J48" s="47"/>
    </row>
    <row r="49" spans="6:10" x14ac:dyDescent="0.25">
      <c r="F49" s="1" t="s">
        <v>109</v>
      </c>
      <c r="G49" s="1">
        <f>SUMIF('Tables to Upload'!B303:B667,"47",'Tables to Upload'!K303:K667)</f>
        <v>16495</v>
      </c>
      <c r="H49" s="1">
        <f>G49/'Year Profit '!$B$3*100</f>
        <v>2.8575784296571429</v>
      </c>
      <c r="I49" s="47"/>
      <c r="J49" s="47"/>
    </row>
    <row r="50" spans="6:10" x14ac:dyDescent="0.25">
      <c r="F50" s="1" t="s">
        <v>110</v>
      </c>
      <c r="G50" s="1">
        <f>SUMIF('Tables to Upload'!B303:B667,"48",'Tables to Upload'!K303:K667)</f>
        <v>12616</v>
      </c>
      <c r="H50" s="1">
        <f>G50/'Year Profit '!$B$3*100</f>
        <v>2.185584084180328</v>
      </c>
      <c r="I50" s="47"/>
      <c r="J50" s="47"/>
    </row>
    <row r="51" spans="6:10" x14ac:dyDescent="0.25">
      <c r="F51" s="1" t="s">
        <v>111</v>
      </c>
      <c r="G51" s="1">
        <f>SUMIF('Tables to Upload'!B303:B667,"49",'Tables to Upload'!K303:K667)</f>
        <v>4066</v>
      </c>
      <c r="H51" s="1">
        <f>G51/'Year Profit '!$B$3*100</f>
        <v>0.70439005122679244</v>
      </c>
      <c r="I51" s="47"/>
      <c r="J51" s="47"/>
    </row>
    <row r="52" spans="6:10" x14ac:dyDescent="0.25">
      <c r="F52" s="1" t="s">
        <v>112</v>
      </c>
      <c r="G52" s="1">
        <f>SUMIF('Tables to Upload'!B303:B667,"50",'Tables to Upload'!K303:K667)</f>
        <v>6942</v>
      </c>
      <c r="H52" s="1">
        <f>G52/'Year Profit '!$B$3*100</f>
        <v>1.2026256113173619</v>
      </c>
      <c r="I52" s="47"/>
      <c r="J52" s="47"/>
    </row>
    <row r="53" spans="6:10" x14ac:dyDescent="0.25">
      <c r="F53" s="1" t="s">
        <v>113</v>
      </c>
      <c r="G53" s="1">
        <f>SUMIF('Tables to Upload'!B303:B667,"51",'Tables to Upload'!K303:K667)</f>
        <v>9551</v>
      </c>
      <c r="H53" s="1">
        <f>G53/'Year Profit '!$B$3*100</f>
        <v>1.6546063402034172</v>
      </c>
      <c r="I53" s="47"/>
      <c r="J53" s="47"/>
    </row>
    <row r="54" spans="6:10" x14ac:dyDescent="0.25">
      <c r="F54" s="1" t="s">
        <v>114</v>
      </c>
      <c r="G54" s="1">
        <f>SUMIF('Tables to Upload'!B303:B667,"52",'Tables to Upload'!K303:K667)</f>
        <v>28815</v>
      </c>
      <c r="H54" s="1">
        <f>G54/'Year Profit '!$B$3*100</f>
        <v>4.9918837496556874</v>
      </c>
      <c r="I54" s="47"/>
      <c r="J54" s="47"/>
    </row>
    <row r="55" spans="6:10" x14ac:dyDescent="0.25">
      <c r="F55" s="1" t="s">
        <v>115</v>
      </c>
      <c r="G55" s="1">
        <f>SUMIF('Tables to Upload'!B303:B667,"53",'Tables to Upload'!K303:K667)</f>
        <v>12</v>
      </c>
      <c r="H55" s="1">
        <f>G55/'Year Profit '!$B$3*100</f>
        <v>2.0788688181804008E-3</v>
      </c>
      <c r="I55" s="47"/>
      <c r="J55" s="47"/>
    </row>
    <row r="56" spans="6:10" x14ac:dyDescent="0.25">
      <c r="F56" s="1"/>
      <c r="G56" s="1">
        <f>SUM(G3:G55)</f>
        <v>577237</v>
      </c>
      <c r="H56" s="1">
        <f>SUM(H3:H55)</f>
        <v>99.999999999999986</v>
      </c>
      <c r="I56" s="47"/>
      <c r="J56" s="4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3" sqref="B3"/>
    </sheetView>
  </sheetViews>
  <sheetFormatPr defaultRowHeight="15.75" x14ac:dyDescent="0.25"/>
  <cols>
    <col min="1" max="1" width="15.5" customWidth="1"/>
    <col min="2" max="2" width="19.625" customWidth="1"/>
  </cols>
  <sheetData>
    <row r="1" spans="1:2" x14ac:dyDescent="0.25">
      <c r="A1" s="35" t="s">
        <v>60</v>
      </c>
      <c r="B1" s="35" t="s">
        <v>61</v>
      </c>
    </row>
    <row r="2" spans="1:2" x14ac:dyDescent="0.25">
      <c r="A2" s="3">
        <v>2017</v>
      </c>
      <c r="B2" s="3">
        <f>SUM('Tables to Upload'!K3:K302)</f>
        <v>531097</v>
      </c>
    </row>
    <row r="3" spans="1:2" x14ac:dyDescent="0.25">
      <c r="A3" s="3">
        <v>2018</v>
      </c>
      <c r="B3" s="3">
        <f>SUM('Tables to Upload'!K303:K667)</f>
        <v>577237</v>
      </c>
    </row>
    <row r="4" spans="1:2" x14ac:dyDescent="0.25">
      <c r="A4" s="3">
        <v>2019</v>
      </c>
      <c r="B4" s="3">
        <f>SUM('Tables to Upload'!K668:K1032)</f>
        <v>651856</v>
      </c>
    </row>
    <row r="5" spans="1:2" x14ac:dyDescent="0.25">
      <c r="A5" s="3">
        <v>2020</v>
      </c>
      <c r="B5" s="3">
        <f>SUM('Tables to Upload'!K1033:K1398)</f>
        <v>677594</v>
      </c>
    </row>
    <row r="6" spans="1:2" x14ac:dyDescent="0.25">
      <c r="A6" s="3">
        <v>2021</v>
      </c>
      <c r="B6" s="3">
        <f>SUM('Tables to Upload'!K1399:K1763)</f>
        <v>756466</v>
      </c>
    </row>
    <row r="7" spans="1:2" x14ac:dyDescent="0.25">
      <c r="A7" s="3">
        <v>2022</v>
      </c>
      <c r="B7" s="3">
        <f>SUM('Tables to Upload'!K1764:K2002)</f>
        <v>458170</v>
      </c>
    </row>
    <row r="8" spans="1:2" x14ac:dyDescent="0.25">
      <c r="A8" s="3" t="s">
        <v>61</v>
      </c>
      <c r="B8" s="3">
        <f>SUM(B2:B7)</f>
        <v>3652420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activeCell="J9" sqref="J9"/>
    </sheetView>
  </sheetViews>
  <sheetFormatPr defaultRowHeight="15.75" x14ac:dyDescent="0.25"/>
  <cols>
    <col min="2" max="2" width="8.125" bestFit="1" customWidth="1"/>
    <col min="3" max="3" width="13.625" customWidth="1"/>
    <col min="4" max="4" width="11.625" customWidth="1"/>
    <col min="6" max="6" width="12.25" bestFit="1" customWidth="1"/>
    <col min="7" max="7" width="20.5" bestFit="1" customWidth="1"/>
    <col min="8" max="8" width="12.125" bestFit="1" customWidth="1"/>
    <col min="9" max="9" width="10" bestFit="1" customWidth="1"/>
    <col min="10" max="10" width="12.125" bestFit="1" customWidth="1"/>
    <col min="11" max="11" width="10.875" customWidth="1"/>
    <col min="12" max="12" width="8.125" bestFit="1" customWidth="1"/>
  </cols>
  <sheetData>
    <row r="2" spans="2:10" x14ac:dyDescent="0.25">
      <c r="B2" s="26" t="s">
        <v>0</v>
      </c>
      <c r="C2" s="26" t="s">
        <v>22</v>
      </c>
      <c r="E2" s="26" t="s">
        <v>11</v>
      </c>
      <c r="F2" s="26" t="s">
        <v>25</v>
      </c>
      <c r="G2" s="26" t="s">
        <v>26</v>
      </c>
      <c r="H2" s="26" t="s">
        <v>9</v>
      </c>
      <c r="I2" s="26" t="s">
        <v>27</v>
      </c>
      <c r="J2" s="26" t="s">
        <v>22</v>
      </c>
    </row>
    <row r="3" spans="2:10" x14ac:dyDescent="0.25">
      <c r="B3" s="1" t="s">
        <v>3</v>
      </c>
      <c r="C3" s="1">
        <f>SUMIF('Tables to Upload'!E3:E2002,B3,'Tables to Upload'!L3:L2002)</f>
        <v>5514.3103550590586</v>
      </c>
      <c r="E3" s="1"/>
      <c r="F3" s="1"/>
      <c r="G3" s="1"/>
      <c r="H3" s="1"/>
      <c r="I3" s="1"/>
      <c r="J3" s="1"/>
    </row>
    <row r="4" spans="2:10" x14ac:dyDescent="0.25">
      <c r="B4" s="1" t="s">
        <v>5</v>
      </c>
      <c r="C4" s="1">
        <f>SUMIF('Tables to Upload'!E3:E2002,B4,'Tables to Upload'!L3:L2002)</f>
        <v>5935.6633399594421</v>
      </c>
      <c r="E4" s="1"/>
      <c r="F4" s="1"/>
      <c r="G4" s="1"/>
      <c r="H4" s="1"/>
      <c r="I4" s="1"/>
      <c r="J4" s="1"/>
    </row>
    <row r="5" spans="2:10" x14ac:dyDescent="0.25">
      <c r="B5" s="1" t="s">
        <v>6</v>
      </c>
      <c r="C5" s="1">
        <f>SUMIF('Tables to Upload'!E3:E2002,B5,'Tables to Upload'!L3:L2002)</f>
        <v>908.07595743045238</v>
      </c>
      <c r="E5" s="1"/>
      <c r="F5" s="1"/>
      <c r="G5" s="1"/>
      <c r="H5" s="1"/>
      <c r="I5" s="1"/>
      <c r="J5" s="1"/>
    </row>
    <row r="6" spans="2:10" x14ac:dyDescent="0.25">
      <c r="B6" s="1" t="s">
        <v>7</v>
      </c>
      <c r="C6" s="1">
        <f>SUMIF('Tables to Upload'!E3:E2002,B6,'Tables to Upload'!L3:L2002)</f>
        <v>7134.9138434287033</v>
      </c>
      <c r="E6" s="1"/>
      <c r="F6" s="1"/>
      <c r="G6" s="1"/>
      <c r="H6" s="1"/>
      <c r="I6" s="1"/>
      <c r="J6" s="1"/>
    </row>
    <row r="9" spans="2:10" x14ac:dyDescent="0.25">
      <c r="B9" s="26" t="s">
        <v>38</v>
      </c>
      <c r="C9" s="26" t="s">
        <v>22</v>
      </c>
      <c r="E9" s="26" t="s">
        <v>0</v>
      </c>
      <c r="F9" s="26" t="s">
        <v>28</v>
      </c>
      <c r="G9" s="26" t="s">
        <v>29</v>
      </c>
      <c r="H9" s="26" t="s">
        <v>30</v>
      </c>
      <c r="I9" s="26" t="s">
        <v>31</v>
      </c>
      <c r="J9" s="26" t="s">
        <v>32</v>
      </c>
    </row>
    <row r="10" spans="2:10" x14ac:dyDescent="0.25">
      <c r="B10" s="1" t="s">
        <v>39</v>
      </c>
      <c r="C10" s="1"/>
      <c r="E10" s="26" t="s">
        <v>33</v>
      </c>
      <c r="F10" s="1"/>
      <c r="G10" s="1"/>
      <c r="H10" s="1"/>
      <c r="I10" s="1"/>
      <c r="J10" s="1"/>
    </row>
    <row r="11" spans="2:10" ht="15.75" customHeight="1" x14ac:dyDescent="0.25">
      <c r="B11" s="1" t="s">
        <v>40</v>
      </c>
      <c r="C11" s="1"/>
      <c r="E11" s="26" t="s">
        <v>34</v>
      </c>
      <c r="F11" s="1"/>
      <c r="G11" s="40" t="s">
        <v>37</v>
      </c>
      <c r="H11" s="41"/>
      <c r="I11" s="42"/>
      <c r="J11" s="1"/>
    </row>
    <row r="12" spans="2:10" x14ac:dyDescent="0.25">
      <c r="B12" s="1" t="s">
        <v>41</v>
      </c>
      <c r="C12" s="1"/>
      <c r="E12" s="26" t="s">
        <v>35</v>
      </c>
      <c r="F12" s="1"/>
      <c r="G12" s="43"/>
      <c r="H12" s="44"/>
      <c r="I12" s="45"/>
      <c r="J12" s="1"/>
    </row>
    <row r="13" spans="2:10" x14ac:dyDescent="0.25">
      <c r="B13" s="1"/>
      <c r="C13" s="1"/>
      <c r="E13" s="26" t="s">
        <v>36</v>
      </c>
      <c r="F13" s="1"/>
      <c r="G13" s="1"/>
      <c r="H13" s="1"/>
      <c r="I13" s="1"/>
      <c r="J13" s="1"/>
    </row>
    <row r="14" spans="2:10" x14ac:dyDescent="0.25">
      <c r="B14" s="26" t="s">
        <v>42</v>
      </c>
      <c r="C14" s="26" t="s">
        <v>22</v>
      </c>
    </row>
    <row r="15" spans="2:10" x14ac:dyDescent="0.25">
      <c r="B15" s="1" t="s">
        <v>43</v>
      </c>
      <c r="C15" s="1">
        <f>SUMIF('Tables to Upload'!$B$3:$B$2002,"1",'Tables to Upload'!$M$3:$M$2002)</f>
        <v>2.8326424671861398E-3</v>
      </c>
    </row>
    <row r="16" spans="2:10" x14ac:dyDescent="0.25">
      <c r="B16" s="1" t="s">
        <v>44</v>
      </c>
      <c r="C16" s="1">
        <f>SUMIF('Tables to Upload'!$B$3:$B$2002,"2",'Tables to Upload'!$M$3:$M$2002)</f>
        <v>1.6609261804502222E-2</v>
      </c>
      <c r="E16" s="26" t="s">
        <v>38</v>
      </c>
      <c r="F16" s="26" t="s">
        <v>28</v>
      </c>
      <c r="G16" s="26" t="s">
        <v>29</v>
      </c>
      <c r="H16" s="26" t="s">
        <v>30</v>
      </c>
      <c r="I16" s="26" t="s">
        <v>31</v>
      </c>
      <c r="J16" s="26" t="s">
        <v>32</v>
      </c>
    </row>
    <row r="17" spans="2:10" x14ac:dyDescent="0.25">
      <c r="B17" s="1" t="s">
        <v>45</v>
      </c>
      <c r="C17" s="1">
        <f>SUMIF('Tables to Upload'!$B$3:$B$2002,"3",'Tables to Upload'!$M$3:$M$2002)</f>
        <v>1.1398470055470069E-2</v>
      </c>
      <c r="E17" s="1" t="s">
        <v>39</v>
      </c>
      <c r="F17" s="1"/>
      <c r="G17" s="46" t="s">
        <v>37</v>
      </c>
      <c r="H17" s="46"/>
      <c r="I17" s="46"/>
      <c r="J17" s="1"/>
    </row>
    <row r="18" spans="2:10" x14ac:dyDescent="0.25">
      <c r="B18" s="1" t="s">
        <v>46</v>
      </c>
      <c r="C18" s="1"/>
      <c r="E18" s="1" t="s">
        <v>40</v>
      </c>
      <c r="F18" s="1"/>
      <c r="G18" s="46"/>
      <c r="H18" s="46"/>
      <c r="I18" s="46"/>
      <c r="J18" s="1"/>
    </row>
    <row r="19" spans="2:10" x14ac:dyDescent="0.25">
      <c r="B19" s="1" t="s">
        <v>47</v>
      </c>
      <c r="C19" s="1"/>
      <c r="E19" s="1" t="s">
        <v>41</v>
      </c>
      <c r="F19" s="1"/>
      <c r="G19" s="46"/>
      <c r="H19" s="46"/>
      <c r="I19" s="46"/>
      <c r="J19" s="1"/>
    </row>
    <row r="20" spans="2:10" x14ac:dyDescent="0.25">
      <c r="B20" s="1" t="s">
        <v>48</v>
      </c>
      <c r="C20" s="1"/>
    </row>
    <row r="21" spans="2:10" x14ac:dyDescent="0.25">
      <c r="B21" s="1" t="s">
        <v>49</v>
      </c>
      <c r="C21" s="1"/>
    </row>
    <row r="22" spans="2:10" x14ac:dyDescent="0.25">
      <c r="B22" s="1" t="s">
        <v>50</v>
      </c>
      <c r="C22" s="1"/>
    </row>
    <row r="23" spans="2:10" x14ac:dyDescent="0.25">
      <c r="B23" s="1" t="s">
        <v>51</v>
      </c>
      <c r="C23" s="1"/>
    </row>
    <row r="24" spans="2:10" x14ac:dyDescent="0.25">
      <c r="B24" s="1" t="s">
        <v>52</v>
      </c>
      <c r="C24" s="1"/>
    </row>
    <row r="25" spans="2:10" x14ac:dyDescent="0.25">
      <c r="B25" s="1" t="s">
        <v>53</v>
      </c>
      <c r="C25" s="1"/>
    </row>
    <row r="26" spans="2:10" x14ac:dyDescent="0.25">
      <c r="B26" s="1" t="s">
        <v>54</v>
      </c>
      <c r="C26" s="1"/>
    </row>
  </sheetData>
  <mergeCells count="2">
    <mergeCell ref="G11:I12"/>
    <mergeCell ref="G17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Tables to Upload</vt:lpstr>
      <vt:lpstr>2017</vt:lpstr>
      <vt:lpstr>2018</vt:lpstr>
      <vt:lpstr>Year Profit </vt:lpstr>
      <vt:lpstr>Exercises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SAMBUDDHA NATH</cp:lastModifiedBy>
  <dcterms:created xsi:type="dcterms:W3CDTF">2017-06-15T06:05:12Z</dcterms:created>
  <dcterms:modified xsi:type="dcterms:W3CDTF">2017-06-23T13:30:24Z</dcterms:modified>
</cp:coreProperties>
</file>