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lper\Documents\PlatformIO\Projects\WirelessMotionSensor\KiCad\Wireless_Motion\bom\"/>
    </mc:Choice>
  </mc:AlternateContent>
  <xr:revisionPtr revIDLastSave="0" documentId="13_ncr:1_{25EF924C-FC7A-48F0-9514-1DAA425EAA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3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7" l="1"/>
  <c r="G4" i="7" s="1"/>
  <c r="G10" i="7"/>
  <c r="F5" i="7"/>
  <c r="F6" i="7"/>
  <c r="F7" i="7"/>
  <c r="F8" i="7"/>
  <c r="F9" i="7"/>
  <c r="G9" i="7" s="1"/>
  <c r="F10" i="7"/>
  <c r="F11" i="7"/>
  <c r="G11" i="7" s="1"/>
  <c r="F12" i="7"/>
  <c r="G12" i="7" s="1"/>
  <c r="F13" i="7"/>
  <c r="G13" i="7" s="1"/>
  <c r="F14" i="7"/>
  <c r="G14" i="7" s="1"/>
  <c r="F15" i="7"/>
  <c r="G15" i="7" s="1"/>
  <c r="F16" i="7"/>
  <c r="F17" i="7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F29" i="7"/>
  <c r="F30" i="7"/>
  <c r="F31" i="7"/>
  <c r="G31" i="7" s="1"/>
  <c r="F32" i="7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F41" i="7"/>
  <c r="F42" i="7"/>
  <c r="G53" i="7"/>
  <c r="G46" i="7"/>
  <c r="G47" i="7"/>
  <c r="G5" i="7"/>
  <c r="G6" i="7"/>
  <c r="G7" i="7"/>
  <c r="G8" i="7"/>
  <c r="G16" i="7"/>
  <c r="G17" i="7"/>
  <c r="G28" i="7"/>
  <c r="G29" i="7"/>
  <c r="G30" i="7"/>
  <c r="G32" i="7"/>
  <c r="G40" i="7"/>
  <c r="G41" i="7"/>
  <c r="G42" i="7"/>
  <c r="G43" i="7" l="1"/>
  <c r="G48" i="7"/>
  <c r="G54" i="7" l="1"/>
  <c r="G55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FF030F-E70F-4411-AE20-459ED340B082}" keepAlive="1" name="Query - Wireless_Motion" description="Connection to the 'Wireless_Motion' query in the workbook." type="5" refreshedVersion="8" background="1" saveData="1">
    <dbPr connection="Provider=Microsoft.Mashup.OleDb.1;Data Source=$Workbook$;Location=Wireless_Motion;Extended Properties=&quot;&quot;" command="SELECT * FROM [Wireless_Motion]"/>
  </connection>
</connections>
</file>

<file path=xl/sharedStrings.xml><?xml version="1.0" encoding="utf-8"?>
<sst xmlns="http://schemas.openxmlformats.org/spreadsheetml/2006/main" count="192" uniqueCount="163">
  <si>
    <t>Designator</t>
  </si>
  <si>
    <t>Footprint</t>
  </si>
  <si>
    <t>Mouser Part Number</t>
  </si>
  <si>
    <t>LiPo-Battery</t>
  </si>
  <si>
    <t>BT1</t>
  </si>
  <si>
    <t>538-53261-0271</t>
  </si>
  <si>
    <t>1u</t>
  </si>
  <si>
    <t>C1,C9,C10,C11,C15,C23</t>
  </si>
  <si>
    <t>4u7</t>
  </si>
  <si>
    <t>C14</t>
  </si>
  <si>
    <t>10n</t>
  </si>
  <si>
    <t>C17,C19</t>
  </si>
  <si>
    <t>6p</t>
  </si>
  <si>
    <t>C2,C3</t>
  </si>
  <si>
    <t>22u</t>
  </si>
  <si>
    <t>C28</t>
  </si>
  <si>
    <t>100n</t>
  </si>
  <si>
    <t>10u</t>
  </si>
  <si>
    <t>C5,C6,C13,C16,C24</t>
  </si>
  <si>
    <t>BLUE</t>
  </si>
  <si>
    <t>D1</t>
  </si>
  <si>
    <t>720-LBQ39GL2N2351</t>
  </si>
  <si>
    <t>GREEN</t>
  </si>
  <si>
    <t>D2</t>
  </si>
  <si>
    <t>720-LTQ39GQ1S22515</t>
  </si>
  <si>
    <t>CDBMS540LR-HF</t>
  </si>
  <si>
    <t>D3</t>
  </si>
  <si>
    <t>750-CDBMS540LR-HF</t>
  </si>
  <si>
    <t>ORANGE</t>
  </si>
  <si>
    <t>D4</t>
  </si>
  <si>
    <t>720-LYQ396P1Q236</t>
  </si>
  <si>
    <t>6V 0,5A</t>
  </si>
  <si>
    <t>F1</t>
  </si>
  <si>
    <t>603-SMD0603B050TF</t>
  </si>
  <si>
    <t>BLM21PG221</t>
  </si>
  <si>
    <t>FB1</t>
  </si>
  <si>
    <t>81-BLM21P221SG</t>
  </si>
  <si>
    <t>SN74LVC125APWR</t>
  </si>
  <si>
    <t>IC1</t>
  </si>
  <si>
    <t>595-SN74LVC125APWR</t>
  </si>
  <si>
    <t>Micro_SD_Card</t>
  </si>
  <si>
    <t>J2</t>
  </si>
  <si>
    <t>909-MICRO-SD-CARD</t>
  </si>
  <si>
    <t>USB_C_Receptacle_USB2.0</t>
  </si>
  <si>
    <t>J5</t>
  </si>
  <si>
    <t>640-USB4105-GF-A</t>
  </si>
  <si>
    <t>DMP2045U</t>
  </si>
  <si>
    <t>Q1</t>
  </si>
  <si>
    <t>621-DMP2045U-7</t>
  </si>
  <si>
    <t>SS8050-G</t>
  </si>
  <si>
    <t>Q2,Q3</t>
  </si>
  <si>
    <t>Package_TO_SOT_SMD:SOT-23</t>
  </si>
  <si>
    <t>5k1</t>
  </si>
  <si>
    <t>R1,R4,R10,R11,R24,R30</t>
  </si>
  <si>
    <t>3k3</t>
  </si>
  <si>
    <t>R14,R15,R17,R18</t>
  </si>
  <si>
    <t>100k</t>
  </si>
  <si>
    <t>R19,R23</t>
  </si>
  <si>
    <t>10k</t>
  </si>
  <si>
    <t>R2,R3,R5,R6,R7,R8,R31,R32,R33</t>
  </si>
  <si>
    <t>4k7</t>
  </si>
  <si>
    <t>R21,R22</t>
  </si>
  <si>
    <t>47k</t>
  </si>
  <si>
    <t>R25,R26,R27</t>
  </si>
  <si>
    <t>200k</t>
  </si>
  <si>
    <t>R28,R29</t>
  </si>
  <si>
    <t>1M</t>
  </si>
  <si>
    <t>R35</t>
  </si>
  <si>
    <t>0</t>
  </si>
  <si>
    <t>Reset</t>
  </si>
  <si>
    <t>SW1</t>
  </si>
  <si>
    <t>667-EVQP7C01P</t>
  </si>
  <si>
    <t>GPButton1</t>
  </si>
  <si>
    <t>SW2,SW3,SW4,SW5</t>
  </si>
  <si>
    <t>SW_SPDT</t>
  </si>
  <si>
    <t>SW6</t>
  </si>
  <si>
    <t>611-JS102011SAQN</t>
  </si>
  <si>
    <t>BNO055</t>
  </si>
  <si>
    <t>U1</t>
  </si>
  <si>
    <t>262-BNO055</t>
  </si>
  <si>
    <t>ESP32-WROOM-32E</t>
  </si>
  <si>
    <t>U2</t>
  </si>
  <si>
    <t>356-ESP32WRM320EH3PS</t>
  </si>
  <si>
    <t>MIC5504-3.3YM5-TR</t>
  </si>
  <si>
    <t>U3</t>
  </si>
  <si>
    <t>998-MIC5504-3.3YM5TR</t>
  </si>
  <si>
    <t>USBLC6-2P6</t>
  </si>
  <si>
    <t>U4</t>
  </si>
  <si>
    <t>511-USBLC6-2P6</t>
  </si>
  <si>
    <t>MCP73831-2-OT</t>
  </si>
  <si>
    <t>U5</t>
  </si>
  <si>
    <t>MCP73831T-2ACI/OT</t>
  </si>
  <si>
    <t>CP2102N-Axx-xQFN24</t>
  </si>
  <si>
    <t>U6</t>
  </si>
  <si>
    <t>634-CP2102NA02QFN24R</t>
  </si>
  <si>
    <t>32.768k</t>
  </si>
  <si>
    <t>Y1</t>
  </si>
  <si>
    <t>Order Quantity</t>
  </si>
  <si>
    <t>4n7</t>
  </si>
  <si>
    <t>80-C1206C472K5R7553</t>
  </si>
  <si>
    <t>80-C0603C105K4R</t>
  </si>
  <si>
    <t>Order Unit Price</t>
  </si>
  <si>
    <t>187-CL10A475KQ8NNNC</t>
  </si>
  <si>
    <t>Value</t>
  </si>
  <si>
    <t>187-CL10A106MQ8NNNC</t>
  </si>
  <si>
    <t>581-06031C103K</t>
  </si>
  <si>
    <t>80-C0603C104J5R</t>
  </si>
  <si>
    <t>708-RMCF0603FT5K10</t>
  </si>
  <si>
    <t>603-RC0603FR-070RL</t>
  </si>
  <si>
    <t>603-RT0603FRE0710KL</t>
  </si>
  <si>
    <t>603-RC0603FR-071ML</t>
  </si>
  <si>
    <t>652-CR0603-JW-472ELF</t>
  </si>
  <si>
    <t>667-ERJ-3EKF1003V</t>
  </si>
  <si>
    <t>81-GRM188R60J226ME0D</t>
  </si>
  <si>
    <t>754-RG1608P-332DT5</t>
  </si>
  <si>
    <t>603-RT0603FRE1347RL</t>
  </si>
  <si>
    <t>603-RC0603FR-07200KL</t>
  </si>
  <si>
    <t>520-.327-12.5-34QCST</t>
  </si>
  <si>
    <t>612-TL3301SPF260QJ</t>
  </si>
  <si>
    <t>C12,C18,C26,C31</t>
  </si>
  <si>
    <t>80-CBR06C609C5GAUTO</t>
  </si>
  <si>
    <t>C4,C7,C8,C20,C21,C25,C27,C29,C30</t>
  </si>
  <si>
    <t>750-SS8050-G</t>
  </si>
  <si>
    <t>R9,R12,R13,R20</t>
  </si>
  <si>
    <t>JST 1x02</t>
  </si>
  <si>
    <t>0603 - Inch</t>
  </si>
  <si>
    <t>SOD-123</t>
  </si>
  <si>
    <t>1206 - Inch</t>
  </si>
  <si>
    <t>0805 - Inch</t>
  </si>
  <si>
    <t>GCT USB4105-xx-A 16P</t>
  </si>
  <si>
    <t>SOT-23-3</t>
  </si>
  <si>
    <t>TL3301</t>
  </si>
  <si>
    <t>EVQP7</t>
  </si>
  <si>
    <t>SPDT</t>
  </si>
  <si>
    <t>ESP32-WROOM-32</t>
  </si>
  <si>
    <t>SOT-95</t>
  </si>
  <si>
    <t>SOT-666</t>
  </si>
  <si>
    <t>SOT-23-5</t>
  </si>
  <si>
    <t>CP2102</t>
  </si>
  <si>
    <t>SMD_3215-2Pin_3.2x1.5mm</t>
  </si>
  <si>
    <t>Micro SD card connector</t>
  </si>
  <si>
    <t>OLED Display</t>
  </si>
  <si>
    <t>Battery</t>
  </si>
  <si>
    <t>Part</t>
  </si>
  <si>
    <t>https://www.amazon.de/dp/B07V9SLQ6W</t>
  </si>
  <si>
    <t>https://www.amazon.de/dp/B087LTZW61</t>
  </si>
  <si>
    <t>Total</t>
  </si>
  <si>
    <t xml:space="preserve"> </t>
  </si>
  <si>
    <t xml:space="preserve">  </t>
  </si>
  <si>
    <t>Mouser Parts</t>
  </si>
  <si>
    <t>Total:</t>
  </si>
  <si>
    <t>Other Parts</t>
  </si>
  <si>
    <t>Quantity</t>
  </si>
  <si>
    <t>Product</t>
  </si>
  <si>
    <t>Beautiful Board HD 4L</t>
  </si>
  <si>
    <t>Stellar Stencil</t>
  </si>
  <si>
    <t xml:space="preserve">   </t>
  </si>
  <si>
    <t>Aisler PCB Order</t>
  </si>
  <si>
    <t>Purchase link</t>
  </si>
  <si>
    <t>Bill of Materials for Two Devices</t>
  </si>
  <si>
    <t>Total for 3 PCBs:</t>
  </si>
  <si>
    <t>Grand Total for Two Devices (Untaxed)</t>
  </si>
  <si>
    <t>Grand Total for Two Devices (Taxed 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</si>
</sst>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€&quot;\ #,##0.00;[Red]\-&quot;€&quot;\ #,##0.00"/>
    <numFmt numFmtId="167" formatCode="&quot;€&quot;\ #,##0.0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167" fontId="4" fillId="0" borderId="0" xfId="0" applyNumberFormat="1" applyFont="1"/>
    <xf numFmtId="0" fontId="0" fillId="0" borderId="0" xfId="0" applyAlignment="1">
      <alignment horizontal="left"/>
    </xf>
    <xf numFmtId="167" fontId="2" fillId="0" borderId="1" xfId="2" applyNumberFormat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67" fontId="3" fillId="0" borderId="2" xfId="3" applyNumberFormat="1"/>
    <xf numFmtId="0" fontId="5" fillId="0" borderId="0" xfId="1" applyFont="1" applyBorder="1" applyAlignment="1">
      <alignment horizontal="center"/>
    </xf>
    <xf numFmtId="0" fontId="3" fillId="0" borderId="2" xfId="3" applyNumberFormat="1" applyAlignment="1">
      <alignment horizontal="right"/>
    </xf>
    <xf numFmtId="167" fontId="2" fillId="0" borderId="1" xfId="2" applyNumberFormat="1" applyAlignment="1">
      <alignment horizontal="right"/>
    </xf>
    <xf numFmtId="0" fontId="2" fillId="0" borderId="1" xfId="2" applyAlignment="1">
      <alignment horizontal="center"/>
    </xf>
    <xf numFmtId="0" fontId="2" fillId="0" borderId="0" xfId="2" applyBorder="1" applyAlignment="1">
      <alignment horizontal="center"/>
    </xf>
  </cellXfs>
  <cellStyles count="4">
    <cellStyle name="Heading 1" xfId="2" builtinId="16"/>
    <cellStyle name="Heading 2" xfId="3" builtinId="17"/>
    <cellStyle name="Normal" xfId="0" builtinId="0"/>
    <cellStyle name="Title" xfId="1" builtinId="15"/>
  </cellStyles>
  <dxfs count="15">
    <dxf>
      <numFmt numFmtId="12" formatCode="&quot;€&quot;\ #,##0.00;[Red]\-&quot;€&quot;\ #,##0.00"/>
    </dxf>
    <dxf>
      <numFmt numFmtId="12" formatCode="&quot;€&quot;\ #,##0.00;[Red]\-&quot;€&quot;\ #,##0.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ck">
          <color theme="4"/>
        </top>
      </border>
    </dxf>
    <dxf>
      <alignment horizontal="center" vertical="center" textRotation="0" wrapText="0" indent="0" justifyLastLine="0" shrinkToFit="0" readingOrder="0"/>
    </dxf>
    <dxf>
      <numFmt numFmtId="167" formatCode="&quot;€&quot;\ #,##0.000"/>
    </dxf>
    <dxf>
      <numFmt numFmtId="167" formatCode="&quot;€&quot;\ #,##0.000"/>
    </dxf>
    <dxf>
      <alignment horizontal="center" vertical="bottom" textRotation="0" wrapText="0" indent="0" justifyLastLine="0" shrinkToFit="0" readingOrder="0"/>
    </dxf>
    <dxf>
      <numFmt numFmtId="167" formatCode="&quot;€&quot;\ #,##0.000"/>
    </dxf>
    <dxf>
      <numFmt numFmtId="0" formatCode="General"/>
    </dxf>
    <dxf>
      <numFmt numFmtId="167" formatCode="&quot;€&quot;\ #,##0.0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917A6E-B41E-46F2-AEC0-41C964F3A146}" name="Table3" displayName="Table3" ref="A3:G42" totalsRowShown="0" headerRowDxfId="14">
  <autoFilter ref="A3:G42" xr:uid="{01917A6E-B41E-46F2-AEC0-41C964F3A146}"/>
  <tableColumns count="7">
    <tableColumn id="1" xr3:uid="{EC8D632D-3807-43CC-A25F-BE7DB4A00370}" name="Designator"/>
    <tableColumn id="2" xr3:uid="{C828700E-4027-4057-895A-13A2961ACDE3}" name="Value"/>
    <tableColumn id="3" xr3:uid="{8B244A14-56A8-48AF-BA1C-2E20D6342AF7}" name="Footprint"/>
    <tableColumn id="4" xr3:uid="{BD0CC0CF-2C2A-44DC-AF5B-C799A9743D3E}" name="Mouser Part Number"/>
    <tableColumn id="5" xr3:uid="{0BE473E8-D89A-419A-B007-ED49CF795E59}" name="Order Unit Price" dataDxfId="13"/>
    <tableColumn id="6" xr3:uid="{30C7C27F-924F-4A42-8FB2-DC1DAB550BE4}" name="Quantity" dataDxfId="12">
      <calculatedColumnFormula>(LEN(A4)-LEN(SUBSTITUTE(A4,",",""))+1)*2</calculatedColumnFormula>
    </tableColumn>
    <tableColumn id="7" xr3:uid="{BCB40727-61EE-400B-A214-8D8586185E0A}" name="Total" dataDxfId="11">
      <calculatedColumnFormula>Table3[[#This Row],[Order Unit Price]]*Table3[[#This Row],[Quantity]]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3F7D45-AC3E-4F4A-946A-5F24FB6A850B}" name="Table4" displayName="Table4" ref="A45:G47" totalsRowShown="0" headerRowDxfId="10">
  <autoFilter ref="A45:G47" xr:uid="{713F7D45-AC3E-4F4A-946A-5F24FB6A850B}"/>
  <tableColumns count="7">
    <tableColumn id="1" xr3:uid="{93F6DC52-0460-4D61-AAF5-573C2AB8CBA4}" name="Part"/>
    <tableColumn id="2" xr3:uid="{5D465AAF-DCFC-464D-B3E9-64DC7EC7BD79}" name="Purchase link"/>
    <tableColumn id="3" xr3:uid="{9547A510-3D33-4B73-B229-E372D9E210C7}" name=" "/>
    <tableColumn id="4" xr3:uid="{C8A69209-9A78-4F8A-8630-0DD2CAF09E03}" name="  "/>
    <tableColumn id="5" xr3:uid="{D2CFE381-103F-48CF-8C03-72799FAB4010}" name="Order Unit Price" dataDxfId="9"/>
    <tableColumn id="6" xr3:uid="{0ED613C0-8558-4CCC-B9FB-7B7D24EEC569}" name="Quantity"/>
    <tableColumn id="7" xr3:uid="{5A76C2A4-DAA5-4F84-8D8A-E59773A25314}" name="Total" dataDxfId="8">
      <calculatedColumnFormula>Table4[[#This Row],[Order Unit Price]]*Table4[[#This Row],[Quantity]]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767B4A-686E-4104-A860-9F3222396541}" name="Table6" displayName="Table6" ref="A50:G52" totalsRowShown="0" headerRowDxfId="7" tableBorderDxfId="6">
  <autoFilter ref="A50:G52" xr:uid="{F5767B4A-686E-4104-A860-9F3222396541}"/>
  <tableColumns count="7">
    <tableColumn id="1" xr3:uid="{FB5A8D79-B70F-4BD8-AC01-41D5BF779CFE}" name="Product" dataDxfId="5"/>
    <tableColumn id="2" xr3:uid="{615B290F-131D-4946-AB0E-A54E7EFF8BA9}" name=" " dataDxfId="4"/>
    <tableColumn id="3" xr3:uid="{210A1BE6-35D5-4A18-AE89-AAFDD129A422}" name="  " dataDxfId="3"/>
    <tableColumn id="4" xr3:uid="{38051043-CCC0-4B2A-B83B-C095ECEAE49B}" name="   " dataDxfId="2"/>
    <tableColumn id="5" xr3:uid="{1ADCA937-C346-4386-8223-D6936062475E}" name="Order Unit Price" dataDxfId="1"/>
    <tableColumn id="6" xr3:uid="{81791ECF-5B69-4945-A663-EA82DCDE7E30}" name="Order Quantity"/>
    <tableColumn id="7" xr3:uid="{036CFB6B-EB7F-4272-8F95-FF13F70528D2}" name="Tota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CACC-AFB6-49F1-A3E7-CAF785C4D0E3}">
  <dimension ref="A1:L56"/>
  <sheetViews>
    <sheetView tabSelected="1" workbookViewId="0">
      <selection activeCell="I11" sqref="I11"/>
    </sheetView>
  </sheetViews>
  <sheetFormatPr defaultRowHeight="15" x14ac:dyDescent="0.25"/>
  <cols>
    <col min="1" max="1" width="24.7109375" bestFit="1" customWidth="1"/>
    <col min="2" max="2" width="39.42578125" bestFit="1" customWidth="1"/>
    <col min="3" max="3" width="28.28515625" bestFit="1" customWidth="1"/>
    <col min="4" max="4" width="23.42578125" bestFit="1" customWidth="1"/>
    <col min="5" max="5" width="17.28515625" style="3" customWidth="1"/>
    <col min="6" max="6" width="20.140625" customWidth="1"/>
    <col min="7" max="7" width="12.7109375" style="3" bestFit="1" customWidth="1"/>
    <col min="11" max="11" width="9.5703125" customWidth="1"/>
  </cols>
  <sheetData>
    <row r="1" spans="1:12" ht="28.5" x14ac:dyDescent="0.45">
      <c r="A1" s="12" t="s">
        <v>159</v>
      </c>
      <c r="B1" s="12"/>
      <c r="C1" s="12"/>
      <c r="D1" s="12"/>
      <c r="E1" s="12"/>
      <c r="F1" s="12"/>
      <c r="G1" s="12"/>
    </row>
    <row r="2" spans="1:12" ht="20.25" thickBot="1" x14ac:dyDescent="0.35">
      <c r="A2" s="15" t="s">
        <v>149</v>
      </c>
      <c r="B2" s="15"/>
      <c r="C2" s="15"/>
      <c r="D2" s="15"/>
      <c r="E2" s="15"/>
      <c r="F2" s="15"/>
      <c r="G2" s="15"/>
    </row>
    <row r="3" spans="1:12" ht="15.75" thickTop="1" x14ac:dyDescent="0.25">
      <c r="A3" s="2" t="s">
        <v>0</v>
      </c>
      <c r="B3" s="2" t="s">
        <v>103</v>
      </c>
      <c r="C3" s="2" t="s">
        <v>1</v>
      </c>
      <c r="D3" s="2" t="s">
        <v>2</v>
      </c>
      <c r="E3" s="2" t="s">
        <v>101</v>
      </c>
      <c r="F3" s="2" t="s">
        <v>152</v>
      </c>
      <c r="G3" s="2" t="s">
        <v>146</v>
      </c>
      <c r="L3" s="2"/>
    </row>
    <row r="4" spans="1:12" x14ac:dyDescent="0.25">
      <c r="A4" t="s">
        <v>4</v>
      </c>
      <c r="B4" t="s">
        <v>3</v>
      </c>
      <c r="C4" t="s">
        <v>124</v>
      </c>
      <c r="D4" t="s">
        <v>5</v>
      </c>
      <c r="E4" s="3">
        <v>0.40899999999999997</v>
      </c>
      <c r="F4">
        <f>(LEN(A4)-LEN(SUBSTITUTE(A4,",",""))+1)*2</f>
        <v>2</v>
      </c>
      <c r="G4" s="3">
        <f>Table3[[#This Row],[Order Unit Price]]*Table3[[#This Row],[Quantity]]</f>
        <v>0.81799999999999995</v>
      </c>
    </row>
    <row r="5" spans="1:12" x14ac:dyDescent="0.25">
      <c r="A5" t="s">
        <v>7</v>
      </c>
      <c r="B5" t="s">
        <v>6</v>
      </c>
      <c r="C5" t="s">
        <v>125</v>
      </c>
      <c r="D5" t="s">
        <v>100</v>
      </c>
      <c r="E5" s="3">
        <v>3.9E-2</v>
      </c>
      <c r="F5">
        <f t="shared" ref="F5:F42" si="0">(LEN(A5)-LEN(SUBSTITUTE(A5,",",""))+1)*2</f>
        <v>12</v>
      </c>
      <c r="G5" s="3">
        <f>Table3[[#This Row],[Order Unit Price]]*Table3[[#This Row],[Quantity]]</f>
        <v>0.46799999999999997</v>
      </c>
    </row>
    <row r="6" spans="1:12" x14ac:dyDescent="0.25">
      <c r="A6" t="s">
        <v>119</v>
      </c>
      <c r="B6" t="s">
        <v>8</v>
      </c>
      <c r="C6" t="s">
        <v>125</v>
      </c>
      <c r="D6" t="s">
        <v>102</v>
      </c>
      <c r="E6" s="3">
        <v>9.4E-2</v>
      </c>
      <c r="F6">
        <f t="shared" si="0"/>
        <v>8</v>
      </c>
      <c r="G6" s="3">
        <f>Table3[[#This Row],[Order Unit Price]]*Table3[[#This Row],[Quantity]]</f>
        <v>0.752</v>
      </c>
    </row>
    <row r="7" spans="1:12" x14ac:dyDescent="0.25">
      <c r="A7" t="s">
        <v>9</v>
      </c>
      <c r="B7" t="s">
        <v>98</v>
      </c>
      <c r="C7" t="s">
        <v>127</v>
      </c>
      <c r="D7" t="s">
        <v>99</v>
      </c>
      <c r="E7" s="3">
        <v>9.2999999999999999E-2</v>
      </c>
      <c r="F7">
        <f t="shared" si="0"/>
        <v>2</v>
      </c>
      <c r="G7" s="3">
        <f>Table3[[#This Row],[Order Unit Price]]*Table3[[#This Row],[Quantity]]</f>
        <v>0.186</v>
      </c>
    </row>
    <row r="8" spans="1:12" x14ac:dyDescent="0.25">
      <c r="A8" t="s">
        <v>11</v>
      </c>
      <c r="B8" t="s">
        <v>10</v>
      </c>
      <c r="C8" t="s">
        <v>125</v>
      </c>
      <c r="D8" t="s">
        <v>105</v>
      </c>
      <c r="E8" s="3">
        <v>9.4E-2</v>
      </c>
      <c r="F8">
        <f t="shared" si="0"/>
        <v>4</v>
      </c>
      <c r="G8" s="3">
        <f>Table3[[#This Row],[Order Unit Price]]*Table3[[#This Row],[Quantity]]</f>
        <v>0.376</v>
      </c>
    </row>
    <row r="9" spans="1:12" x14ac:dyDescent="0.25">
      <c r="A9" t="s">
        <v>13</v>
      </c>
      <c r="B9" t="s">
        <v>12</v>
      </c>
      <c r="C9" t="s">
        <v>125</v>
      </c>
      <c r="D9" t="s">
        <v>120</v>
      </c>
      <c r="E9" s="3">
        <v>9.2999999999999999E-2</v>
      </c>
      <c r="F9">
        <f t="shared" si="0"/>
        <v>4</v>
      </c>
      <c r="G9" s="3">
        <f>Table3[[#This Row],[Order Unit Price]]*Table3[[#This Row],[Quantity]]</f>
        <v>0.372</v>
      </c>
    </row>
    <row r="10" spans="1:12" x14ac:dyDescent="0.25">
      <c r="A10" t="s">
        <v>15</v>
      </c>
      <c r="B10" t="s">
        <v>14</v>
      </c>
      <c r="C10" t="s">
        <v>125</v>
      </c>
      <c r="D10" t="s">
        <v>113</v>
      </c>
      <c r="E10" s="3">
        <v>0.14000000000000001</v>
      </c>
      <c r="F10">
        <f t="shared" si="0"/>
        <v>2</v>
      </c>
      <c r="G10" s="3">
        <f>Table3[[#This Row],[Order Unit Price]]*Table3[[#This Row],[Quantity]]</f>
        <v>0.28000000000000003</v>
      </c>
    </row>
    <row r="11" spans="1:12" x14ac:dyDescent="0.25">
      <c r="A11" t="s">
        <v>121</v>
      </c>
      <c r="B11" t="s">
        <v>16</v>
      </c>
      <c r="C11" t="s">
        <v>125</v>
      </c>
      <c r="D11" t="s">
        <v>106</v>
      </c>
      <c r="E11" s="3">
        <v>5.0999999999999997E-2</v>
      </c>
      <c r="F11">
        <f t="shared" si="0"/>
        <v>18</v>
      </c>
      <c r="G11" s="3">
        <f>Table3[[#This Row],[Order Unit Price]]*Table3[[#This Row],[Quantity]]</f>
        <v>0.91799999999999993</v>
      </c>
    </row>
    <row r="12" spans="1:12" x14ac:dyDescent="0.25">
      <c r="A12" t="s">
        <v>18</v>
      </c>
      <c r="B12" t="s">
        <v>17</v>
      </c>
      <c r="C12" t="s">
        <v>125</v>
      </c>
      <c r="D12" t="s">
        <v>104</v>
      </c>
      <c r="E12" s="3">
        <v>6.7000000000000004E-2</v>
      </c>
      <c r="F12">
        <f t="shared" si="0"/>
        <v>10</v>
      </c>
      <c r="G12" s="3">
        <f>Table3[[#This Row],[Order Unit Price]]*Table3[[#This Row],[Quantity]]</f>
        <v>0.67</v>
      </c>
    </row>
    <row r="13" spans="1:12" x14ac:dyDescent="0.25">
      <c r="A13" t="s">
        <v>20</v>
      </c>
      <c r="B13" t="s">
        <v>19</v>
      </c>
      <c r="C13" t="s">
        <v>125</v>
      </c>
      <c r="D13" t="s">
        <v>21</v>
      </c>
      <c r="E13" s="3">
        <v>0.33800000000000002</v>
      </c>
      <c r="F13">
        <f t="shared" si="0"/>
        <v>2</v>
      </c>
      <c r="G13" s="3">
        <f>Table3[[#This Row],[Order Unit Price]]*Table3[[#This Row],[Quantity]]</f>
        <v>0.67600000000000005</v>
      </c>
    </row>
    <row r="14" spans="1:12" x14ac:dyDescent="0.25">
      <c r="A14" t="s">
        <v>23</v>
      </c>
      <c r="B14" t="s">
        <v>22</v>
      </c>
      <c r="C14" t="s">
        <v>125</v>
      </c>
      <c r="D14" t="s">
        <v>24</v>
      </c>
      <c r="E14" s="3">
        <v>0.33800000000000002</v>
      </c>
      <c r="F14">
        <f t="shared" si="0"/>
        <v>2</v>
      </c>
      <c r="G14" s="3">
        <f>Table3[[#This Row],[Order Unit Price]]*Table3[[#This Row],[Quantity]]</f>
        <v>0.67600000000000005</v>
      </c>
    </row>
    <row r="15" spans="1:12" x14ac:dyDescent="0.25">
      <c r="A15" t="s">
        <v>26</v>
      </c>
      <c r="B15" t="s">
        <v>25</v>
      </c>
      <c r="C15" t="s">
        <v>126</v>
      </c>
      <c r="D15" t="s">
        <v>27</v>
      </c>
      <c r="E15" s="3">
        <v>0.36299999999999999</v>
      </c>
      <c r="F15">
        <f t="shared" si="0"/>
        <v>2</v>
      </c>
      <c r="G15" s="3">
        <f>Table3[[#This Row],[Order Unit Price]]*Table3[[#This Row],[Quantity]]</f>
        <v>0.72599999999999998</v>
      </c>
    </row>
    <row r="16" spans="1:12" x14ac:dyDescent="0.25">
      <c r="A16" t="s">
        <v>29</v>
      </c>
      <c r="B16" t="s">
        <v>28</v>
      </c>
      <c r="C16" t="s">
        <v>125</v>
      </c>
      <c r="D16" t="s">
        <v>30</v>
      </c>
      <c r="E16" s="3">
        <v>0.20499999999999999</v>
      </c>
      <c r="F16">
        <f t="shared" si="0"/>
        <v>2</v>
      </c>
      <c r="G16" s="3">
        <f>Table3[[#This Row],[Order Unit Price]]*Table3[[#This Row],[Quantity]]</f>
        <v>0.41</v>
      </c>
    </row>
    <row r="17" spans="1:7" x14ac:dyDescent="0.25">
      <c r="A17" t="s">
        <v>32</v>
      </c>
      <c r="B17" t="s">
        <v>31</v>
      </c>
      <c r="C17" t="s">
        <v>125</v>
      </c>
      <c r="D17" t="s">
        <v>33</v>
      </c>
      <c r="E17" s="3">
        <v>0.188</v>
      </c>
      <c r="F17">
        <f t="shared" si="0"/>
        <v>2</v>
      </c>
      <c r="G17" s="3">
        <f>Table3[[#This Row],[Order Unit Price]]*Table3[[#This Row],[Quantity]]</f>
        <v>0.376</v>
      </c>
    </row>
    <row r="18" spans="1:7" x14ac:dyDescent="0.25">
      <c r="A18" t="s">
        <v>35</v>
      </c>
      <c r="B18" t="s">
        <v>34</v>
      </c>
      <c r="C18" t="s">
        <v>128</v>
      </c>
      <c r="D18" t="s">
        <v>36</v>
      </c>
      <c r="E18" s="3">
        <v>0.112</v>
      </c>
      <c r="F18">
        <f t="shared" si="0"/>
        <v>2</v>
      </c>
      <c r="G18" s="3">
        <f>Table3[[#This Row],[Order Unit Price]]*Table3[[#This Row],[Quantity]]</f>
        <v>0.224</v>
      </c>
    </row>
    <row r="19" spans="1:7" x14ac:dyDescent="0.25">
      <c r="A19" t="s">
        <v>38</v>
      </c>
      <c r="B19" t="s">
        <v>37</v>
      </c>
      <c r="C19" t="s">
        <v>37</v>
      </c>
      <c r="D19" t="s">
        <v>39</v>
      </c>
      <c r="E19" s="3">
        <v>0.372</v>
      </c>
      <c r="F19">
        <f t="shared" si="0"/>
        <v>2</v>
      </c>
      <c r="G19" s="3">
        <f>Table3[[#This Row],[Order Unit Price]]*Table3[[#This Row],[Quantity]]</f>
        <v>0.74399999999999999</v>
      </c>
    </row>
    <row r="20" spans="1:7" x14ac:dyDescent="0.25">
      <c r="A20" t="s">
        <v>41</v>
      </c>
      <c r="B20" t="s">
        <v>40</v>
      </c>
      <c r="C20" t="s">
        <v>140</v>
      </c>
      <c r="D20" t="s">
        <v>42</v>
      </c>
      <c r="E20" s="3">
        <v>0.51200000000000001</v>
      </c>
      <c r="F20">
        <f t="shared" si="0"/>
        <v>2</v>
      </c>
      <c r="G20" s="3">
        <f>Table3[[#This Row],[Order Unit Price]]*Table3[[#This Row],[Quantity]]</f>
        <v>1.024</v>
      </c>
    </row>
    <row r="21" spans="1:7" x14ac:dyDescent="0.25">
      <c r="A21" t="s">
        <v>44</v>
      </c>
      <c r="B21" t="s">
        <v>43</v>
      </c>
      <c r="C21" t="s">
        <v>129</v>
      </c>
      <c r="D21" t="s">
        <v>45</v>
      </c>
      <c r="E21" s="3">
        <v>0.752</v>
      </c>
      <c r="F21">
        <f t="shared" si="0"/>
        <v>2</v>
      </c>
      <c r="G21" s="3">
        <f>Table3[[#This Row],[Order Unit Price]]*Table3[[#This Row],[Quantity]]</f>
        <v>1.504</v>
      </c>
    </row>
    <row r="22" spans="1:7" x14ac:dyDescent="0.25">
      <c r="A22" t="s">
        <v>47</v>
      </c>
      <c r="B22" t="s">
        <v>46</v>
      </c>
      <c r="C22" t="s">
        <v>130</v>
      </c>
      <c r="D22" t="s">
        <v>48</v>
      </c>
      <c r="E22" s="3">
        <v>0.36299999999999999</v>
      </c>
      <c r="F22">
        <f t="shared" si="0"/>
        <v>2</v>
      </c>
      <c r="G22" s="3">
        <f>Table3[[#This Row],[Order Unit Price]]*Table3[[#This Row],[Quantity]]</f>
        <v>0.72599999999999998</v>
      </c>
    </row>
    <row r="23" spans="1:7" x14ac:dyDescent="0.25">
      <c r="A23" t="s">
        <v>50</v>
      </c>
      <c r="B23" t="s">
        <v>49</v>
      </c>
      <c r="C23" t="s">
        <v>51</v>
      </c>
      <c r="D23" t="s">
        <v>122</v>
      </c>
      <c r="E23" s="3">
        <v>0.13</v>
      </c>
      <c r="F23">
        <f t="shared" si="0"/>
        <v>4</v>
      </c>
      <c r="G23" s="3">
        <f>Table3[[#This Row],[Order Unit Price]]*Table3[[#This Row],[Quantity]]</f>
        <v>0.52</v>
      </c>
    </row>
    <row r="24" spans="1:7" x14ac:dyDescent="0.25">
      <c r="A24" t="s">
        <v>53</v>
      </c>
      <c r="B24" t="s">
        <v>52</v>
      </c>
      <c r="C24" t="s">
        <v>125</v>
      </c>
      <c r="D24" t="s">
        <v>107</v>
      </c>
      <c r="E24" s="3">
        <v>9.4E-2</v>
      </c>
      <c r="F24">
        <f t="shared" si="0"/>
        <v>12</v>
      </c>
      <c r="G24" s="3">
        <f>Table3[[#This Row],[Order Unit Price]]*Table3[[#This Row],[Quantity]]</f>
        <v>1.1280000000000001</v>
      </c>
    </row>
    <row r="25" spans="1:7" x14ac:dyDescent="0.25">
      <c r="A25" t="s">
        <v>55</v>
      </c>
      <c r="B25" t="s">
        <v>54</v>
      </c>
      <c r="C25" t="s">
        <v>125</v>
      </c>
      <c r="D25" t="s">
        <v>114</v>
      </c>
      <c r="E25" s="3">
        <v>9.2999999999999999E-2</v>
      </c>
      <c r="F25">
        <f t="shared" si="0"/>
        <v>8</v>
      </c>
      <c r="G25" s="3">
        <f>Table3[[#This Row],[Order Unit Price]]*Table3[[#This Row],[Quantity]]</f>
        <v>0.74399999999999999</v>
      </c>
    </row>
    <row r="26" spans="1:7" x14ac:dyDescent="0.25">
      <c r="A26" t="s">
        <v>57</v>
      </c>
      <c r="B26" t="s">
        <v>56</v>
      </c>
      <c r="C26" t="s">
        <v>125</v>
      </c>
      <c r="D26" t="s">
        <v>112</v>
      </c>
      <c r="E26" s="3">
        <v>9.4E-2</v>
      </c>
      <c r="F26">
        <f t="shared" si="0"/>
        <v>4</v>
      </c>
      <c r="G26" s="3">
        <f>Table3[[#This Row],[Order Unit Price]]*Table3[[#This Row],[Quantity]]</f>
        <v>0.376</v>
      </c>
    </row>
    <row r="27" spans="1:7" x14ac:dyDescent="0.25">
      <c r="A27" t="s">
        <v>59</v>
      </c>
      <c r="B27" t="s">
        <v>58</v>
      </c>
      <c r="C27" t="s">
        <v>125</v>
      </c>
      <c r="D27" t="s">
        <v>109</v>
      </c>
      <c r="E27" s="3">
        <v>5.1999999999999998E-2</v>
      </c>
      <c r="F27">
        <f t="shared" si="0"/>
        <v>18</v>
      </c>
      <c r="G27" s="3">
        <f>Table3[[#This Row],[Order Unit Price]]*Table3[[#This Row],[Quantity]]</f>
        <v>0.93599999999999994</v>
      </c>
    </row>
    <row r="28" spans="1:7" x14ac:dyDescent="0.25">
      <c r="A28" t="s">
        <v>61</v>
      </c>
      <c r="B28" t="s">
        <v>60</v>
      </c>
      <c r="C28" t="s">
        <v>125</v>
      </c>
      <c r="D28" t="s">
        <v>111</v>
      </c>
      <c r="E28" s="3">
        <v>1.0999999999999999E-2</v>
      </c>
      <c r="F28">
        <f t="shared" si="0"/>
        <v>4</v>
      </c>
      <c r="G28" s="3">
        <f>Table3[[#This Row],[Order Unit Price]]*Table3[[#This Row],[Quantity]]</f>
        <v>4.3999999999999997E-2</v>
      </c>
    </row>
    <row r="29" spans="1:7" x14ac:dyDescent="0.25">
      <c r="A29" t="s">
        <v>63</v>
      </c>
      <c r="B29" t="s">
        <v>62</v>
      </c>
      <c r="C29" t="s">
        <v>125</v>
      </c>
      <c r="D29" t="s">
        <v>115</v>
      </c>
      <c r="E29" s="3">
        <v>9.2999999999999999E-2</v>
      </c>
      <c r="F29">
        <f t="shared" si="0"/>
        <v>6</v>
      </c>
      <c r="G29" s="3">
        <f>Table3[[#This Row],[Order Unit Price]]*Table3[[#This Row],[Quantity]]</f>
        <v>0.55800000000000005</v>
      </c>
    </row>
    <row r="30" spans="1:7" x14ac:dyDescent="0.25">
      <c r="A30" t="s">
        <v>65</v>
      </c>
      <c r="B30" t="s">
        <v>64</v>
      </c>
      <c r="C30" t="s">
        <v>125</v>
      </c>
      <c r="D30" t="s">
        <v>116</v>
      </c>
      <c r="E30" s="3">
        <v>9.2999999999999999E-2</v>
      </c>
      <c r="F30">
        <f t="shared" si="0"/>
        <v>4</v>
      </c>
      <c r="G30" s="3">
        <f>Table3[[#This Row],[Order Unit Price]]*Table3[[#This Row],[Quantity]]</f>
        <v>0.372</v>
      </c>
    </row>
    <row r="31" spans="1:7" x14ac:dyDescent="0.25">
      <c r="A31" t="s">
        <v>67</v>
      </c>
      <c r="B31" t="s">
        <v>66</v>
      </c>
      <c r="C31" t="s">
        <v>125</v>
      </c>
      <c r="D31" t="s">
        <v>110</v>
      </c>
      <c r="E31" s="3">
        <v>9.4E-2</v>
      </c>
      <c r="F31">
        <f t="shared" si="0"/>
        <v>2</v>
      </c>
      <c r="G31" s="3">
        <f>Table3[[#This Row],[Order Unit Price]]*Table3[[#This Row],[Quantity]]</f>
        <v>0.188</v>
      </c>
    </row>
    <row r="32" spans="1:7" x14ac:dyDescent="0.25">
      <c r="A32" t="s">
        <v>123</v>
      </c>
      <c r="B32" t="s">
        <v>68</v>
      </c>
      <c r="C32" t="s">
        <v>125</v>
      </c>
      <c r="D32" t="s">
        <v>108</v>
      </c>
      <c r="E32" s="3">
        <v>9.4E-2</v>
      </c>
      <c r="F32">
        <f t="shared" si="0"/>
        <v>8</v>
      </c>
      <c r="G32" s="3">
        <f>Table3[[#This Row],[Order Unit Price]]*Table3[[#This Row],[Quantity]]</f>
        <v>0.752</v>
      </c>
    </row>
    <row r="33" spans="1:7" x14ac:dyDescent="0.25">
      <c r="A33" t="s">
        <v>70</v>
      </c>
      <c r="B33" t="s">
        <v>69</v>
      </c>
      <c r="C33" t="s">
        <v>132</v>
      </c>
      <c r="D33" t="s">
        <v>71</v>
      </c>
      <c r="E33" s="3">
        <v>0.27300000000000002</v>
      </c>
      <c r="F33">
        <f t="shared" si="0"/>
        <v>2</v>
      </c>
      <c r="G33" s="3">
        <f>Table3[[#This Row],[Order Unit Price]]*Table3[[#This Row],[Quantity]]</f>
        <v>0.54600000000000004</v>
      </c>
    </row>
    <row r="34" spans="1:7" x14ac:dyDescent="0.25">
      <c r="A34" t="s">
        <v>73</v>
      </c>
      <c r="B34" t="s">
        <v>72</v>
      </c>
      <c r="C34" t="s">
        <v>131</v>
      </c>
      <c r="D34" t="s">
        <v>118</v>
      </c>
      <c r="E34" s="3">
        <v>0.24399999999999999</v>
      </c>
      <c r="F34">
        <f t="shared" si="0"/>
        <v>8</v>
      </c>
      <c r="G34" s="3">
        <f>Table3[[#This Row],[Order Unit Price]]*Table3[[#This Row],[Quantity]]</f>
        <v>1.952</v>
      </c>
    </row>
    <row r="35" spans="1:7" x14ac:dyDescent="0.25">
      <c r="A35" t="s">
        <v>75</v>
      </c>
      <c r="B35" t="s">
        <v>74</v>
      </c>
      <c r="C35" t="s">
        <v>133</v>
      </c>
      <c r="D35" t="s">
        <v>76</v>
      </c>
      <c r="E35" s="3">
        <v>0.62</v>
      </c>
      <c r="F35">
        <f t="shared" si="0"/>
        <v>2</v>
      </c>
      <c r="G35" s="3">
        <f>Table3[[#This Row],[Order Unit Price]]*Table3[[#This Row],[Quantity]]</f>
        <v>1.24</v>
      </c>
    </row>
    <row r="36" spans="1:7" x14ac:dyDescent="0.25">
      <c r="A36" t="s">
        <v>78</v>
      </c>
      <c r="B36" t="s">
        <v>77</v>
      </c>
      <c r="C36" t="s">
        <v>77</v>
      </c>
      <c r="D36" t="s">
        <v>79</v>
      </c>
      <c r="E36" s="3">
        <v>11.46</v>
      </c>
      <c r="F36">
        <f t="shared" si="0"/>
        <v>2</v>
      </c>
      <c r="G36" s="3">
        <f>Table3[[#This Row],[Order Unit Price]]*Table3[[#This Row],[Quantity]]</f>
        <v>22.92</v>
      </c>
    </row>
    <row r="37" spans="1:7" x14ac:dyDescent="0.25">
      <c r="A37" t="s">
        <v>81</v>
      </c>
      <c r="B37" t="s">
        <v>80</v>
      </c>
      <c r="C37" t="s">
        <v>134</v>
      </c>
      <c r="D37" t="s">
        <v>82</v>
      </c>
      <c r="E37" s="3">
        <v>2.54</v>
      </c>
      <c r="F37">
        <f t="shared" si="0"/>
        <v>2</v>
      </c>
      <c r="G37" s="3">
        <f>Table3[[#This Row],[Order Unit Price]]*Table3[[#This Row],[Quantity]]</f>
        <v>5.08</v>
      </c>
    </row>
    <row r="38" spans="1:7" x14ac:dyDescent="0.25">
      <c r="A38" t="s">
        <v>84</v>
      </c>
      <c r="B38" t="s">
        <v>83</v>
      </c>
      <c r="C38" t="s">
        <v>135</v>
      </c>
      <c r="D38" t="s">
        <v>85</v>
      </c>
      <c r="E38" s="3">
        <v>0.15</v>
      </c>
      <c r="F38">
        <f t="shared" si="0"/>
        <v>2</v>
      </c>
      <c r="G38" s="3">
        <f>Table3[[#This Row],[Order Unit Price]]*Table3[[#This Row],[Quantity]]</f>
        <v>0.3</v>
      </c>
    </row>
    <row r="39" spans="1:7" x14ac:dyDescent="0.25">
      <c r="A39" t="s">
        <v>87</v>
      </c>
      <c r="B39" t="s">
        <v>86</v>
      </c>
      <c r="C39" t="s">
        <v>136</v>
      </c>
      <c r="D39" t="s">
        <v>88</v>
      </c>
      <c r="E39" s="3">
        <v>0.42799999999999999</v>
      </c>
      <c r="F39">
        <f t="shared" si="0"/>
        <v>2</v>
      </c>
      <c r="G39" s="3">
        <f>Table3[[#This Row],[Order Unit Price]]*Table3[[#This Row],[Quantity]]</f>
        <v>0.85599999999999998</v>
      </c>
    </row>
    <row r="40" spans="1:7" x14ac:dyDescent="0.25">
      <c r="A40" t="s">
        <v>90</v>
      </c>
      <c r="B40" t="s">
        <v>89</v>
      </c>
      <c r="C40" t="s">
        <v>137</v>
      </c>
      <c r="D40" t="s">
        <v>91</v>
      </c>
      <c r="E40" s="3">
        <v>0.64200000000000002</v>
      </c>
      <c r="F40">
        <f t="shared" si="0"/>
        <v>2</v>
      </c>
      <c r="G40" s="3">
        <f>Table3[[#This Row],[Order Unit Price]]*Table3[[#This Row],[Quantity]]</f>
        <v>1.284</v>
      </c>
    </row>
    <row r="41" spans="1:7" x14ac:dyDescent="0.25">
      <c r="A41" t="s">
        <v>93</v>
      </c>
      <c r="B41" t="s">
        <v>92</v>
      </c>
      <c r="C41" t="s">
        <v>138</v>
      </c>
      <c r="D41" t="s">
        <v>94</v>
      </c>
      <c r="E41" s="3">
        <v>3.22</v>
      </c>
      <c r="F41">
        <f t="shared" si="0"/>
        <v>2</v>
      </c>
      <c r="G41" s="3">
        <f>Table3[[#This Row],[Order Unit Price]]*Table3[[#This Row],[Quantity]]</f>
        <v>6.44</v>
      </c>
    </row>
    <row r="42" spans="1:7" x14ac:dyDescent="0.25">
      <c r="A42" t="s">
        <v>96</v>
      </c>
      <c r="B42" t="s">
        <v>95</v>
      </c>
      <c r="C42" t="s">
        <v>139</v>
      </c>
      <c r="D42" t="s">
        <v>117</v>
      </c>
      <c r="E42" s="3">
        <v>0.91100000000000003</v>
      </c>
      <c r="F42">
        <f t="shared" si="0"/>
        <v>2</v>
      </c>
      <c r="G42" s="3">
        <f>Table3[[#This Row],[Order Unit Price]]*Table3[[#This Row],[Quantity]]</f>
        <v>1.8220000000000001</v>
      </c>
    </row>
    <row r="43" spans="1:7" ht="18.75" x14ac:dyDescent="0.3">
      <c r="E43"/>
      <c r="F43" s="5" t="s">
        <v>150</v>
      </c>
      <c r="G43" s="6">
        <f>SUM(G4:G42)</f>
        <v>59.983999999999995</v>
      </c>
    </row>
    <row r="44" spans="1:7" ht="18.75" customHeight="1" thickBot="1" x14ac:dyDescent="0.35">
      <c r="A44" s="15" t="s">
        <v>151</v>
      </c>
      <c r="B44" s="15"/>
      <c r="C44" s="15"/>
      <c r="D44" s="15"/>
      <c r="E44" s="15"/>
      <c r="F44" s="15"/>
      <c r="G44" s="15"/>
    </row>
    <row r="45" spans="1:7" ht="15.75" thickTop="1" x14ac:dyDescent="0.25">
      <c r="A45" s="2" t="s">
        <v>143</v>
      </c>
      <c r="B45" s="2" t="s">
        <v>158</v>
      </c>
      <c r="C45" s="2" t="s">
        <v>147</v>
      </c>
      <c r="D45" s="2" t="s">
        <v>148</v>
      </c>
      <c r="E45" s="4" t="s">
        <v>101</v>
      </c>
      <c r="F45" s="2" t="s">
        <v>152</v>
      </c>
      <c r="G45" s="4" t="s">
        <v>146</v>
      </c>
    </row>
    <row r="46" spans="1:7" x14ac:dyDescent="0.25">
      <c r="A46" t="s">
        <v>141</v>
      </c>
      <c r="B46" t="s">
        <v>144</v>
      </c>
      <c r="E46" s="3">
        <v>6.39</v>
      </c>
      <c r="F46">
        <v>2</v>
      </c>
      <c r="G46" s="3">
        <f>Table4[[#This Row],[Order Unit Price]]*Table4[[#This Row],[Quantity]]</f>
        <v>12.78</v>
      </c>
    </row>
    <row r="47" spans="1:7" x14ac:dyDescent="0.25">
      <c r="A47" t="s">
        <v>142</v>
      </c>
      <c r="B47" t="s">
        <v>145</v>
      </c>
      <c r="E47" s="3">
        <v>6.0475000000000003</v>
      </c>
      <c r="F47">
        <v>2</v>
      </c>
      <c r="G47" s="3">
        <f>Table4[[#This Row],[Order Unit Price]]*Table4[[#This Row],[Quantity]]</f>
        <v>12.095000000000001</v>
      </c>
    </row>
    <row r="48" spans="1:7" ht="18.75" x14ac:dyDescent="0.3">
      <c r="F48" s="5" t="s">
        <v>150</v>
      </c>
      <c r="G48" s="6">
        <f>SUM(Table4[Total])</f>
        <v>24.875</v>
      </c>
    </row>
    <row r="49" spans="1:7" ht="20.25" thickBot="1" x14ac:dyDescent="0.35">
      <c r="A49" s="16" t="s">
        <v>157</v>
      </c>
      <c r="B49" s="16"/>
      <c r="C49" s="16"/>
      <c r="D49" s="16"/>
      <c r="E49" s="16"/>
      <c r="F49" s="16"/>
      <c r="G49" s="16"/>
    </row>
    <row r="50" spans="1:7" ht="15.75" thickTop="1" x14ac:dyDescent="0.25">
      <c r="A50" s="10" t="s">
        <v>153</v>
      </c>
      <c r="B50" s="10" t="s">
        <v>147</v>
      </c>
      <c r="C50" s="10" t="s">
        <v>148</v>
      </c>
      <c r="D50" s="10" t="s">
        <v>156</v>
      </c>
      <c r="E50" s="9" t="s">
        <v>101</v>
      </c>
      <c r="F50" s="9" t="s">
        <v>97</v>
      </c>
      <c r="G50" s="9" t="s">
        <v>146</v>
      </c>
    </row>
    <row r="51" spans="1:7" x14ac:dyDescent="0.25">
      <c r="A51" s="7" t="s">
        <v>154</v>
      </c>
      <c r="B51" s="7"/>
      <c r="C51" s="7"/>
      <c r="D51" s="7"/>
      <c r="E51" s="1">
        <v>8.0233333299999998</v>
      </c>
      <c r="F51">
        <v>3</v>
      </c>
      <c r="G51" s="1">
        <v>24.07</v>
      </c>
    </row>
    <row r="52" spans="1:7" x14ac:dyDescent="0.25">
      <c r="A52" s="7" t="s">
        <v>155</v>
      </c>
      <c r="B52" s="7"/>
      <c r="C52" s="7"/>
      <c r="D52" s="7"/>
      <c r="E52" s="1">
        <v>8.27</v>
      </c>
      <c r="F52">
        <v>1</v>
      </c>
      <c r="G52" s="1">
        <v>8.27</v>
      </c>
    </row>
    <row r="53" spans="1:7" ht="18.75" x14ac:dyDescent="0.3">
      <c r="E53"/>
      <c r="F53" s="5" t="s">
        <v>160</v>
      </c>
      <c r="G53" s="6">
        <f>SUM(G51:G52)</f>
        <v>32.340000000000003</v>
      </c>
    </row>
    <row r="54" spans="1:7" ht="18" thickBot="1" x14ac:dyDescent="0.35">
      <c r="D54" s="13" t="s">
        <v>161</v>
      </c>
      <c r="E54" s="13"/>
      <c r="F54" s="13"/>
      <c r="G54" s="11">
        <f>SUM(G43,G48,G53)</f>
        <v>117.199</v>
      </c>
    </row>
    <row r="55" spans="1:7" ht="21" thickTop="1" thickBot="1" x14ac:dyDescent="0.35">
      <c r="D55" s="14" t="s">
        <v>162</v>
      </c>
      <c r="E55" s="14"/>
      <c r="F55" s="14"/>
      <c r="G55" s="8">
        <f>SUM(G44,G49,G54)*1.2</f>
        <v>140.6388</v>
      </c>
    </row>
    <row r="56" spans="1:7" ht="15.75" thickTop="1" x14ac:dyDescent="0.25"/>
  </sheetData>
  <mergeCells count="6">
    <mergeCell ref="A1:G1"/>
    <mergeCell ref="D54:F54"/>
    <mergeCell ref="D55:F55"/>
    <mergeCell ref="A44:G44"/>
    <mergeCell ref="A2:G2"/>
    <mergeCell ref="A49:G49"/>
  </mergeCell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E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/ w R g a 0 A A A D 3 A A A A E g A A A E N v b m Z p Z y 9 Q Y W N r Y W d l L n h t b I S P s Q r C M B i E d 8 F 3 K N m b p B F B y t 8 U c b U g K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b y Q o b r A 5 B J A n l / 4 E 8 A A A D / / w M A U E s D B B Q A A g A I A A A A I Q B l I P t H A A E A A A M C A A A T A A A A R m 9 y b X V s Y X M v U 2 V j d G l v b j E u b Y T P U U v D M B A H 8 P f C v k O I L y 2 E Q q v T 4 e h T q 2 8 K 0 o o P q 0 j s z i 2 Y 5 k o u H Y 6 x 7 2 6 0 i C g G 8 5 L c 7 8 I l f 4 L O K T S s n v Z s G U W 0 l R b W 7 E F Z 0 E D 0 d I O f N w q m w c 0 i 5 l e N o + 3 A S 0 m 7 t M J u 7 M G 4 + F p p S E s 0 z h c U 8 / K y v S e w 1 E o 9 g G 0 r o F e H Q / t r 7 H 9 1 2 t G O J 2 J V g V a 9 c m A L L r h g J e q x N 1 Q s B L s y H a 6 V 2 R R Z P s 8 F u x v R Q e 3 2 G o r v Y 3 q L B h 4 T M X 3 / h J d b a T Y + Y 7 M f g P s c j X z 2 l x o r D b 2 g 7 a f p H 0 2 K p 6 z i c O C T Z v 5 1 5 z v M w Z s 7 C v b l e c B P A 3 4 W 8 H n A z w N + E f D F D z 8 m s 0 i Z P + M v 3 w E A A P / / A w B Q S w E C L Q A U A A Y A C A A A A C E A K t 2 q Q N I A A A A 3 A Q A A E w A A A A A A A A A A A A A A A A A A A A A A W 0 N v b n R l b n R f V H l w Z X N d L n h t b F B L A Q I t A B Q A A g A I A A A A I Q B n / B G B r Q A A A P c A A A A S A A A A A A A A A A A A A A A A A A s D A A B D b 2 5 m a W c v U G F j a 2 F n Z S 5 4 b W x Q S w E C L Q A U A A I A C A A A A C E A Z S D 7 R w A B A A A D A g A A E w A A A A A A A A A A A A A A A A D o A w A A R m 9 y b X V s Y X M v U 2 V j d G l v b j E u b V B L B Q Y A A A A A A w A D A M I A A A A Z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Q w A A A A A A A B z D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d p c m V s Z X N z X 0 1 v d G l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D Z U M j M 6 M z Q 6 M j E u N D U w O D k 3 N V o i L z 4 8 R W 5 0 c n k g V H l w Z T 0 i R m l s b E N v b H V t b l R 5 c G V z I i B W Y W x 1 Z T 0 i c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F h Z j N m Y j g t M 2 M z Y S 0 0 Z m Z l L W J k O T g t M W I 0 N T l i O T g z M D Y 4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c m V s Z X N z X 0 1 v d G l v b i 9 B d X R v U m V t b 3 Z l Z E N v b H V t b n M x L n t D b 2 x 1 b W 4 x L D B 9 J n F 1 b 3 Q 7 L C Z x d W 9 0 O 1 N l Y 3 R p b 2 4 x L 1 d p c m V s Z X N z X 0 1 v d G l v b i 9 B d X R v U m V t b 3 Z l Z E N v b H V t b n M x L n t D b 2 x 1 b W 4 y L D F 9 J n F 1 b 3 Q 7 L C Z x d W 9 0 O 1 N l Y 3 R p b 2 4 x L 1 d p c m V s Z X N z X 0 1 v d G l v b i 9 B d X R v U m V t b 3 Z l Z E N v b H V t b n M x L n t D b 2 x 1 b W 4 z L D J 9 J n F 1 b 3 Q 7 L C Z x d W 9 0 O 1 N l Y 3 R p b 2 4 x L 1 d p c m V s Z X N z X 0 1 v d G l v b i 9 B d X R v U m V t b 3 Z l Z E N v b H V t b n M x L n t D b 2 x 1 b W 4 0 L D N 9 J n F 1 b 3 Q 7 L C Z x d W 9 0 O 1 N l Y 3 R p b 2 4 x L 1 d p c m V s Z X N z X 0 1 v d G l v b i 9 B d X R v U m V t b 3 Z l Z E N v b H V t b n M x L n t D b 2 x 1 b W 4 1 L D R 9 J n F 1 b 3 Q 7 L C Z x d W 9 0 O 1 N l Y 3 R p b 2 4 x L 1 d p c m V s Z X N z X 0 1 v d G l v b i 9 B d X R v U m V t b 3 Z l Z E N v b H V t b n M x L n t D b 2 x 1 b W 4 2 L D V 9 J n F 1 b 3 Q 7 L C Z x d W 9 0 O 1 N l Y 3 R p b 2 4 x L 1 d p c m V s Z X N z X 0 1 v d G l v b i 9 B d X R v U m V t b 3 Z l Z E N v b H V t b n M x L n t D b 2 x 1 b W 4 3 L D Z 9 J n F 1 b 3 Q 7 L C Z x d W 9 0 O 1 N l Y 3 R p b 2 4 x L 1 d p c m V s Z X N z X 0 1 v d G l v b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p c m V s Z X N z X 0 1 v d G l v b i 9 B d X R v U m V t b 3 Z l Z E N v b H V t b n M x L n t D b 2 x 1 b W 4 x L D B 9 J n F 1 b 3 Q 7 L C Z x d W 9 0 O 1 N l Y 3 R p b 2 4 x L 1 d p c m V s Z X N z X 0 1 v d G l v b i 9 B d X R v U m V t b 3 Z l Z E N v b H V t b n M x L n t D b 2 x 1 b W 4 y L D F 9 J n F 1 b 3 Q 7 L C Z x d W 9 0 O 1 N l Y 3 R p b 2 4 x L 1 d p c m V s Z X N z X 0 1 v d G l v b i 9 B d X R v U m V t b 3 Z l Z E N v b H V t b n M x L n t D b 2 x 1 b W 4 z L D J 9 J n F 1 b 3 Q 7 L C Z x d W 9 0 O 1 N l Y 3 R p b 2 4 x L 1 d p c m V s Z X N z X 0 1 v d G l v b i 9 B d X R v U m V t b 3 Z l Z E N v b H V t b n M x L n t D b 2 x 1 b W 4 0 L D N 9 J n F 1 b 3 Q 7 L C Z x d W 9 0 O 1 N l Y 3 R p b 2 4 x L 1 d p c m V s Z X N z X 0 1 v d G l v b i 9 B d X R v U m V t b 3 Z l Z E N v b H V t b n M x L n t D b 2 x 1 b W 4 1 L D R 9 J n F 1 b 3 Q 7 L C Z x d W 9 0 O 1 N l Y 3 R p b 2 4 x L 1 d p c m V s Z X N z X 0 1 v d G l v b i 9 B d X R v U m V t b 3 Z l Z E N v b H V t b n M x L n t D b 2 x 1 b W 4 2 L D V 9 J n F 1 b 3 Q 7 L C Z x d W 9 0 O 1 N l Y 3 R p b 2 4 x L 1 d p c m V s Z X N z X 0 1 v d G l v b i 9 B d X R v U m V t b 3 Z l Z E N v b H V t b n M x L n t D b 2 x 1 b W 4 3 L D Z 9 J n F 1 b 3 Q 7 L C Z x d W 9 0 O 1 N l Y 3 R p b 2 4 x L 1 d p c m V s Z X N z X 0 1 v d G l v b i 9 B d X R v U m V t b 3 Z l Z E N v b H V t b n M x L n t D b 2 x 1 b W 4 4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X a X J l b G V z c 1 9 N b 3 R p b 2 4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a X J l b G V z c 1 9 N b 3 R p b 2 4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X t n y e 2 b 8 F N s g H A v j z Q / r k A A A A A A g A A A A A A E G Y A A A A B A A A g A A A A t w f J U P 0 L b 9 + + 5 P s 5 7 1 G O 4 W y C H U 7 U H 6 u z g 3 4 R j l z + M z Y A A A A A D o A A A A A C A A A g A A A A J Q D M 4 J o D c I S D P 7 / u V a x 8 P q V m i e y 0 O m d / F P R D + 4 K Y c j t Q A A A A y a v Y R T l 4 W 1 b O Q 8 K q m + 3 p 2 d / / y k j Y g g U u 5 d I j b b s j g 3 y H B j b W Y 2 L r 3 g U 5 l 3 6 J t 1 F v U W + k o O C N + J y C q l Q I x 1 q m 3 0 V e X 7 t n c t T j m T G h 3 4 E k e 2 x A A A A A 1 b G 5 N 0 M j W x u d Z C 9 J 3 4 d 7 Q 7 4 O 9 3 4 N R b k 0 f M e l l k N j V v f Q e 7 S v g C J c x D B L j h I 1 v k b v E i H 7 4 j 7 P X O V 7 3 r J C 5 s Y I m Q = = < / D a t a M a s h u p > 
</file>

<file path=customXml/itemProps1.xml><?xml version="1.0" encoding="utf-8"?>
<ds:datastoreItem xmlns:ds="http://schemas.openxmlformats.org/officeDocument/2006/customXml" ds:itemID="{273EC122-3814-4487-AD90-E8CF9A2ACE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Tamer</dc:creator>
  <cp:lastModifiedBy>Ramadan Alper</cp:lastModifiedBy>
  <dcterms:created xsi:type="dcterms:W3CDTF">2015-06-05T18:19:34Z</dcterms:created>
  <dcterms:modified xsi:type="dcterms:W3CDTF">2024-06-07T13:56:10Z</dcterms:modified>
</cp:coreProperties>
</file>