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29343" documentId="13_ncr:1_{2DC10D90-D63E-423F-BE6B-0ED375A0F33B}" xr6:coauthVersionLast="47" xr6:coauthVersionMax="47" xr10:uidLastSave="{7BAB45FA-8D74-41CA-BC23-0FC8E4B28265}"/>
  <bookViews>
    <workbookView xWindow="-110" yWindow="-110" windowWidth="38620" windowHeight="21100" tabRatio="681" activeTab="6" xr2:uid="{00000000-000D-0000-FFFF-FFFF00000000}"/>
  </bookViews>
  <sheets>
    <sheet name="Case Study" sheetId="28" r:id="rId1"/>
    <sheet name="Step 1" sheetId="29" r:id="rId2"/>
    <sheet name="Step 2" sheetId="26" r:id="rId3"/>
    <sheet name="Context" sheetId="44" r:id="rId4"/>
    <sheet name="Step 3" sheetId="27" r:id="rId5"/>
    <sheet name="Step 4" sheetId="45" r:id="rId6"/>
    <sheet name="Step 5" sheetId="46" r:id="rId7"/>
    <sheet name="Step 6 Safety Stocks" sheetId="34" r:id="rId8"/>
    <sheet name="Step 7" sheetId="48" r:id="rId9"/>
    <sheet name="Step 8 Segmentation" sheetId="39" r:id="rId10"/>
    <sheet name="Step 9 MOQ" sheetId="49" r:id="rId11"/>
    <sheet name="Triple smoothing" sheetId="4" state="hidden" r:id="rId12"/>
  </sheets>
  <externalReferences>
    <externalReference r:id="rId13"/>
  </externalReferences>
  <definedNames>
    <definedName name="alpha2">'[1]Smoothing &amp; Trend'!$D$3</definedName>
    <definedName name="alpha3">'[1]Holt-Winters'!$E$3</definedName>
    <definedName name="beta2">'[1]Smoothing &amp; Trend'!$E$3</definedName>
    <definedName name="beta3">'[1]Holt-Winters'!$F$3</definedName>
    <definedName name="gamma3">'[1]Holt-Winters'!$G$3</definedName>
    <definedName name="omega">'[1]Smoothing &amp; Damped Trend'!$F$3</definedName>
    <definedName name="solver_adj" localSheetId="1" hidden="1">'Step 1'!#REF!</definedName>
    <definedName name="solver_adj" localSheetId="2" hidden="1">'Step 2'!#REF!</definedName>
    <definedName name="solver_adj" localSheetId="4" hidden="1">'Step 3'!#REF!</definedName>
    <definedName name="solver_adj" localSheetId="5" hidden="1">'Step 4'!#REF!</definedName>
    <definedName name="solver_adj" localSheetId="6" hidden="1">'Step 5'!#REF!</definedName>
    <definedName name="solver_adj" localSheetId="7" hidden="1">'Step 6 Safety Stocks'!#REF!</definedName>
    <definedName name="solver_adj" localSheetId="8" hidden="1">'Step 7'!$Q$29</definedName>
    <definedName name="solver_adj" localSheetId="10" hidden="1">'Step 9 MOQ'!$O$4,'Step 9 MOQ'!$E$2</definedName>
    <definedName name="solver_cvg" localSheetId="1" hidden="1">0.0001</definedName>
    <definedName name="solver_cvg" localSheetId="2"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10" hidden="1">0.0001</definedName>
    <definedName name="solver_drv" localSheetId="1" hidden="1">1</definedName>
    <definedName name="solver_drv" localSheetId="2"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10" hidden="1">1</definedName>
    <definedName name="solver_eng" localSheetId="1" hidden="1">3</definedName>
    <definedName name="solver_eng" localSheetId="2" hidden="1">3</definedName>
    <definedName name="solver_eng" localSheetId="4" hidden="1">3</definedName>
    <definedName name="solver_eng" localSheetId="5" hidden="1">3</definedName>
    <definedName name="solver_eng" localSheetId="6" hidden="1">3</definedName>
    <definedName name="solver_eng" localSheetId="7" hidden="1">3</definedName>
    <definedName name="solver_eng" localSheetId="8" hidden="1">3</definedName>
    <definedName name="solver_eng" localSheetId="10" hidden="1">3</definedName>
    <definedName name="solver_eng" localSheetId="11" hidden="1">1</definedName>
    <definedName name="solver_est" localSheetId="1" hidden="1">1</definedName>
    <definedName name="solver_est" localSheetId="2"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10" hidden="1">1</definedName>
    <definedName name="solver_itr" localSheetId="1" hidden="1">2147483647</definedName>
    <definedName name="solver_itr" localSheetId="2"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10" hidden="1">2147483647</definedName>
    <definedName name="solver_lhs1" localSheetId="1" hidden="1">'Step 1'!#REF!</definedName>
    <definedName name="solver_lhs1" localSheetId="2" hidden="1">'Step 2'!#REF!</definedName>
    <definedName name="solver_lhs1" localSheetId="4" hidden="1">'Step 3'!#REF!</definedName>
    <definedName name="solver_lhs1" localSheetId="5" hidden="1">'Step 4'!#REF!</definedName>
    <definedName name="solver_lhs1" localSheetId="6" hidden="1">'Step 5'!#REF!</definedName>
    <definedName name="solver_lhs1" localSheetId="7" hidden="1">'Step 6 Safety Stocks'!#REF!</definedName>
    <definedName name="solver_lhs1" localSheetId="8" hidden="1">'Step 7'!$Q$29</definedName>
    <definedName name="solver_lhs1" localSheetId="10" hidden="1">'Step 9 MOQ'!$O$4</definedName>
    <definedName name="solver_lhs2" localSheetId="1" hidden="1">'Step 1'!#REF!</definedName>
    <definedName name="solver_lhs2" localSheetId="2" hidden="1">'Step 2'!#REF!</definedName>
    <definedName name="solver_lhs2" localSheetId="4" hidden="1">'Step 3'!#REF!</definedName>
    <definedName name="solver_lhs2" localSheetId="5" hidden="1">'Step 4'!#REF!</definedName>
    <definedName name="solver_lhs2" localSheetId="6" hidden="1">'Step 5'!#REF!</definedName>
    <definedName name="solver_lhs2" localSheetId="7" hidden="1">'Step 6 Safety Stocks'!#REF!</definedName>
    <definedName name="solver_lhs2" localSheetId="8" hidden="1">'Step 7'!$Q$29</definedName>
    <definedName name="solver_lhs2" localSheetId="10" hidden="1">'Step 9 MOQ'!$O$4</definedName>
    <definedName name="solver_lhs3" localSheetId="1" hidden="1">'Step 1'!#REF!</definedName>
    <definedName name="solver_lhs3" localSheetId="2" hidden="1">'Step 2'!#REF!</definedName>
    <definedName name="solver_lhs3" localSheetId="4" hidden="1">'Step 3'!#REF!</definedName>
    <definedName name="solver_lhs3" localSheetId="5" hidden="1">'Step 4'!#REF!</definedName>
    <definedName name="solver_lhs3" localSheetId="6" hidden="1">'Step 5'!#REF!</definedName>
    <definedName name="solver_lhs3" localSheetId="7" hidden="1">'Step 6 Safety Stocks'!#REF!</definedName>
    <definedName name="solver_lhs3" localSheetId="8" hidden="1">'Step 7'!#REF!</definedName>
    <definedName name="solver_lhs3" localSheetId="10" hidden="1">'Step 9 MOQ'!$O$4</definedName>
    <definedName name="solver_lhs4" localSheetId="1" hidden="1">'Step 1'!#REF!</definedName>
    <definedName name="solver_lhs4" localSheetId="2" hidden="1">'Step 2'!#REF!</definedName>
    <definedName name="solver_lhs4" localSheetId="4" hidden="1">'Step 3'!#REF!</definedName>
    <definedName name="solver_lhs4" localSheetId="5" hidden="1">'Step 4'!#REF!</definedName>
    <definedName name="solver_lhs4" localSheetId="6" hidden="1">'Step 5'!#REF!</definedName>
    <definedName name="solver_lhs4" localSheetId="7" hidden="1">'Step 6 Safety Stocks'!#REF!</definedName>
    <definedName name="solver_lhs4" localSheetId="8" hidden="1">'Step 7'!#REF!</definedName>
    <definedName name="solver_lhs4" localSheetId="10" hidden="1">'Step 9 MOQ'!$E$2</definedName>
    <definedName name="solver_lhs5" localSheetId="1" hidden="1">'Step 1'!#REF!</definedName>
    <definedName name="solver_lhs5" localSheetId="2" hidden="1">'Step 2'!#REF!</definedName>
    <definedName name="solver_lhs5" localSheetId="4" hidden="1">'Step 3'!#REF!</definedName>
    <definedName name="solver_lhs5" localSheetId="5" hidden="1">'Step 4'!#REF!</definedName>
    <definedName name="solver_lhs5" localSheetId="6" hidden="1">'Step 5'!#REF!</definedName>
    <definedName name="solver_lhs5" localSheetId="7" hidden="1">'Step 6 Safety Stocks'!#REF!</definedName>
    <definedName name="solver_lhs5" localSheetId="8" hidden="1">'Step 7'!#REF!</definedName>
    <definedName name="solver_lhs5" localSheetId="10" hidden="1">'Step 9 MOQ'!$E$2</definedName>
    <definedName name="solver_lhs6" localSheetId="1" hidden="1">'Step 1'!#REF!</definedName>
    <definedName name="solver_lhs6" localSheetId="2" hidden="1">'Step 2'!#REF!</definedName>
    <definedName name="solver_lhs6" localSheetId="4" hidden="1">'Step 3'!#REF!</definedName>
    <definedName name="solver_lhs6" localSheetId="5" hidden="1">'Step 4'!#REF!</definedName>
    <definedName name="solver_lhs6" localSheetId="6" hidden="1">'Step 5'!#REF!</definedName>
    <definedName name="solver_lhs6" localSheetId="7" hidden="1">'Step 6 Safety Stocks'!#REF!</definedName>
    <definedName name="solver_lhs6" localSheetId="8" hidden="1">'Step 7'!#REF!</definedName>
    <definedName name="solver_lhs6" localSheetId="10" hidden="1">'Step 9 MOQ'!$E$2</definedName>
    <definedName name="solver_mip" localSheetId="1" hidden="1">2147483647</definedName>
    <definedName name="solver_mip" localSheetId="2"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10" hidden="1">2147483647</definedName>
    <definedName name="solver_mni" localSheetId="1" hidden="1">30</definedName>
    <definedName name="solver_mni" localSheetId="2"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10" hidden="1">30</definedName>
    <definedName name="solver_mrt" localSheetId="1" hidden="1">0.075</definedName>
    <definedName name="solver_mrt" localSheetId="2"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10" hidden="1">0.075</definedName>
    <definedName name="solver_msl" localSheetId="1" hidden="1">2</definedName>
    <definedName name="solver_msl" localSheetId="2"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10" hidden="1">2</definedName>
    <definedName name="solver_neg" localSheetId="1" hidden="1">1</definedName>
    <definedName name="solver_neg" localSheetId="2" hidden="1">1</definedName>
    <definedName name="solver_neg" localSheetId="4"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10" hidden="1">1</definedName>
    <definedName name="solver_neg" localSheetId="11" hidden="1">1</definedName>
    <definedName name="solver_nod" localSheetId="1" hidden="1">2147483647</definedName>
    <definedName name="solver_nod" localSheetId="2"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10" hidden="1">2147483647</definedName>
    <definedName name="solver_num" localSheetId="1" hidden="1">6</definedName>
    <definedName name="solver_num" localSheetId="2" hidden="1">6</definedName>
    <definedName name="solver_num" localSheetId="4" hidden="1">6</definedName>
    <definedName name="solver_num" localSheetId="5" hidden="1">6</definedName>
    <definedName name="solver_num" localSheetId="6" hidden="1">6</definedName>
    <definedName name="solver_num" localSheetId="7" hidden="1">6</definedName>
    <definedName name="solver_num" localSheetId="8" hidden="1">2</definedName>
    <definedName name="solver_num" localSheetId="10" hidden="1">6</definedName>
    <definedName name="solver_num" localSheetId="11" hidden="1">0</definedName>
    <definedName name="solver_nwt" localSheetId="1" hidden="1">1</definedName>
    <definedName name="solver_nwt" localSheetId="2"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10" hidden="1">1</definedName>
    <definedName name="solver_opt" localSheetId="1" hidden="1">'Step 1'!#REF!</definedName>
    <definedName name="solver_opt" localSheetId="2" hidden="1">'Step 2'!#REF!</definedName>
    <definedName name="solver_opt" localSheetId="4" hidden="1">'Step 3'!#REF!</definedName>
    <definedName name="solver_opt" localSheetId="5" hidden="1">'Step 4'!#REF!</definedName>
    <definedName name="solver_opt" localSheetId="6" hidden="1">'Step 5'!#REF!</definedName>
    <definedName name="solver_opt" localSheetId="7" hidden="1">'Step 6 Safety Stocks'!#REF!</definedName>
    <definedName name="solver_opt" localSheetId="8" hidden="1">'Step 7'!$Q$34</definedName>
    <definedName name="solver_opt" localSheetId="10" hidden="1">'Step 9 MOQ'!$O$11</definedName>
    <definedName name="solver_opt" localSheetId="11" hidden="1">'Triple smoothing'!$L$9</definedName>
    <definedName name="solver_pre" localSheetId="1" hidden="1">0.000001</definedName>
    <definedName name="solver_pre" localSheetId="2"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10" hidden="1">0.000001</definedName>
    <definedName name="solver_rbv" localSheetId="1" hidden="1">1</definedName>
    <definedName name="solver_rbv" localSheetId="2"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10" hidden="1">1</definedName>
    <definedName name="solver_rel1" localSheetId="1" hidden="1">1</definedName>
    <definedName name="solver_rel1" localSheetId="2" hidden="1">1</definedName>
    <definedName name="solver_rel1" localSheetId="4" hidden="1">1</definedName>
    <definedName name="solver_rel1" localSheetId="5" hidden="1">1</definedName>
    <definedName name="solver_rel1" localSheetId="6" hidden="1">1</definedName>
    <definedName name="solver_rel1" localSheetId="7" hidden="1">1</definedName>
    <definedName name="solver_rel1" localSheetId="8" hidden="1">1</definedName>
    <definedName name="solver_rel1" localSheetId="10" hidden="1">3</definedName>
    <definedName name="solver_rel2" localSheetId="1" hidden="1">3</definedName>
    <definedName name="solver_rel2" localSheetId="2" hidden="1">3</definedName>
    <definedName name="solver_rel2" localSheetId="4" hidden="1">3</definedName>
    <definedName name="solver_rel2" localSheetId="5" hidden="1">3</definedName>
    <definedName name="solver_rel2" localSheetId="6" hidden="1">3</definedName>
    <definedName name="solver_rel2" localSheetId="7" hidden="1">3</definedName>
    <definedName name="solver_rel2" localSheetId="8" hidden="1">3</definedName>
    <definedName name="solver_rel2" localSheetId="10" hidden="1">1</definedName>
    <definedName name="solver_rel3" localSheetId="1" hidden="1">1</definedName>
    <definedName name="solver_rel3" localSheetId="2" hidden="1">1</definedName>
    <definedName name="solver_rel3" localSheetId="4" hidden="1">1</definedName>
    <definedName name="solver_rel3" localSheetId="5" hidden="1">1</definedName>
    <definedName name="solver_rel3" localSheetId="6" hidden="1">1</definedName>
    <definedName name="solver_rel3" localSheetId="7" hidden="1">1</definedName>
    <definedName name="solver_rel3" localSheetId="8" hidden="1">1</definedName>
    <definedName name="solver_rel3" localSheetId="10" hidden="1">4</definedName>
    <definedName name="solver_rel4" localSheetId="1" hidden="1">3</definedName>
    <definedName name="solver_rel4" localSheetId="2" hidden="1">3</definedName>
    <definedName name="solver_rel4" localSheetId="4" hidden="1">3</definedName>
    <definedName name="solver_rel4" localSheetId="5" hidden="1">3</definedName>
    <definedName name="solver_rel4" localSheetId="6" hidden="1">3</definedName>
    <definedName name="solver_rel4" localSheetId="7" hidden="1">3</definedName>
    <definedName name="solver_rel4" localSheetId="8" hidden="1">3</definedName>
    <definedName name="solver_rel4" localSheetId="10" hidden="1">1</definedName>
    <definedName name="solver_rel5" localSheetId="1" hidden="1">1</definedName>
    <definedName name="solver_rel5" localSheetId="2" hidden="1">1</definedName>
    <definedName name="solver_rel5" localSheetId="4" hidden="1">1</definedName>
    <definedName name="solver_rel5" localSheetId="5" hidden="1">1</definedName>
    <definedName name="solver_rel5" localSheetId="6" hidden="1">1</definedName>
    <definedName name="solver_rel5" localSheetId="7" hidden="1">1</definedName>
    <definedName name="solver_rel5" localSheetId="8" hidden="1">1</definedName>
    <definedName name="solver_rel5" localSheetId="10" hidden="1">3</definedName>
    <definedName name="solver_rel6" localSheetId="1" hidden="1">3</definedName>
    <definedName name="solver_rel6" localSheetId="2" hidden="1">3</definedName>
    <definedName name="solver_rel6" localSheetId="4" hidden="1">3</definedName>
    <definedName name="solver_rel6" localSheetId="5" hidden="1">3</definedName>
    <definedName name="solver_rel6" localSheetId="6" hidden="1">3</definedName>
    <definedName name="solver_rel6" localSheetId="7" hidden="1">3</definedName>
    <definedName name="solver_rel6" localSheetId="8" hidden="1">3</definedName>
    <definedName name="solver_rel6" localSheetId="10" hidden="1">4</definedName>
    <definedName name="solver_rhs1" localSheetId="1" hidden="1">1.3</definedName>
    <definedName name="solver_rhs1" localSheetId="2" hidden="1">1.3</definedName>
    <definedName name="solver_rhs1" localSheetId="4" hidden="1">1.3</definedName>
    <definedName name="solver_rhs1" localSheetId="5" hidden="1">1.3</definedName>
    <definedName name="solver_rhs1" localSheetId="6" hidden="1">1.3</definedName>
    <definedName name="solver_rhs1" localSheetId="7" hidden="1">1.3</definedName>
    <definedName name="solver_rhs1" localSheetId="8" hidden="1">2</definedName>
    <definedName name="solver_rhs1" localSheetId="10" hidden="1">0</definedName>
    <definedName name="solver_rhs2" localSheetId="1" hidden="1">0.8</definedName>
    <definedName name="solver_rhs2" localSheetId="2" hidden="1">0.8</definedName>
    <definedName name="solver_rhs2" localSheetId="4" hidden="1">0.8</definedName>
    <definedName name="solver_rhs2" localSheetId="5" hidden="1">0.8</definedName>
    <definedName name="solver_rhs2" localSheetId="6" hidden="1">0.8</definedName>
    <definedName name="solver_rhs2" localSheetId="7" hidden="1">0.8</definedName>
    <definedName name="solver_rhs2" localSheetId="8" hidden="1">0</definedName>
    <definedName name="solver_rhs2" localSheetId="10" hidden="1">100</definedName>
    <definedName name="solver_rhs3" localSheetId="1" hidden="1">0.5</definedName>
    <definedName name="solver_rhs3" localSheetId="2" hidden="1">0.5</definedName>
    <definedName name="solver_rhs3" localSheetId="4" hidden="1">0.5</definedName>
    <definedName name="solver_rhs3" localSheetId="5" hidden="1">0.5</definedName>
    <definedName name="solver_rhs3" localSheetId="6" hidden="1">0.5</definedName>
    <definedName name="solver_rhs3" localSheetId="7" hidden="1">0.5</definedName>
    <definedName name="solver_rhs3" localSheetId="8" hidden="1">0.5</definedName>
    <definedName name="solver_rhs3" localSheetId="10" hidden="1">"integer"</definedName>
    <definedName name="solver_rhs4" localSheetId="1" hidden="1">0</definedName>
    <definedName name="solver_rhs4" localSheetId="2" hidden="1">0</definedName>
    <definedName name="solver_rhs4" localSheetId="4" hidden="1">0</definedName>
    <definedName name="solver_rhs4" localSheetId="5" hidden="1">0</definedName>
    <definedName name="solver_rhs4" localSheetId="6" hidden="1">0</definedName>
    <definedName name="solver_rhs4" localSheetId="7" hidden="1">0</definedName>
    <definedName name="solver_rhs4" localSheetId="8" hidden="1">0</definedName>
    <definedName name="solver_rhs4" localSheetId="10" hidden="1">1000</definedName>
    <definedName name="solver_rhs5" localSheetId="1" hidden="1">500</definedName>
    <definedName name="solver_rhs5" localSheetId="2" hidden="1">500</definedName>
    <definedName name="solver_rhs5" localSheetId="4" hidden="1">500</definedName>
    <definedName name="solver_rhs5" localSheetId="5" hidden="1">500</definedName>
    <definedName name="solver_rhs5" localSheetId="6" hidden="1">500</definedName>
    <definedName name="solver_rhs5" localSheetId="7" hidden="1">500</definedName>
    <definedName name="solver_rhs5" localSheetId="8" hidden="1">500</definedName>
    <definedName name="solver_rhs5" localSheetId="10" hidden="1">0</definedName>
    <definedName name="solver_rhs6" localSheetId="1" hidden="1">0</definedName>
    <definedName name="solver_rhs6" localSheetId="2" hidden="1">0</definedName>
    <definedName name="solver_rhs6" localSheetId="4" hidden="1">0</definedName>
    <definedName name="solver_rhs6" localSheetId="5" hidden="1">0</definedName>
    <definedName name="solver_rhs6" localSheetId="6" hidden="1">0</definedName>
    <definedName name="solver_rhs6" localSheetId="7" hidden="1">0</definedName>
    <definedName name="solver_rhs6" localSheetId="8" hidden="1">0</definedName>
    <definedName name="solver_rhs6" localSheetId="10" hidden="1">"integer"</definedName>
    <definedName name="solver_rlx" localSheetId="1" hidden="1">2</definedName>
    <definedName name="solver_rlx" localSheetId="2"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10" hidden="1">2</definedName>
    <definedName name="solver_rsd" localSheetId="1" hidden="1">0</definedName>
    <definedName name="solver_rsd" localSheetId="2"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10" hidden="1">0</definedName>
    <definedName name="solver_scl" localSheetId="1" hidden="1">1</definedName>
    <definedName name="solver_scl" localSheetId="2"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10" hidden="1">1</definedName>
    <definedName name="solver_sho" localSheetId="1" hidden="1">2</definedName>
    <definedName name="solver_sho" localSheetId="2"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10" hidden="1">2</definedName>
    <definedName name="solver_ssz" localSheetId="1" hidden="1">100</definedName>
    <definedName name="solver_ssz" localSheetId="2"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10" hidden="1">100</definedName>
    <definedName name="solver_tim" localSheetId="1" hidden="1">2147483647</definedName>
    <definedName name="solver_tim" localSheetId="2"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10" hidden="1">2147483647</definedName>
    <definedName name="solver_tol" localSheetId="1" hidden="1">0.01</definedName>
    <definedName name="solver_tol" localSheetId="2"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10" hidden="1">0.01</definedName>
    <definedName name="solver_typ" localSheetId="1" hidden="1">2</definedName>
    <definedName name="solver_typ" localSheetId="2" hidden="1">2</definedName>
    <definedName name="solver_typ" localSheetId="4" hidden="1">2</definedName>
    <definedName name="solver_typ" localSheetId="5" hidden="1">2</definedName>
    <definedName name="solver_typ" localSheetId="6" hidden="1">2</definedName>
    <definedName name="solver_typ" localSheetId="7" hidden="1">2</definedName>
    <definedName name="solver_typ" localSheetId="8" hidden="1">2</definedName>
    <definedName name="solver_typ" localSheetId="10" hidden="1">2</definedName>
    <definedName name="solver_typ" localSheetId="11" hidden="1">1</definedName>
    <definedName name="solver_val" localSheetId="1" hidden="1">0</definedName>
    <definedName name="solver_val" localSheetId="2"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10" hidden="1">0</definedName>
    <definedName name="solver_val" localSheetId="11" hidden="1">0</definedName>
    <definedName name="solver_ver" localSheetId="1" hidden="1">3</definedName>
    <definedName name="solver_ver" localSheetId="2"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10" hidden="1">3</definedName>
    <definedName name="solver_ver" localSheetId="11" hidden="1">3</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46" l="1"/>
  <c r="D2" i="46"/>
  <c r="D2" i="45"/>
  <c r="Q35" i="27"/>
  <c r="Q37" i="27"/>
  <c r="J2" i="27"/>
  <c r="D2" i="49"/>
  <c r="O7" i="49"/>
  <c r="J3" i="49"/>
  <c r="J2" i="49"/>
  <c r="O5" i="49"/>
  <c r="E3" i="49"/>
  <c r="D3" i="49" s="1"/>
  <c r="G2" i="49"/>
  <c r="H2" i="49" s="1"/>
  <c r="U9" i="39"/>
  <c r="V4" i="39"/>
  <c r="V3" i="39"/>
  <c r="U8" i="39"/>
  <c r="U7" i="39"/>
  <c r="U6" i="39"/>
  <c r="U5" i="39"/>
  <c r="U4" i="39"/>
  <c r="U3" i="39"/>
  <c r="P3" i="39"/>
  <c r="P4" i="39"/>
  <c r="P5" i="39"/>
  <c r="P6" i="39"/>
  <c r="P7" i="39"/>
  <c r="P8" i="39"/>
  <c r="P9" i="39"/>
  <c r="P10" i="39"/>
  <c r="P11" i="39"/>
  <c r="P12" i="39"/>
  <c r="P13" i="39"/>
  <c r="P14" i="39"/>
  <c r="P15" i="39"/>
  <c r="P16" i="39"/>
  <c r="P17" i="39"/>
  <c r="P18" i="39"/>
  <c r="P19" i="39"/>
  <c r="P20" i="39"/>
  <c r="P21" i="39"/>
  <c r="P22" i="39"/>
  <c r="P23" i="39"/>
  <c r="P24" i="39"/>
  <c r="P25" i="39"/>
  <c r="P26" i="39"/>
  <c r="P27" i="39"/>
  <c r="P28" i="39"/>
  <c r="P29" i="39"/>
  <c r="P30" i="39"/>
  <c r="P31" i="39"/>
  <c r="P32" i="39"/>
  <c r="P33" i="39"/>
  <c r="P34" i="39"/>
  <c r="P35" i="39"/>
  <c r="P36" i="39"/>
  <c r="P37" i="39"/>
  <c r="P38" i="39"/>
  <c r="P39" i="39"/>
  <c r="P40" i="39"/>
  <c r="P41" i="39"/>
  <c r="P42" i="39"/>
  <c r="P43" i="39"/>
  <c r="P44" i="39"/>
  <c r="P45" i="39"/>
  <c r="P46" i="39"/>
  <c r="P47" i="39"/>
  <c r="P48" i="39"/>
  <c r="P49" i="39"/>
  <c r="P50" i="39"/>
  <c r="P51" i="39"/>
  <c r="P52" i="39"/>
  <c r="P53" i="39"/>
  <c r="P54" i="39"/>
  <c r="P55" i="39"/>
  <c r="P56" i="39"/>
  <c r="P57" i="39"/>
  <c r="P58" i="39"/>
  <c r="P59" i="39"/>
  <c r="P60" i="39"/>
  <c r="P61" i="39"/>
  <c r="P62" i="39"/>
  <c r="P63" i="39"/>
  <c r="P64" i="39"/>
  <c r="P65" i="39"/>
  <c r="P66" i="39"/>
  <c r="P67" i="39"/>
  <c r="P68" i="39"/>
  <c r="P69" i="39"/>
  <c r="P70" i="39"/>
  <c r="P71" i="39"/>
  <c r="P72" i="39"/>
  <c r="P73" i="39"/>
  <c r="P74" i="39"/>
  <c r="P75" i="39"/>
  <c r="P76" i="39"/>
  <c r="P77" i="39"/>
  <c r="P78" i="39"/>
  <c r="P79" i="39"/>
  <c r="P80" i="39"/>
  <c r="P81" i="39"/>
  <c r="P82" i="39"/>
  <c r="P83" i="39"/>
  <c r="P84" i="39"/>
  <c r="P85" i="39"/>
  <c r="P86" i="39"/>
  <c r="P87" i="39"/>
  <c r="P88" i="39"/>
  <c r="P89" i="39"/>
  <c r="P90" i="39"/>
  <c r="P91" i="39"/>
  <c r="P92" i="39"/>
  <c r="P93" i="39"/>
  <c r="P94" i="39"/>
  <c r="P95" i="39"/>
  <c r="P96" i="39"/>
  <c r="P97" i="39"/>
  <c r="P98" i="39"/>
  <c r="P99" i="39"/>
  <c r="P100" i="39"/>
  <c r="P101" i="39"/>
  <c r="P102" i="39"/>
  <c r="P103" i="39"/>
  <c r="P104" i="39"/>
  <c r="P105" i="39"/>
  <c r="P106" i="39"/>
  <c r="P107" i="39"/>
  <c r="P108" i="39"/>
  <c r="P109" i="39"/>
  <c r="P110" i="39"/>
  <c r="P111" i="39"/>
  <c r="P112" i="39"/>
  <c r="P113" i="39"/>
  <c r="P114" i="39"/>
  <c r="P115" i="39"/>
  <c r="P116" i="39"/>
  <c r="P117" i="39"/>
  <c r="P118" i="39"/>
  <c r="P119" i="39"/>
  <c r="P120" i="39"/>
  <c r="P121" i="39"/>
  <c r="P122" i="39"/>
  <c r="P2" i="39"/>
  <c r="M3" i="39"/>
  <c r="N3" i="39" s="1"/>
  <c r="M4" i="39"/>
  <c r="N4" i="39" s="1"/>
  <c r="O4" i="39" s="1"/>
  <c r="M5" i="39"/>
  <c r="O5" i="39" s="1"/>
  <c r="N5" i="39"/>
  <c r="M6" i="39"/>
  <c r="N6" i="39"/>
  <c r="O6" i="39"/>
  <c r="M7" i="39"/>
  <c r="O7" i="39" s="1"/>
  <c r="N7" i="39"/>
  <c r="M8" i="39"/>
  <c r="N8" i="39"/>
  <c r="O8" i="39"/>
  <c r="M9" i="39"/>
  <c r="O9" i="39" s="1"/>
  <c r="N9" i="39"/>
  <c r="M10" i="39"/>
  <c r="N10" i="39" s="1"/>
  <c r="M11" i="39"/>
  <c r="N11" i="39" s="1"/>
  <c r="M12" i="39"/>
  <c r="N12" i="39" s="1"/>
  <c r="O12" i="39" s="1"/>
  <c r="M13" i="39"/>
  <c r="O13" i="39" s="1"/>
  <c r="N13" i="39"/>
  <c r="M14" i="39"/>
  <c r="N14" i="39"/>
  <c r="O14" i="39"/>
  <c r="M15" i="39"/>
  <c r="O15" i="39" s="1"/>
  <c r="N15" i="39"/>
  <c r="M16" i="39"/>
  <c r="N16" i="39"/>
  <c r="O16" i="39"/>
  <c r="M17" i="39"/>
  <c r="O17" i="39" s="1"/>
  <c r="N17" i="39"/>
  <c r="M18" i="39"/>
  <c r="N18" i="39" s="1"/>
  <c r="M19" i="39"/>
  <c r="N19" i="39" s="1"/>
  <c r="M20" i="39"/>
  <c r="N20" i="39" s="1"/>
  <c r="O20" i="39" s="1"/>
  <c r="M21" i="39"/>
  <c r="O21" i="39" s="1"/>
  <c r="N21" i="39"/>
  <c r="M22" i="39"/>
  <c r="N22" i="39"/>
  <c r="O22" i="39"/>
  <c r="M23" i="39"/>
  <c r="O23" i="39" s="1"/>
  <c r="N23" i="39"/>
  <c r="M24" i="39"/>
  <c r="N24" i="39"/>
  <c r="O24" i="39"/>
  <c r="M25" i="39"/>
  <c r="O25" i="39" s="1"/>
  <c r="N25" i="39"/>
  <c r="M26" i="39"/>
  <c r="N26" i="39" s="1"/>
  <c r="M27" i="39"/>
  <c r="N27" i="39" s="1"/>
  <c r="M28" i="39"/>
  <c r="N28" i="39" s="1"/>
  <c r="O28" i="39" s="1"/>
  <c r="M29" i="39"/>
  <c r="O29" i="39" s="1"/>
  <c r="N29" i="39"/>
  <c r="M30" i="39"/>
  <c r="N30" i="39"/>
  <c r="O30" i="39"/>
  <c r="M31" i="39"/>
  <c r="O31" i="39" s="1"/>
  <c r="N31" i="39"/>
  <c r="M32" i="39"/>
  <c r="N32" i="39"/>
  <c r="O32" i="39"/>
  <c r="M33" i="39"/>
  <c r="O33" i="39" s="1"/>
  <c r="N33" i="39"/>
  <c r="M34" i="39"/>
  <c r="N34" i="39" s="1"/>
  <c r="M35" i="39"/>
  <c r="N35" i="39" s="1"/>
  <c r="M36" i="39"/>
  <c r="N36" i="39" s="1"/>
  <c r="O36" i="39" s="1"/>
  <c r="M37" i="39"/>
  <c r="O37" i="39" s="1"/>
  <c r="N37" i="39"/>
  <c r="M38" i="39"/>
  <c r="N38" i="39"/>
  <c r="O38" i="39"/>
  <c r="M39" i="39"/>
  <c r="O39" i="39" s="1"/>
  <c r="N39" i="39"/>
  <c r="M40" i="39"/>
  <c r="N40" i="39"/>
  <c r="O40" i="39"/>
  <c r="M41" i="39"/>
  <c r="O41" i="39" s="1"/>
  <c r="N41" i="39"/>
  <c r="M42" i="39"/>
  <c r="N42" i="39" s="1"/>
  <c r="M43" i="39"/>
  <c r="N43" i="39" s="1"/>
  <c r="M44" i="39"/>
  <c r="N44" i="39" s="1"/>
  <c r="O44" i="39" s="1"/>
  <c r="M45" i="39"/>
  <c r="O45" i="39" s="1"/>
  <c r="N45" i="39"/>
  <c r="M46" i="39"/>
  <c r="N46" i="39"/>
  <c r="O46" i="39"/>
  <c r="M47" i="39"/>
  <c r="O47" i="39" s="1"/>
  <c r="N47" i="39"/>
  <c r="M48" i="39"/>
  <c r="N48" i="39"/>
  <c r="O48" i="39"/>
  <c r="M49" i="39"/>
  <c r="O49" i="39" s="1"/>
  <c r="N49" i="39"/>
  <c r="M50" i="39"/>
  <c r="N50" i="39" s="1"/>
  <c r="M51" i="39"/>
  <c r="N51" i="39" s="1"/>
  <c r="M52" i="39"/>
  <c r="N52" i="39" s="1"/>
  <c r="O52" i="39" s="1"/>
  <c r="M53" i="39"/>
  <c r="O53" i="39" s="1"/>
  <c r="N53" i="39"/>
  <c r="M54" i="39"/>
  <c r="N54" i="39"/>
  <c r="O54" i="39"/>
  <c r="M55" i="39"/>
  <c r="O55" i="39" s="1"/>
  <c r="N55" i="39"/>
  <c r="M56" i="39"/>
  <c r="N56" i="39"/>
  <c r="O56" i="39"/>
  <c r="M57" i="39"/>
  <c r="O57" i="39" s="1"/>
  <c r="N57" i="39"/>
  <c r="M58" i="39"/>
  <c r="N58" i="39" s="1"/>
  <c r="M59" i="39"/>
  <c r="N59" i="39" s="1"/>
  <c r="M60" i="39"/>
  <c r="N60" i="39" s="1"/>
  <c r="O60" i="39" s="1"/>
  <c r="M61" i="39"/>
  <c r="O61" i="39" s="1"/>
  <c r="N61" i="39"/>
  <c r="M62" i="39"/>
  <c r="N62" i="39"/>
  <c r="O62" i="39"/>
  <c r="M63" i="39"/>
  <c r="O63" i="39" s="1"/>
  <c r="N63" i="39"/>
  <c r="M64" i="39"/>
  <c r="N64" i="39"/>
  <c r="O64" i="39"/>
  <c r="M65" i="39"/>
  <c r="O65" i="39" s="1"/>
  <c r="N65" i="39"/>
  <c r="M66" i="39"/>
  <c r="N66" i="39" s="1"/>
  <c r="M67" i="39"/>
  <c r="N67" i="39" s="1"/>
  <c r="M68" i="39"/>
  <c r="N68" i="39" s="1"/>
  <c r="O68" i="39" s="1"/>
  <c r="M69" i="39"/>
  <c r="O69" i="39" s="1"/>
  <c r="N69" i="39"/>
  <c r="M70" i="39"/>
  <c r="N70" i="39"/>
  <c r="O70" i="39"/>
  <c r="M71" i="39"/>
  <c r="O71" i="39" s="1"/>
  <c r="N71" i="39"/>
  <c r="M72" i="39"/>
  <c r="N72" i="39"/>
  <c r="O72" i="39"/>
  <c r="M73" i="39"/>
  <c r="O73" i="39" s="1"/>
  <c r="N73" i="39"/>
  <c r="M74" i="39"/>
  <c r="N74" i="39" s="1"/>
  <c r="M75" i="39"/>
  <c r="N75" i="39" s="1"/>
  <c r="M76" i="39"/>
  <c r="N76" i="39" s="1"/>
  <c r="O76" i="39" s="1"/>
  <c r="M77" i="39"/>
  <c r="O77" i="39" s="1"/>
  <c r="N77" i="39"/>
  <c r="M78" i="39"/>
  <c r="N78" i="39"/>
  <c r="O78" i="39"/>
  <c r="M79" i="39"/>
  <c r="O79" i="39" s="1"/>
  <c r="N79" i="39"/>
  <c r="M80" i="39"/>
  <c r="N80" i="39"/>
  <c r="O80" i="39"/>
  <c r="M81" i="39"/>
  <c r="O81" i="39" s="1"/>
  <c r="N81" i="39"/>
  <c r="M82" i="39"/>
  <c r="N82" i="39" s="1"/>
  <c r="M83" i="39"/>
  <c r="N83" i="39" s="1"/>
  <c r="M84" i="39"/>
  <c r="N84" i="39" s="1"/>
  <c r="O84" i="39" s="1"/>
  <c r="M85" i="39"/>
  <c r="O85" i="39" s="1"/>
  <c r="N85" i="39"/>
  <c r="M86" i="39"/>
  <c r="N86" i="39"/>
  <c r="O86" i="39"/>
  <c r="M87" i="39"/>
  <c r="O87" i="39" s="1"/>
  <c r="N87" i="39"/>
  <c r="M88" i="39"/>
  <c r="N88" i="39"/>
  <c r="O88" i="39"/>
  <c r="M89" i="39"/>
  <c r="O89" i="39" s="1"/>
  <c r="N89" i="39"/>
  <c r="M90" i="39"/>
  <c r="N90" i="39" s="1"/>
  <c r="M91" i="39"/>
  <c r="N91" i="39" s="1"/>
  <c r="M92" i="39"/>
  <c r="N92" i="39" s="1"/>
  <c r="O92" i="39" s="1"/>
  <c r="M93" i="39"/>
  <c r="O93" i="39" s="1"/>
  <c r="N93" i="39"/>
  <c r="M94" i="39"/>
  <c r="N94" i="39"/>
  <c r="O94" i="39"/>
  <c r="M95" i="39"/>
  <c r="O95" i="39" s="1"/>
  <c r="N95" i="39"/>
  <c r="M96" i="39"/>
  <c r="N96" i="39"/>
  <c r="O96" i="39"/>
  <c r="M97" i="39"/>
  <c r="O97" i="39" s="1"/>
  <c r="N97" i="39"/>
  <c r="M98" i="39"/>
  <c r="N98" i="39" s="1"/>
  <c r="M99" i="39"/>
  <c r="N99" i="39" s="1"/>
  <c r="M100" i="39"/>
  <c r="N100" i="39" s="1"/>
  <c r="O100" i="39" s="1"/>
  <c r="M101" i="39"/>
  <c r="O101" i="39" s="1"/>
  <c r="N101" i="39"/>
  <c r="M102" i="39"/>
  <c r="N102" i="39"/>
  <c r="O102" i="39"/>
  <c r="M103" i="39"/>
  <c r="O103" i="39" s="1"/>
  <c r="N103" i="39"/>
  <c r="M104" i="39"/>
  <c r="N104" i="39"/>
  <c r="O104" i="39"/>
  <c r="M105" i="39"/>
  <c r="O105" i="39" s="1"/>
  <c r="N105" i="39"/>
  <c r="M106" i="39"/>
  <c r="N106" i="39" s="1"/>
  <c r="M107" i="39"/>
  <c r="N107" i="39" s="1"/>
  <c r="M108" i="39"/>
  <c r="N108" i="39" s="1"/>
  <c r="O108" i="39" s="1"/>
  <c r="M109" i="39"/>
  <c r="O109" i="39" s="1"/>
  <c r="N109" i="39"/>
  <c r="M110" i="39"/>
  <c r="N110" i="39"/>
  <c r="O110" i="39"/>
  <c r="M111" i="39"/>
  <c r="O111" i="39" s="1"/>
  <c r="N111" i="39"/>
  <c r="M112" i="39"/>
  <c r="N112" i="39"/>
  <c r="O112" i="39"/>
  <c r="M113" i="39"/>
  <c r="O113" i="39" s="1"/>
  <c r="N113" i="39"/>
  <c r="M114" i="39"/>
  <c r="N114" i="39" s="1"/>
  <c r="M115" i="39"/>
  <c r="N115" i="39" s="1"/>
  <c r="M116" i="39"/>
  <c r="N116" i="39" s="1"/>
  <c r="O116" i="39" s="1"/>
  <c r="M117" i="39"/>
  <c r="O117" i="39" s="1"/>
  <c r="N117" i="39"/>
  <c r="M118" i="39"/>
  <c r="N118" i="39"/>
  <c r="O118" i="39"/>
  <c r="M119" i="39"/>
  <c r="O119" i="39" s="1"/>
  <c r="N119" i="39"/>
  <c r="M120" i="39"/>
  <c r="N120" i="39"/>
  <c r="O120" i="39"/>
  <c r="M121" i="39"/>
  <c r="O121" i="39" s="1"/>
  <c r="N121" i="39"/>
  <c r="M122" i="39"/>
  <c r="N122" i="39" s="1"/>
  <c r="O2" i="39"/>
  <c r="N2" i="39"/>
  <c r="M2" i="39"/>
  <c r="J3" i="39"/>
  <c r="J4" i="39"/>
  <c r="J5" i="39"/>
  <c r="J6" i="39"/>
  <c r="J7" i="39"/>
  <c r="J8" i="39"/>
  <c r="J9" i="39"/>
  <c r="J10" i="39"/>
  <c r="J11" i="39"/>
  <c r="J12" i="39"/>
  <c r="J13" i="39"/>
  <c r="J14" i="39"/>
  <c r="J15" i="39"/>
  <c r="J16" i="39"/>
  <c r="J17" i="39"/>
  <c r="J18" i="39"/>
  <c r="J19" i="39"/>
  <c r="J20" i="39"/>
  <c r="J21" i="39"/>
  <c r="J22" i="39"/>
  <c r="J23" i="39"/>
  <c r="J24" i="39"/>
  <c r="J25" i="39"/>
  <c r="J26" i="39"/>
  <c r="J27" i="39"/>
  <c r="J28" i="39"/>
  <c r="J29" i="39"/>
  <c r="J30" i="39"/>
  <c r="J31" i="39"/>
  <c r="J32" i="39"/>
  <c r="J33" i="39"/>
  <c r="J34" i="39"/>
  <c r="J35" i="39"/>
  <c r="J36" i="39"/>
  <c r="J37" i="39"/>
  <c r="J38" i="39"/>
  <c r="J39" i="39"/>
  <c r="J40" i="39"/>
  <c r="J41" i="39"/>
  <c r="J42" i="39"/>
  <c r="J43" i="39"/>
  <c r="J44" i="39"/>
  <c r="J45" i="39"/>
  <c r="J46" i="39"/>
  <c r="J47" i="39"/>
  <c r="J48" i="39"/>
  <c r="J49" i="39"/>
  <c r="J50" i="39"/>
  <c r="J51" i="39"/>
  <c r="J52" i="39"/>
  <c r="J53" i="39"/>
  <c r="J54" i="39"/>
  <c r="J55" i="39"/>
  <c r="J56" i="39"/>
  <c r="J57" i="39"/>
  <c r="J58" i="39"/>
  <c r="J59" i="39"/>
  <c r="J60" i="39"/>
  <c r="J61" i="39"/>
  <c r="J62" i="39"/>
  <c r="J63" i="39"/>
  <c r="J64" i="39"/>
  <c r="J65" i="39"/>
  <c r="J66" i="39"/>
  <c r="J67" i="39"/>
  <c r="J68" i="39"/>
  <c r="J69" i="39"/>
  <c r="J70" i="39"/>
  <c r="J71" i="39"/>
  <c r="J72" i="39"/>
  <c r="J73" i="39"/>
  <c r="J74" i="39"/>
  <c r="J75" i="39"/>
  <c r="J76" i="39"/>
  <c r="J77" i="39"/>
  <c r="J78" i="39"/>
  <c r="J79" i="39"/>
  <c r="J80" i="39"/>
  <c r="J81" i="39"/>
  <c r="J82" i="39"/>
  <c r="J83" i="39"/>
  <c r="J84" i="39"/>
  <c r="J85" i="39"/>
  <c r="J86" i="39"/>
  <c r="J87" i="39"/>
  <c r="J88" i="39"/>
  <c r="J89" i="39"/>
  <c r="J90" i="39"/>
  <c r="J91" i="39"/>
  <c r="J92" i="39"/>
  <c r="J93" i="39"/>
  <c r="J94" i="39"/>
  <c r="J95" i="39"/>
  <c r="J96" i="39"/>
  <c r="J97" i="39"/>
  <c r="J98" i="39"/>
  <c r="J99" i="39"/>
  <c r="J100" i="39"/>
  <c r="J101" i="39"/>
  <c r="J102" i="39"/>
  <c r="J103" i="39"/>
  <c r="J104" i="39"/>
  <c r="J105" i="39"/>
  <c r="J106" i="39"/>
  <c r="J107" i="39"/>
  <c r="J108" i="39"/>
  <c r="J109" i="39"/>
  <c r="J110" i="39"/>
  <c r="J111" i="39"/>
  <c r="J112" i="39"/>
  <c r="J113" i="39"/>
  <c r="J114" i="39"/>
  <c r="J115" i="39"/>
  <c r="J116" i="39"/>
  <c r="J117" i="39"/>
  <c r="J118" i="39"/>
  <c r="J119" i="39"/>
  <c r="J120" i="39"/>
  <c r="J121" i="39"/>
  <c r="J122" i="39"/>
  <c r="J2" i="39"/>
  <c r="D3" i="39"/>
  <c r="E3" i="39"/>
  <c r="E4" i="39"/>
  <c r="D4" i="39" s="1"/>
  <c r="E5" i="39"/>
  <c r="D5" i="39" s="1"/>
  <c r="E6" i="39"/>
  <c r="D6" i="39" s="1"/>
  <c r="E7" i="39"/>
  <c r="D7" i="39" s="1"/>
  <c r="E8" i="39"/>
  <c r="D8" i="39" s="1"/>
  <c r="E9" i="39"/>
  <c r="D9" i="39" s="1"/>
  <c r="E10" i="39"/>
  <c r="D10" i="39" s="1"/>
  <c r="E11" i="39"/>
  <c r="D11" i="39" s="1"/>
  <c r="E12" i="39"/>
  <c r="D12" i="39" s="1"/>
  <c r="D13" i="39"/>
  <c r="E13" i="39"/>
  <c r="E14" i="39"/>
  <c r="D14" i="39" s="1"/>
  <c r="D15" i="39"/>
  <c r="E15" i="39"/>
  <c r="E16" i="39"/>
  <c r="D16" i="39" s="1"/>
  <c r="E17" i="39"/>
  <c r="D17" i="39" s="1"/>
  <c r="E18" i="39"/>
  <c r="D18" i="39" s="1"/>
  <c r="E19" i="39"/>
  <c r="D19" i="39" s="1"/>
  <c r="E20" i="39"/>
  <c r="D20" i="39" s="1"/>
  <c r="E21" i="39"/>
  <c r="D21" i="39" s="1"/>
  <c r="E22" i="39"/>
  <c r="D22" i="39" s="1"/>
  <c r="E23" i="39"/>
  <c r="D23" i="39" s="1"/>
  <c r="E24" i="39"/>
  <c r="D24" i="39" s="1"/>
  <c r="D25" i="39"/>
  <c r="E25" i="39"/>
  <c r="E26" i="39"/>
  <c r="D26" i="39" s="1"/>
  <c r="D27" i="39"/>
  <c r="E27" i="39"/>
  <c r="E28" i="39"/>
  <c r="D28" i="39" s="1"/>
  <c r="E29" i="39"/>
  <c r="D29" i="39" s="1"/>
  <c r="E30" i="39"/>
  <c r="D30" i="39" s="1"/>
  <c r="E31" i="39"/>
  <c r="D31" i="39" s="1"/>
  <c r="E32" i="39"/>
  <c r="D32" i="39" s="1"/>
  <c r="E33" i="39"/>
  <c r="D33" i="39" s="1"/>
  <c r="E34" i="39"/>
  <c r="D34" i="39" s="1"/>
  <c r="E35" i="39"/>
  <c r="D35" i="39" s="1"/>
  <c r="E36" i="39"/>
  <c r="D36" i="39" s="1"/>
  <c r="D37" i="39"/>
  <c r="E37" i="39"/>
  <c r="E38" i="39"/>
  <c r="D38" i="39" s="1"/>
  <c r="D39" i="39"/>
  <c r="E39" i="39"/>
  <c r="E40" i="39"/>
  <c r="D40" i="39" s="1"/>
  <c r="E41" i="39"/>
  <c r="D41" i="39" s="1"/>
  <c r="E42" i="39"/>
  <c r="D42" i="39" s="1"/>
  <c r="E43" i="39"/>
  <c r="D43" i="39" s="1"/>
  <c r="E44" i="39"/>
  <c r="D44" i="39" s="1"/>
  <c r="E45" i="39"/>
  <c r="D45" i="39" s="1"/>
  <c r="E46" i="39"/>
  <c r="D46" i="39" s="1"/>
  <c r="E47" i="39"/>
  <c r="D47" i="39" s="1"/>
  <c r="E48" i="39"/>
  <c r="D48" i="39" s="1"/>
  <c r="D49" i="39"/>
  <c r="E49" i="39"/>
  <c r="E50" i="39"/>
  <c r="D50" i="39" s="1"/>
  <c r="D51" i="39"/>
  <c r="E51" i="39"/>
  <c r="E52" i="39"/>
  <c r="D52" i="39" s="1"/>
  <c r="E53" i="39"/>
  <c r="D53" i="39" s="1"/>
  <c r="E54" i="39"/>
  <c r="D54" i="39" s="1"/>
  <c r="E55" i="39"/>
  <c r="D55" i="39" s="1"/>
  <c r="E56" i="39"/>
  <c r="D56" i="39" s="1"/>
  <c r="E57" i="39"/>
  <c r="D57" i="39" s="1"/>
  <c r="E58" i="39"/>
  <c r="D58" i="39" s="1"/>
  <c r="E59" i="39"/>
  <c r="D59" i="39" s="1"/>
  <c r="E60" i="39"/>
  <c r="D60" i="39" s="1"/>
  <c r="D61" i="39"/>
  <c r="E61" i="39"/>
  <c r="E62" i="39"/>
  <c r="D62" i="39" s="1"/>
  <c r="D63" i="39"/>
  <c r="E63" i="39"/>
  <c r="E64" i="39"/>
  <c r="D64" i="39" s="1"/>
  <c r="E65" i="39"/>
  <c r="D65" i="39" s="1"/>
  <c r="E66" i="39"/>
  <c r="D66" i="39" s="1"/>
  <c r="E67" i="39"/>
  <c r="D67" i="39" s="1"/>
  <c r="E68" i="39"/>
  <c r="D68" i="39" s="1"/>
  <c r="E69" i="39"/>
  <c r="D69" i="39" s="1"/>
  <c r="E70" i="39"/>
  <c r="D70" i="39" s="1"/>
  <c r="E71" i="39"/>
  <c r="D71" i="39" s="1"/>
  <c r="E72" i="39"/>
  <c r="D72" i="39" s="1"/>
  <c r="D73" i="39"/>
  <c r="E73" i="39"/>
  <c r="E74" i="39"/>
  <c r="D74" i="39" s="1"/>
  <c r="D75" i="39"/>
  <c r="E75" i="39"/>
  <c r="E76" i="39"/>
  <c r="D76" i="39" s="1"/>
  <c r="E77" i="39"/>
  <c r="D77" i="39" s="1"/>
  <c r="E78" i="39"/>
  <c r="D78" i="39" s="1"/>
  <c r="E79" i="39"/>
  <c r="D79" i="39" s="1"/>
  <c r="E80" i="39"/>
  <c r="D80" i="39" s="1"/>
  <c r="E81" i="39"/>
  <c r="D81" i="39" s="1"/>
  <c r="E82" i="39"/>
  <c r="D82" i="39" s="1"/>
  <c r="E83" i="39"/>
  <c r="D83" i="39" s="1"/>
  <c r="E84" i="39"/>
  <c r="D84" i="39" s="1"/>
  <c r="D85" i="39"/>
  <c r="E85" i="39"/>
  <c r="E86" i="39"/>
  <c r="D86" i="39" s="1"/>
  <c r="D87" i="39"/>
  <c r="E87" i="39"/>
  <c r="E88" i="39"/>
  <c r="D88" i="39" s="1"/>
  <c r="E89" i="39"/>
  <c r="D89" i="39" s="1"/>
  <c r="E90" i="39"/>
  <c r="D90" i="39" s="1"/>
  <c r="E91" i="39"/>
  <c r="D91" i="39" s="1"/>
  <c r="E92" i="39"/>
  <c r="D92" i="39" s="1"/>
  <c r="E93" i="39"/>
  <c r="D93" i="39" s="1"/>
  <c r="E94" i="39"/>
  <c r="D94" i="39" s="1"/>
  <c r="E95" i="39"/>
  <c r="D95" i="39" s="1"/>
  <c r="E96" i="39"/>
  <c r="D96" i="39" s="1"/>
  <c r="D97" i="39"/>
  <c r="E97" i="39"/>
  <c r="E98" i="39"/>
  <c r="D98" i="39" s="1"/>
  <c r="D99" i="39"/>
  <c r="E99" i="39"/>
  <c r="E100" i="39"/>
  <c r="D100" i="39" s="1"/>
  <c r="E101" i="39"/>
  <c r="D101" i="39" s="1"/>
  <c r="E102" i="39"/>
  <c r="D102" i="39" s="1"/>
  <c r="E103" i="39"/>
  <c r="D103" i="39" s="1"/>
  <c r="E104" i="39"/>
  <c r="D104" i="39" s="1"/>
  <c r="E105" i="39"/>
  <c r="D105" i="39" s="1"/>
  <c r="E106" i="39"/>
  <c r="D106" i="39" s="1"/>
  <c r="E107" i="39"/>
  <c r="D107" i="39" s="1"/>
  <c r="E108" i="39"/>
  <c r="D108" i="39" s="1"/>
  <c r="D109" i="39"/>
  <c r="E109" i="39"/>
  <c r="E110" i="39"/>
  <c r="D110" i="39" s="1"/>
  <c r="D111" i="39"/>
  <c r="E111" i="39"/>
  <c r="E112" i="39"/>
  <c r="D112" i="39" s="1"/>
  <c r="E113" i="39"/>
  <c r="D113" i="39" s="1"/>
  <c r="E114" i="39"/>
  <c r="D114" i="39" s="1"/>
  <c r="E115" i="39"/>
  <c r="D115" i="39" s="1"/>
  <c r="E116" i="39"/>
  <c r="D116" i="39" s="1"/>
  <c r="E117" i="39"/>
  <c r="D117" i="39" s="1"/>
  <c r="E118" i="39"/>
  <c r="D118" i="39" s="1"/>
  <c r="E119" i="39"/>
  <c r="D119" i="39" s="1"/>
  <c r="E120" i="39"/>
  <c r="D120" i="39" s="1"/>
  <c r="D121" i="39"/>
  <c r="E121" i="39"/>
  <c r="E122" i="39"/>
  <c r="D122" i="39" s="1"/>
  <c r="D123" i="39"/>
  <c r="E123" i="39"/>
  <c r="E124" i="39"/>
  <c r="D124" i="39" s="1"/>
  <c r="E125" i="39"/>
  <c r="D125" i="39" s="1"/>
  <c r="E126" i="39"/>
  <c r="D126" i="39" s="1"/>
  <c r="E127" i="39"/>
  <c r="D127" i="39" s="1"/>
  <c r="E128" i="39"/>
  <c r="D128" i="39" s="1"/>
  <c r="E129" i="39"/>
  <c r="D129" i="39" s="1"/>
  <c r="E130" i="39"/>
  <c r="D130" i="39" s="1"/>
  <c r="E131" i="39"/>
  <c r="D131" i="39" s="1"/>
  <c r="E132" i="39"/>
  <c r="D132" i="39" s="1"/>
  <c r="D133" i="39"/>
  <c r="E133" i="39"/>
  <c r="D2" i="39"/>
  <c r="E2" i="39"/>
  <c r="L2" i="49" l="1"/>
  <c r="E4" i="49"/>
  <c r="I2" i="49"/>
  <c r="F3" i="49" s="1"/>
  <c r="O122" i="39"/>
  <c r="O114" i="39"/>
  <c r="O106" i="39"/>
  <c r="O98" i="39"/>
  <c r="O90" i="39"/>
  <c r="O82" i="39"/>
  <c r="O74" i="39"/>
  <c r="O66" i="39"/>
  <c r="O58" i="39"/>
  <c r="O50" i="39"/>
  <c r="O42" i="39"/>
  <c r="O34" i="39"/>
  <c r="O26" i="39"/>
  <c r="O18" i="39"/>
  <c r="O10" i="39"/>
  <c r="O83" i="39"/>
  <c r="O11" i="39"/>
  <c r="O115" i="39"/>
  <c r="O107" i="39"/>
  <c r="O99" i="39"/>
  <c r="O91" i="39"/>
  <c r="O75" i="39"/>
  <c r="O67" i="39"/>
  <c r="O59" i="39"/>
  <c r="O51" i="39"/>
  <c r="O43" i="39"/>
  <c r="O35" i="39"/>
  <c r="O27" i="39"/>
  <c r="O19" i="39"/>
  <c r="O3" i="39"/>
  <c r="K3" i="49" l="1"/>
  <c r="L3" i="49" s="1"/>
  <c r="K4" i="49" s="1"/>
  <c r="G3" i="49"/>
  <c r="H3" i="49" s="1"/>
  <c r="E5" i="49"/>
  <c r="D4" i="49"/>
  <c r="E6" i="49" l="1"/>
  <c r="D5" i="49"/>
  <c r="I3" i="49"/>
  <c r="F4" i="49" s="1"/>
  <c r="D6" i="49" l="1"/>
  <c r="E7" i="49"/>
  <c r="G4" i="49"/>
  <c r="H4" i="49" s="1"/>
  <c r="L4" i="49"/>
  <c r="K5" i="49" l="1"/>
  <c r="E8" i="49"/>
  <c r="D7" i="49"/>
  <c r="I4" i="49"/>
  <c r="F5" i="49" l="1"/>
  <c r="G5" i="49" s="1"/>
  <c r="H5" i="49" s="1"/>
  <c r="J4" i="49"/>
  <c r="D8" i="49"/>
  <c r="E9" i="49"/>
  <c r="L5" i="49" l="1"/>
  <c r="K6" i="49" s="1"/>
  <c r="I5" i="49"/>
  <c r="F6" i="49" s="1"/>
  <c r="G6" i="49" s="1"/>
  <c r="H6" i="49" s="1"/>
  <c r="D9" i="49"/>
  <c r="E10" i="49"/>
  <c r="L6" i="49" l="1"/>
  <c r="K7" i="49" s="1"/>
  <c r="J5" i="49"/>
  <c r="I6" i="49"/>
  <c r="F7" i="49" s="1"/>
  <c r="G7" i="49" s="1"/>
  <c r="H7" i="49" s="1"/>
  <c r="E11" i="49"/>
  <c r="D10" i="49"/>
  <c r="L7" i="49" l="1"/>
  <c r="K8" i="49" s="1"/>
  <c r="J6" i="49"/>
  <c r="D11" i="49"/>
  <c r="E12" i="49"/>
  <c r="I7" i="49"/>
  <c r="F8" i="49" s="1"/>
  <c r="J7" i="49" l="1"/>
  <c r="G8" i="49"/>
  <c r="H8" i="49" s="1"/>
  <c r="L8" i="49"/>
  <c r="K9" i="49" s="1"/>
  <c r="E13" i="49"/>
  <c r="D12" i="49"/>
  <c r="E14" i="49" l="1"/>
  <c r="D13" i="49"/>
  <c r="I8" i="49"/>
  <c r="F9" i="49" l="1"/>
  <c r="G9" i="49" s="1"/>
  <c r="H9" i="49" s="1"/>
  <c r="J8" i="49"/>
  <c r="D14" i="49"/>
  <c r="E15" i="49"/>
  <c r="L9" i="49" l="1"/>
  <c r="K10" i="49" s="1"/>
  <c r="E16" i="49"/>
  <c r="D15" i="49"/>
  <c r="I9" i="49"/>
  <c r="F10" i="49" s="1"/>
  <c r="J9" i="49" l="1"/>
  <c r="G10" i="49"/>
  <c r="H10" i="49" s="1"/>
  <c r="L10" i="49"/>
  <c r="K11" i="49" s="1"/>
  <c r="E17" i="49"/>
  <c r="D16" i="49"/>
  <c r="D17" i="49" l="1"/>
  <c r="E18" i="49"/>
  <c r="I10" i="49"/>
  <c r="F11" i="49" l="1"/>
  <c r="G11" i="49" s="1"/>
  <c r="H11" i="49" s="1"/>
  <c r="J10" i="49"/>
  <c r="E19" i="49"/>
  <c r="D18" i="49"/>
  <c r="L11" i="49" l="1"/>
  <c r="K12" i="49" s="1"/>
  <c r="I11" i="49"/>
  <c r="F12" i="49" s="1"/>
  <c r="E20" i="49"/>
  <c r="D19" i="49"/>
  <c r="J11" i="49" l="1"/>
  <c r="D20" i="49"/>
  <c r="E21" i="49"/>
  <c r="G12" i="49"/>
  <c r="H12" i="49" s="1"/>
  <c r="L12" i="49"/>
  <c r="K13" i="49" s="1"/>
  <c r="I12" i="49" l="1"/>
  <c r="E22" i="49"/>
  <c r="D21" i="49"/>
  <c r="F13" i="49" l="1"/>
  <c r="L13" i="49" s="1"/>
  <c r="K14" i="49" s="1"/>
  <c r="J12" i="49"/>
  <c r="E23" i="49"/>
  <c r="D22" i="49"/>
  <c r="G13" i="49" l="1"/>
  <c r="H13" i="49" s="1"/>
  <c r="D23" i="49"/>
  <c r="E24" i="49"/>
  <c r="I13" i="49" l="1"/>
  <c r="F14" i="49" s="1"/>
  <c r="L14" i="49" s="1"/>
  <c r="K15" i="49" s="1"/>
  <c r="E25" i="49"/>
  <c r="D24" i="49"/>
  <c r="G14" i="49" l="1"/>
  <c r="H14" i="49" s="1"/>
  <c r="J13" i="49"/>
  <c r="E26" i="49"/>
  <c r="D25" i="49"/>
  <c r="I14" i="49" l="1"/>
  <c r="F15" i="49" s="1"/>
  <c r="L15" i="49" s="1"/>
  <c r="K16" i="49" s="1"/>
  <c r="D26" i="49"/>
  <c r="E27" i="49"/>
  <c r="J14" i="49" l="1"/>
  <c r="G15" i="49"/>
  <c r="H15" i="49" s="1"/>
  <c r="E28" i="49"/>
  <c r="D27" i="49"/>
  <c r="I15" i="49" l="1"/>
  <c r="F16" i="49" s="1"/>
  <c r="L16" i="49" s="1"/>
  <c r="K17" i="49" s="1"/>
  <c r="E29" i="49"/>
  <c r="D28" i="49"/>
  <c r="G16" i="49" l="1"/>
  <c r="H16" i="49" s="1"/>
  <c r="J15" i="49"/>
  <c r="D29" i="49"/>
  <c r="E30" i="49"/>
  <c r="I16" i="49" l="1"/>
  <c r="F17" i="49" s="1"/>
  <c r="G17" i="49" s="1"/>
  <c r="H17" i="49" s="1"/>
  <c r="E31" i="49"/>
  <c r="D30" i="49"/>
  <c r="J16" i="49" l="1"/>
  <c r="L17" i="49"/>
  <c r="K18" i="49" s="1"/>
  <c r="E32" i="49"/>
  <c r="D31" i="49"/>
  <c r="I17" i="49"/>
  <c r="F18" i="49" s="1"/>
  <c r="J17" i="49" l="1"/>
  <c r="G18" i="49"/>
  <c r="H18" i="49" s="1"/>
  <c r="L18" i="49"/>
  <c r="K19" i="49" s="1"/>
  <c r="D32" i="49"/>
  <c r="E33" i="49"/>
  <c r="E34" i="49" l="1"/>
  <c r="D33" i="49"/>
  <c r="I18" i="49"/>
  <c r="F19" i="49" l="1"/>
  <c r="L19" i="49" s="1"/>
  <c r="K20" i="49" s="1"/>
  <c r="J18" i="49"/>
  <c r="E35" i="49"/>
  <c r="D34" i="49"/>
  <c r="G19" i="49" l="1"/>
  <c r="H19" i="49" s="1"/>
  <c r="D35" i="49"/>
  <c r="E36" i="49"/>
  <c r="I19" i="49"/>
  <c r="F20" i="49" s="1"/>
  <c r="J19" i="49" l="1"/>
  <c r="G20" i="49"/>
  <c r="H20" i="49" s="1"/>
  <c r="L20" i="49"/>
  <c r="K21" i="49" s="1"/>
  <c r="E37" i="49"/>
  <c r="D36" i="49"/>
  <c r="E38" i="49" l="1"/>
  <c r="D37" i="49"/>
  <c r="I20" i="49"/>
  <c r="F21" i="49" l="1"/>
  <c r="L21" i="49" s="1"/>
  <c r="K22" i="49" s="1"/>
  <c r="J20" i="49"/>
  <c r="D38" i="49"/>
  <c r="E39" i="49"/>
  <c r="G21" i="49" l="1"/>
  <c r="H21" i="49" s="1"/>
  <c r="E40" i="49"/>
  <c r="D39" i="49"/>
  <c r="I21" i="49" l="1"/>
  <c r="F22" i="49" s="1"/>
  <c r="G22" i="49" s="1"/>
  <c r="H22" i="49" s="1"/>
  <c r="E41" i="49"/>
  <c r="D40" i="49"/>
  <c r="L22" i="49" l="1"/>
  <c r="K23" i="49" s="1"/>
  <c r="J21" i="49"/>
  <c r="D41" i="49"/>
  <c r="E42" i="49"/>
  <c r="I22" i="49"/>
  <c r="F23" i="49" l="1"/>
  <c r="L23" i="49" s="1"/>
  <c r="K24" i="49" s="1"/>
  <c r="J22" i="49"/>
  <c r="E43" i="49"/>
  <c r="D42" i="49"/>
  <c r="G23" i="49" l="1"/>
  <c r="H23" i="49" s="1"/>
  <c r="E44" i="49"/>
  <c r="D43" i="49"/>
  <c r="I23" i="49" l="1"/>
  <c r="F24" i="49" s="1"/>
  <c r="L24" i="49" s="1"/>
  <c r="K25" i="49" s="1"/>
  <c r="D44" i="49"/>
  <c r="E45" i="49"/>
  <c r="G24" i="49" l="1"/>
  <c r="H24" i="49" s="1"/>
  <c r="J23" i="49"/>
  <c r="E46" i="49"/>
  <c r="D45" i="49"/>
  <c r="I24" i="49" l="1"/>
  <c r="F25" i="49" s="1"/>
  <c r="E47" i="49"/>
  <c r="D46" i="49"/>
  <c r="J24" i="49" l="1"/>
  <c r="L25" i="49"/>
  <c r="K26" i="49" s="1"/>
  <c r="G25" i="49"/>
  <c r="H25" i="49" s="1"/>
  <c r="D47" i="49"/>
  <c r="E48" i="49"/>
  <c r="I25" i="49" l="1"/>
  <c r="F26" i="49" s="1"/>
  <c r="G26" i="49" s="1"/>
  <c r="H26" i="49" s="1"/>
  <c r="E49" i="49"/>
  <c r="D48" i="49"/>
  <c r="L26" i="49" l="1"/>
  <c r="K27" i="49" s="1"/>
  <c r="J25" i="49"/>
  <c r="I26" i="49"/>
  <c r="E50" i="49"/>
  <c r="D49" i="49"/>
  <c r="F27" i="49" l="1"/>
  <c r="G27" i="49" s="1"/>
  <c r="H27" i="49" s="1"/>
  <c r="J26" i="49"/>
  <c r="D50" i="49"/>
  <c r="E51" i="49"/>
  <c r="L27" i="49" l="1"/>
  <c r="K28" i="49" s="1"/>
  <c r="E52" i="49"/>
  <c r="D51" i="49"/>
  <c r="I27" i="49"/>
  <c r="F28" i="49" s="1"/>
  <c r="J27" i="49" l="1"/>
  <c r="G28" i="49"/>
  <c r="H28" i="49" s="1"/>
  <c r="L28" i="49"/>
  <c r="K29" i="49" s="1"/>
  <c r="E53" i="49"/>
  <c r="D52" i="49"/>
  <c r="D53" i="49" l="1"/>
  <c r="E54" i="49"/>
  <c r="I28" i="49"/>
  <c r="F29" i="49" l="1"/>
  <c r="L29" i="49" s="1"/>
  <c r="K30" i="49" s="1"/>
  <c r="J28" i="49"/>
  <c r="E55" i="49"/>
  <c r="D54" i="49"/>
  <c r="G29" i="49" l="1"/>
  <c r="H29" i="49" s="1"/>
  <c r="E56" i="49"/>
  <c r="D55" i="49"/>
  <c r="I29" i="49" l="1"/>
  <c r="F30" i="49" s="1"/>
  <c r="G30" i="49" s="1"/>
  <c r="H30" i="49" s="1"/>
  <c r="D56" i="49"/>
  <c r="E57" i="49"/>
  <c r="L30" i="49" l="1"/>
  <c r="K31" i="49" s="1"/>
  <c r="J29" i="49"/>
  <c r="I30" i="49"/>
  <c r="E58" i="49"/>
  <c r="D57" i="49"/>
  <c r="F31" i="49" l="1"/>
  <c r="L31" i="49" s="1"/>
  <c r="K32" i="49" s="1"/>
  <c r="J30" i="49"/>
  <c r="E59" i="49"/>
  <c r="D58" i="49"/>
  <c r="G31" i="49" l="1"/>
  <c r="H31" i="49" s="1"/>
  <c r="D59" i="49"/>
  <c r="E60" i="49"/>
  <c r="I31" i="49" l="1"/>
  <c r="F32" i="49" s="1"/>
  <c r="G32" i="49" s="1"/>
  <c r="H32" i="49" s="1"/>
  <c r="E61" i="49"/>
  <c r="D60" i="49"/>
  <c r="L32" i="49" l="1"/>
  <c r="K33" i="49" s="1"/>
  <c r="J31" i="49"/>
  <c r="I32" i="49"/>
  <c r="E62" i="49"/>
  <c r="D61" i="49"/>
  <c r="F33" i="49" l="1"/>
  <c r="G33" i="49" s="1"/>
  <c r="H33" i="49" s="1"/>
  <c r="J32" i="49"/>
  <c r="D62" i="49"/>
  <c r="E63" i="49"/>
  <c r="L33" i="49" l="1"/>
  <c r="K34" i="49" s="1"/>
  <c r="E64" i="49"/>
  <c r="D63" i="49"/>
  <c r="I33" i="49"/>
  <c r="F34" i="49" s="1"/>
  <c r="J33" i="49" l="1"/>
  <c r="G34" i="49"/>
  <c r="H34" i="49" s="1"/>
  <c r="L34" i="49"/>
  <c r="K35" i="49" s="1"/>
  <c r="E65" i="49"/>
  <c r="D64" i="49"/>
  <c r="D65" i="49" l="1"/>
  <c r="E66" i="49"/>
  <c r="I34" i="49"/>
  <c r="F35" i="49" l="1"/>
  <c r="G35" i="49" s="1"/>
  <c r="H35" i="49" s="1"/>
  <c r="J34" i="49"/>
  <c r="E67" i="49"/>
  <c r="D66" i="49"/>
  <c r="L35" i="49" l="1"/>
  <c r="K36" i="49" s="1"/>
  <c r="E68" i="49"/>
  <c r="D67" i="49"/>
  <c r="I35" i="49"/>
  <c r="F36" i="49" s="1"/>
  <c r="J35" i="49" l="1"/>
  <c r="G36" i="49"/>
  <c r="H36" i="49" s="1"/>
  <c r="L36" i="49"/>
  <c r="K37" i="49" s="1"/>
  <c r="D68" i="49"/>
  <c r="E69" i="49"/>
  <c r="E70" i="49" l="1"/>
  <c r="D69" i="49"/>
  <c r="I36" i="49"/>
  <c r="F37" i="49" l="1"/>
  <c r="G37" i="49" s="1"/>
  <c r="H37" i="49" s="1"/>
  <c r="J36" i="49"/>
  <c r="E71" i="49"/>
  <c r="D70" i="49"/>
  <c r="L37" i="49" l="1"/>
  <c r="K38" i="49" s="1"/>
  <c r="D71" i="49"/>
  <c r="E72" i="49"/>
  <c r="I37" i="49"/>
  <c r="F38" i="49" s="1"/>
  <c r="J37" i="49" l="1"/>
  <c r="E73" i="49"/>
  <c r="D72" i="49"/>
  <c r="G38" i="49"/>
  <c r="H38" i="49" s="1"/>
  <c r="L38" i="49"/>
  <c r="K39" i="49" s="1"/>
  <c r="I38" i="49" l="1"/>
  <c r="E74" i="49"/>
  <c r="D73" i="49"/>
  <c r="F39" i="49" l="1"/>
  <c r="G39" i="49" s="1"/>
  <c r="H39" i="49" s="1"/>
  <c r="J38" i="49"/>
  <c r="D74" i="49"/>
  <c r="E75" i="49"/>
  <c r="L39" i="49" l="1"/>
  <c r="K40" i="49" s="1"/>
  <c r="I39" i="49"/>
  <c r="F40" i="49" s="1"/>
  <c r="E76" i="49"/>
  <c r="D75" i="49"/>
  <c r="J39" i="49" l="1"/>
  <c r="E77" i="49"/>
  <c r="D76" i="49"/>
  <c r="G40" i="49"/>
  <c r="H40" i="49" s="1"/>
  <c r="L40" i="49"/>
  <c r="K41" i="49" s="1"/>
  <c r="I40" i="49" l="1"/>
  <c r="D77" i="49"/>
  <c r="E78" i="49"/>
  <c r="F41" i="49" l="1"/>
  <c r="L41" i="49" s="1"/>
  <c r="K42" i="49" s="1"/>
  <c r="J40" i="49"/>
  <c r="E79" i="49"/>
  <c r="D78" i="49"/>
  <c r="G41" i="49" l="1"/>
  <c r="H41" i="49" s="1"/>
  <c r="E80" i="49"/>
  <c r="D79" i="49"/>
  <c r="I41" i="49" l="1"/>
  <c r="F42" i="49" s="1"/>
  <c r="G42" i="49" s="1"/>
  <c r="H42" i="49" s="1"/>
  <c r="D80" i="49"/>
  <c r="E81" i="49"/>
  <c r="L42" i="49" l="1"/>
  <c r="K43" i="49" s="1"/>
  <c r="J41" i="49"/>
  <c r="I42" i="49"/>
  <c r="E82" i="49"/>
  <c r="D81" i="49"/>
  <c r="F43" i="49" l="1"/>
  <c r="L43" i="49" s="1"/>
  <c r="K44" i="49" s="1"/>
  <c r="J42" i="49"/>
  <c r="E83" i="49"/>
  <c r="D82" i="49"/>
  <c r="G43" i="49" l="1"/>
  <c r="H43" i="49" s="1"/>
  <c r="D83" i="49"/>
  <c r="E84" i="49"/>
  <c r="I43" i="49" l="1"/>
  <c r="F44" i="49" s="1"/>
  <c r="G44" i="49" s="1"/>
  <c r="H44" i="49" s="1"/>
  <c r="E85" i="49"/>
  <c r="D84" i="49"/>
  <c r="L44" i="49" l="1"/>
  <c r="K45" i="49" s="1"/>
  <c r="J43" i="49"/>
  <c r="I44" i="49"/>
  <c r="E86" i="49"/>
  <c r="D85" i="49"/>
  <c r="F45" i="49" l="1"/>
  <c r="G45" i="49" s="1"/>
  <c r="H45" i="49" s="1"/>
  <c r="J44" i="49"/>
  <c r="D86" i="49"/>
  <c r="E87" i="49"/>
  <c r="L45" i="49" l="1"/>
  <c r="K46" i="49" s="1"/>
  <c r="I45" i="49"/>
  <c r="F46" i="49" s="1"/>
  <c r="E88" i="49"/>
  <c r="D87" i="49"/>
  <c r="J45" i="49" l="1"/>
  <c r="E89" i="49"/>
  <c r="D88" i="49"/>
  <c r="G46" i="49"/>
  <c r="H46" i="49" s="1"/>
  <c r="L46" i="49"/>
  <c r="K47" i="49" s="1"/>
  <c r="I46" i="49" l="1"/>
  <c r="D89" i="49"/>
  <c r="E90" i="49"/>
  <c r="F47" i="49" l="1"/>
  <c r="L47" i="49" s="1"/>
  <c r="K48" i="49" s="1"/>
  <c r="J46" i="49"/>
  <c r="E91" i="49"/>
  <c r="D90" i="49"/>
  <c r="G47" i="49" l="1"/>
  <c r="H47" i="49" s="1"/>
  <c r="E92" i="49"/>
  <c r="D91" i="49"/>
  <c r="I47" i="49" l="1"/>
  <c r="F48" i="49" s="1"/>
  <c r="G48" i="49" s="1"/>
  <c r="H48" i="49" s="1"/>
  <c r="D92" i="49"/>
  <c r="E93" i="49"/>
  <c r="L48" i="49" l="1"/>
  <c r="K49" i="49" s="1"/>
  <c r="J47" i="49"/>
  <c r="I48" i="49"/>
  <c r="E94" i="49"/>
  <c r="D93" i="49"/>
  <c r="F49" i="49" l="1"/>
  <c r="G49" i="49" s="1"/>
  <c r="H49" i="49" s="1"/>
  <c r="J48" i="49"/>
  <c r="E95" i="49"/>
  <c r="D94" i="49"/>
  <c r="L49" i="49" l="1"/>
  <c r="K50" i="49" s="1"/>
  <c r="I49" i="49"/>
  <c r="F50" i="49" s="1"/>
  <c r="D95" i="49"/>
  <c r="E96" i="49"/>
  <c r="J49" i="49" l="1"/>
  <c r="E97" i="49"/>
  <c r="D96" i="49"/>
  <c r="G50" i="49"/>
  <c r="H50" i="49" s="1"/>
  <c r="L50" i="49"/>
  <c r="K51" i="49" s="1"/>
  <c r="I50" i="49" l="1"/>
  <c r="E98" i="49"/>
  <c r="D97" i="49"/>
  <c r="F51" i="49" l="1"/>
  <c r="G51" i="49" s="1"/>
  <c r="H51" i="49" s="1"/>
  <c r="J50" i="49"/>
  <c r="D98" i="49"/>
  <c r="E99" i="49"/>
  <c r="L51" i="49" l="1"/>
  <c r="K52" i="49" s="1"/>
  <c r="E100" i="49"/>
  <c r="D99" i="49"/>
  <c r="I51" i="49"/>
  <c r="F52" i="49" s="1"/>
  <c r="J51" i="49" l="1"/>
  <c r="G52" i="49"/>
  <c r="H52" i="49" s="1"/>
  <c r="L52" i="49"/>
  <c r="K53" i="49" s="1"/>
  <c r="E101" i="49"/>
  <c r="D100" i="49"/>
  <c r="D101" i="49" l="1"/>
  <c r="E102" i="49"/>
  <c r="I52" i="49"/>
  <c r="F53" i="49" l="1"/>
  <c r="G53" i="49" s="1"/>
  <c r="H53" i="49" s="1"/>
  <c r="J52" i="49"/>
  <c r="E103" i="49"/>
  <c r="D102" i="49"/>
  <c r="L53" i="49" l="1"/>
  <c r="K54" i="49" s="1"/>
  <c r="E104" i="49"/>
  <c r="D103" i="49"/>
  <c r="I53" i="49"/>
  <c r="F54" i="49" s="1"/>
  <c r="J53" i="49" l="1"/>
  <c r="D104" i="49"/>
  <c r="E105" i="49"/>
  <c r="G54" i="49"/>
  <c r="H54" i="49" s="1"/>
  <c r="L54" i="49"/>
  <c r="K55" i="49" s="1"/>
  <c r="E106" i="49" l="1"/>
  <c r="D105" i="49"/>
  <c r="I54" i="49"/>
  <c r="F55" i="49" l="1"/>
  <c r="L55" i="49" s="1"/>
  <c r="K56" i="49" s="1"/>
  <c r="J54" i="49"/>
  <c r="E107" i="49"/>
  <c r="D106" i="49"/>
  <c r="G55" i="49" l="1"/>
  <c r="H55" i="49" s="1"/>
  <c r="D107" i="49"/>
  <c r="E108" i="49"/>
  <c r="I55" i="49" l="1"/>
  <c r="F56" i="49" s="1"/>
  <c r="G56" i="49" s="1"/>
  <c r="H56" i="49" s="1"/>
  <c r="E109" i="49"/>
  <c r="D108" i="49"/>
  <c r="L56" i="49" l="1"/>
  <c r="K57" i="49" s="1"/>
  <c r="J55" i="49"/>
  <c r="E110" i="49"/>
  <c r="D109" i="49"/>
  <c r="I56" i="49"/>
  <c r="F57" i="49" l="1"/>
  <c r="G57" i="49" s="1"/>
  <c r="H57" i="49" s="1"/>
  <c r="J56" i="49"/>
  <c r="D110" i="49"/>
  <c r="E111" i="49"/>
  <c r="L57" i="49" l="1"/>
  <c r="K58" i="49" s="1"/>
  <c r="E112" i="49"/>
  <c r="D111" i="49"/>
  <c r="I57" i="49"/>
  <c r="F58" i="49" s="1"/>
  <c r="J57" i="49" l="1"/>
  <c r="G58" i="49"/>
  <c r="H58" i="49" s="1"/>
  <c r="L58" i="49"/>
  <c r="K59" i="49" s="1"/>
  <c r="E113" i="49"/>
  <c r="D112" i="49"/>
  <c r="D113" i="49" l="1"/>
  <c r="E114" i="49"/>
  <c r="I58" i="49"/>
  <c r="F59" i="49" l="1"/>
  <c r="G59" i="49" s="1"/>
  <c r="H59" i="49" s="1"/>
  <c r="J58" i="49"/>
  <c r="E115" i="49"/>
  <c r="D114" i="49"/>
  <c r="L59" i="49" l="1"/>
  <c r="K60" i="49" s="1"/>
  <c r="I59" i="49"/>
  <c r="F60" i="49" s="1"/>
  <c r="E116" i="49"/>
  <c r="D115" i="49"/>
  <c r="J59" i="49" l="1"/>
  <c r="D116" i="49"/>
  <c r="E117" i="49"/>
  <c r="G60" i="49"/>
  <c r="H60" i="49" s="1"/>
  <c r="L60" i="49"/>
  <c r="K61" i="49" s="1"/>
  <c r="I60" i="49" l="1"/>
  <c r="E118" i="49"/>
  <c r="D117" i="49"/>
  <c r="F61" i="49" l="1"/>
  <c r="L61" i="49" s="1"/>
  <c r="K62" i="49" s="1"/>
  <c r="J60" i="49"/>
  <c r="E119" i="49"/>
  <c r="D118" i="49"/>
  <c r="G61" i="49" l="1"/>
  <c r="H61" i="49" s="1"/>
  <c r="D119" i="49"/>
  <c r="E120" i="49"/>
  <c r="I61" i="49" l="1"/>
  <c r="F62" i="49" s="1"/>
  <c r="L62" i="49" s="1"/>
  <c r="K63" i="49" s="1"/>
  <c r="E121" i="49"/>
  <c r="D120" i="49"/>
  <c r="G62" i="49" l="1"/>
  <c r="H62" i="49" s="1"/>
  <c r="J61" i="49"/>
  <c r="E122" i="49"/>
  <c r="D121" i="49"/>
  <c r="I62" i="49" l="1"/>
  <c r="F63" i="49" s="1"/>
  <c r="G63" i="49" s="1"/>
  <c r="H63" i="49" s="1"/>
  <c r="D122" i="49"/>
  <c r="E123" i="49"/>
  <c r="J62" i="49" l="1"/>
  <c r="L63" i="49"/>
  <c r="K64" i="49" s="1"/>
  <c r="I63" i="49"/>
  <c r="F64" i="49" s="1"/>
  <c r="E124" i="49"/>
  <c r="D123" i="49"/>
  <c r="J63" i="49" l="1"/>
  <c r="E125" i="49"/>
  <c r="D124" i="49"/>
  <c r="G64" i="49"/>
  <c r="H64" i="49" s="1"/>
  <c r="L64" i="49"/>
  <c r="K65" i="49" s="1"/>
  <c r="I64" i="49" l="1"/>
  <c r="E126" i="49"/>
  <c r="D125" i="49"/>
  <c r="F65" i="49" l="1"/>
  <c r="G65" i="49" s="1"/>
  <c r="H65" i="49" s="1"/>
  <c r="J64" i="49"/>
  <c r="E127" i="49"/>
  <c r="D126" i="49"/>
  <c r="L65" i="49" l="1"/>
  <c r="K66" i="49" s="1"/>
  <c r="I65" i="49"/>
  <c r="F66" i="49" s="1"/>
  <c r="E128" i="49"/>
  <c r="D127" i="49"/>
  <c r="J65" i="49" l="1"/>
  <c r="E129" i="49"/>
  <c r="D128" i="49"/>
  <c r="G66" i="49"/>
  <c r="H66" i="49" s="1"/>
  <c r="L66" i="49"/>
  <c r="K67" i="49" s="1"/>
  <c r="I66" i="49" l="1"/>
  <c r="E130" i="49"/>
  <c r="D129" i="49"/>
  <c r="F67" i="49" l="1"/>
  <c r="L67" i="49" s="1"/>
  <c r="K68" i="49" s="1"/>
  <c r="J66" i="49"/>
  <c r="E131" i="49"/>
  <c r="D130" i="49"/>
  <c r="G67" i="49" l="1"/>
  <c r="H67" i="49" s="1"/>
  <c r="E132" i="49"/>
  <c r="D131" i="49"/>
  <c r="I67" i="49" l="1"/>
  <c r="F68" i="49" s="1"/>
  <c r="L68" i="49" s="1"/>
  <c r="K69" i="49" s="1"/>
  <c r="E133" i="49"/>
  <c r="D133" i="49" s="1"/>
  <c r="D132" i="49"/>
  <c r="G68" i="49" l="1"/>
  <c r="H68" i="49" s="1"/>
  <c r="J67" i="49"/>
  <c r="I68" i="49" l="1"/>
  <c r="F69" i="49" s="1"/>
  <c r="G69" i="49" s="1"/>
  <c r="H69" i="49" s="1"/>
  <c r="J68" i="49" l="1"/>
  <c r="L69" i="49"/>
  <c r="K70" i="49" s="1"/>
  <c r="I69" i="49"/>
  <c r="F70" i="49" s="1"/>
  <c r="J69" i="49" l="1"/>
  <c r="G70" i="49"/>
  <c r="H70" i="49" s="1"/>
  <c r="L70" i="49"/>
  <c r="K71" i="49" s="1"/>
  <c r="I70" i="49" l="1"/>
  <c r="F71" i="49" l="1"/>
  <c r="G71" i="49" s="1"/>
  <c r="H71" i="49" s="1"/>
  <c r="J70" i="49"/>
  <c r="L71" i="49" l="1"/>
  <c r="K72" i="49" s="1"/>
  <c r="I71" i="49"/>
  <c r="F72" i="49" s="1"/>
  <c r="J71" i="49" l="1"/>
  <c r="G72" i="49"/>
  <c r="H72" i="49" s="1"/>
  <c r="L72" i="49"/>
  <c r="K73" i="49" s="1"/>
  <c r="I72" i="49" l="1"/>
  <c r="F73" i="49" l="1"/>
  <c r="L73" i="49" s="1"/>
  <c r="K74" i="49" s="1"/>
  <c r="J72" i="49"/>
  <c r="G73" i="49" l="1"/>
  <c r="H73" i="49" s="1"/>
  <c r="I73" i="49" l="1"/>
  <c r="F74" i="49" s="1"/>
  <c r="G74" i="49" s="1"/>
  <c r="H74" i="49" s="1"/>
  <c r="L74" i="49" l="1"/>
  <c r="K75" i="49" s="1"/>
  <c r="J73" i="49"/>
  <c r="I74" i="49"/>
  <c r="F75" i="49" l="1"/>
  <c r="L75" i="49" s="1"/>
  <c r="K76" i="49" s="1"/>
  <c r="J74" i="49"/>
  <c r="G75" i="49" l="1"/>
  <c r="H75" i="49" s="1"/>
  <c r="I75" i="49" l="1"/>
  <c r="F76" i="49" s="1"/>
  <c r="G76" i="49" s="1"/>
  <c r="H76" i="49" s="1"/>
  <c r="L76" i="49" l="1"/>
  <c r="K77" i="49" s="1"/>
  <c r="J75" i="49"/>
  <c r="I76" i="49"/>
  <c r="F77" i="49" l="1"/>
  <c r="G77" i="49" s="1"/>
  <c r="H77" i="49" s="1"/>
  <c r="J76" i="49"/>
  <c r="L77" i="49" l="1"/>
  <c r="K78" i="49" s="1"/>
  <c r="I77" i="49"/>
  <c r="F78" i="49" s="1"/>
  <c r="J77" i="49" l="1"/>
  <c r="G78" i="49"/>
  <c r="H78" i="49" s="1"/>
  <c r="L78" i="49"/>
  <c r="K79" i="49" s="1"/>
  <c r="I78" i="49" l="1"/>
  <c r="F79" i="49" l="1"/>
  <c r="G79" i="49" s="1"/>
  <c r="H79" i="49" s="1"/>
  <c r="J78" i="49"/>
  <c r="L79" i="49" l="1"/>
  <c r="K80" i="49" s="1"/>
  <c r="I79" i="49"/>
  <c r="F80" i="49" s="1"/>
  <c r="J79" i="49" l="1"/>
  <c r="G80" i="49"/>
  <c r="H80" i="49" s="1"/>
  <c r="L80" i="49"/>
  <c r="K81" i="49" s="1"/>
  <c r="I80" i="49" l="1"/>
  <c r="F81" i="49" l="1"/>
  <c r="G81" i="49" s="1"/>
  <c r="H81" i="49" s="1"/>
  <c r="J80" i="49"/>
  <c r="L81" i="49" l="1"/>
  <c r="K82" i="49" s="1"/>
  <c r="I81" i="49"/>
  <c r="F82" i="49" s="1"/>
  <c r="J81" i="49" l="1"/>
  <c r="G82" i="49"/>
  <c r="H82" i="49" s="1"/>
  <c r="L82" i="49"/>
  <c r="K83" i="49" s="1"/>
  <c r="I82" i="49" l="1"/>
  <c r="F83" i="49" l="1"/>
  <c r="G83" i="49" s="1"/>
  <c r="H83" i="49" s="1"/>
  <c r="J82" i="49"/>
  <c r="L83" i="49" l="1"/>
  <c r="K84" i="49" s="1"/>
  <c r="I83" i="49"/>
  <c r="F84" i="49" s="1"/>
  <c r="J83" i="49" l="1"/>
  <c r="G84" i="49"/>
  <c r="H84" i="49" s="1"/>
  <c r="L84" i="49"/>
  <c r="K85" i="49" s="1"/>
  <c r="I84" i="49" l="1"/>
  <c r="F85" i="49" l="1"/>
  <c r="L85" i="49" s="1"/>
  <c r="K86" i="49" s="1"/>
  <c r="J84" i="49"/>
  <c r="G85" i="49" l="1"/>
  <c r="H85" i="49" s="1"/>
  <c r="I85" i="49" l="1"/>
  <c r="F86" i="49" s="1"/>
  <c r="G86" i="49" s="1"/>
  <c r="H86" i="49" s="1"/>
  <c r="L86" i="49" l="1"/>
  <c r="K87" i="49" s="1"/>
  <c r="J85" i="49"/>
  <c r="I86" i="49"/>
  <c r="F87" i="49" l="1"/>
  <c r="L87" i="49" s="1"/>
  <c r="K88" i="49" s="1"/>
  <c r="J86" i="49"/>
  <c r="G87" i="49" l="1"/>
  <c r="H87" i="49" s="1"/>
  <c r="I87" i="49" l="1"/>
  <c r="F88" i="49" s="1"/>
  <c r="G88" i="49" s="1"/>
  <c r="H88" i="49" s="1"/>
  <c r="L88" i="49" l="1"/>
  <c r="K89" i="49" s="1"/>
  <c r="J87" i="49"/>
  <c r="I88" i="49"/>
  <c r="F89" i="49" l="1"/>
  <c r="L89" i="49" s="1"/>
  <c r="K90" i="49" s="1"/>
  <c r="J88" i="49"/>
  <c r="G89" i="49" l="1"/>
  <c r="H89" i="49" s="1"/>
  <c r="I89" i="49" l="1"/>
  <c r="F90" i="49" s="1"/>
  <c r="G90" i="49" s="1"/>
  <c r="H90" i="49" s="1"/>
  <c r="L90" i="49" l="1"/>
  <c r="K91" i="49" s="1"/>
  <c r="J89" i="49"/>
  <c r="I90" i="49"/>
  <c r="F91" i="49" l="1"/>
  <c r="L91" i="49" s="1"/>
  <c r="K92" i="49" s="1"/>
  <c r="J90" i="49"/>
  <c r="G91" i="49" l="1"/>
  <c r="H91" i="49" s="1"/>
  <c r="I91" i="49" l="1"/>
  <c r="F92" i="49" s="1"/>
  <c r="G92" i="49" s="1"/>
  <c r="H92" i="49" s="1"/>
  <c r="L92" i="49" l="1"/>
  <c r="K93" i="49" s="1"/>
  <c r="J91" i="49"/>
  <c r="I92" i="49"/>
  <c r="F93" i="49" l="1"/>
  <c r="G93" i="49" s="1"/>
  <c r="H93" i="49" s="1"/>
  <c r="J92" i="49"/>
  <c r="L93" i="49" l="1"/>
  <c r="K94" i="49" s="1"/>
  <c r="I93" i="49"/>
  <c r="F94" i="49" s="1"/>
  <c r="J93" i="49" l="1"/>
  <c r="G94" i="49"/>
  <c r="H94" i="49" s="1"/>
  <c r="L94" i="49"/>
  <c r="K95" i="49" s="1"/>
  <c r="I94" i="49" l="1"/>
  <c r="F95" i="49" l="1"/>
  <c r="G95" i="49" s="1"/>
  <c r="H95" i="49" s="1"/>
  <c r="J94" i="49"/>
  <c r="L95" i="49" l="1"/>
  <c r="K96" i="49" s="1"/>
  <c r="I95" i="49"/>
  <c r="F96" i="49" s="1"/>
  <c r="J95" i="49" l="1"/>
  <c r="G96" i="49"/>
  <c r="H96" i="49" s="1"/>
  <c r="L96" i="49"/>
  <c r="K97" i="49" s="1"/>
  <c r="I96" i="49" l="1"/>
  <c r="F97" i="49" l="1"/>
  <c r="G97" i="49" s="1"/>
  <c r="H97" i="49" s="1"/>
  <c r="J96" i="49"/>
  <c r="L97" i="49" l="1"/>
  <c r="K98" i="49" s="1"/>
  <c r="I97" i="49"/>
  <c r="F98" i="49" s="1"/>
  <c r="J97" i="49" l="1"/>
  <c r="G98" i="49"/>
  <c r="H98" i="49" s="1"/>
  <c r="L98" i="49"/>
  <c r="K99" i="49" s="1"/>
  <c r="I98" i="49" l="1"/>
  <c r="F99" i="49" l="1"/>
  <c r="L99" i="49" s="1"/>
  <c r="K100" i="49" s="1"/>
  <c r="J98" i="49"/>
  <c r="G99" i="49" l="1"/>
  <c r="H99" i="49" s="1"/>
  <c r="I99" i="49" l="1"/>
  <c r="F100" i="49" s="1"/>
  <c r="L100" i="49" s="1"/>
  <c r="K101" i="49" s="1"/>
  <c r="G100" i="49" l="1"/>
  <c r="H100" i="49" s="1"/>
  <c r="J99" i="49"/>
  <c r="I100" i="49" l="1"/>
  <c r="F101" i="49" s="1"/>
  <c r="L101" i="49" s="1"/>
  <c r="K102" i="49" s="1"/>
  <c r="J100" i="49" l="1"/>
  <c r="G101" i="49"/>
  <c r="H101" i="49" s="1"/>
  <c r="I101" i="49" l="1"/>
  <c r="F102" i="49" s="1"/>
  <c r="G102" i="49" s="1"/>
  <c r="H102" i="49" s="1"/>
  <c r="L102" i="49" l="1"/>
  <c r="K103" i="49" s="1"/>
  <c r="J101" i="49"/>
  <c r="I102" i="49"/>
  <c r="F103" i="49" l="1"/>
  <c r="G103" i="49" s="1"/>
  <c r="H103" i="49" s="1"/>
  <c r="J102" i="49"/>
  <c r="L103" i="49" l="1"/>
  <c r="K104" i="49" s="1"/>
  <c r="I103" i="49"/>
  <c r="F104" i="49" s="1"/>
  <c r="J103" i="49" l="1"/>
  <c r="G104" i="49"/>
  <c r="H104" i="49" s="1"/>
  <c r="L104" i="49"/>
  <c r="K105" i="49" s="1"/>
  <c r="I104" i="49" l="1"/>
  <c r="F105" i="49" l="1"/>
  <c r="L105" i="49" s="1"/>
  <c r="K106" i="49" s="1"/>
  <c r="J104" i="49"/>
  <c r="G105" i="49" l="1"/>
  <c r="H105" i="49" s="1"/>
  <c r="I105" i="49" l="1"/>
  <c r="F106" i="49" s="1"/>
  <c r="G106" i="49" s="1"/>
  <c r="H106" i="49" s="1"/>
  <c r="L106" i="49" l="1"/>
  <c r="K107" i="49" s="1"/>
  <c r="J105" i="49"/>
  <c r="I106" i="49"/>
  <c r="F107" i="49" l="1"/>
  <c r="G107" i="49" s="1"/>
  <c r="H107" i="49" s="1"/>
  <c r="J106" i="49"/>
  <c r="L107" i="49" l="1"/>
  <c r="K108" i="49" s="1"/>
  <c r="I107" i="49"/>
  <c r="F108" i="49" s="1"/>
  <c r="J107" i="49" l="1"/>
  <c r="G108" i="49"/>
  <c r="H108" i="49" s="1"/>
  <c r="L108" i="49"/>
  <c r="K109" i="49" s="1"/>
  <c r="I108" i="49" l="1"/>
  <c r="F109" i="49" l="1"/>
  <c r="G109" i="49" s="1"/>
  <c r="H109" i="49" s="1"/>
  <c r="J108" i="49"/>
  <c r="L109" i="49" l="1"/>
  <c r="K110" i="49" s="1"/>
  <c r="I109" i="49"/>
  <c r="F110" i="49" s="1"/>
  <c r="J109" i="49" l="1"/>
  <c r="G110" i="49"/>
  <c r="H110" i="49" s="1"/>
  <c r="L110" i="49"/>
  <c r="K111" i="49" s="1"/>
  <c r="I110" i="49" l="1"/>
  <c r="F111" i="49" l="1"/>
  <c r="G111" i="49" s="1"/>
  <c r="H111" i="49" s="1"/>
  <c r="J110" i="49"/>
  <c r="L111" i="49" l="1"/>
  <c r="K112" i="49" s="1"/>
  <c r="I111" i="49"/>
  <c r="F112" i="49" s="1"/>
  <c r="J111" i="49" l="1"/>
  <c r="G112" i="49"/>
  <c r="H112" i="49" s="1"/>
  <c r="L112" i="49"/>
  <c r="K113" i="49" s="1"/>
  <c r="I112" i="49" l="1"/>
  <c r="F113" i="49" l="1"/>
  <c r="L113" i="49" s="1"/>
  <c r="K114" i="49" s="1"/>
  <c r="J112" i="49"/>
  <c r="G113" i="49" l="1"/>
  <c r="H113" i="49" s="1"/>
  <c r="I113" i="49" l="1"/>
  <c r="F114" i="49" s="1"/>
  <c r="G114" i="49" s="1"/>
  <c r="H114" i="49" s="1"/>
  <c r="L114" i="49" l="1"/>
  <c r="K115" i="49" s="1"/>
  <c r="J113" i="49"/>
  <c r="I114" i="49"/>
  <c r="F115" i="49" l="1"/>
  <c r="G115" i="49" s="1"/>
  <c r="H115" i="49" s="1"/>
  <c r="J114" i="49"/>
  <c r="L115" i="49" l="1"/>
  <c r="K116" i="49" s="1"/>
  <c r="I115" i="49"/>
  <c r="F116" i="49" s="1"/>
  <c r="J115" i="49" l="1"/>
  <c r="G116" i="49"/>
  <c r="H116" i="49" s="1"/>
  <c r="L116" i="49"/>
  <c r="K117" i="49" s="1"/>
  <c r="I116" i="49" l="1"/>
  <c r="F117" i="49" l="1"/>
  <c r="G117" i="49" s="1"/>
  <c r="H117" i="49" s="1"/>
  <c r="J116" i="49"/>
  <c r="L117" i="49" l="1"/>
  <c r="K118" i="49" s="1"/>
  <c r="I117" i="49"/>
  <c r="F118" i="49" s="1"/>
  <c r="J117" i="49" l="1"/>
  <c r="G118" i="49"/>
  <c r="H118" i="49" s="1"/>
  <c r="L118" i="49"/>
  <c r="K119" i="49" s="1"/>
  <c r="I118" i="49" l="1"/>
  <c r="F119" i="49" l="1"/>
  <c r="G119" i="49" s="1"/>
  <c r="H119" i="49" s="1"/>
  <c r="J118" i="49"/>
  <c r="L119" i="49" l="1"/>
  <c r="K120" i="49" s="1"/>
  <c r="I119" i="49"/>
  <c r="F120" i="49" s="1"/>
  <c r="J119" i="49" l="1"/>
  <c r="G120" i="49"/>
  <c r="H120" i="49" s="1"/>
  <c r="L120" i="49"/>
  <c r="K121" i="49" s="1"/>
  <c r="I120" i="49" l="1"/>
  <c r="F121" i="49" l="1"/>
  <c r="G121" i="49" s="1"/>
  <c r="H121" i="49" s="1"/>
  <c r="J120" i="49"/>
  <c r="L121" i="49" l="1"/>
  <c r="K122" i="49" s="1"/>
  <c r="I121" i="49"/>
  <c r="F122" i="49" s="1"/>
  <c r="J121" i="49" l="1"/>
  <c r="G122" i="49"/>
  <c r="H122" i="49" s="1"/>
  <c r="O9" i="49" s="1"/>
  <c r="L122" i="49"/>
  <c r="O10" i="49" s="1"/>
  <c r="I122" i="49" l="1"/>
  <c r="J122" i="49" s="1"/>
  <c r="O8" i="49" s="1"/>
  <c r="O11" i="49" s="1"/>
  <c r="G123" i="34" l="1"/>
  <c r="G122" i="34"/>
  <c r="G121" i="34"/>
  <c r="G120" i="34"/>
  <c r="G119" i="34"/>
  <c r="G118" i="34"/>
  <c r="G117" i="34"/>
  <c r="G116" i="34"/>
  <c r="G115" i="34"/>
  <c r="G114" i="34"/>
  <c r="G113" i="34"/>
  <c r="G112" i="34"/>
  <c r="G111" i="34"/>
  <c r="G110" i="34"/>
  <c r="G109" i="34"/>
  <c r="G108" i="34"/>
  <c r="G107" i="34"/>
  <c r="G106" i="34"/>
  <c r="G105" i="34"/>
  <c r="G104" i="34"/>
  <c r="G103" i="34"/>
  <c r="G102" i="34"/>
  <c r="G101" i="34"/>
  <c r="G100" i="34"/>
  <c r="G99" i="34"/>
  <c r="G98" i="34"/>
  <c r="G97" i="34"/>
  <c r="G96" i="34"/>
  <c r="G95" i="34"/>
  <c r="G94" i="34"/>
  <c r="G93" i="34"/>
  <c r="G92" i="34"/>
  <c r="G91" i="34"/>
  <c r="G90" i="34"/>
  <c r="G89" i="34"/>
  <c r="G88" i="34"/>
  <c r="G87" i="34"/>
  <c r="G86" i="34"/>
  <c r="G85" i="34"/>
  <c r="G84" i="34"/>
  <c r="G83" i="34"/>
  <c r="G82" i="34"/>
  <c r="G81" i="34"/>
  <c r="G80" i="34"/>
  <c r="G79" i="34"/>
  <c r="G78" i="34"/>
  <c r="G77" i="34"/>
  <c r="G76" i="34"/>
  <c r="G75" i="34"/>
  <c r="G74" i="34"/>
  <c r="G73" i="34"/>
  <c r="G72" i="34"/>
  <c r="G71" i="34"/>
  <c r="G70" i="34"/>
  <c r="G69" i="34"/>
  <c r="G68" i="34"/>
  <c r="G67" i="34"/>
  <c r="G66" i="34"/>
  <c r="G65" i="34"/>
  <c r="G64" i="34"/>
  <c r="G63" i="34"/>
  <c r="G62" i="34"/>
  <c r="G61" i="34"/>
  <c r="G60" i="34"/>
  <c r="G59" i="34"/>
  <c r="G58" i="34"/>
  <c r="G57" i="34"/>
  <c r="G56" i="34"/>
  <c r="G55" i="34"/>
  <c r="G54" i="34"/>
  <c r="G53" i="34"/>
  <c r="G52" i="34"/>
  <c r="G51" i="34"/>
  <c r="G50" i="34"/>
  <c r="G49" i="34"/>
  <c r="G48" i="34"/>
  <c r="G47" i="34"/>
  <c r="G46" i="34"/>
  <c r="G45" i="34"/>
  <c r="G44" i="34"/>
  <c r="G43" i="34"/>
  <c r="G42" i="34"/>
  <c r="G41" i="34"/>
  <c r="G40" i="34"/>
  <c r="G39" i="34"/>
  <c r="G38" i="34"/>
  <c r="G37" i="34"/>
  <c r="G36" i="34"/>
  <c r="G35" i="34"/>
  <c r="G34" i="34"/>
  <c r="G33" i="34"/>
  <c r="G32" i="34"/>
  <c r="G31" i="34"/>
  <c r="G30" i="34"/>
  <c r="G29" i="34"/>
  <c r="G28" i="34"/>
  <c r="G27" i="34"/>
  <c r="G26" i="34"/>
  <c r="G25" i="34"/>
  <c r="G24" i="34"/>
  <c r="G23" i="34"/>
  <c r="G22" i="34"/>
  <c r="G21" i="34"/>
  <c r="G20" i="34"/>
  <c r="G19" i="34"/>
  <c r="G18" i="34"/>
  <c r="G17" i="34"/>
  <c r="G16" i="34"/>
  <c r="G15" i="34"/>
  <c r="G14" i="34"/>
  <c r="E14" i="34" l="1" a="1"/>
  <c r="E14" i="34" s="1"/>
  <c r="F14" i="34" s="1"/>
  <c r="Q36" i="27"/>
  <c r="Q32" i="27"/>
  <c r="Q2" i="39"/>
  <c r="D4" i="45"/>
  <c r="D3" i="45"/>
  <c r="D4" i="46"/>
  <c r="E3" i="46"/>
  <c r="D5" i="45"/>
  <c r="D6" i="45"/>
  <c r="D7" i="45"/>
  <c r="D8" i="45"/>
  <c r="D9" i="45"/>
  <c r="D10" i="45"/>
  <c r="D11" i="45"/>
  <c r="D12" i="45"/>
  <c r="D13" i="45"/>
  <c r="D14" i="45"/>
  <c r="D15" i="45"/>
  <c r="D16" i="45"/>
  <c r="D17" i="45"/>
  <c r="D18" i="45"/>
  <c r="D19" i="45"/>
  <c r="D20" i="45"/>
  <c r="D21" i="45"/>
  <c r="D22" i="45"/>
  <c r="D23" i="45"/>
  <c r="D24" i="45"/>
  <c r="D25" i="45"/>
  <c r="D26" i="45"/>
  <c r="D27" i="45"/>
  <c r="D28" i="45"/>
  <c r="D29" i="45"/>
  <c r="D30" i="45"/>
  <c r="D31" i="45"/>
  <c r="D32" i="45"/>
  <c r="D33" i="45"/>
  <c r="D34" i="45"/>
  <c r="D35" i="45"/>
  <c r="D36" i="45"/>
  <c r="D37" i="45"/>
  <c r="D38" i="45"/>
  <c r="D39" i="45"/>
  <c r="D40" i="45"/>
  <c r="D41" i="45"/>
  <c r="D42" i="45"/>
  <c r="D43" i="45"/>
  <c r="D44" i="45"/>
  <c r="D45" i="45"/>
  <c r="D46" i="45"/>
  <c r="D47" i="45"/>
  <c r="D48" i="45"/>
  <c r="D49" i="45"/>
  <c r="D50" i="45"/>
  <c r="D51" i="45"/>
  <c r="D52" i="45"/>
  <c r="D53" i="45"/>
  <c r="D54" i="45"/>
  <c r="D55" i="45"/>
  <c r="D56" i="45"/>
  <c r="D57" i="45"/>
  <c r="D58" i="45"/>
  <c r="D59" i="45"/>
  <c r="D60" i="45"/>
  <c r="D61" i="45"/>
  <c r="D62" i="45"/>
  <c r="D63" i="45"/>
  <c r="D64" i="45"/>
  <c r="D65" i="45"/>
  <c r="D66" i="45"/>
  <c r="D67" i="45"/>
  <c r="D68" i="45"/>
  <c r="D69" i="45"/>
  <c r="D70" i="45"/>
  <c r="D71" i="45"/>
  <c r="D72" i="45"/>
  <c r="D73" i="45"/>
  <c r="D74" i="45"/>
  <c r="D75" i="45"/>
  <c r="D76" i="45"/>
  <c r="D77" i="45"/>
  <c r="D78" i="45"/>
  <c r="D79" i="45"/>
  <c r="D80" i="45"/>
  <c r="D81" i="45"/>
  <c r="D82" i="45"/>
  <c r="D83" i="45"/>
  <c r="D84" i="45"/>
  <c r="D85" i="45"/>
  <c r="D86" i="45"/>
  <c r="D87" i="45"/>
  <c r="D88" i="45"/>
  <c r="D89" i="45"/>
  <c r="D90" i="45"/>
  <c r="D91" i="45"/>
  <c r="D92" i="45"/>
  <c r="D93" i="45"/>
  <c r="D94" i="45"/>
  <c r="D95" i="45"/>
  <c r="D96" i="45"/>
  <c r="D97" i="45"/>
  <c r="D98" i="45"/>
  <c r="D99" i="45"/>
  <c r="D100" i="45"/>
  <c r="D101" i="45"/>
  <c r="D102" i="45"/>
  <c r="D103" i="45"/>
  <c r="D104" i="45"/>
  <c r="D105" i="45"/>
  <c r="D106" i="45"/>
  <c r="D107" i="45"/>
  <c r="D108" i="45"/>
  <c r="D109" i="45"/>
  <c r="D110" i="45"/>
  <c r="D111" i="45"/>
  <c r="D112" i="45"/>
  <c r="D113" i="45"/>
  <c r="D114" i="45"/>
  <c r="D115" i="45"/>
  <c r="D116" i="45"/>
  <c r="D117" i="45"/>
  <c r="D118" i="45"/>
  <c r="D119" i="45"/>
  <c r="D120" i="45"/>
  <c r="D121" i="45"/>
  <c r="D122" i="45"/>
  <c r="D123" i="45"/>
  <c r="D124" i="45"/>
  <c r="D125" i="45"/>
  <c r="D126" i="45"/>
  <c r="D127" i="45"/>
  <c r="D128" i="45"/>
  <c r="D129" i="45"/>
  <c r="D130" i="45"/>
  <c r="D131" i="45"/>
  <c r="D132" i="45"/>
  <c r="D133" i="45"/>
  <c r="L2" i="45"/>
  <c r="K3" i="45" s="1"/>
  <c r="D3" i="46"/>
  <c r="D5" i="46"/>
  <c r="D6" i="46"/>
  <c r="D7" i="46"/>
  <c r="D8" i="46"/>
  <c r="D9" i="46"/>
  <c r="D10" i="46"/>
  <c r="D11" i="46"/>
  <c r="D12" i="46"/>
  <c r="D13" i="46"/>
  <c r="D14" i="46"/>
  <c r="D15" i="46"/>
  <c r="D16" i="46"/>
  <c r="D17" i="46"/>
  <c r="D18" i="46"/>
  <c r="D19" i="46"/>
  <c r="D20" i="46"/>
  <c r="D21" i="46"/>
  <c r="D22" i="46"/>
  <c r="D23" i="46"/>
  <c r="D24" i="46"/>
  <c r="D25" i="46"/>
  <c r="D26" i="46"/>
  <c r="D27" i="46"/>
  <c r="D28" i="46"/>
  <c r="D29" i="46"/>
  <c r="D30" i="46"/>
  <c r="D31" i="46"/>
  <c r="D32" i="46"/>
  <c r="D33" i="46"/>
  <c r="D34" i="46"/>
  <c r="D35" i="46"/>
  <c r="D36" i="46"/>
  <c r="D37" i="46"/>
  <c r="D38" i="46"/>
  <c r="D39" i="46"/>
  <c r="D40" i="46"/>
  <c r="D41" i="46"/>
  <c r="D42" i="46"/>
  <c r="D43" i="46"/>
  <c r="D44" i="46"/>
  <c r="D45" i="46"/>
  <c r="D46" i="46"/>
  <c r="D47" i="46"/>
  <c r="D48" i="46"/>
  <c r="D49" i="46"/>
  <c r="D50" i="46"/>
  <c r="D51" i="46"/>
  <c r="D52" i="46"/>
  <c r="D53" i="46"/>
  <c r="D54" i="46"/>
  <c r="D55" i="46"/>
  <c r="D56" i="46"/>
  <c r="D57" i="46"/>
  <c r="D58" i="46"/>
  <c r="D59" i="46"/>
  <c r="D60" i="46"/>
  <c r="D61" i="46"/>
  <c r="D62" i="46"/>
  <c r="D63" i="46"/>
  <c r="D64" i="46"/>
  <c r="D65" i="46"/>
  <c r="D66" i="46"/>
  <c r="D67" i="46"/>
  <c r="D68" i="46"/>
  <c r="D69" i="46"/>
  <c r="D70" i="46"/>
  <c r="D71" i="46"/>
  <c r="D72" i="46"/>
  <c r="D73" i="46"/>
  <c r="D74" i="46"/>
  <c r="D75" i="46"/>
  <c r="D76" i="46"/>
  <c r="D77" i="46"/>
  <c r="D78" i="46"/>
  <c r="D79" i="46"/>
  <c r="D80" i="46"/>
  <c r="D81" i="46"/>
  <c r="D82" i="46"/>
  <c r="D83" i="46"/>
  <c r="D84" i="46"/>
  <c r="D85" i="46"/>
  <c r="D86" i="46"/>
  <c r="D87" i="46"/>
  <c r="D88" i="46"/>
  <c r="D89" i="46"/>
  <c r="D90" i="46"/>
  <c r="D91" i="46"/>
  <c r="D92" i="46"/>
  <c r="D93" i="46"/>
  <c r="D94" i="46"/>
  <c r="D95" i="46"/>
  <c r="D96" i="46"/>
  <c r="D97" i="46"/>
  <c r="D98" i="46"/>
  <c r="D99" i="46"/>
  <c r="D100" i="46"/>
  <c r="D101" i="46"/>
  <c r="D102" i="46"/>
  <c r="D103" i="46"/>
  <c r="D104" i="46"/>
  <c r="D105" i="46"/>
  <c r="D106" i="46"/>
  <c r="D107" i="46"/>
  <c r="D108" i="46"/>
  <c r="D109" i="46"/>
  <c r="D110" i="46"/>
  <c r="D111" i="46"/>
  <c r="D112" i="46"/>
  <c r="D113" i="46"/>
  <c r="D114" i="46"/>
  <c r="D115" i="46"/>
  <c r="D116" i="46"/>
  <c r="D117" i="46"/>
  <c r="D118" i="46"/>
  <c r="D119" i="46"/>
  <c r="D120" i="46"/>
  <c r="D121" i="46"/>
  <c r="D122" i="46"/>
  <c r="D123" i="46"/>
  <c r="D124" i="46"/>
  <c r="D125" i="46"/>
  <c r="D126" i="46"/>
  <c r="D127" i="46"/>
  <c r="D128" i="46"/>
  <c r="D129" i="46"/>
  <c r="D130" i="46"/>
  <c r="D131" i="46"/>
  <c r="D132" i="46"/>
  <c r="D133" i="46"/>
  <c r="E3" i="48"/>
  <c r="D3" i="48" s="1"/>
  <c r="E4" i="48"/>
  <c r="D4" i="48" s="1"/>
  <c r="E5" i="48"/>
  <c r="D5" i="48" s="1"/>
  <c r="E6" i="48"/>
  <c r="D6" i="48" s="1"/>
  <c r="E7" i="48"/>
  <c r="D7" i="48" s="1"/>
  <c r="E8" i="48"/>
  <c r="D8" i="48" s="1"/>
  <c r="E9" i="48"/>
  <c r="D9" i="48" s="1"/>
  <c r="E10" i="48"/>
  <c r="D10" i="48" s="1"/>
  <c r="E11" i="48"/>
  <c r="D11" i="48" s="1"/>
  <c r="E12" i="48"/>
  <c r="D12" i="48" s="1"/>
  <c r="E13" i="48"/>
  <c r="D13" i="48" s="1"/>
  <c r="E14" i="48"/>
  <c r="D14" i="48" s="1"/>
  <c r="E15" i="48"/>
  <c r="D15" i="48" s="1"/>
  <c r="E16" i="48"/>
  <c r="D16" i="48" s="1"/>
  <c r="E17" i="48"/>
  <c r="D17" i="48" s="1"/>
  <c r="E18" i="48"/>
  <c r="D18" i="48" s="1"/>
  <c r="E19" i="48"/>
  <c r="D19" i="48" s="1"/>
  <c r="E20" i="48"/>
  <c r="D20" i="48" s="1"/>
  <c r="E21" i="48"/>
  <c r="D21" i="48" s="1"/>
  <c r="E22" i="48"/>
  <c r="D22" i="48" s="1"/>
  <c r="E23" i="48"/>
  <c r="D23" i="48" s="1"/>
  <c r="E24" i="48"/>
  <c r="D24" i="48" s="1"/>
  <c r="E25" i="48"/>
  <c r="D25" i="48" s="1"/>
  <c r="E26" i="48"/>
  <c r="D26" i="48" s="1"/>
  <c r="E27" i="48"/>
  <c r="D27" i="48" s="1"/>
  <c r="E28" i="48"/>
  <c r="D28" i="48" s="1"/>
  <c r="E29" i="48"/>
  <c r="D29" i="48" s="1"/>
  <c r="E30" i="48"/>
  <c r="D30" i="48" s="1"/>
  <c r="E31" i="48"/>
  <c r="D31" i="48" s="1"/>
  <c r="E32" i="48"/>
  <c r="D32" i="48" s="1"/>
  <c r="E33" i="48"/>
  <c r="D33" i="48" s="1"/>
  <c r="E34" i="48"/>
  <c r="D34" i="48" s="1"/>
  <c r="E35" i="48"/>
  <c r="D35" i="48" s="1"/>
  <c r="E36" i="48"/>
  <c r="D36" i="48" s="1"/>
  <c r="E37" i="48"/>
  <c r="D37" i="48" s="1"/>
  <c r="E38" i="48"/>
  <c r="D38" i="48" s="1"/>
  <c r="E39" i="48"/>
  <c r="D39" i="48" s="1"/>
  <c r="E40" i="48"/>
  <c r="D40" i="48" s="1"/>
  <c r="E41" i="48"/>
  <c r="D41" i="48" s="1"/>
  <c r="E42" i="48"/>
  <c r="D42" i="48" s="1"/>
  <c r="E43" i="48"/>
  <c r="D43" i="48" s="1"/>
  <c r="E44" i="48"/>
  <c r="D44" i="48" s="1"/>
  <c r="E45" i="48"/>
  <c r="D45" i="48" s="1"/>
  <c r="E46" i="48"/>
  <c r="D46" i="48" s="1"/>
  <c r="E47" i="48"/>
  <c r="D47" i="48" s="1"/>
  <c r="E48" i="48"/>
  <c r="D48" i="48" s="1"/>
  <c r="E49" i="48"/>
  <c r="D49" i="48" s="1"/>
  <c r="E50" i="48"/>
  <c r="D50" i="48" s="1"/>
  <c r="E51" i="48"/>
  <c r="D51" i="48" s="1"/>
  <c r="E52" i="48"/>
  <c r="D52" i="48" s="1"/>
  <c r="E53" i="48"/>
  <c r="D53" i="48" s="1"/>
  <c r="E54" i="48"/>
  <c r="D54" i="48" s="1"/>
  <c r="E55" i="48"/>
  <c r="D55" i="48" s="1"/>
  <c r="E56" i="48"/>
  <c r="D56" i="48" s="1"/>
  <c r="E57" i="48"/>
  <c r="D57" i="48" s="1"/>
  <c r="E58" i="48"/>
  <c r="D58" i="48" s="1"/>
  <c r="E59" i="48"/>
  <c r="D59" i="48" s="1"/>
  <c r="E60" i="48"/>
  <c r="D60" i="48" s="1"/>
  <c r="E61" i="48"/>
  <c r="D61" i="48" s="1"/>
  <c r="E62" i="48"/>
  <c r="D62" i="48" s="1"/>
  <c r="E63" i="48"/>
  <c r="D63" i="48" s="1"/>
  <c r="E64" i="48"/>
  <c r="D64" i="48" s="1"/>
  <c r="E65" i="48"/>
  <c r="D65" i="48" s="1"/>
  <c r="E66" i="48"/>
  <c r="D66" i="48" s="1"/>
  <c r="E67" i="48"/>
  <c r="D67" i="48" s="1"/>
  <c r="E68" i="48"/>
  <c r="D68" i="48" s="1"/>
  <c r="E69" i="48"/>
  <c r="D69" i="48" s="1"/>
  <c r="E70" i="48"/>
  <c r="D70" i="48" s="1"/>
  <c r="E71" i="48"/>
  <c r="D71" i="48" s="1"/>
  <c r="E72" i="48"/>
  <c r="D72" i="48" s="1"/>
  <c r="E73" i="48"/>
  <c r="D73" i="48" s="1"/>
  <c r="E74" i="48"/>
  <c r="D74" i="48" s="1"/>
  <c r="E75" i="48"/>
  <c r="D75" i="48" s="1"/>
  <c r="E76" i="48"/>
  <c r="D76" i="48" s="1"/>
  <c r="E77" i="48"/>
  <c r="D77" i="48" s="1"/>
  <c r="E78" i="48"/>
  <c r="D78" i="48" s="1"/>
  <c r="E79" i="48"/>
  <c r="D79" i="48" s="1"/>
  <c r="E80" i="48"/>
  <c r="D80" i="48" s="1"/>
  <c r="E81" i="48"/>
  <c r="D81" i="48" s="1"/>
  <c r="E82" i="48"/>
  <c r="D82" i="48" s="1"/>
  <c r="E83" i="48"/>
  <c r="D83" i="48" s="1"/>
  <c r="E84" i="48"/>
  <c r="D84" i="48" s="1"/>
  <c r="E85" i="48"/>
  <c r="D85" i="48" s="1"/>
  <c r="E86" i="48"/>
  <c r="D86" i="48" s="1"/>
  <c r="E87" i="48"/>
  <c r="D87" i="48" s="1"/>
  <c r="E88" i="48"/>
  <c r="D88" i="48" s="1"/>
  <c r="E89" i="48"/>
  <c r="D89" i="48" s="1"/>
  <c r="E90" i="48"/>
  <c r="D90" i="48" s="1"/>
  <c r="E91" i="48"/>
  <c r="D91" i="48" s="1"/>
  <c r="E92" i="48"/>
  <c r="D92" i="48" s="1"/>
  <c r="E93" i="48"/>
  <c r="D93" i="48" s="1"/>
  <c r="E94" i="48"/>
  <c r="D94" i="48" s="1"/>
  <c r="E95" i="48"/>
  <c r="D95" i="48" s="1"/>
  <c r="E96" i="48"/>
  <c r="D96" i="48" s="1"/>
  <c r="E97" i="48"/>
  <c r="D97" i="48" s="1"/>
  <c r="E98" i="48"/>
  <c r="D98" i="48" s="1"/>
  <c r="E99" i="48"/>
  <c r="D99" i="48" s="1"/>
  <c r="E100" i="48"/>
  <c r="D100" i="48" s="1"/>
  <c r="E101" i="48"/>
  <c r="D101" i="48" s="1"/>
  <c r="E102" i="48"/>
  <c r="D102" i="48" s="1"/>
  <c r="E103" i="48"/>
  <c r="D103" i="48" s="1"/>
  <c r="E104" i="48"/>
  <c r="D104" i="48" s="1"/>
  <c r="E105" i="48"/>
  <c r="D105" i="48" s="1"/>
  <c r="E106" i="48"/>
  <c r="D106" i="48" s="1"/>
  <c r="E107" i="48"/>
  <c r="D107" i="48" s="1"/>
  <c r="E108" i="48"/>
  <c r="D108" i="48" s="1"/>
  <c r="E109" i="48"/>
  <c r="D109" i="48" s="1"/>
  <c r="E110" i="48"/>
  <c r="D110" i="48" s="1"/>
  <c r="E111" i="48"/>
  <c r="D111" i="48" s="1"/>
  <c r="E112" i="48"/>
  <c r="D112" i="48" s="1"/>
  <c r="E113" i="48"/>
  <c r="D113" i="48" s="1"/>
  <c r="E114" i="48"/>
  <c r="D114" i="48" s="1"/>
  <c r="E115" i="48"/>
  <c r="D115" i="48" s="1"/>
  <c r="E116" i="48"/>
  <c r="D116" i="48" s="1"/>
  <c r="E117" i="48"/>
  <c r="D117" i="48" s="1"/>
  <c r="E118" i="48"/>
  <c r="D118" i="48" s="1"/>
  <c r="E119" i="48"/>
  <c r="D119" i="48" s="1"/>
  <c r="E120" i="48"/>
  <c r="D120" i="48" s="1"/>
  <c r="E121" i="48"/>
  <c r="D121" i="48" s="1"/>
  <c r="E122" i="48"/>
  <c r="D122" i="48" s="1"/>
  <c r="E123" i="48"/>
  <c r="D123" i="48" s="1"/>
  <c r="E124" i="48"/>
  <c r="D124" i="48" s="1"/>
  <c r="E125" i="48"/>
  <c r="D125" i="48" s="1"/>
  <c r="E126" i="48"/>
  <c r="D126" i="48" s="1"/>
  <c r="E127" i="48"/>
  <c r="D127" i="48" s="1"/>
  <c r="E128" i="48"/>
  <c r="D128" i="48" s="1"/>
  <c r="E129" i="48"/>
  <c r="D129" i="48" s="1"/>
  <c r="E130" i="48"/>
  <c r="D130" i="48" s="1"/>
  <c r="E131" i="48"/>
  <c r="D131" i="48" s="1"/>
  <c r="E132" i="48"/>
  <c r="D132" i="48" s="1"/>
  <c r="E133" i="48"/>
  <c r="D133" i="48" s="1"/>
  <c r="E2" i="48"/>
  <c r="D2" i="48" s="1"/>
  <c r="L2" i="48" s="1"/>
  <c r="K3" i="48" s="1"/>
  <c r="G2" i="48"/>
  <c r="I2" i="48" s="1"/>
  <c r="F15" i="34"/>
  <c r="F16" i="34"/>
  <c r="F17" i="34"/>
  <c r="F26" i="34"/>
  <c r="F27" i="34"/>
  <c r="F28" i="34"/>
  <c r="F34" i="34"/>
  <c r="F35" i="34"/>
  <c r="F39" i="34"/>
  <c r="F40" i="34"/>
  <c r="F41" i="34"/>
  <c r="F50" i="34"/>
  <c r="F51" i="34"/>
  <c r="F52" i="34"/>
  <c r="F58" i="34"/>
  <c r="F59" i="34"/>
  <c r="F63" i="34"/>
  <c r="F64" i="34"/>
  <c r="F65" i="34"/>
  <c r="F74" i="34"/>
  <c r="F75" i="34"/>
  <c r="F76" i="34"/>
  <c r="F82" i="34"/>
  <c r="F83" i="34"/>
  <c r="F87" i="34"/>
  <c r="F88" i="34"/>
  <c r="F89" i="34"/>
  <c r="F98" i="34"/>
  <c r="F99" i="34"/>
  <c r="F100" i="34"/>
  <c r="F106" i="34"/>
  <c r="F107" i="34"/>
  <c r="F111" i="34"/>
  <c r="F112" i="34"/>
  <c r="F113" i="34"/>
  <c r="F122" i="34"/>
  <c r="F123" i="34"/>
  <c r="F124" i="34"/>
  <c r="F130" i="34"/>
  <c r="F131" i="34"/>
  <c r="T28" i="34"/>
  <c r="L3" i="34"/>
  <c r="L4" i="34"/>
  <c r="L5" i="34"/>
  <c r="L6" i="34"/>
  <c r="L7" i="34"/>
  <c r="L8" i="34"/>
  <c r="L9" i="34"/>
  <c r="L10" i="34"/>
  <c r="L11" i="34"/>
  <c r="L12" i="34"/>
  <c r="L13" i="34"/>
  <c r="L14" i="34"/>
  <c r="L15" i="34"/>
  <c r="L2" i="34"/>
  <c r="F3" i="34"/>
  <c r="F4" i="34"/>
  <c r="F5" i="34"/>
  <c r="F6" i="34"/>
  <c r="F7" i="34"/>
  <c r="F8" i="34"/>
  <c r="F9" i="34"/>
  <c r="F10" i="34"/>
  <c r="F11" i="34"/>
  <c r="F12" i="34"/>
  <c r="F13" i="34"/>
  <c r="F18" i="34"/>
  <c r="F19" i="34"/>
  <c r="F20" i="34"/>
  <c r="F21" i="34"/>
  <c r="F22" i="34"/>
  <c r="F23" i="34"/>
  <c r="F24" i="34"/>
  <c r="F25" i="34"/>
  <c r="F29" i="34"/>
  <c r="F30" i="34"/>
  <c r="F31" i="34"/>
  <c r="F32" i="34"/>
  <c r="F33" i="34"/>
  <c r="F36" i="34"/>
  <c r="F37" i="34"/>
  <c r="F38" i="34"/>
  <c r="F42" i="34"/>
  <c r="F43" i="34"/>
  <c r="F44" i="34"/>
  <c r="F45" i="34"/>
  <c r="F46" i="34"/>
  <c r="F47" i="34"/>
  <c r="F48" i="34"/>
  <c r="F49" i="34"/>
  <c r="F53" i="34"/>
  <c r="F54" i="34"/>
  <c r="F55" i="34"/>
  <c r="F56" i="34"/>
  <c r="F57" i="34"/>
  <c r="F60" i="34"/>
  <c r="F61" i="34"/>
  <c r="F62" i="34"/>
  <c r="F66" i="34"/>
  <c r="F67" i="34"/>
  <c r="F68" i="34"/>
  <c r="F69" i="34"/>
  <c r="F70" i="34"/>
  <c r="F71" i="34"/>
  <c r="F72" i="34"/>
  <c r="F73" i="34"/>
  <c r="F77" i="34"/>
  <c r="F78" i="34"/>
  <c r="F79" i="34"/>
  <c r="F80" i="34"/>
  <c r="F81" i="34"/>
  <c r="F84" i="34"/>
  <c r="F85" i="34"/>
  <c r="F86" i="34"/>
  <c r="F90" i="34"/>
  <c r="F91" i="34"/>
  <c r="F92" i="34"/>
  <c r="F93" i="34"/>
  <c r="F94" i="34"/>
  <c r="F95" i="34"/>
  <c r="F96" i="34"/>
  <c r="F97" i="34"/>
  <c r="F101" i="34"/>
  <c r="F102" i="34"/>
  <c r="F103" i="34"/>
  <c r="F104" i="34"/>
  <c r="F105" i="34"/>
  <c r="F108" i="34"/>
  <c r="F109" i="34"/>
  <c r="F110" i="34"/>
  <c r="F114" i="34"/>
  <c r="F115" i="34"/>
  <c r="F116" i="34"/>
  <c r="F117" i="34"/>
  <c r="F118" i="34"/>
  <c r="F119" i="34"/>
  <c r="F120" i="34"/>
  <c r="F121" i="34"/>
  <c r="F125" i="34"/>
  <c r="F126" i="34"/>
  <c r="F127" i="34"/>
  <c r="F128" i="34"/>
  <c r="F129" i="34"/>
  <c r="F132" i="34"/>
  <c r="F133" i="34"/>
  <c r="F2" i="34"/>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82" i="46"/>
  <c r="E83" i="46"/>
  <c r="E84" i="46"/>
  <c r="E85" i="46"/>
  <c r="E86" i="46"/>
  <c r="E87" i="46"/>
  <c r="E88" i="46"/>
  <c r="E89" i="46"/>
  <c r="E90" i="46"/>
  <c r="E91" i="46"/>
  <c r="E92" i="46"/>
  <c r="E93" i="46"/>
  <c r="E94" i="46"/>
  <c r="E95" i="46"/>
  <c r="E96" i="46"/>
  <c r="E97" i="46"/>
  <c r="E98" i="46"/>
  <c r="E99" i="46"/>
  <c r="E100" i="46"/>
  <c r="E101" i="46"/>
  <c r="E102" i="46"/>
  <c r="E103" i="46"/>
  <c r="E104" i="46"/>
  <c r="E105" i="46"/>
  <c r="E106" i="46"/>
  <c r="E107" i="46"/>
  <c r="E108" i="46"/>
  <c r="E109" i="46"/>
  <c r="E110" i="46"/>
  <c r="E111" i="46"/>
  <c r="E112" i="46"/>
  <c r="E113" i="46"/>
  <c r="E114" i="46"/>
  <c r="E115" i="46"/>
  <c r="E116" i="46"/>
  <c r="E117" i="46"/>
  <c r="E118" i="46"/>
  <c r="E119" i="46"/>
  <c r="E120" i="46"/>
  <c r="E121" i="46"/>
  <c r="E122" i="46"/>
  <c r="E123" i="46"/>
  <c r="E124" i="46"/>
  <c r="E125" i="46"/>
  <c r="E126" i="46"/>
  <c r="E127" i="46"/>
  <c r="E128" i="46"/>
  <c r="E129" i="46"/>
  <c r="E130" i="46"/>
  <c r="E131" i="46"/>
  <c r="E132" i="46"/>
  <c r="E133" i="46"/>
  <c r="J3" i="46"/>
  <c r="J2" i="46"/>
  <c r="J3" i="45"/>
  <c r="J2" i="45"/>
  <c r="Q33" i="27"/>
  <c r="J3" i="27"/>
  <c r="G17" i="26"/>
  <c r="G18" i="26" s="1"/>
  <c r="G23" i="26" s="1"/>
  <c r="G22" i="26"/>
  <c r="H24" i="29"/>
  <c r="H23" i="29"/>
  <c r="L2" i="46"/>
  <c r="K3" i="46" s="1"/>
  <c r="I2" i="46"/>
  <c r="F3" i="46" s="1"/>
  <c r="G2" i="46"/>
  <c r="H2" i="46" s="1"/>
  <c r="G2" i="45"/>
  <c r="I2" i="45" s="1"/>
  <c r="F3" i="45" s="1"/>
  <c r="F3" i="48" l="1"/>
  <c r="J2" i="48"/>
  <c r="H2" i="48"/>
  <c r="L3" i="48"/>
  <c r="K4" i="48" s="1"/>
  <c r="Q34" i="27"/>
  <c r="L3" i="46"/>
  <c r="K4" i="46" s="1"/>
  <c r="G3" i="46"/>
  <c r="H3" i="46" s="1"/>
  <c r="I3" i="46"/>
  <c r="F4" i="46" s="1"/>
  <c r="L3" i="45"/>
  <c r="K4" i="45" s="1"/>
  <c r="G3" i="45"/>
  <c r="H3" i="45" s="1"/>
  <c r="I3" i="45"/>
  <c r="F4" i="45" s="1"/>
  <c r="H2" i="45"/>
  <c r="L2" i="39"/>
  <c r="G2" i="39"/>
  <c r="I2" i="39" s="1"/>
  <c r="F3" i="39" s="1"/>
  <c r="Q3" i="39" s="1"/>
  <c r="D122" i="34"/>
  <c r="D121" i="34"/>
  <c r="D120" i="34"/>
  <c r="D119" i="34"/>
  <c r="D118" i="34"/>
  <c r="D117" i="34"/>
  <c r="D116" i="34"/>
  <c r="D115" i="34"/>
  <c r="D114" i="34"/>
  <c r="D113" i="34"/>
  <c r="D112" i="34"/>
  <c r="D111" i="34"/>
  <c r="D110" i="34"/>
  <c r="D109" i="34"/>
  <c r="D108" i="34"/>
  <c r="D107" i="34"/>
  <c r="D106" i="34"/>
  <c r="D105" i="34"/>
  <c r="D104" i="34"/>
  <c r="D103" i="34"/>
  <c r="D102" i="34"/>
  <c r="D101" i="34"/>
  <c r="D100" i="34"/>
  <c r="D99" i="34"/>
  <c r="D98" i="34"/>
  <c r="D97" i="34"/>
  <c r="D96" i="34"/>
  <c r="D95" i="34"/>
  <c r="D94" i="34"/>
  <c r="D93" i="34"/>
  <c r="D92" i="34"/>
  <c r="D91" i="34"/>
  <c r="D90" i="34"/>
  <c r="D89" i="34"/>
  <c r="D88" i="34"/>
  <c r="D87" i="34"/>
  <c r="D86" i="34"/>
  <c r="D85" i="34"/>
  <c r="D84" i="34"/>
  <c r="D83" i="34"/>
  <c r="D82" i="34"/>
  <c r="D81" i="34"/>
  <c r="D80" i="34"/>
  <c r="D79" i="34"/>
  <c r="D78" i="34"/>
  <c r="D77" i="34"/>
  <c r="D76" i="34"/>
  <c r="D75" i="34"/>
  <c r="D74" i="34"/>
  <c r="D73" i="34"/>
  <c r="D72" i="34"/>
  <c r="D71" i="34"/>
  <c r="D70" i="34"/>
  <c r="D69" i="34"/>
  <c r="D68" i="34"/>
  <c r="D67" i="34"/>
  <c r="D66" i="34"/>
  <c r="D65" i="34"/>
  <c r="D64" i="34"/>
  <c r="D63" i="34"/>
  <c r="D62" i="34"/>
  <c r="D61" i="34"/>
  <c r="D60" i="34"/>
  <c r="D59" i="34"/>
  <c r="D58" i="34"/>
  <c r="D57" i="34"/>
  <c r="D56" i="34"/>
  <c r="D55" i="34"/>
  <c r="D54" i="34"/>
  <c r="D53" i="34"/>
  <c r="D52" i="34"/>
  <c r="D51" i="34"/>
  <c r="D50" i="34"/>
  <c r="D49" i="34"/>
  <c r="D48" i="34"/>
  <c r="D47" i="34"/>
  <c r="D46" i="34"/>
  <c r="D45" i="34"/>
  <c r="D44" i="34"/>
  <c r="D43" i="34"/>
  <c r="D42" i="34"/>
  <c r="D41" i="34"/>
  <c r="D40" i="34"/>
  <c r="D39" i="34"/>
  <c r="D38" i="34"/>
  <c r="D37" i="34"/>
  <c r="D36" i="34"/>
  <c r="D35" i="34"/>
  <c r="D34" i="34"/>
  <c r="D33" i="34"/>
  <c r="D32" i="34"/>
  <c r="D31" i="34"/>
  <c r="D30" i="34"/>
  <c r="D29" i="34"/>
  <c r="D28" i="34"/>
  <c r="D27" i="34"/>
  <c r="D26" i="34"/>
  <c r="D25" i="34"/>
  <c r="D24" i="34"/>
  <c r="D23" i="34"/>
  <c r="D22" i="34"/>
  <c r="D21" i="34"/>
  <c r="D20" i="34"/>
  <c r="D19" i="34"/>
  <c r="D18" i="34"/>
  <c r="D17" i="34"/>
  <c r="D16" i="34"/>
  <c r="D15" i="34"/>
  <c r="D14" i="34"/>
  <c r="D13" i="34"/>
  <c r="D12" i="34"/>
  <c r="D11" i="34"/>
  <c r="D10" i="34"/>
  <c r="D9" i="34"/>
  <c r="D8" i="34"/>
  <c r="D7" i="34"/>
  <c r="D6" i="34"/>
  <c r="D5" i="34"/>
  <c r="D4" i="34"/>
  <c r="D3" i="34"/>
  <c r="I2" i="34"/>
  <c r="J2" i="34" s="1"/>
  <c r="N2" i="34"/>
  <c r="M3" i="34" s="1"/>
  <c r="D2" i="34"/>
  <c r="L2" i="27"/>
  <c r="K3" i="27" s="1"/>
  <c r="G2" i="27"/>
  <c r="G3" i="48" l="1"/>
  <c r="H3" i="48" s="1"/>
  <c r="I3" i="48"/>
  <c r="F4" i="48" s="1"/>
  <c r="G4" i="46"/>
  <c r="H4" i="46" s="1"/>
  <c r="L4" i="46"/>
  <c r="K5" i="46" s="1"/>
  <c r="G4" i="45"/>
  <c r="H4" i="45" s="1"/>
  <c r="L4" i="45"/>
  <c r="K5" i="45" s="1"/>
  <c r="K3" i="39"/>
  <c r="L3" i="39" s="1"/>
  <c r="K4" i="39" s="1"/>
  <c r="G3" i="39"/>
  <c r="H3" i="39" s="1"/>
  <c r="H2" i="39"/>
  <c r="E15" i="34" a="1"/>
  <c r="E15" i="34" s="1"/>
  <c r="E16" i="34" a="1"/>
  <c r="E16" i="34" s="1"/>
  <c r="E17" i="34" a="1"/>
  <c r="E17" i="34" s="1"/>
  <c r="E18" i="34" a="1"/>
  <c r="E18" i="34" s="1"/>
  <c r="E19" i="34" a="1"/>
  <c r="E19" i="34" s="1"/>
  <c r="E20" i="34" a="1"/>
  <c r="E20" i="34" s="1"/>
  <c r="E75" i="34" a="1"/>
  <c r="E75" i="34" s="1"/>
  <c r="E123" i="34" a="1"/>
  <c r="E123" i="34" s="1"/>
  <c r="E99" i="34" a="1"/>
  <c r="E99" i="34" s="1"/>
  <c r="E51" i="34" a="1"/>
  <c r="E51" i="34" s="1"/>
  <c r="E27" i="34" a="1"/>
  <c r="E27" i="34" s="1"/>
  <c r="E29" i="34" a="1"/>
  <c r="E29" i="34" s="1"/>
  <c r="E53" i="34" a="1"/>
  <c r="E53" i="34" s="1"/>
  <c r="E77" i="34" a="1"/>
  <c r="E77" i="34" s="1"/>
  <c r="E31" i="34" a="1"/>
  <c r="E31" i="34" s="1"/>
  <c r="E55" i="34" a="1"/>
  <c r="E55" i="34" s="1"/>
  <c r="E33" i="34" a="1"/>
  <c r="E33" i="34" s="1"/>
  <c r="E57" i="34" a="1"/>
  <c r="E57" i="34" s="1"/>
  <c r="E94" i="34" a="1"/>
  <c r="E94" i="34" s="1"/>
  <c r="E88" i="34" a="1"/>
  <c r="E88" i="34" s="1"/>
  <c r="E70" i="34" a="1"/>
  <c r="E70" i="34" s="1"/>
  <c r="E118" i="34" a="1"/>
  <c r="E118" i="34" s="1"/>
  <c r="E48" i="34" a="1"/>
  <c r="E48" i="34" s="1"/>
  <c r="E72" i="34" a="1"/>
  <c r="E72" i="34" s="1"/>
  <c r="E96" i="34" a="1"/>
  <c r="E96" i="34" s="1"/>
  <c r="E120" i="34" a="1"/>
  <c r="E120" i="34" s="1"/>
  <c r="E26" i="34" a="1"/>
  <c r="E26" i="34" s="1"/>
  <c r="E122" i="34" a="1"/>
  <c r="E122" i="34" s="1"/>
  <c r="K2" i="34"/>
  <c r="E40" i="34" a="1"/>
  <c r="E40" i="34" s="1"/>
  <c r="E64" i="34" a="1"/>
  <c r="E64" i="34" s="1"/>
  <c r="E38" i="34" a="1"/>
  <c r="E38" i="34" s="1"/>
  <c r="E60" i="34" a="1"/>
  <c r="E60" i="34" s="1"/>
  <c r="E82" i="34" a="1"/>
  <c r="E82" i="34" s="1"/>
  <c r="E21" i="34" a="1"/>
  <c r="E21" i="34" s="1"/>
  <c r="E39" i="34" a="1"/>
  <c r="E39" i="34" s="1"/>
  <c r="E61" i="34" a="1"/>
  <c r="E61" i="34" s="1"/>
  <c r="E83" i="34" a="1"/>
  <c r="E83" i="34" s="1"/>
  <c r="E105" i="34" a="1"/>
  <c r="E105" i="34" s="1"/>
  <c r="E62" i="34" a="1"/>
  <c r="E62" i="34" s="1"/>
  <c r="E106" i="34" a="1"/>
  <c r="E106" i="34" s="1"/>
  <c r="E50" i="34" a="1"/>
  <c r="E50" i="34" s="1"/>
  <c r="E73" i="34" a="1"/>
  <c r="E73" i="34" s="1"/>
  <c r="E22" i="34" a="1"/>
  <c r="E22" i="34" s="1"/>
  <c r="E63" i="34" a="1"/>
  <c r="E63" i="34" s="1"/>
  <c r="E87" i="34" a="1"/>
  <c r="E87" i="34" s="1"/>
  <c r="E110" i="34" a="1"/>
  <c r="E110" i="34" s="1"/>
  <c r="E24" i="34" a="1"/>
  <c r="E24" i="34" s="1"/>
  <c r="E44" i="34" a="1"/>
  <c r="E44" i="34" s="1"/>
  <c r="E66" i="34" a="1"/>
  <c r="E66" i="34" s="1"/>
  <c r="E111" i="34" a="1"/>
  <c r="E111" i="34" s="1"/>
  <c r="E85" i="34" a="1"/>
  <c r="E85" i="34" s="1"/>
  <c r="E41" i="34" a="1"/>
  <c r="E41" i="34" s="1"/>
  <c r="E23" i="34" a="1"/>
  <c r="E23" i="34" s="1"/>
  <c r="E109" i="34" a="1"/>
  <c r="E109" i="34" s="1"/>
  <c r="E46" i="34" a="1"/>
  <c r="E46" i="34" s="1"/>
  <c r="E68" i="34" a="1"/>
  <c r="E68" i="34" s="1"/>
  <c r="E90" i="34" a="1"/>
  <c r="E90" i="34" s="1"/>
  <c r="E97" i="34" a="1"/>
  <c r="E97" i="34" s="1"/>
  <c r="E32" i="34" a="1"/>
  <c r="E32" i="34" s="1"/>
  <c r="E107" i="34" a="1"/>
  <c r="E107" i="34" s="1"/>
  <c r="E108" i="34" a="1"/>
  <c r="E108" i="34" s="1"/>
  <c r="E42" i="34" a="1"/>
  <c r="E42" i="34" s="1"/>
  <c r="E47" i="34" a="1"/>
  <c r="E47" i="34" s="1"/>
  <c r="E113" i="34" a="1"/>
  <c r="E113" i="34" s="1"/>
  <c r="E92" i="34" a="1"/>
  <c r="E92" i="34" s="1"/>
  <c r="E114" i="34" a="1"/>
  <c r="E114" i="34" s="1"/>
  <c r="E116" i="34" a="1"/>
  <c r="E116" i="34" s="1"/>
  <c r="E35" i="34" a="1"/>
  <c r="E35" i="34" s="1"/>
  <c r="E79" i="34" a="1"/>
  <c r="E79" i="34" s="1"/>
  <c r="E101" i="34" a="1"/>
  <c r="E101" i="34" s="1"/>
  <c r="E36" i="34" a="1"/>
  <c r="E36" i="34" s="1"/>
  <c r="E56" i="34" a="1"/>
  <c r="E56" i="34" s="1"/>
  <c r="E112" i="34" a="1"/>
  <c r="E112" i="34" s="1"/>
  <c r="E37" i="34" a="1"/>
  <c r="E37" i="34" s="1"/>
  <c r="E59" i="34" a="1"/>
  <c r="E59" i="34" s="1"/>
  <c r="E81" i="34" a="1"/>
  <c r="E81" i="34" s="1"/>
  <c r="E103" i="34" a="1"/>
  <c r="E103" i="34" s="1"/>
  <c r="E86" i="34" a="1"/>
  <c r="E86" i="34" s="1"/>
  <c r="E121" i="34" a="1"/>
  <c r="E121" i="34" s="1"/>
  <c r="E84" i="34" a="1"/>
  <c r="E84" i="34" s="1"/>
  <c r="E71" i="34" a="1"/>
  <c r="E71" i="34" s="1"/>
  <c r="E95" i="34" a="1"/>
  <c r="E95" i="34" s="1"/>
  <c r="E119" i="34" a="1"/>
  <c r="E119" i="34" s="1"/>
  <c r="E34" i="34" a="1"/>
  <c r="E34" i="34" s="1"/>
  <c r="E58" i="34" a="1"/>
  <c r="E58" i="34" s="1"/>
  <c r="E45" i="34" a="1"/>
  <c r="E45" i="34" s="1"/>
  <c r="E69" i="34" a="1"/>
  <c r="E69" i="34" s="1"/>
  <c r="E93" i="34" a="1"/>
  <c r="E93" i="34" s="1"/>
  <c r="E117" i="34" a="1"/>
  <c r="E117" i="34" s="1"/>
  <c r="E25" i="34" a="1"/>
  <c r="E25" i="34" s="1"/>
  <c r="E80" i="34" a="1"/>
  <c r="E80" i="34" s="1"/>
  <c r="E104" i="34" a="1"/>
  <c r="E104" i="34" s="1"/>
  <c r="E43" i="34" a="1"/>
  <c r="E43" i="34" s="1"/>
  <c r="E67" i="34" a="1"/>
  <c r="E67" i="34" s="1"/>
  <c r="E91" i="34" a="1"/>
  <c r="E91" i="34" s="1"/>
  <c r="E115" i="34" a="1"/>
  <c r="E115" i="34" s="1"/>
  <c r="E30" i="34" a="1"/>
  <c r="E30" i="34" s="1"/>
  <c r="E54" i="34" a="1"/>
  <c r="E54" i="34" s="1"/>
  <c r="E78" i="34" a="1"/>
  <c r="E78" i="34" s="1"/>
  <c r="E102" i="34" a="1"/>
  <c r="E102" i="34" s="1"/>
  <c r="E49" i="34" a="1"/>
  <c r="E49" i="34" s="1"/>
  <c r="E65" i="34" a="1"/>
  <c r="E65" i="34" s="1"/>
  <c r="E89" i="34" a="1"/>
  <c r="E89" i="34" s="1"/>
  <c r="E28" i="34" a="1"/>
  <c r="E28" i="34" s="1"/>
  <c r="E52" i="34" a="1"/>
  <c r="E52" i="34" s="1"/>
  <c r="E76" i="34" a="1"/>
  <c r="E76" i="34" s="1"/>
  <c r="E100" i="34" a="1"/>
  <c r="E100" i="34" s="1"/>
  <c r="E74" i="34" a="1"/>
  <c r="E74" i="34" s="1"/>
  <c r="E98" i="34" a="1"/>
  <c r="E98" i="34" s="1"/>
  <c r="I2" i="27"/>
  <c r="H2" i="27"/>
  <c r="G7" i="4"/>
  <c r="J3" i="48" l="1"/>
  <c r="G4" i="48"/>
  <c r="H4" i="48" s="1"/>
  <c r="L4" i="48"/>
  <c r="K5" i="48" s="1"/>
  <c r="I4" i="46"/>
  <c r="I4" i="45"/>
  <c r="I3" i="39"/>
  <c r="F4" i="39" s="1"/>
  <c r="Q4" i="39" s="1"/>
  <c r="F3" i="27"/>
  <c r="G3" i="27" s="1"/>
  <c r="H3" i="27" s="1"/>
  <c r="H3" i="34"/>
  <c r="A24" i="4"/>
  <c r="A34" i="4" s="1"/>
  <c r="A44" i="4" s="1"/>
  <c r="A54" i="4" s="1"/>
  <c r="A64" i="4" s="1"/>
  <c r="A23" i="4"/>
  <c r="A33" i="4" s="1"/>
  <c r="A43" i="4" s="1"/>
  <c r="A53" i="4" s="1"/>
  <c r="A63" i="4" s="1"/>
  <c r="A22" i="4"/>
  <c r="A32" i="4" s="1"/>
  <c r="A42" i="4" s="1"/>
  <c r="A52" i="4" s="1"/>
  <c r="A62" i="4" s="1"/>
  <c r="A21" i="4"/>
  <c r="A31" i="4" s="1"/>
  <c r="A41" i="4" s="1"/>
  <c r="A51" i="4" s="1"/>
  <c r="A61" i="4" s="1"/>
  <c r="A20" i="4"/>
  <c r="A30" i="4" s="1"/>
  <c r="A40" i="4" s="1"/>
  <c r="A50" i="4" s="1"/>
  <c r="A60" i="4" s="1"/>
  <c r="A19" i="4"/>
  <c r="A29" i="4" s="1"/>
  <c r="A39" i="4" s="1"/>
  <c r="A49" i="4" s="1"/>
  <c r="A59" i="4" s="1"/>
  <c r="A18" i="4"/>
  <c r="A28" i="4" s="1"/>
  <c r="A38" i="4" s="1"/>
  <c r="A48" i="4" s="1"/>
  <c r="A58" i="4" s="1"/>
  <c r="A17" i="4"/>
  <c r="A27" i="4" s="1"/>
  <c r="A37" i="4" s="1"/>
  <c r="A47" i="4" s="1"/>
  <c r="A57" i="4" s="1"/>
  <c r="A16" i="4"/>
  <c r="A26" i="4" s="1"/>
  <c r="A36" i="4" s="1"/>
  <c r="A46" i="4" s="1"/>
  <c r="A56" i="4" s="1"/>
  <c r="A15" i="4"/>
  <c r="A25" i="4" s="1"/>
  <c r="A35" i="4" s="1"/>
  <c r="A45" i="4" s="1"/>
  <c r="A55" i="4" s="1"/>
  <c r="K4" i="4"/>
  <c r="I4" i="48" l="1"/>
  <c r="F5" i="46"/>
  <c r="J4" i="46"/>
  <c r="F5" i="45"/>
  <c r="L5" i="45" s="1"/>
  <c r="K6" i="45" s="1"/>
  <c r="J4" i="45"/>
  <c r="G4" i="39"/>
  <c r="H4" i="39" s="1"/>
  <c r="L4" i="39"/>
  <c r="K5" i="39" s="1"/>
  <c r="N3" i="34"/>
  <c r="M4" i="34" s="1"/>
  <c r="I3" i="34"/>
  <c r="I3" i="27"/>
  <c r="G14" i="4"/>
  <c r="G13" i="4"/>
  <c r="G12" i="4"/>
  <c r="G11" i="4"/>
  <c r="G10" i="4"/>
  <c r="G9" i="4"/>
  <c r="G8" i="4"/>
  <c r="G6" i="4"/>
  <c r="G5" i="4"/>
  <c r="E5" i="4"/>
  <c r="F5" i="48" l="1"/>
  <c r="J4" i="48"/>
  <c r="G5" i="46"/>
  <c r="H5" i="46" s="1"/>
  <c r="L5" i="46"/>
  <c r="K6" i="46" s="1"/>
  <c r="G5" i="45"/>
  <c r="H5" i="45" s="1"/>
  <c r="I4" i="39"/>
  <c r="F5" i="39" s="1"/>
  <c r="Q5" i="39" s="1"/>
  <c r="G5" i="39"/>
  <c r="H5" i="39" s="1"/>
  <c r="F4" i="27"/>
  <c r="J3" i="34"/>
  <c r="K3" i="34"/>
  <c r="H6" i="4"/>
  <c r="L5" i="39" l="1"/>
  <c r="K6" i="39" s="1"/>
  <c r="I5" i="45"/>
  <c r="F6" i="45" s="1"/>
  <c r="L6" i="45" s="1"/>
  <c r="K7" i="45" s="1"/>
  <c r="G5" i="48"/>
  <c r="H5" i="48" s="1"/>
  <c r="L5" i="48"/>
  <c r="K6" i="48" s="1"/>
  <c r="I5" i="46"/>
  <c r="G4" i="27"/>
  <c r="H4" i="27" s="1"/>
  <c r="J4" i="27"/>
  <c r="I5" i="39"/>
  <c r="F6" i="39" s="1"/>
  <c r="Q6" i="39" s="1"/>
  <c r="I4" i="27"/>
  <c r="H4" i="34"/>
  <c r="H7" i="4"/>
  <c r="G6" i="45" l="1"/>
  <c r="H6" i="45" s="1"/>
  <c r="J5" i="45"/>
  <c r="I5" i="48"/>
  <c r="F6" i="46"/>
  <c r="J5" i="46"/>
  <c r="G6" i="39"/>
  <c r="H6" i="39" s="1"/>
  <c r="L6" i="39"/>
  <c r="K7" i="39" s="1"/>
  <c r="I4" i="34"/>
  <c r="J4" i="34" s="1"/>
  <c r="N4" i="34"/>
  <c r="M5" i="34" s="1"/>
  <c r="H8" i="4"/>
  <c r="I6" i="45" l="1"/>
  <c r="F6" i="48"/>
  <c r="J5" i="48"/>
  <c r="G6" i="46"/>
  <c r="H6" i="46" s="1"/>
  <c r="L6" i="46"/>
  <c r="K7" i="46" s="1"/>
  <c r="F7" i="45"/>
  <c r="J6" i="45"/>
  <c r="L7" i="45"/>
  <c r="K8" i="45" s="1"/>
  <c r="G7" i="45"/>
  <c r="H7" i="45" s="1"/>
  <c r="I6" i="39"/>
  <c r="F7" i="39" s="1"/>
  <c r="Q7" i="39" s="1"/>
  <c r="K4" i="34"/>
  <c r="H5" i="34"/>
  <c r="H9" i="4"/>
  <c r="I6" i="46" l="1"/>
  <c r="F7" i="46" s="1"/>
  <c r="G6" i="48"/>
  <c r="H6" i="48" s="1"/>
  <c r="L6" i="48"/>
  <c r="K7" i="48" s="1"/>
  <c r="L7" i="46"/>
  <c r="K8" i="46" s="1"/>
  <c r="G7" i="46"/>
  <c r="H7" i="46" s="1"/>
  <c r="J6" i="46"/>
  <c r="I7" i="45"/>
  <c r="F8" i="45" s="1"/>
  <c r="J7" i="45"/>
  <c r="G8" i="45"/>
  <c r="H8" i="45" s="1"/>
  <c r="L8" i="45"/>
  <c r="K9" i="45" s="1"/>
  <c r="G7" i="39"/>
  <c r="H7" i="39" s="1"/>
  <c r="L7" i="39"/>
  <c r="K8" i="39" s="1"/>
  <c r="I5" i="34"/>
  <c r="J5" i="34" s="1"/>
  <c r="N5" i="34"/>
  <c r="M6" i="34" s="1"/>
  <c r="H10" i="4"/>
  <c r="I6" i="48" l="1"/>
  <c r="I7" i="46"/>
  <c r="I8" i="45"/>
  <c r="I7" i="39"/>
  <c r="F8" i="39"/>
  <c r="K5" i="34"/>
  <c r="H6" i="34" s="1"/>
  <c r="H11" i="4"/>
  <c r="F7" i="48" l="1"/>
  <c r="J6" i="48"/>
  <c r="F8" i="46"/>
  <c r="J7" i="46"/>
  <c r="F9" i="45"/>
  <c r="J8" i="45"/>
  <c r="L9" i="45"/>
  <c r="K10" i="45" s="1"/>
  <c r="G9" i="45"/>
  <c r="H9" i="45" s="1"/>
  <c r="L8" i="39"/>
  <c r="K9" i="39" s="1"/>
  <c r="Q8" i="39"/>
  <c r="G8" i="39"/>
  <c r="H8" i="39" s="1"/>
  <c r="N6" i="34"/>
  <c r="M7" i="34" s="1"/>
  <c r="I6" i="34"/>
  <c r="J6" i="34" s="1"/>
  <c r="H12" i="4"/>
  <c r="G7" i="48" l="1"/>
  <c r="H7" i="48" s="1"/>
  <c r="L7" i="48"/>
  <c r="K8" i="48" s="1"/>
  <c r="L8" i="46"/>
  <c r="K9" i="46" s="1"/>
  <c r="G8" i="46"/>
  <c r="H8" i="46" s="1"/>
  <c r="I9" i="45"/>
  <c r="F10" i="45" s="1"/>
  <c r="I8" i="39"/>
  <c r="F9" i="39" s="1"/>
  <c r="Q9" i="39" s="1"/>
  <c r="L9" i="39"/>
  <c r="K10" i="39" s="1"/>
  <c r="G9" i="39"/>
  <c r="H9" i="39" s="1"/>
  <c r="K6" i="34"/>
  <c r="H7" i="34"/>
  <c r="H13" i="4"/>
  <c r="I8" i="46" l="1"/>
  <c r="F9" i="46" s="1"/>
  <c r="I7" i="48"/>
  <c r="L9" i="46"/>
  <c r="K10" i="46" s="1"/>
  <c r="G9" i="46"/>
  <c r="H9" i="46" s="1"/>
  <c r="J8" i="46"/>
  <c r="J9" i="45"/>
  <c r="L10" i="45"/>
  <c r="K11" i="45" s="1"/>
  <c r="G10" i="45"/>
  <c r="H10" i="45" s="1"/>
  <c r="I9" i="39"/>
  <c r="F10" i="39" s="1"/>
  <c r="Q10" i="39" s="1"/>
  <c r="N7" i="34"/>
  <c r="M8" i="34" s="1"/>
  <c r="I7" i="34"/>
  <c r="J7" i="34" s="1"/>
  <c r="H14" i="4"/>
  <c r="F8" i="48" l="1"/>
  <c r="J7" i="48"/>
  <c r="I9" i="46"/>
  <c r="I10" i="45"/>
  <c r="G10" i="39"/>
  <c r="H10" i="39" s="1"/>
  <c r="L10" i="39"/>
  <c r="K11" i="39" s="1"/>
  <c r="K7" i="34"/>
  <c r="H8" i="34" s="1"/>
  <c r="N8" i="34"/>
  <c r="M9" i="34" s="1"/>
  <c r="I8" i="34"/>
  <c r="J8" i="34" s="1"/>
  <c r="H15" i="4"/>
  <c r="G8" i="48" l="1"/>
  <c r="H8" i="48" s="1"/>
  <c r="L8" i="48"/>
  <c r="K9" i="48" s="1"/>
  <c r="F10" i="46"/>
  <c r="J9" i="46"/>
  <c r="F11" i="45"/>
  <c r="J10" i="45"/>
  <c r="L11" i="45"/>
  <c r="K12" i="45" s="1"/>
  <c r="G11" i="45"/>
  <c r="H11" i="45" s="1"/>
  <c r="I10" i="39"/>
  <c r="F11" i="39" s="1"/>
  <c r="Q11" i="39" s="1"/>
  <c r="K8" i="34"/>
  <c r="H9" i="34" s="1"/>
  <c r="H16" i="4"/>
  <c r="I8" i="48" l="1"/>
  <c r="G10" i="46"/>
  <c r="H10" i="46" s="1"/>
  <c r="L10" i="46"/>
  <c r="K11" i="46" s="1"/>
  <c r="I10" i="46"/>
  <c r="F11" i="46" s="1"/>
  <c r="I11" i="45"/>
  <c r="F12" i="45" s="1"/>
  <c r="J11" i="45"/>
  <c r="G12" i="45"/>
  <c r="H12" i="45" s="1"/>
  <c r="L12" i="45"/>
  <c r="K13" i="45" s="1"/>
  <c r="G11" i="39"/>
  <c r="H11" i="39" s="1"/>
  <c r="L11" i="39"/>
  <c r="K12" i="39" s="1"/>
  <c r="I9" i="34"/>
  <c r="N9" i="34"/>
  <c r="M10" i="34" s="1"/>
  <c r="H17" i="4"/>
  <c r="F9" i="48" l="1"/>
  <c r="J8" i="48"/>
  <c r="G11" i="46"/>
  <c r="H11" i="46" s="1"/>
  <c r="L11" i="46"/>
  <c r="K12" i="46" s="1"/>
  <c r="I11" i="46"/>
  <c r="F12" i="46" s="1"/>
  <c r="J10" i="46"/>
  <c r="I12" i="45"/>
  <c r="I11" i="39"/>
  <c r="F12" i="39" s="1"/>
  <c r="L12" i="39"/>
  <c r="K13" i="39" s="1"/>
  <c r="J9" i="34"/>
  <c r="K9" i="34"/>
  <c r="H10" i="34" s="1"/>
  <c r="H18" i="4"/>
  <c r="G9" i="48" l="1"/>
  <c r="H9" i="48" s="1"/>
  <c r="L9" i="48"/>
  <c r="K10" i="48" s="1"/>
  <c r="G12" i="46"/>
  <c r="H12" i="46" s="1"/>
  <c r="L12" i="46"/>
  <c r="K13" i="46" s="1"/>
  <c r="I12" i="46"/>
  <c r="F13" i="46" s="1"/>
  <c r="J11" i="46"/>
  <c r="F13" i="45"/>
  <c r="G13" i="45" s="1"/>
  <c r="H13" i="45" s="1"/>
  <c r="J12" i="45"/>
  <c r="G12" i="39"/>
  <c r="H12" i="39" s="1"/>
  <c r="Q12" i="39"/>
  <c r="I12" i="39"/>
  <c r="F13" i="39" s="1"/>
  <c r="Q13" i="39" s="1"/>
  <c r="N10" i="34"/>
  <c r="M11" i="34" s="1"/>
  <c r="I10" i="34"/>
  <c r="H19" i="4"/>
  <c r="L13" i="45" l="1"/>
  <c r="K14" i="45" s="1"/>
  <c r="I9" i="48"/>
  <c r="G13" i="46"/>
  <c r="H13" i="46" s="1"/>
  <c r="I13" i="46"/>
  <c r="F14" i="46" s="1"/>
  <c r="L13" i="46"/>
  <c r="K14" i="46" s="1"/>
  <c r="J12" i="46"/>
  <c r="I13" i="45"/>
  <c r="F14" i="45" s="1"/>
  <c r="L13" i="39"/>
  <c r="K14" i="39" s="1"/>
  <c r="G13" i="39"/>
  <c r="H13" i="39" s="1"/>
  <c r="J10" i="34"/>
  <c r="K10" i="34"/>
  <c r="H11" i="34" s="1"/>
  <c r="H20" i="4"/>
  <c r="F10" i="48" l="1"/>
  <c r="J9" i="48"/>
  <c r="G14" i="46"/>
  <c r="H14" i="46" s="1"/>
  <c r="L14" i="46"/>
  <c r="K15" i="46" s="1"/>
  <c r="I14" i="46"/>
  <c r="F15" i="46" s="1"/>
  <c r="J13" i="46"/>
  <c r="J13" i="45"/>
  <c r="L14" i="45"/>
  <c r="K15" i="45" s="1"/>
  <c r="G14" i="45"/>
  <c r="H14" i="45" s="1"/>
  <c r="I13" i="39"/>
  <c r="F14" i="39" s="1"/>
  <c r="Q14" i="39" s="1"/>
  <c r="I11" i="34"/>
  <c r="N11" i="34"/>
  <c r="M12" i="34" s="1"/>
  <c r="H21" i="4"/>
  <c r="L10" i="48" l="1"/>
  <c r="K11" i="48" s="1"/>
  <c r="G10" i="48"/>
  <c r="H10" i="48" s="1"/>
  <c r="G15" i="46"/>
  <c r="L15" i="46"/>
  <c r="K16" i="46" s="1"/>
  <c r="J14" i="46"/>
  <c r="I14" i="45"/>
  <c r="G14" i="39"/>
  <c r="H14" i="39" s="1"/>
  <c r="L14" i="39"/>
  <c r="K15" i="39" s="1"/>
  <c r="J11" i="34"/>
  <c r="K11" i="34"/>
  <c r="H12" i="34" s="1"/>
  <c r="H22" i="4"/>
  <c r="I10" i="48" l="1"/>
  <c r="H15" i="46"/>
  <c r="I15" i="46"/>
  <c r="F15" i="45"/>
  <c r="L15" i="45" s="1"/>
  <c r="K16" i="45" s="1"/>
  <c r="J14" i="45"/>
  <c r="G15" i="45"/>
  <c r="H15" i="45" s="1"/>
  <c r="I14" i="39"/>
  <c r="F15" i="39" s="1"/>
  <c r="Q15" i="39" s="1"/>
  <c r="I12" i="34"/>
  <c r="N12" i="34"/>
  <c r="M13" i="34" s="1"/>
  <c r="H23" i="4"/>
  <c r="F11" i="48" l="1"/>
  <c r="J10" i="48"/>
  <c r="F16" i="46"/>
  <c r="J15" i="46"/>
  <c r="I15" i="45"/>
  <c r="F16" i="45" s="1"/>
  <c r="G16" i="45"/>
  <c r="H16" i="45" s="1"/>
  <c r="L16" i="45"/>
  <c r="K17" i="45" s="1"/>
  <c r="G15" i="39"/>
  <c r="H15" i="39" s="1"/>
  <c r="L15" i="39"/>
  <c r="K16" i="39" s="1"/>
  <c r="J12" i="34"/>
  <c r="K12" i="34"/>
  <c r="H13" i="34" s="1"/>
  <c r="H25" i="4"/>
  <c r="H24" i="4"/>
  <c r="J15" i="45" l="1"/>
  <c r="G11" i="48"/>
  <c r="H11" i="48" s="1"/>
  <c r="L11" i="48"/>
  <c r="K12" i="48" s="1"/>
  <c r="G16" i="46"/>
  <c r="H16" i="46" s="1"/>
  <c r="L16" i="46"/>
  <c r="K17" i="46" s="1"/>
  <c r="I16" i="45"/>
  <c r="F17" i="45" s="1"/>
  <c r="I15" i="39"/>
  <c r="F16" i="39" s="1"/>
  <c r="Q16" i="39" s="1"/>
  <c r="I13" i="34"/>
  <c r="N13" i="34"/>
  <c r="M14" i="34" s="1"/>
  <c r="H26" i="4"/>
  <c r="I16" i="46" l="1"/>
  <c r="F17" i="46" s="1"/>
  <c r="I11" i="48"/>
  <c r="F12" i="48" s="1"/>
  <c r="G12" i="48" s="1"/>
  <c r="H12" i="48" s="1"/>
  <c r="G17" i="46"/>
  <c r="H17" i="46" s="1"/>
  <c r="L17" i="46"/>
  <c r="K18" i="46" s="1"/>
  <c r="I17" i="46"/>
  <c r="F18" i="46" s="1"/>
  <c r="J16" i="46"/>
  <c r="J16" i="45"/>
  <c r="L17" i="45"/>
  <c r="K18" i="45" s="1"/>
  <c r="G17" i="45"/>
  <c r="H17" i="45" s="1"/>
  <c r="G16" i="39"/>
  <c r="H16" i="39" s="1"/>
  <c r="L16" i="39"/>
  <c r="K17" i="39" s="1"/>
  <c r="J13" i="34"/>
  <c r="K13" i="34"/>
  <c r="H14" i="34" s="1"/>
  <c r="H28" i="4"/>
  <c r="H27" i="4"/>
  <c r="L12" i="48" l="1"/>
  <c r="K13" i="48" s="1"/>
  <c r="J11" i="48"/>
  <c r="I12" i="48"/>
  <c r="G18" i="46"/>
  <c r="H18" i="46" s="1"/>
  <c r="L18" i="46"/>
  <c r="K19" i="46" s="1"/>
  <c r="I18" i="46"/>
  <c r="F19" i="46" s="1"/>
  <c r="J17" i="46"/>
  <c r="G19" i="46"/>
  <c r="H19" i="46" s="1"/>
  <c r="I17" i="45"/>
  <c r="I16" i="39"/>
  <c r="F17" i="39" s="1"/>
  <c r="Q17" i="39" s="1"/>
  <c r="L17" i="39"/>
  <c r="K18" i="39" s="1"/>
  <c r="G17" i="39"/>
  <c r="H17" i="39" s="1"/>
  <c r="I14" i="34"/>
  <c r="N14" i="34"/>
  <c r="M15" i="34" s="1"/>
  <c r="H29" i="4"/>
  <c r="L19" i="46" l="1"/>
  <c r="K20" i="46" s="1"/>
  <c r="F13" i="48"/>
  <c r="J12" i="48"/>
  <c r="J18" i="46"/>
  <c r="F18" i="45"/>
  <c r="J17" i="45"/>
  <c r="I19" i="46"/>
  <c r="F20" i="46" s="1"/>
  <c r="L18" i="45"/>
  <c r="K19" i="45" s="1"/>
  <c r="G18" i="45"/>
  <c r="H18" i="45" s="1"/>
  <c r="I17" i="39"/>
  <c r="F18" i="39" s="1"/>
  <c r="Q18" i="39" s="1"/>
  <c r="J14" i="34"/>
  <c r="K14" i="34"/>
  <c r="H15" i="34" s="1"/>
  <c r="H30" i="4"/>
  <c r="G13" i="48" l="1"/>
  <c r="H13" i="48" s="1"/>
  <c r="L13" i="48"/>
  <c r="K14" i="48" s="1"/>
  <c r="J19" i="46"/>
  <c r="G20" i="46"/>
  <c r="H20" i="46" s="1"/>
  <c r="L20" i="46"/>
  <c r="K21" i="46" s="1"/>
  <c r="I18" i="45"/>
  <c r="F19" i="45" s="1"/>
  <c r="G18" i="39"/>
  <c r="H18" i="39" s="1"/>
  <c r="L18" i="39"/>
  <c r="K19" i="39" s="1"/>
  <c r="N15" i="34"/>
  <c r="M16" i="34" s="1"/>
  <c r="I15" i="34"/>
  <c r="H31" i="4"/>
  <c r="I13" i="48" l="1"/>
  <c r="J18" i="45"/>
  <c r="I20" i="46"/>
  <c r="L19" i="45"/>
  <c r="K20" i="45" s="1"/>
  <c r="G19" i="45"/>
  <c r="H19" i="45" s="1"/>
  <c r="I18" i="39"/>
  <c r="F19" i="39" s="1"/>
  <c r="Q19" i="39" s="1"/>
  <c r="J15" i="34"/>
  <c r="K15" i="34"/>
  <c r="H16" i="34" s="1"/>
  <c r="H32" i="4"/>
  <c r="I19" i="45" l="1"/>
  <c r="F20" i="45" s="1"/>
  <c r="F14" i="48"/>
  <c r="J13" i="48"/>
  <c r="F21" i="46"/>
  <c r="J20" i="46"/>
  <c r="J19" i="45"/>
  <c r="G21" i="46"/>
  <c r="H21" i="46" s="1"/>
  <c r="L21" i="46"/>
  <c r="K22" i="46" s="1"/>
  <c r="I21" i="46"/>
  <c r="F22" i="46" s="1"/>
  <c r="G20" i="45"/>
  <c r="H20" i="45" s="1"/>
  <c r="L20" i="45"/>
  <c r="K21" i="45" s="1"/>
  <c r="G19" i="39"/>
  <c r="H19" i="39" s="1"/>
  <c r="L19" i="39"/>
  <c r="K20" i="39" s="1"/>
  <c r="I16" i="34"/>
  <c r="N16" i="34"/>
  <c r="M17" i="34" s="1"/>
  <c r="H34" i="4"/>
  <c r="H33" i="4"/>
  <c r="G14" i="48" l="1"/>
  <c r="H14" i="48" s="1"/>
  <c r="L14" i="48"/>
  <c r="K15" i="48" s="1"/>
  <c r="J21" i="46"/>
  <c r="G22" i="46"/>
  <c r="H22" i="46" s="1"/>
  <c r="L22" i="46"/>
  <c r="K23" i="46" s="1"/>
  <c r="I20" i="45"/>
  <c r="I19" i="39"/>
  <c r="F20" i="39" s="1"/>
  <c r="Q20" i="39" s="1"/>
  <c r="G20" i="39"/>
  <c r="H20" i="39" s="1"/>
  <c r="J16" i="34"/>
  <c r="K16" i="34"/>
  <c r="H35" i="4"/>
  <c r="I14" i="48" l="1"/>
  <c r="H17" i="34"/>
  <c r="L16" i="34"/>
  <c r="F21" i="45"/>
  <c r="J20" i="45"/>
  <c r="I22" i="46"/>
  <c r="G21" i="45"/>
  <c r="H21" i="45" s="1"/>
  <c r="L21" i="45"/>
  <c r="K22" i="45" s="1"/>
  <c r="L20" i="39"/>
  <c r="K21" i="39" s="1"/>
  <c r="I20" i="39"/>
  <c r="F21" i="39" s="1"/>
  <c r="Q21" i="39" s="1"/>
  <c r="I17" i="34"/>
  <c r="N17" i="34"/>
  <c r="M18" i="34" s="1"/>
  <c r="H36" i="4"/>
  <c r="F15" i="48" l="1"/>
  <c r="J14" i="48"/>
  <c r="F23" i="46"/>
  <c r="J22" i="46"/>
  <c r="L23" i="46"/>
  <c r="K24" i="46" s="1"/>
  <c r="G23" i="46"/>
  <c r="H23" i="46" s="1"/>
  <c r="I21" i="45"/>
  <c r="F22" i="45" s="1"/>
  <c r="L21" i="39"/>
  <c r="K22" i="39" s="1"/>
  <c r="G21" i="39"/>
  <c r="H21" i="39" s="1"/>
  <c r="J17" i="34"/>
  <c r="K17" i="34"/>
  <c r="H18" i="34" s="1"/>
  <c r="H37" i="4"/>
  <c r="L15" i="48" l="1"/>
  <c r="K16" i="48" s="1"/>
  <c r="G15" i="48"/>
  <c r="H15" i="48" s="1"/>
  <c r="L17" i="34"/>
  <c r="J21" i="45"/>
  <c r="I23" i="46"/>
  <c r="F24" i="46" s="1"/>
  <c r="L22" i="45"/>
  <c r="K23" i="45" s="1"/>
  <c r="G22" i="45"/>
  <c r="H22" i="45" s="1"/>
  <c r="I21" i="39"/>
  <c r="F22" i="39" s="1"/>
  <c r="Q22" i="39" s="1"/>
  <c r="I18" i="34"/>
  <c r="N18" i="34"/>
  <c r="M19" i="34" s="1"/>
  <c r="H38" i="4"/>
  <c r="I15" i="48" l="1"/>
  <c r="J23" i="46"/>
  <c r="G24" i="46"/>
  <c r="H24" i="46" s="1"/>
  <c r="L24" i="46"/>
  <c r="K25" i="46" s="1"/>
  <c r="I22" i="45"/>
  <c r="G22" i="39"/>
  <c r="H22" i="39" s="1"/>
  <c r="L22" i="39"/>
  <c r="K23" i="39" s="1"/>
  <c r="J18" i="34"/>
  <c r="K18" i="34"/>
  <c r="H39" i="4"/>
  <c r="F16" i="48" l="1"/>
  <c r="J15" i="48"/>
  <c r="H19" i="34"/>
  <c r="L18" i="34"/>
  <c r="F23" i="45"/>
  <c r="J22" i="45"/>
  <c r="I24" i="46"/>
  <c r="L23" i="45"/>
  <c r="K24" i="45" s="1"/>
  <c r="G23" i="45"/>
  <c r="H23" i="45" s="1"/>
  <c r="I22" i="39"/>
  <c r="F23" i="39" s="1"/>
  <c r="Q23" i="39" s="1"/>
  <c r="H40" i="4"/>
  <c r="G16" i="48" l="1"/>
  <c r="H16" i="48" s="1"/>
  <c r="L16" i="48"/>
  <c r="K17" i="48" s="1"/>
  <c r="I19" i="34"/>
  <c r="N19" i="34"/>
  <c r="M20" i="34" s="1"/>
  <c r="F25" i="46"/>
  <c r="J24" i="46"/>
  <c r="I23" i="45"/>
  <c r="F24" i="45" s="1"/>
  <c r="G25" i="46"/>
  <c r="H25" i="46" s="1"/>
  <c r="L25" i="46"/>
  <c r="K26" i="46" s="1"/>
  <c r="I25" i="46"/>
  <c r="F26" i="46" s="1"/>
  <c r="G24" i="45"/>
  <c r="H24" i="45" s="1"/>
  <c r="L24" i="45"/>
  <c r="K25" i="45" s="1"/>
  <c r="G23" i="39"/>
  <c r="H23" i="39" s="1"/>
  <c r="L23" i="39"/>
  <c r="K24" i="39" s="1"/>
  <c r="H41" i="4"/>
  <c r="J23" i="45" l="1"/>
  <c r="I16" i="48"/>
  <c r="J19" i="34"/>
  <c r="K19" i="34"/>
  <c r="J25" i="46"/>
  <c r="L26" i="46"/>
  <c r="K27" i="46" s="1"/>
  <c r="G26" i="46"/>
  <c r="H26" i="46" s="1"/>
  <c r="I24" i="45"/>
  <c r="F25" i="45" s="1"/>
  <c r="I23" i="39"/>
  <c r="F24" i="39" s="1"/>
  <c r="Q24" i="39" s="1"/>
  <c r="H42" i="4"/>
  <c r="F17" i="48" l="1"/>
  <c r="J16" i="48"/>
  <c r="L19" i="34"/>
  <c r="H20" i="34"/>
  <c r="J24" i="45"/>
  <c r="I26" i="46"/>
  <c r="G25" i="45"/>
  <c r="H25" i="45" s="1"/>
  <c r="L25" i="45"/>
  <c r="K26" i="45" s="1"/>
  <c r="L24" i="39"/>
  <c r="K25" i="39" s="1"/>
  <c r="G24" i="39"/>
  <c r="H24" i="39" s="1"/>
  <c r="H43" i="4"/>
  <c r="G17" i="48" l="1"/>
  <c r="H17" i="48" s="1"/>
  <c r="L17" i="48"/>
  <c r="K18" i="48" s="1"/>
  <c r="I20" i="34"/>
  <c r="N20" i="34"/>
  <c r="M21" i="34" s="1"/>
  <c r="F27" i="46"/>
  <c r="J26" i="46"/>
  <c r="L27" i="46"/>
  <c r="K28" i="46" s="1"/>
  <c r="G27" i="46"/>
  <c r="H27" i="46" s="1"/>
  <c r="I25" i="45"/>
  <c r="I24" i="39"/>
  <c r="F25" i="39" s="1"/>
  <c r="Q25" i="39" s="1"/>
  <c r="L25" i="39"/>
  <c r="K26" i="39" s="1"/>
  <c r="G25" i="39"/>
  <c r="H25" i="39" s="1"/>
  <c r="H45" i="4"/>
  <c r="H44" i="4"/>
  <c r="I17" i="48" l="1"/>
  <c r="J20" i="34"/>
  <c r="K20" i="34"/>
  <c r="F26" i="45"/>
  <c r="J25" i="45"/>
  <c r="I27" i="46"/>
  <c r="F28" i="46" s="1"/>
  <c r="L26" i="45"/>
  <c r="K27" i="45" s="1"/>
  <c r="G26" i="45"/>
  <c r="H26" i="45" s="1"/>
  <c r="I25" i="39"/>
  <c r="F26" i="39" s="1"/>
  <c r="Q26" i="39" s="1"/>
  <c r="H46" i="4"/>
  <c r="F18" i="48" l="1"/>
  <c r="J17" i="48"/>
  <c r="H21" i="34"/>
  <c r="L20" i="34"/>
  <c r="J27" i="46"/>
  <c r="G28" i="46"/>
  <c r="H28" i="46" s="1"/>
  <c r="L28" i="46"/>
  <c r="K29" i="46" s="1"/>
  <c r="I26" i="45"/>
  <c r="F27" i="45" s="1"/>
  <c r="G26" i="39"/>
  <c r="H26" i="39" s="1"/>
  <c r="L26" i="39"/>
  <c r="K27" i="39" s="1"/>
  <c r="H47" i="4"/>
  <c r="G18" i="48" l="1"/>
  <c r="H18" i="48" s="1"/>
  <c r="L18" i="48"/>
  <c r="K19" i="48" s="1"/>
  <c r="N21" i="34"/>
  <c r="M22" i="34" s="1"/>
  <c r="I21" i="34"/>
  <c r="J21" i="34" s="1"/>
  <c r="J26" i="45"/>
  <c r="I28" i="46"/>
  <c r="L27" i="45"/>
  <c r="K28" i="45" s="1"/>
  <c r="G27" i="45"/>
  <c r="H27" i="45" s="1"/>
  <c r="I26" i="39"/>
  <c r="F27" i="39" s="1"/>
  <c r="Q27" i="39" s="1"/>
  <c r="H48" i="4"/>
  <c r="I18" i="48" l="1"/>
  <c r="K21" i="34"/>
  <c r="F29" i="46"/>
  <c r="J28" i="46"/>
  <c r="G29" i="46"/>
  <c r="H29" i="46" s="1"/>
  <c r="L29" i="46"/>
  <c r="K30" i="46" s="1"/>
  <c r="I27" i="45"/>
  <c r="G27" i="39"/>
  <c r="H27" i="39" s="1"/>
  <c r="L27" i="39"/>
  <c r="K28" i="39" s="1"/>
  <c r="H49" i="4"/>
  <c r="I29" i="46" l="1"/>
  <c r="F30" i="46" s="1"/>
  <c r="F19" i="48"/>
  <c r="J18" i="48"/>
  <c r="H22" i="34"/>
  <c r="L21" i="34"/>
  <c r="J29" i="46"/>
  <c r="F28" i="45"/>
  <c r="J27" i="45"/>
  <c r="G30" i="46"/>
  <c r="H30" i="46" s="1"/>
  <c r="L30" i="46"/>
  <c r="K31" i="46" s="1"/>
  <c r="G28" i="45"/>
  <c r="H28" i="45" s="1"/>
  <c r="L28" i="45"/>
  <c r="K29" i="45" s="1"/>
  <c r="I27" i="39"/>
  <c r="F28" i="39" s="1"/>
  <c r="Q28" i="39" s="1"/>
  <c r="H50" i="4"/>
  <c r="G28" i="39" l="1"/>
  <c r="H28" i="39" s="1"/>
  <c r="G19" i="48"/>
  <c r="H19" i="48" s="1"/>
  <c r="L19" i="48"/>
  <c r="K20" i="48" s="1"/>
  <c r="I22" i="34"/>
  <c r="J22" i="34" s="1"/>
  <c r="N22" i="34"/>
  <c r="M23" i="34" s="1"/>
  <c r="I30" i="46"/>
  <c r="I28" i="45"/>
  <c r="F29" i="45" s="1"/>
  <c r="L28" i="39"/>
  <c r="K29" i="39" s="1"/>
  <c r="I28" i="39"/>
  <c r="F29" i="39" s="1"/>
  <c r="Q29" i="39" s="1"/>
  <c r="H52" i="4"/>
  <c r="H51" i="4"/>
  <c r="K22" i="34" l="1"/>
  <c r="H23" i="34" s="1"/>
  <c r="I19" i="48"/>
  <c r="F20" i="48" s="1"/>
  <c r="G20" i="48" s="1"/>
  <c r="H20" i="48" s="1"/>
  <c r="I23" i="34"/>
  <c r="J23" i="34" s="1"/>
  <c r="N23" i="34"/>
  <c r="M24" i="34" s="1"/>
  <c r="L22" i="34"/>
  <c r="F31" i="46"/>
  <c r="J30" i="46"/>
  <c r="J28" i="45"/>
  <c r="L31" i="46"/>
  <c r="K32" i="46" s="1"/>
  <c r="G31" i="46"/>
  <c r="H31" i="46" s="1"/>
  <c r="L29" i="45"/>
  <c r="K30" i="45" s="1"/>
  <c r="G29" i="45"/>
  <c r="H29" i="45" s="1"/>
  <c r="L29" i="39"/>
  <c r="K30" i="39" s="1"/>
  <c r="G29" i="39"/>
  <c r="H29" i="39" s="1"/>
  <c r="H53" i="4"/>
  <c r="K23" i="34" l="1"/>
  <c r="H24" i="34" s="1"/>
  <c r="J19" i="48"/>
  <c r="L20" i="48"/>
  <c r="K21" i="48" s="1"/>
  <c r="I20" i="48"/>
  <c r="I24" i="34"/>
  <c r="J24" i="34" s="1"/>
  <c r="N24" i="34"/>
  <c r="M25" i="34" s="1"/>
  <c r="L23" i="34"/>
  <c r="I31" i="46"/>
  <c r="F32" i="46" s="1"/>
  <c r="J31" i="46"/>
  <c r="G32" i="46"/>
  <c r="H32" i="46" s="1"/>
  <c r="L32" i="46"/>
  <c r="K33" i="46" s="1"/>
  <c r="I29" i="45"/>
  <c r="I29" i="39"/>
  <c r="F30" i="39" s="1"/>
  <c r="Q30" i="39" s="1"/>
  <c r="H54" i="4"/>
  <c r="F21" i="48" l="1"/>
  <c r="J20" i="48"/>
  <c r="K24" i="34"/>
  <c r="H25" i="34" s="1"/>
  <c r="L24" i="34"/>
  <c r="F30" i="45"/>
  <c r="J29" i="45"/>
  <c r="I32" i="46"/>
  <c r="L30" i="45"/>
  <c r="K31" i="45" s="1"/>
  <c r="G30" i="45"/>
  <c r="H30" i="45" s="1"/>
  <c r="L30" i="39"/>
  <c r="K31" i="39" s="1"/>
  <c r="G30" i="39"/>
  <c r="H30" i="39" s="1"/>
  <c r="H55" i="4"/>
  <c r="G21" i="48" l="1"/>
  <c r="H21" i="48" s="1"/>
  <c r="L21" i="48"/>
  <c r="K22" i="48" s="1"/>
  <c r="I25" i="34"/>
  <c r="N25" i="34"/>
  <c r="M26" i="34" s="1"/>
  <c r="F33" i="46"/>
  <c r="J32" i="46"/>
  <c r="G33" i="46"/>
  <c r="H33" i="46" s="1"/>
  <c r="L33" i="46"/>
  <c r="K34" i="46" s="1"/>
  <c r="I30" i="45"/>
  <c r="F31" i="45" s="1"/>
  <c r="I30" i="39"/>
  <c r="F31" i="39" s="1"/>
  <c r="Q31" i="39" s="1"/>
  <c r="G31" i="39"/>
  <c r="H31" i="39" s="1"/>
  <c r="L31" i="39"/>
  <c r="K32" i="39" s="1"/>
  <c r="H56" i="4"/>
  <c r="I33" i="46" l="1"/>
  <c r="F34" i="46" s="1"/>
  <c r="I21" i="48"/>
  <c r="J25" i="34"/>
  <c r="K25" i="34"/>
  <c r="J33" i="46"/>
  <c r="J30" i="45"/>
  <c r="G34" i="46"/>
  <c r="H34" i="46" s="1"/>
  <c r="L34" i="46"/>
  <c r="K35" i="46" s="1"/>
  <c r="L31" i="45"/>
  <c r="K32" i="45" s="1"/>
  <c r="G31" i="45"/>
  <c r="H31" i="45" s="1"/>
  <c r="I31" i="39"/>
  <c r="F32" i="39" s="1"/>
  <c r="H58" i="4"/>
  <c r="H57" i="4"/>
  <c r="F22" i="48" l="1"/>
  <c r="J21" i="48"/>
  <c r="L25" i="34"/>
  <c r="H26" i="34"/>
  <c r="I34" i="46"/>
  <c r="I31" i="45"/>
  <c r="G32" i="39"/>
  <c r="H32" i="39" s="1"/>
  <c r="Q32" i="39"/>
  <c r="L32" i="39"/>
  <c r="K33" i="39" s="1"/>
  <c r="I32" i="39"/>
  <c r="F33" i="39" s="1"/>
  <c r="Q33" i="39" s="1"/>
  <c r="H59" i="4"/>
  <c r="G22" i="48" l="1"/>
  <c r="H22" i="48" s="1"/>
  <c r="L22" i="48"/>
  <c r="K23" i="48" s="1"/>
  <c r="I26" i="34"/>
  <c r="J26" i="34" s="1"/>
  <c r="N26" i="34"/>
  <c r="M27" i="34" s="1"/>
  <c r="K26" i="34"/>
  <c r="F35" i="46"/>
  <c r="J34" i="46"/>
  <c r="F32" i="45"/>
  <c r="J31" i="45"/>
  <c r="L35" i="46"/>
  <c r="K36" i="46" s="1"/>
  <c r="G35" i="46"/>
  <c r="H35" i="46" s="1"/>
  <c r="G32" i="45"/>
  <c r="H32" i="45" s="1"/>
  <c r="L32" i="45"/>
  <c r="K33" i="45" s="1"/>
  <c r="L33" i="39"/>
  <c r="K34" i="39" s="1"/>
  <c r="G33" i="39"/>
  <c r="H33" i="39" s="1"/>
  <c r="H60" i="4"/>
  <c r="I22" i="48" l="1"/>
  <c r="L26" i="34"/>
  <c r="H27" i="34"/>
  <c r="I35" i="46"/>
  <c r="F36" i="46" s="1"/>
  <c r="I32" i="45"/>
  <c r="F33" i="45" s="1"/>
  <c r="I33" i="39"/>
  <c r="F34" i="39" s="1"/>
  <c r="Q34" i="39" s="1"/>
  <c r="L34" i="39"/>
  <c r="K35" i="39" s="1"/>
  <c r="H62" i="4"/>
  <c r="H61" i="4"/>
  <c r="F23" i="48" l="1"/>
  <c r="J22" i="48"/>
  <c r="I27" i="34"/>
  <c r="J27" i="34" s="1"/>
  <c r="N27" i="34"/>
  <c r="M28" i="34" s="1"/>
  <c r="K27" i="34"/>
  <c r="J35" i="46"/>
  <c r="J32" i="45"/>
  <c r="G36" i="46"/>
  <c r="H36" i="46" s="1"/>
  <c r="L36" i="46"/>
  <c r="K37" i="46" s="1"/>
  <c r="L33" i="45"/>
  <c r="K34" i="45" s="1"/>
  <c r="G33" i="45"/>
  <c r="H33" i="45" s="1"/>
  <c r="G34" i="39"/>
  <c r="H34" i="39" s="1"/>
  <c r="H63" i="4"/>
  <c r="L23" i="48" l="1"/>
  <c r="K24" i="48" s="1"/>
  <c r="G23" i="48"/>
  <c r="H23" i="48" s="1"/>
  <c r="L27" i="34"/>
  <c r="H28" i="34"/>
  <c r="I36" i="46"/>
  <c r="I33" i="45"/>
  <c r="I34" i="39"/>
  <c r="F35" i="39" s="1"/>
  <c r="Q35" i="39" s="1"/>
  <c r="G35" i="39"/>
  <c r="H35" i="39" s="1"/>
  <c r="L35" i="39"/>
  <c r="K36" i="39" s="1"/>
  <c r="H64" i="4"/>
  <c r="L3" i="27"/>
  <c r="K4" i="27" s="1"/>
  <c r="I23" i="48" l="1"/>
  <c r="I28" i="34"/>
  <c r="J28" i="34" s="1"/>
  <c r="N28" i="34"/>
  <c r="M29" i="34" s="1"/>
  <c r="K28" i="34"/>
  <c r="F37" i="46"/>
  <c r="J36" i="46"/>
  <c r="F34" i="45"/>
  <c r="J33" i="45"/>
  <c r="G37" i="46"/>
  <c r="H37" i="46" s="1"/>
  <c r="L37" i="46"/>
  <c r="K38" i="46" s="1"/>
  <c r="L34" i="45"/>
  <c r="K35" i="45" s="1"/>
  <c r="G34" i="45"/>
  <c r="H34" i="45" s="1"/>
  <c r="I35" i="39"/>
  <c r="F36" i="39" s="1"/>
  <c r="Q36" i="39" s="1"/>
  <c r="G36" i="39"/>
  <c r="H36" i="39" s="1"/>
  <c r="L4" i="27"/>
  <c r="K5" i="27" s="1"/>
  <c r="F5" i="27"/>
  <c r="I37" i="46" l="1"/>
  <c r="F38" i="46" s="1"/>
  <c r="F24" i="48"/>
  <c r="J23" i="48"/>
  <c r="L28" i="34"/>
  <c r="H29" i="34"/>
  <c r="J37" i="46"/>
  <c r="G38" i="46"/>
  <c r="H38" i="46" s="1"/>
  <c r="L38" i="46"/>
  <c r="K39" i="46" s="1"/>
  <c r="I34" i="45"/>
  <c r="F35" i="45" s="1"/>
  <c r="L36" i="39"/>
  <c r="K37" i="39" s="1"/>
  <c r="I36" i="39"/>
  <c r="F37" i="39" s="1"/>
  <c r="Q37" i="39" s="1"/>
  <c r="G5" i="27"/>
  <c r="H5" i="27" s="1"/>
  <c r="L5" i="27"/>
  <c r="K6" i="27" s="1"/>
  <c r="G24" i="48" l="1"/>
  <c r="H24" i="48" s="1"/>
  <c r="L24" i="48"/>
  <c r="K25" i="48" s="1"/>
  <c r="N29" i="34"/>
  <c r="M30" i="34" s="1"/>
  <c r="I29" i="34"/>
  <c r="J29" i="34" s="1"/>
  <c r="J34" i="45"/>
  <c r="I38" i="46"/>
  <c r="L35" i="45"/>
  <c r="K36" i="45" s="1"/>
  <c r="G35" i="45"/>
  <c r="H35" i="45" s="1"/>
  <c r="L37" i="39"/>
  <c r="K38" i="39" s="1"/>
  <c r="G37" i="39"/>
  <c r="H37" i="39" s="1"/>
  <c r="I5" i="27"/>
  <c r="K29" i="34" l="1"/>
  <c r="I24" i="48"/>
  <c r="L29" i="34"/>
  <c r="H30" i="34"/>
  <c r="F39" i="46"/>
  <c r="J38" i="46"/>
  <c r="I35" i="45"/>
  <c r="F6" i="27"/>
  <c r="J5" i="27"/>
  <c r="L39" i="46"/>
  <c r="K40" i="46" s="1"/>
  <c r="G39" i="46"/>
  <c r="H39" i="46" s="1"/>
  <c r="I37" i="39"/>
  <c r="F38" i="39" s="1"/>
  <c r="Q38" i="39" s="1"/>
  <c r="L6" i="27"/>
  <c r="K7" i="27" s="1"/>
  <c r="G6" i="27"/>
  <c r="H6" i="27" s="1"/>
  <c r="F25" i="48" l="1"/>
  <c r="J24" i="48"/>
  <c r="N30" i="34"/>
  <c r="M31" i="34" s="1"/>
  <c r="I30" i="34"/>
  <c r="J30" i="34" s="1"/>
  <c r="K30" i="34"/>
  <c r="F36" i="45"/>
  <c r="J35" i="45"/>
  <c r="I39" i="46"/>
  <c r="F40" i="46" s="1"/>
  <c r="G38" i="39"/>
  <c r="H38" i="39" s="1"/>
  <c r="L38" i="39"/>
  <c r="K39" i="39" s="1"/>
  <c r="I6" i="27"/>
  <c r="J6" i="27" s="1"/>
  <c r="F7" i="27"/>
  <c r="G25" i="48" l="1"/>
  <c r="H25" i="48" s="1"/>
  <c r="L25" i="48"/>
  <c r="K26" i="48" s="1"/>
  <c r="L30" i="34"/>
  <c r="H31" i="34"/>
  <c r="J39" i="46"/>
  <c r="G36" i="45"/>
  <c r="L36" i="45"/>
  <c r="K37" i="45" s="1"/>
  <c r="G40" i="46"/>
  <c r="H40" i="46" s="1"/>
  <c r="L40" i="46"/>
  <c r="K41" i="46" s="1"/>
  <c r="I38" i="39"/>
  <c r="F39" i="39" s="1"/>
  <c r="Q39" i="39" s="1"/>
  <c r="G7" i="27"/>
  <c r="H7" i="27" s="1"/>
  <c r="L7" i="27"/>
  <c r="K8" i="27" s="1"/>
  <c r="I25" i="48" l="1"/>
  <c r="I31" i="34"/>
  <c r="J31" i="34" s="1"/>
  <c r="N31" i="34"/>
  <c r="M32" i="34" s="1"/>
  <c r="K31" i="34"/>
  <c r="H36" i="45"/>
  <c r="I36" i="45"/>
  <c r="I40" i="46"/>
  <c r="G39" i="39"/>
  <c r="H39" i="39" s="1"/>
  <c r="L39" i="39"/>
  <c r="K40" i="39" s="1"/>
  <c r="I7" i="27"/>
  <c r="J7" i="27" s="1"/>
  <c r="F26" i="48" l="1"/>
  <c r="J25" i="48"/>
  <c r="L31" i="34"/>
  <c r="H32" i="34"/>
  <c r="F41" i="46"/>
  <c r="J40" i="46"/>
  <c r="F37" i="45"/>
  <c r="J36" i="45"/>
  <c r="G41" i="46"/>
  <c r="H41" i="46" s="1"/>
  <c r="L41" i="46"/>
  <c r="K42" i="46" s="1"/>
  <c r="I41" i="46"/>
  <c r="F42" i="46" s="1"/>
  <c r="I39" i="39"/>
  <c r="F40" i="39" s="1"/>
  <c r="Q40" i="39" s="1"/>
  <c r="F8" i="27"/>
  <c r="L26" i="48" l="1"/>
  <c r="K27" i="48" s="1"/>
  <c r="G26" i="48"/>
  <c r="H26" i="48" s="1"/>
  <c r="I32" i="34"/>
  <c r="J32" i="34" s="1"/>
  <c r="N32" i="34"/>
  <c r="M33" i="34" s="1"/>
  <c r="J41" i="46"/>
  <c r="L37" i="45"/>
  <c r="K38" i="45" s="1"/>
  <c r="G37" i="45"/>
  <c r="H37" i="45" s="1"/>
  <c r="G42" i="46"/>
  <c r="H42" i="46" s="1"/>
  <c r="L42" i="46"/>
  <c r="K43" i="46" s="1"/>
  <c r="G40" i="39"/>
  <c r="H40" i="39" s="1"/>
  <c r="L40" i="39"/>
  <c r="K41" i="39" s="1"/>
  <c r="I40" i="39"/>
  <c r="F41" i="39" s="1"/>
  <c r="Q41" i="39" s="1"/>
  <c r="L8" i="27"/>
  <c r="K9" i="27" s="1"/>
  <c r="G8" i="27"/>
  <c r="I26" i="48" l="1"/>
  <c r="K32" i="34"/>
  <c r="I37" i="45"/>
  <c r="I42" i="46"/>
  <c r="L41" i="39"/>
  <c r="K42" i="39" s="1"/>
  <c r="G41" i="39"/>
  <c r="H41" i="39" s="1"/>
  <c r="H8" i="27"/>
  <c r="I8" i="27"/>
  <c r="J8" i="27" s="1"/>
  <c r="F27" i="48" l="1"/>
  <c r="J26" i="48"/>
  <c r="L32" i="34"/>
  <c r="H33" i="34"/>
  <c r="F43" i="46"/>
  <c r="J42" i="46"/>
  <c r="F38" i="45"/>
  <c r="J37" i="45"/>
  <c r="L43" i="46"/>
  <c r="K44" i="46" s="1"/>
  <c r="G43" i="46"/>
  <c r="H43" i="46" s="1"/>
  <c r="I41" i="39"/>
  <c r="F42" i="39" s="1"/>
  <c r="Q42" i="39" s="1"/>
  <c r="F9" i="27"/>
  <c r="G27" i="48" l="1"/>
  <c r="H27" i="48" s="1"/>
  <c r="L27" i="48"/>
  <c r="K28" i="48" s="1"/>
  <c r="N33" i="34"/>
  <c r="M34" i="34" s="1"/>
  <c r="I33" i="34"/>
  <c r="J33" i="34" s="1"/>
  <c r="I43" i="46"/>
  <c r="F44" i="46" s="1"/>
  <c r="J43" i="46"/>
  <c r="G38" i="45"/>
  <c r="H38" i="45" s="1"/>
  <c r="L38" i="45"/>
  <c r="K39" i="45" s="1"/>
  <c r="I38" i="45"/>
  <c r="F39" i="45" s="1"/>
  <c r="G44" i="46"/>
  <c r="H44" i="46" s="1"/>
  <c r="L44" i="46"/>
  <c r="K45" i="46" s="1"/>
  <c r="G42" i="39"/>
  <c r="H42" i="39" s="1"/>
  <c r="L42" i="39"/>
  <c r="K43" i="39" s="1"/>
  <c r="G9" i="27"/>
  <c r="H9" i="27" s="1"/>
  <c r="L9" i="27"/>
  <c r="K10" i="27" s="1"/>
  <c r="I9" i="27"/>
  <c r="J9" i="27" s="1"/>
  <c r="K33" i="34" l="1"/>
  <c r="I27" i="48"/>
  <c r="L33" i="34"/>
  <c r="H34" i="34"/>
  <c r="L39" i="45"/>
  <c r="K40" i="45" s="1"/>
  <c r="G39" i="45"/>
  <c r="H39" i="45" s="1"/>
  <c r="J38" i="45"/>
  <c r="I44" i="46"/>
  <c r="I42" i="39"/>
  <c r="F43" i="39" s="1"/>
  <c r="Q43" i="39" s="1"/>
  <c r="F10" i="27"/>
  <c r="F28" i="48" l="1"/>
  <c r="J27" i="48"/>
  <c r="N34" i="34"/>
  <c r="M35" i="34" s="1"/>
  <c r="I34" i="34"/>
  <c r="J34" i="34" s="1"/>
  <c r="F45" i="46"/>
  <c r="J44" i="46"/>
  <c r="I39" i="45"/>
  <c r="G45" i="46"/>
  <c r="H45" i="46" s="1"/>
  <c r="L45" i="46"/>
  <c r="K46" i="46" s="1"/>
  <c r="I45" i="46"/>
  <c r="F46" i="46" s="1"/>
  <c r="L43" i="39"/>
  <c r="K44" i="39" s="1"/>
  <c r="G43" i="39"/>
  <c r="H43" i="39" s="1"/>
  <c r="G10" i="27"/>
  <c r="H10" i="27" s="1"/>
  <c r="L10" i="27"/>
  <c r="K11" i="27" s="1"/>
  <c r="G28" i="48" l="1"/>
  <c r="L28" i="48"/>
  <c r="K29" i="48" s="1"/>
  <c r="K34" i="34"/>
  <c r="J45" i="46"/>
  <c r="F40" i="45"/>
  <c r="J39" i="45"/>
  <c r="G46" i="46"/>
  <c r="H46" i="46" s="1"/>
  <c r="L46" i="46"/>
  <c r="K47" i="46" s="1"/>
  <c r="I43" i="39"/>
  <c r="F44" i="39" s="1"/>
  <c r="Q44" i="39" s="1"/>
  <c r="I10" i="27"/>
  <c r="J10" i="27" s="1"/>
  <c r="F11" i="27"/>
  <c r="H28" i="48" l="1"/>
  <c r="I28" i="48"/>
  <c r="L34" i="34"/>
  <c r="H35" i="34"/>
  <c r="G40" i="45"/>
  <c r="H40" i="45" s="1"/>
  <c r="L40" i="45"/>
  <c r="K41" i="45" s="1"/>
  <c r="I40" i="45"/>
  <c r="F41" i="45" s="1"/>
  <c r="I46" i="46"/>
  <c r="L44" i="39"/>
  <c r="K45" i="39" s="1"/>
  <c r="G44" i="39"/>
  <c r="H44" i="39" s="1"/>
  <c r="L11" i="27"/>
  <c r="K12" i="27" s="1"/>
  <c r="G11" i="27"/>
  <c r="H11" i="27" s="1"/>
  <c r="J28" i="48" l="1"/>
  <c r="F29" i="48"/>
  <c r="N35" i="34"/>
  <c r="M36" i="34" s="1"/>
  <c r="I35" i="34"/>
  <c r="J35" i="34" s="1"/>
  <c r="F47" i="46"/>
  <c r="J46" i="46"/>
  <c r="G41" i="45"/>
  <c r="H41" i="45" s="1"/>
  <c r="L41" i="45"/>
  <c r="K42" i="45" s="1"/>
  <c r="I41" i="45"/>
  <c r="F42" i="45" s="1"/>
  <c r="J40" i="45"/>
  <c r="L47" i="46"/>
  <c r="K48" i="46" s="1"/>
  <c r="G47" i="46"/>
  <c r="H47" i="46" s="1"/>
  <c r="I44" i="39"/>
  <c r="F45" i="39" s="1"/>
  <c r="Q45" i="39" s="1"/>
  <c r="I11" i="27"/>
  <c r="J11" i="27" s="1"/>
  <c r="G29" i="48" l="1"/>
  <c r="L29" i="48"/>
  <c r="K30" i="48" s="1"/>
  <c r="K35" i="34"/>
  <c r="L42" i="45"/>
  <c r="K43" i="45" s="1"/>
  <c r="G42" i="45"/>
  <c r="H42" i="45" s="1"/>
  <c r="J41" i="45"/>
  <c r="F12" i="27"/>
  <c r="I47" i="46"/>
  <c r="F48" i="46" s="1"/>
  <c r="L45" i="39"/>
  <c r="K46" i="39" s="1"/>
  <c r="G45" i="39"/>
  <c r="H45" i="39" s="1"/>
  <c r="L12" i="27"/>
  <c r="K13" i="27" s="1"/>
  <c r="G12" i="27"/>
  <c r="H12" i="27" s="1"/>
  <c r="H29" i="48" l="1"/>
  <c r="I29" i="48"/>
  <c r="L35" i="34"/>
  <c r="H36" i="34"/>
  <c r="J47" i="46"/>
  <c r="I42" i="45"/>
  <c r="G48" i="46"/>
  <c r="H48" i="46" s="1"/>
  <c r="L48" i="46"/>
  <c r="K49" i="46" s="1"/>
  <c r="I45" i="39"/>
  <c r="F46" i="39" s="1"/>
  <c r="Q46" i="39" s="1"/>
  <c r="I12" i="27"/>
  <c r="F13" i="27" s="1"/>
  <c r="F30" i="48" l="1"/>
  <c r="J29" i="48"/>
  <c r="N36" i="34"/>
  <c r="M37" i="34" s="1"/>
  <c r="I36" i="34"/>
  <c r="J36" i="34" s="1"/>
  <c r="F43" i="45"/>
  <c r="J42" i="45"/>
  <c r="J12" i="27"/>
  <c r="I48" i="46"/>
  <c r="G46" i="39"/>
  <c r="H46" i="39" s="1"/>
  <c r="L46" i="39"/>
  <c r="K47" i="39" s="1"/>
  <c r="L13" i="27"/>
  <c r="K14" i="27" s="1"/>
  <c r="G13" i="27"/>
  <c r="H13" i="27" s="1"/>
  <c r="G30" i="48" l="1"/>
  <c r="L30" i="48"/>
  <c r="K31" i="48" s="1"/>
  <c r="K36" i="34"/>
  <c r="F49" i="46"/>
  <c r="J48" i="46"/>
  <c r="G43" i="45"/>
  <c r="H43" i="45" s="1"/>
  <c r="L43" i="45"/>
  <c r="K44" i="45" s="1"/>
  <c r="G49" i="46"/>
  <c r="H49" i="46" s="1"/>
  <c r="L49" i="46"/>
  <c r="K50" i="46" s="1"/>
  <c r="I49" i="46"/>
  <c r="F50" i="46" s="1"/>
  <c r="I46" i="39"/>
  <c r="F47" i="39" s="1"/>
  <c r="Q47" i="39" s="1"/>
  <c r="I13" i="27"/>
  <c r="H30" i="48" l="1"/>
  <c r="I30" i="48"/>
  <c r="L36" i="34"/>
  <c r="H37" i="34"/>
  <c r="J49" i="46"/>
  <c r="I43" i="45"/>
  <c r="F14" i="27"/>
  <c r="J13" i="27"/>
  <c r="G50" i="46"/>
  <c r="H50" i="46" s="1"/>
  <c r="L50" i="46"/>
  <c r="K51" i="46" s="1"/>
  <c r="G47" i="39"/>
  <c r="H47" i="39" s="1"/>
  <c r="L47" i="39"/>
  <c r="K48" i="39" s="1"/>
  <c r="L14" i="27"/>
  <c r="K15" i="27" s="1"/>
  <c r="G14" i="27"/>
  <c r="H14" i="27" s="1"/>
  <c r="J30" i="48" l="1"/>
  <c r="F31" i="48"/>
  <c r="N37" i="34"/>
  <c r="M38" i="34" s="1"/>
  <c r="I37" i="34"/>
  <c r="J37" i="34" s="1"/>
  <c r="F44" i="45"/>
  <c r="J43" i="45"/>
  <c r="I50" i="46"/>
  <c r="I14" i="27"/>
  <c r="J14" i="27" s="1"/>
  <c r="I47" i="39"/>
  <c r="F48" i="39" s="1"/>
  <c r="L48" i="39"/>
  <c r="K49" i="39" s="1"/>
  <c r="F15" i="27"/>
  <c r="K37" i="34" l="1"/>
  <c r="L31" i="48"/>
  <c r="K32" i="48" s="1"/>
  <c r="G31" i="48"/>
  <c r="L37" i="34"/>
  <c r="H38" i="34"/>
  <c r="F51" i="46"/>
  <c r="J50" i="46"/>
  <c r="L44" i="45"/>
  <c r="K45" i="45" s="1"/>
  <c r="G44" i="45"/>
  <c r="H44" i="45" s="1"/>
  <c r="L51" i="46"/>
  <c r="K52" i="46" s="1"/>
  <c r="G51" i="46"/>
  <c r="H51" i="46" s="1"/>
  <c r="G48" i="39"/>
  <c r="H48" i="39" s="1"/>
  <c r="Q48" i="39"/>
  <c r="I48" i="39"/>
  <c r="F49" i="39" s="1"/>
  <c r="Q49" i="39" s="1"/>
  <c r="L15" i="27"/>
  <c r="K16" i="27" s="1"/>
  <c r="G15" i="27"/>
  <c r="H15" i="27" s="1"/>
  <c r="H31" i="48" l="1"/>
  <c r="I31" i="48"/>
  <c r="N38" i="34"/>
  <c r="M39" i="34" s="1"/>
  <c r="I38" i="34"/>
  <c r="J38" i="34" s="1"/>
  <c r="I51" i="46"/>
  <c r="F52" i="46" s="1"/>
  <c r="J51" i="46"/>
  <c r="I44" i="45"/>
  <c r="G52" i="46"/>
  <c r="H52" i="46" s="1"/>
  <c r="L52" i="46"/>
  <c r="K53" i="46" s="1"/>
  <c r="L49" i="39"/>
  <c r="K50" i="39" s="1"/>
  <c r="G49" i="39"/>
  <c r="H49" i="39" s="1"/>
  <c r="I15" i="27"/>
  <c r="F32" i="48" l="1"/>
  <c r="J31" i="48"/>
  <c r="K38" i="34"/>
  <c r="F45" i="45"/>
  <c r="J44" i="45"/>
  <c r="F16" i="27"/>
  <c r="J15" i="27"/>
  <c r="I52" i="46"/>
  <c r="I49" i="39"/>
  <c r="F50" i="39" s="1"/>
  <c r="Q50" i="39" s="1"/>
  <c r="G16" i="27"/>
  <c r="H16" i="27" s="1"/>
  <c r="L16" i="27"/>
  <c r="K17" i="27" s="1"/>
  <c r="G32" i="48" l="1"/>
  <c r="H32" i="48" s="1"/>
  <c r="L32" i="48"/>
  <c r="K33" i="48" s="1"/>
  <c r="L38" i="34"/>
  <c r="H39" i="34"/>
  <c r="F53" i="46"/>
  <c r="J52" i="46"/>
  <c r="L45" i="45"/>
  <c r="K46" i="45" s="1"/>
  <c r="G45" i="45"/>
  <c r="H45" i="45" s="1"/>
  <c r="G53" i="46"/>
  <c r="H53" i="46" s="1"/>
  <c r="L53" i="46"/>
  <c r="K54" i="46" s="1"/>
  <c r="G50" i="39"/>
  <c r="H50" i="39" s="1"/>
  <c r="L50" i="39"/>
  <c r="K51" i="39" s="1"/>
  <c r="I16" i="27"/>
  <c r="F17" i="27" s="1"/>
  <c r="I45" i="45" l="1"/>
  <c r="F46" i="45" s="1"/>
  <c r="I53" i="46"/>
  <c r="F54" i="46" s="1"/>
  <c r="I32" i="48"/>
  <c r="F33" i="48" s="1"/>
  <c r="G33" i="48" s="1"/>
  <c r="N39" i="34"/>
  <c r="M40" i="34" s="1"/>
  <c r="I39" i="34"/>
  <c r="J39" i="34" s="1"/>
  <c r="J53" i="46"/>
  <c r="L46" i="45"/>
  <c r="K47" i="45" s="1"/>
  <c r="G46" i="45"/>
  <c r="H46" i="45" s="1"/>
  <c r="J45" i="45"/>
  <c r="J16" i="27"/>
  <c r="G54" i="46"/>
  <c r="H54" i="46" s="1"/>
  <c r="L54" i="46"/>
  <c r="K55" i="46" s="1"/>
  <c r="I50" i="39"/>
  <c r="F51" i="39" s="1"/>
  <c r="Q51" i="39" s="1"/>
  <c r="G17" i="27"/>
  <c r="H17" i="27" s="1"/>
  <c r="I17" i="27"/>
  <c r="J17" i="27" s="1"/>
  <c r="L17" i="27"/>
  <c r="K18" i="27" s="1"/>
  <c r="L33" i="48" l="1"/>
  <c r="K34" i="48" s="1"/>
  <c r="J32" i="48"/>
  <c r="H33" i="48"/>
  <c r="I33" i="48"/>
  <c r="K39" i="34"/>
  <c r="I46" i="45"/>
  <c r="I54" i="46"/>
  <c r="L51" i="39"/>
  <c r="K52" i="39" s="1"/>
  <c r="G51" i="39"/>
  <c r="H51" i="39" s="1"/>
  <c r="F18" i="27"/>
  <c r="F34" i="48" l="1"/>
  <c r="J33" i="48"/>
  <c r="L39" i="34"/>
  <c r="H40" i="34"/>
  <c r="F55" i="46"/>
  <c r="J54" i="46"/>
  <c r="F47" i="45"/>
  <c r="J46" i="45"/>
  <c r="L55" i="46"/>
  <c r="K56" i="46" s="1"/>
  <c r="G55" i="46"/>
  <c r="H55" i="46" s="1"/>
  <c r="I51" i="39"/>
  <c r="F52" i="39" s="1"/>
  <c r="Q52" i="39" s="1"/>
  <c r="G18" i="27"/>
  <c r="H18" i="27" s="1"/>
  <c r="L18" i="27"/>
  <c r="K19" i="27" s="1"/>
  <c r="G34" i="48" l="1"/>
  <c r="L34" i="48"/>
  <c r="K35" i="48" s="1"/>
  <c r="I40" i="34"/>
  <c r="J40" i="34" s="1"/>
  <c r="N40" i="34"/>
  <c r="M41" i="34" s="1"/>
  <c r="L47" i="45"/>
  <c r="K48" i="45" s="1"/>
  <c r="G47" i="45"/>
  <c r="H47" i="45" s="1"/>
  <c r="I55" i="46"/>
  <c r="F56" i="46" s="1"/>
  <c r="L52" i="39"/>
  <c r="K53" i="39" s="1"/>
  <c r="G52" i="39"/>
  <c r="H52" i="39" s="1"/>
  <c r="I18" i="27"/>
  <c r="J18" i="27" s="1"/>
  <c r="K40" i="34" l="1"/>
  <c r="I47" i="45"/>
  <c r="F48" i="45" s="1"/>
  <c r="H34" i="48"/>
  <c r="I34" i="48"/>
  <c r="L40" i="34"/>
  <c r="H41" i="34"/>
  <c r="J55" i="46"/>
  <c r="G48" i="45"/>
  <c r="H48" i="45" s="1"/>
  <c r="L48" i="45"/>
  <c r="K49" i="45" s="1"/>
  <c r="I48" i="45"/>
  <c r="F49" i="45" s="1"/>
  <c r="J47" i="45"/>
  <c r="F19" i="27"/>
  <c r="G56" i="46"/>
  <c r="H56" i="46" s="1"/>
  <c r="L56" i="46"/>
  <c r="K57" i="46" s="1"/>
  <c r="I52" i="39"/>
  <c r="F53" i="39" s="1"/>
  <c r="Q53" i="39" s="1"/>
  <c r="G19" i="27"/>
  <c r="H19" i="27" s="1"/>
  <c r="L19" i="27"/>
  <c r="K20" i="27" s="1"/>
  <c r="F35" i="48" l="1"/>
  <c r="J34" i="48"/>
  <c r="I41" i="34"/>
  <c r="J41" i="34" s="1"/>
  <c r="N41" i="34"/>
  <c r="M42" i="34" s="1"/>
  <c r="K41" i="34"/>
  <c r="L49" i="45"/>
  <c r="K50" i="45" s="1"/>
  <c r="G49" i="45"/>
  <c r="H49" i="45" s="1"/>
  <c r="J48" i="45"/>
  <c r="I56" i="46"/>
  <c r="L53" i="39"/>
  <c r="K54" i="39" s="1"/>
  <c r="G53" i="39"/>
  <c r="H53" i="39" s="1"/>
  <c r="I19" i="27"/>
  <c r="F20" i="27" s="1"/>
  <c r="I49" i="45" l="1"/>
  <c r="F50" i="45" s="1"/>
  <c r="G35" i="48"/>
  <c r="L35" i="48"/>
  <c r="K36" i="48" s="1"/>
  <c r="L41" i="34"/>
  <c r="H42" i="34"/>
  <c r="F57" i="46"/>
  <c r="J56" i="46"/>
  <c r="G50" i="45"/>
  <c r="H50" i="45" s="1"/>
  <c r="L50" i="45"/>
  <c r="K51" i="45" s="1"/>
  <c r="J49" i="45"/>
  <c r="J19" i="27"/>
  <c r="G57" i="46"/>
  <c r="H57" i="46" s="1"/>
  <c r="L57" i="46"/>
  <c r="K58" i="46" s="1"/>
  <c r="I53" i="39"/>
  <c r="F54" i="39" s="1"/>
  <c r="Q54" i="39" s="1"/>
  <c r="G20" i="27"/>
  <c r="H20" i="27" s="1"/>
  <c r="L20" i="27"/>
  <c r="K21" i="27" s="1"/>
  <c r="I50" i="45" l="1"/>
  <c r="F51" i="45" s="1"/>
  <c r="I57" i="46"/>
  <c r="F58" i="46" s="1"/>
  <c r="H35" i="48"/>
  <c r="I35" i="48"/>
  <c r="I42" i="34"/>
  <c r="J42" i="34" s="1"/>
  <c r="K42" i="34"/>
  <c r="N42" i="34"/>
  <c r="M43" i="34" s="1"/>
  <c r="J57" i="46"/>
  <c r="L51" i="45"/>
  <c r="K52" i="45" s="1"/>
  <c r="G51" i="45"/>
  <c r="H51" i="45" s="1"/>
  <c r="J50" i="45"/>
  <c r="I20" i="27"/>
  <c r="J20" i="27" s="1"/>
  <c r="G58" i="46"/>
  <c r="H58" i="46" s="1"/>
  <c r="L58" i="46"/>
  <c r="K59" i="46" s="1"/>
  <c r="G54" i="39"/>
  <c r="H54" i="39" s="1"/>
  <c r="L54" i="39"/>
  <c r="K55" i="39" s="1"/>
  <c r="F21" i="27"/>
  <c r="F36" i="48" l="1"/>
  <c r="J35" i="48"/>
  <c r="L42" i="34"/>
  <c r="H43" i="34"/>
  <c r="I51" i="45"/>
  <c r="I58" i="46"/>
  <c r="I54" i="39"/>
  <c r="F55" i="39" s="1"/>
  <c r="Q55" i="39" s="1"/>
  <c r="L21" i="27"/>
  <c r="K22" i="27" s="1"/>
  <c r="G21" i="27"/>
  <c r="H21" i="27" s="1"/>
  <c r="G36" i="48" l="1"/>
  <c r="H36" i="48" s="1"/>
  <c r="L36" i="48"/>
  <c r="K37" i="48" s="1"/>
  <c r="I43" i="34"/>
  <c r="J43" i="34" s="1"/>
  <c r="K43" i="34"/>
  <c r="N43" i="34"/>
  <c r="M44" i="34" s="1"/>
  <c r="F59" i="46"/>
  <c r="J58" i="46"/>
  <c r="F52" i="45"/>
  <c r="J51" i="45"/>
  <c r="L59" i="46"/>
  <c r="K60" i="46" s="1"/>
  <c r="G59" i="46"/>
  <c r="H59" i="46" s="1"/>
  <c r="G55" i="39"/>
  <c r="H55" i="39" s="1"/>
  <c r="L55" i="39"/>
  <c r="K56" i="39" s="1"/>
  <c r="I21" i="27"/>
  <c r="J21" i="27" s="1"/>
  <c r="I36" i="48" l="1"/>
  <c r="F37" i="48" s="1"/>
  <c r="L43" i="34"/>
  <c r="H44" i="34"/>
  <c r="G52" i="45"/>
  <c r="H52" i="45" s="1"/>
  <c r="L52" i="45"/>
  <c r="K53" i="45" s="1"/>
  <c r="I52" i="45"/>
  <c r="F53" i="45" s="1"/>
  <c r="I59" i="46"/>
  <c r="F60" i="46" s="1"/>
  <c r="I55" i="39"/>
  <c r="F56" i="39" s="1"/>
  <c r="Q56" i="39" s="1"/>
  <c r="F22" i="27"/>
  <c r="J36" i="48" l="1"/>
  <c r="G37" i="48"/>
  <c r="H37" i="48" s="1"/>
  <c r="L37" i="48"/>
  <c r="K38" i="48" s="1"/>
  <c r="I44" i="34"/>
  <c r="J44" i="34" s="1"/>
  <c r="N44" i="34"/>
  <c r="M45" i="34" s="1"/>
  <c r="K44" i="34"/>
  <c r="J59" i="46"/>
  <c r="L53" i="45"/>
  <c r="K54" i="45" s="1"/>
  <c r="G53" i="45"/>
  <c r="H53" i="45" s="1"/>
  <c r="J52" i="45"/>
  <c r="G60" i="46"/>
  <c r="H60" i="46" s="1"/>
  <c r="L60" i="46"/>
  <c r="K61" i="46" s="1"/>
  <c r="G56" i="39"/>
  <c r="H56" i="39" s="1"/>
  <c r="L56" i="39"/>
  <c r="K57" i="39" s="1"/>
  <c r="L22" i="27"/>
  <c r="K23" i="27" s="1"/>
  <c r="G22" i="27"/>
  <c r="H22" i="27" s="1"/>
  <c r="I37" i="48" l="1"/>
  <c r="F38" i="48" s="1"/>
  <c r="G38" i="48" s="1"/>
  <c r="H38" i="48" s="1"/>
  <c r="L44" i="34"/>
  <c r="H45" i="34"/>
  <c r="I53" i="45"/>
  <c r="I60" i="46"/>
  <c r="I56" i="39"/>
  <c r="F57" i="39" s="1"/>
  <c r="Q57" i="39" s="1"/>
  <c r="G57" i="39"/>
  <c r="H57" i="39" s="1"/>
  <c r="I22" i="27"/>
  <c r="J22" i="27" s="1"/>
  <c r="L38" i="48" l="1"/>
  <c r="K39" i="48" s="1"/>
  <c r="J37" i="48"/>
  <c r="I38" i="48"/>
  <c r="F39" i="48" s="1"/>
  <c r="I45" i="34"/>
  <c r="J45" i="34" s="1"/>
  <c r="N45" i="34"/>
  <c r="M46" i="34" s="1"/>
  <c r="K45" i="34"/>
  <c r="F61" i="46"/>
  <c r="J60" i="46"/>
  <c r="F54" i="45"/>
  <c r="J53" i="45"/>
  <c r="G61" i="46"/>
  <c r="H61" i="46" s="1"/>
  <c r="L61" i="46"/>
  <c r="K62" i="46" s="1"/>
  <c r="I61" i="46"/>
  <c r="F62" i="46" s="1"/>
  <c r="L57" i="39"/>
  <c r="K58" i="39" s="1"/>
  <c r="I57" i="39"/>
  <c r="F58" i="39" s="1"/>
  <c r="Q58" i="39" s="1"/>
  <c r="F23" i="27"/>
  <c r="J38" i="48" l="1"/>
  <c r="G39" i="48"/>
  <c r="L39" i="48"/>
  <c r="K40" i="48" s="1"/>
  <c r="L45" i="34"/>
  <c r="H46" i="34"/>
  <c r="J61" i="46"/>
  <c r="G54" i="45"/>
  <c r="H54" i="45" s="1"/>
  <c r="L54" i="45"/>
  <c r="K55" i="45" s="1"/>
  <c r="I54" i="45"/>
  <c r="F55" i="45" s="1"/>
  <c r="G62" i="46"/>
  <c r="H62" i="46" s="1"/>
  <c r="L62" i="46"/>
  <c r="K63" i="46" s="1"/>
  <c r="G58" i="39"/>
  <c r="H58" i="39" s="1"/>
  <c r="L58" i="39"/>
  <c r="K59" i="39" s="1"/>
  <c r="L23" i="27"/>
  <c r="K24" i="27" s="1"/>
  <c r="G23" i="27"/>
  <c r="H23" i="27" s="1"/>
  <c r="H39" i="48" l="1"/>
  <c r="I39" i="48"/>
  <c r="N46" i="34"/>
  <c r="M47" i="34" s="1"/>
  <c r="I46" i="34"/>
  <c r="J46" i="34" s="1"/>
  <c r="K46" i="34"/>
  <c r="L55" i="45"/>
  <c r="K56" i="45" s="1"/>
  <c r="G55" i="45"/>
  <c r="H55" i="45" s="1"/>
  <c r="J54" i="45"/>
  <c r="I62" i="46"/>
  <c r="I58" i="39"/>
  <c r="F59" i="39" s="1"/>
  <c r="Q59" i="39" s="1"/>
  <c r="I23" i="27"/>
  <c r="J23" i="27" s="1"/>
  <c r="F24" i="27"/>
  <c r="F40" i="48" l="1"/>
  <c r="J39" i="48"/>
  <c r="L46" i="34"/>
  <c r="H47" i="34"/>
  <c r="F63" i="46"/>
  <c r="J62" i="46"/>
  <c r="I55" i="45"/>
  <c r="L63" i="46"/>
  <c r="K64" i="46" s="1"/>
  <c r="G63" i="46"/>
  <c r="H63" i="46" s="1"/>
  <c r="G59" i="39"/>
  <c r="H59" i="39" s="1"/>
  <c r="L59" i="39"/>
  <c r="K60" i="39" s="1"/>
  <c r="L24" i="27"/>
  <c r="K25" i="27" s="1"/>
  <c r="G24" i="27"/>
  <c r="H24" i="27" s="1"/>
  <c r="G40" i="48" l="1"/>
  <c r="H40" i="48" s="1"/>
  <c r="L40" i="48"/>
  <c r="K41" i="48" s="1"/>
  <c r="I47" i="34"/>
  <c r="J47" i="34" s="1"/>
  <c r="N47" i="34"/>
  <c r="M48" i="34" s="1"/>
  <c r="F56" i="45"/>
  <c r="J55" i="45"/>
  <c r="I24" i="27"/>
  <c r="J24" i="27" s="1"/>
  <c r="I63" i="46"/>
  <c r="F64" i="46" s="1"/>
  <c r="I59" i="39"/>
  <c r="F60" i="39" s="1"/>
  <c r="G60" i="39"/>
  <c r="H60" i="39" s="1"/>
  <c r="F25" i="27"/>
  <c r="K47" i="34" l="1"/>
  <c r="I40" i="48"/>
  <c r="F41" i="48" s="1"/>
  <c r="L47" i="34"/>
  <c r="H48" i="34"/>
  <c r="J63" i="46"/>
  <c r="L56" i="45"/>
  <c r="K57" i="45" s="1"/>
  <c r="G56" i="45"/>
  <c r="H56" i="45" s="1"/>
  <c r="G64" i="46"/>
  <c r="H64" i="46" s="1"/>
  <c r="L64" i="46"/>
  <c r="K65" i="46" s="1"/>
  <c r="L60" i="39"/>
  <c r="K61" i="39" s="1"/>
  <c r="Q60" i="39"/>
  <c r="I60" i="39"/>
  <c r="F61" i="39" s="1"/>
  <c r="Q61" i="39" s="1"/>
  <c r="L25" i="27"/>
  <c r="K26" i="27" s="1"/>
  <c r="G25" i="27"/>
  <c r="H25" i="27" s="1"/>
  <c r="I56" i="45" l="1"/>
  <c r="F57" i="45" s="1"/>
  <c r="J40" i="48"/>
  <c r="G41" i="48"/>
  <c r="H41" i="48" s="1"/>
  <c r="L41" i="48"/>
  <c r="K42" i="48" s="1"/>
  <c r="N48" i="34"/>
  <c r="M49" i="34" s="1"/>
  <c r="I48" i="34"/>
  <c r="J48" i="34" s="1"/>
  <c r="K48" i="34"/>
  <c r="G57" i="45"/>
  <c r="H57" i="45" s="1"/>
  <c r="L57" i="45"/>
  <c r="K58" i="45" s="1"/>
  <c r="J56" i="45"/>
  <c r="I64" i="46"/>
  <c r="L61" i="39"/>
  <c r="K62" i="39" s="1"/>
  <c r="G61" i="39"/>
  <c r="H61" i="39" s="1"/>
  <c r="I25" i="27"/>
  <c r="J25" i="27" s="1"/>
  <c r="F26" i="27"/>
  <c r="I41" i="48" l="1"/>
  <c r="F42" i="48" s="1"/>
  <c r="L42" i="48" s="1"/>
  <c r="K43" i="48" s="1"/>
  <c r="L48" i="34"/>
  <c r="H49" i="34"/>
  <c r="F65" i="46"/>
  <c r="J64" i="46"/>
  <c r="I57" i="45"/>
  <c r="G65" i="46"/>
  <c r="H65" i="46" s="1"/>
  <c r="L65" i="46"/>
  <c r="K66" i="46" s="1"/>
  <c r="I65" i="46"/>
  <c r="F66" i="46" s="1"/>
  <c r="I61" i="39"/>
  <c r="F62" i="39" s="1"/>
  <c r="Q62" i="39" s="1"/>
  <c r="G26" i="27"/>
  <c r="H26" i="27" s="1"/>
  <c r="L26" i="27"/>
  <c r="K27" i="27" s="1"/>
  <c r="I26" i="27"/>
  <c r="J26" i="27" s="1"/>
  <c r="G42" i="48" l="1"/>
  <c r="H42" i="48" s="1"/>
  <c r="J41" i="48"/>
  <c r="I49" i="34"/>
  <c r="J49" i="34" s="1"/>
  <c r="K49" i="34"/>
  <c r="N49" i="34"/>
  <c r="M50" i="34" s="1"/>
  <c r="J65" i="46"/>
  <c r="F58" i="45"/>
  <c r="J57" i="45"/>
  <c r="G66" i="46"/>
  <c r="H66" i="46" s="1"/>
  <c r="L66" i="46"/>
  <c r="K67" i="46" s="1"/>
  <c r="G62" i="39"/>
  <c r="H62" i="39" s="1"/>
  <c r="L62" i="39"/>
  <c r="K63" i="39" s="1"/>
  <c r="F27" i="27"/>
  <c r="I42" i="48" l="1"/>
  <c r="F43" i="48" s="1"/>
  <c r="G43" i="48" s="1"/>
  <c r="H43" i="48" s="1"/>
  <c r="L43" i="48"/>
  <c r="K44" i="48" s="1"/>
  <c r="L49" i="34"/>
  <c r="H50" i="34"/>
  <c r="L58" i="45"/>
  <c r="K59" i="45" s="1"/>
  <c r="G58" i="45"/>
  <c r="H58" i="45" s="1"/>
  <c r="I66" i="46"/>
  <c r="I62" i="39"/>
  <c r="F63" i="39" s="1"/>
  <c r="Q63" i="39" s="1"/>
  <c r="L27" i="27"/>
  <c r="K28" i="27" s="1"/>
  <c r="G27" i="27"/>
  <c r="H27" i="27" s="1"/>
  <c r="J42" i="48" l="1"/>
  <c r="I43" i="48"/>
  <c r="F44" i="48" s="1"/>
  <c r="I50" i="34"/>
  <c r="J50" i="34" s="1"/>
  <c r="N50" i="34"/>
  <c r="M51" i="34" s="1"/>
  <c r="K50" i="34"/>
  <c r="F67" i="46"/>
  <c r="J66" i="46"/>
  <c r="I58" i="45"/>
  <c r="L67" i="46"/>
  <c r="K68" i="46" s="1"/>
  <c r="G67" i="46"/>
  <c r="H67" i="46" s="1"/>
  <c r="L63" i="39"/>
  <c r="K64" i="39" s="1"/>
  <c r="G63" i="39"/>
  <c r="H63" i="39" s="1"/>
  <c r="I27" i="27"/>
  <c r="J27" i="27" s="1"/>
  <c r="F28" i="27"/>
  <c r="J43" i="48" l="1"/>
  <c r="L44" i="48"/>
  <c r="K45" i="48" s="1"/>
  <c r="G44" i="48"/>
  <c r="H44" i="48" s="1"/>
  <c r="L50" i="34"/>
  <c r="H51" i="34"/>
  <c r="F59" i="45"/>
  <c r="J58" i="45"/>
  <c r="I67" i="46"/>
  <c r="F68" i="46" s="1"/>
  <c r="I63" i="39"/>
  <c r="F64" i="39" s="1"/>
  <c r="Q64" i="39" s="1"/>
  <c r="G28" i="27"/>
  <c r="H28" i="27" s="1"/>
  <c r="L28" i="27"/>
  <c r="K29" i="27" s="1"/>
  <c r="I44" i="48" l="1"/>
  <c r="F45" i="48" s="1"/>
  <c r="I51" i="34"/>
  <c r="J51" i="34" s="1"/>
  <c r="N51" i="34"/>
  <c r="M52" i="34" s="1"/>
  <c r="K51" i="34"/>
  <c r="J67" i="46"/>
  <c r="G59" i="45"/>
  <c r="H59" i="45" s="1"/>
  <c r="L59" i="45"/>
  <c r="K60" i="45" s="1"/>
  <c r="I59" i="45"/>
  <c r="F60" i="45" s="1"/>
  <c r="G68" i="46"/>
  <c r="H68" i="46" s="1"/>
  <c r="L68" i="46"/>
  <c r="K69" i="46" s="1"/>
  <c r="G64" i="39"/>
  <c r="H64" i="39" s="1"/>
  <c r="L64" i="39"/>
  <c r="K65" i="39" s="1"/>
  <c r="I28" i="27"/>
  <c r="J44" i="48" l="1"/>
  <c r="L45" i="48"/>
  <c r="K46" i="48" s="1"/>
  <c r="G45" i="48"/>
  <c r="H45" i="48" s="1"/>
  <c r="L51" i="34"/>
  <c r="H52" i="34"/>
  <c r="G60" i="45"/>
  <c r="H60" i="45" s="1"/>
  <c r="L60" i="45"/>
  <c r="K61" i="45" s="1"/>
  <c r="J59" i="45"/>
  <c r="F29" i="27"/>
  <c r="J28" i="27"/>
  <c r="I68" i="46"/>
  <c r="I64" i="39"/>
  <c r="F65" i="39" s="1"/>
  <c r="Q65" i="39" s="1"/>
  <c r="L65" i="39"/>
  <c r="K66" i="39" s="1"/>
  <c r="G65" i="39"/>
  <c r="H65" i="39" s="1"/>
  <c r="L29" i="27"/>
  <c r="K30" i="27" s="1"/>
  <c r="G29" i="27"/>
  <c r="H29" i="27" s="1"/>
  <c r="I60" i="45" l="1"/>
  <c r="F61" i="45" s="1"/>
  <c r="I45" i="48"/>
  <c r="I52" i="34"/>
  <c r="J52" i="34" s="1"/>
  <c r="N52" i="34"/>
  <c r="M53" i="34" s="1"/>
  <c r="F69" i="46"/>
  <c r="J68" i="46"/>
  <c r="G61" i="45"/>
  <c r="H61" i="45" s="1"/>
  <c r="L61" i="45"/>
  <c r="K62" i="45" s="1"/>
  <c r="I61" i="45"/>
  <c r="F62" i="45" s="1"/>
  <c r="J60" i="45"/>
  <c r="G69" i="46"/>
  <c r="H69" i="46" s="1"/>
  <c r="L69" i="46"/>
  <c r="K70" i="46" s="1"/>
  <c r="I65" i="39"/>
  <c r="F66" i="39" s="1"/>
  <c r="Q66" i="39" s="1"/>
  <c r="I29" i="27"/>
  <c r="J29" i="27" s="1"/>
  <c r="F30" i="27"/>
  <c r="I69" i="46" l="1"/>
  <c r="F70" i="46" s="1"/>
  <c r="F46" i="48"/>
  <c r="J45" i="48"/>
  <c r="K52" i="34"/>
  <c r="J69" i="46"/>
  <c r="L62" i="45"/>
  <c r="K63" i="45" s="1"/>
  <c r="G62" i="45"/>
  <c r="H62" i="45" s="1"/>
  <c r="J61" i="45"/>
  <c r="L70" i="46"/>
  <c r="K71" i="46" s="1"/>
  <c r="G70" i="46"/>
  <c r="H70" i="46" s="1"/>
  <c r="G66" i="39"/>
  <c r="H66" i="39" s="1"/>
  <c r="L66" i="39"/>
  <c r="K67" i="39" s="1"/>
  <c r="G30" i="27"/>
  <c r="H30" i="27" s="1"/>
  <c r="L30" i="27"/>
  <c r="K31" i="27" s="1"/>
  <c r="G46" i="48" l="1"/>
  <c r="H46" i="48" s="1"/>
  <c r="L46" i="48"/>
  <c r="K47" i="48" s="1"/>
  <c r="L52" i="34"/>
  <c r="H53" i="34"/>
  <c r="I62" i="45"/>
  <c r="I70" i="46"/>
  <c r="I66" i="39"/>
  <c r="F67" i="39" s="1"/>
  <c r="Q67" i="39" s="1"/>
  <c r="I30" i="27"/>
  <c r="I46" i="48" l="1"/>
  <c r="F47" i="48" s="1"/>
  <c r="G47" i="48" s="1"/>
  <c r="H47" i="48" s="1"/>
  <c r="I53" i="34"/>
  <c r="J53" i="34" s="1"/>
  <c r="N53" i="34"/>
  <c r="M54" i="34" s="1"/>
  <c r="F71" i="46"/>
  <c r="J70" i="46"/>
  <c r="F63" i="45"/>
  <c r="J62" i="45"/>
  <c r="F31" i="27"/>
  <c r="J30" i="27"/>
  <c r="L71" i="46"/>
  <c r="K72" i="46" s="1"/>
  <c r="G71" i="46"/>
  <c r="H71" i="46" s="1"/>
  <c r="L67" i="39"/>
  <c r="K68" i="39" s="1"/>
  <c r="G67" i="39"/>
  <c r="H67" i="39" s="1"/>
  <c r="G31" i="27"/>
  <c r="H31" i="27" s="1"/>
  <c r="L31" i="27"/>
  <c r="K32" i="27" s="1"/>
  <c r="I31" i="27"/>
  <c r="J46" i="48" l="1"/>
  <c r="L47" i="48"/>
  <c r="K48" i="48" s="1"/>
  <c r="I47" i="48"/>
  <c r="F48" i="48" s="1"/>
  <c r="K53" i="34"/>
  <c r="L63" i="45"/>
  <c r="K64" i="45" s="1"/>
  <c r="G63" i="45"/>
  <c r="H63" i="45" s="1"/>
  <c r="J31" i="27"/>
  <c r="I71" i="46"/>
  <c r="F72" i="46" s="1"/>
  <c r="I67" i="39"/>
  <c r="F68" i="39" s="1"/>
  <c r="Q68" i="39" s="1"/>
  <c r="F32" i="27"/>
  <c r="J47" i="48" l="1"/>
  <c r="G48" i="48"/>
  <c r="H48" i="48" s="1"/>
  <c r="L48" i="48"/>
  <c r="K49" i="48" s="1"/>
  <c r="L53" i="34"/>
  <c r="H54" i="34"/>
  <c r="J71" i="46"/>
  <c r="I63" i="45"/>
  <c r="G72" i="46"/>
  <c r="H72" i="46" s="1"/>
  <c r="L72" i="46"/>
  <c r="K73" i="46" s="1"/>
  <c r="L68" i="39"/>
  <c r="K69" i="39" s="1"/>
  <c r="G68" i="39"/>
  <c r="H68" i="39" s="1"/>
  <c r="L32" i="27"/>
  <c r="K33" i="27" s="1"/>
  <c r="G32" i="27"/>
  <c r="H32" i="27" s="1"/>
  <c r="I48" i="48" l="1"/>
  <c r="F49" i="48" s="1"/>
  <c r="G49" i="48" s="1"/>
  <c r="H49" i="48" s="1"/>
  <c r="N54" i="34"/>
  <c r="M55" i="34" s="1"/>
  <c r="I54" i="34"/>
  <c r="J54" i="34" s="1"/>
  <c r="F64" i="45"/>
  <c r="J63" i="45"/>
  <c r="I72" i="46"/>
  <c r="I68" i="39"/>
  <c r="F69" i="39" s="1"/>
  <c r="Q69" i="39" s="1"/>
  <c r="I32" i="27"/>
  <c r="J32" i="27" s="1"/>
  <c r="F33" i="27"/>
  <c r="K54" i="34" l="1"/>
  <c r="L49" i="48"/>
  <c r="K50" i="48" s="1"/>
  <c r="J48" i="48"/>
  <c r="I49" i="48"/>
  <c r="F50" i="48" s="1"/>
  <c r="L54" i="34"/>
  <c r="H55" i="34"/>
  <c r="F73" i="46"/>
  <c r="J72" i="46"/>
  <c r="L64" i="45"/>
  <c r="K65" i="45" s="1"/>
  <c r="G64" i="45"/>
  <c r="H64" i="45" s="1"/>
  <c r="G73" i="46"/>
  <c r="H73" i="46" s="1"/>
  <c r="L73" i="46"/>
  <c r="K74" i="46" s="1"/>
  <c r="L69" i="39"/>
  <c r="K70" i="39" s="1"/>
  <c r="G69" i="39"/>
  <c r="H69" i="39" s="1"/>
  <c r="G33" i="27"/>
  <c r="H33" i="27" s="1"/>
  <c r="L33" i="27"/>
  <c r="K34" i="27" s="1"/>
  <c r="I33" i="27"/>
  <c r="J33" i="27" s="1"/>
  <c r="I64" i="45" l="1"/>
  <c r="F65" i="45" s="1"/>
  <c r="J49" i="48"/>
  <c r="G50" i="48"/>
  <c r="L50" i="48"/>
  <c r="K51" i="48" s="1"/>
  <c r="I55" i="34"/>
  <c r="J55" i="34" s="1"/>
  <c r="K55" i="34"/>
  <c r="N55" i="34"/>
  <c r="M56" i="34" s="1"/>
  <c r="I73" i="46"/>
  <c r="F74" i="46" s="1"/>
  <c r="J73" i="46"/>
  <c r="G65" i="45"/>
  <c r="H65" i="45" s="1"/>
  <c r="L65" i="45"/>
  <c r="K66" i="45" s="1"/>
  <c r="I65" i="45"/>
  <c r="F66" i="45" s="1"/>
  <c r="J64" i="45"/>
  <c r="L74" i="46"/>
  <c r="K75" i="46" s="1"/>
  <c r="G74" i="46"/>
  <c r="H74" i="46" s="1"/>
  <c r="I69" i="39"/>
  <c r="F70" i="39" s="1"/>
  <c r="Q70" i="39" s="1"/>
  <c r="F34" i="27"/>
  <c r="H50" i="48" l="1"/>
  <c r="I50" i="48"/>
  <c r="L55" i="34"/>
  <c r="H56" i="34"/>
  <c r="G66" i="45"/>
  <c r="H66" i="45" s="1"/>
  <c r="L66" i="45"/>
  <c r="K67" i="45" s="1"/>
  <c r="I66" i="45"/>
  <c r="F67" i="45" s="1"/>
  <c r="J65" i="45"/>
  <c r="I74" i="46"/>
  <c r="F75" i="46" s="1"/>
  <c r="G70" i="39"/>
  <c r="H70" i="39" s="1"/>
  <c r="L70" i="39"/>
  <c r="K71" i="39" s="1"/>
  <c r="L34" i="27"/>
  <c r="K35" i="27" s="1"/>
  <c r="G34" i="27"/>
  <c r="H34" i="27" s="1"/>
  <c r="F51" i="48" l="1"/>
  <c r="J50" i="48"/>
  <c r="I56" i="34"/>
  <c r="J56" i="34" s="1"/>
  <c r="N56" i="34"/>
  <c r="M57" i="34" s="1"/>
  <c r="K56" i="34"/>
  <c r="J74" i="46"/>
  <c r="L67" i="45"/>
  <c r="K68" i="45" s="1"/>
  <c r="G67" i="45"/>
  <c r="H67" i="45" s="1"/>
  <c r="J66" i="45"/>
  <c r="L75" i="46"/>
  <c r="K76" i="46" s="1"/>
  <c r="G75" i="46"/>
  <c r="H75" i="46" s="1"/>
  <c r="I70" i="39"/>
  <c r="F71" i="39" s="1"/>
  <c r="Q71" i="39" s="1"/>
  <c r="I34" i="27"/>
  <c r="I67" i="45" l="1"/>
  <c r="F68" i="45" s="1"/>
  <c r="G51" i="48"/>
  <c r="H51" i="48" s="1"/>
  <c r="L51" i="48"/>
  <c r="K52" i="48" s="1"/>
  <c r="L56" i="34"/>
  <c r="H57" i="34"/>
  <c r="G68" i="45"/>
  <c r="H68" i="45" s="1"/>
  <c r="L68" i="45"/>
  <c r="K69" i="45" s="1"/>
  <c r="I68" i="45"/>
  <c r="F69" i="45" s="1"/>
  <c r="J67" i="45"/>
  <c r="F35" i="27"/>
  <c r="J34" i="27"/>
  <c r="I75" i="46"/>
  <c r="L71" i="39"/>
  <c r="K72" i="39" s="1"/>
  <c r="G71" i="39"/>
  <c r="H71" i="39" s="1"/>
  <c r="L35" i="27"/>
  <c r="K36" i="27" s="1"/>
  <c r="G35" i="27"/>
  <c r="H35" i="27" s="1"/>
  <c r="I51" i="48" l="1"/>
  <c r="F52" i="48" s="1"/>
  <c r="I57" i="34"/>
  <c r="J57" i="34" s="1"/>
  <c r="N57" i="34"/>
  <c r="M58" i="34" s="1"/>
  <c r="K57" i="34"/>
  <c r="F76" i="46"/>
  <c r="J75" i="46"/>
  <c r="L69" i="45"/>
  <c r="K70" i="45" s="1"/>
  <c r="G69" i="45"/>
  <c r="H69" i="45" s="1"/>
  <c r="J68" i="45"/>
  <c r="G76" i="46"/>
  <c r="H76" i="46" s="1"/>
  <c r="L76" i="46"/>
  <c r="K77" i="46" s="1"/>
  <c r="I71" i="39"/>
  <c r="F72" i="39" s="1"/>
  <c r="Q72" i="39" s="1"/>
  <c r="I35" i="27"/>
  <c r="J35" i="27" s="1"/>
  <c r="J51" i="48" l="1"/>
  <c r="G52" i="48"/>
  <c r="H52" i="48" s="1"/>
  <c r="L52" i="48"/>
  <c r="K53" i="48" s="1"/>
  <c r="L57" i="34"/>
  <c r="H58" i="34"/>
  <c r="I69" i="45"/>
  <c r="I76" i="46"/>
  <c r="F77" i="46" s="1"/>
  <c r="L72" i="39"/>
  <c r="K73" i="39" s="1"/>
  <c r="G72" i="39"/>
  <c r="H72" i="39" s="1"/>
  <c r="F36" i="27"/>
  <c r="I52" i="48" l="1"/>
  <c r="J52" i="48" s="1"/>
  <c r="I58" i="34"/>
  <c r="J58" i="34" s="1"/>
  <c r="N58" i="34"/>
  <c r="M59" i="34" s="1"/>
  <c r="K58" i="34"/>
  <c r="J76" i="46"/>
  <c r="F70" i="45"/>
  <c r="J69" i="45"/>
  <c r="G77" i="46"/>
  <c r="H77" i="46" s="1"/>
  <c r="L77" i="46"/>
  <c r="K78" i="46" s="1"/>
  <c r="I72" i="39"/>
  <c r="F73" i="39" s="1"/>
  <c r="Q73" i="39" s="1"/>
  <c r="G36" i="27"/>
  <c r="H36" i="27" s="1"/>
  <c r="L36" i="27"/>
  <c r="K37" i="27" s="1"/>
  <c r="I36" i="27"/>
  <c r="J36" i="27" s="1"/>
  <c r="F53" i="48" l="1"/>
  <c r="L53" i="48" s="1"/>
  <c r="K54" i="48" s="1"/>
  <c r="L58" i="34"/>
  <c r="H59" i="34"/>
  <c r="L70" i="45"/>
  <c r="K71" i="45" s="1"/>
  <c r="G70" i="45"/>
  <c r="H70" i="45" s="1"/>
  <c r="I77" i="46"/>
  <c r="L73" i="39"/>
  <c r="K74" i="39" s="1"/>
  <c r="G73" i="39"/>
  <c r="H73" i="39" s="1"/>
  <c r="F37" i="27"/>
  <c r="G53" i="48" l="1"/>
  <c r="H53" i="48" s="1"/>
  <c r="I59" i="34"/>
  <c r="J59" i="34" s="1"/>
  <c r="N59" i="34"/>
  <c r="M60" i="34" s="1"/>
  <c r="K59" i="34"/>
  <c r="F78" i="46"/>
  <c r="J77" i="46"/>
  <c r="I70" i="45"/>
  <c r="L78" i="46"/>
  <c r="K79" i="46" s="1"/>
  <c r="G78" i="46"/>
  <c r="H78" i="46" s="1"/>
  <c r="I73" i="39"/>
  <c r="F74" i="39" s="1"/>
  <c r="Q74" i="39" s="1"/>
  <c r="L37" i="27"/>
  <c r="K38" i="27" s="1"/>
  <c r="G37" i="27"/>
  <c r="H37" i="27" s="1"/>
  <c r="I53" i="48" l="1"/>
  <c r="F54" i="48" s="1"/>
  <c r="L54" i="48" s="1"/>
  <c r="K55" i="48" s="1"/>
  <c r="L59" i="34"/>
  <c r="H60" i="34"/>
  <c r="F71" i="45"/>
  <c r="J70" i="45"/>
  <c r="I78" i="46"/>
  <c r="F79" i="46" s="1"/>
  <c r="I37" i="27"/>
  <c r="J37" i="27" s="1"/>
  <c r="G74" i="39"/>
  <c r="H74" i="39" s="1"/>
  <c r="L74" i="39"/>
  <c r="K75" i="39" s="1"/>
  <c r="F38" i="27"/>
  <c r="G54" i="48" l="1"/>
  <c r="H54" i="48" s="1"/>
  <c r="J53" i="48"/>
  <c r="N60" i="34"/>
  <c r="M61" i="34" s="1"/>
  <c r="I60" i="34"/>
  <c r="J60" i="34" s="1"/>
  <c r="J78" i="46"/>
  <c r="G71" i="45"/>
  <c r="H71" i="45" s="1"/>
  <c r="L71" i="45"/>
  <c r="K72" i="45" s="1"/>
  <c r="I71" i="45"/>
  <c r="F72" i="45" s="1"/>
  <c r="L79" i="46"/>
  <c r="K80" i="46" s="1"/>
  <c r="G79" i="46"/>
  <c r="H79" i="46" s="1"/>
  <c r="I74" i="39"/>
  <c r="F75" i="39" s="1"/>
  <c r="Q75" i="39" s="1"/>
  <c r="L38" i="27"/>
  <c r="K39" i="27" s="1"/>
  <c r="G38" i="27"/>
  <c r="H38" i="27" s="1"/>
  <c r="K60" i="34" l="1"/>
  <c r="I54" i="48"/>
  <c r="F55" i="48"/>
  <c r="J54" i="48"/>
  <c r="L60" i="34"/>
  <c r="H61" i="34"/>
  <c r="G72" i="45"/>
  <c r="H72" i="45" s="1"/>
  <c r="L72" i="45"/>
  <c r="K73" i="45" s="1"/>
  <c r="I72" i="45"/>
  <c r="F73" i="45" s="1"/>
  <c r="J71" i="45"/>
  <c r="I79" i="46"/>
  <c r="L75" i="39"/>
  <c r="K76" i="39" s="1"/>
  <c r="G75" i="39"/>
  <c r="H75" i="39" s="1"/>
  <c r="I38" i="27"/>
  <c r="J38" i="27" s="1"/>
  <c r="G55" i="48" l="1"/>
  <c r="H55" i="48" s="1"/>
  <c r="L55" i="48"/>
  <c r="K56" i="48" s="1"/>
  <c r="N61" i="34"/>
  <c r="M62" i="34" s="1"/>
  <c r="I61" i="34"/>
  <c r="J61" i="34" s="1"/>
  <c r="F80" i="46"/>
  <c r="J79" i="46"/>
  <c r="G73" i="45"/>
  <c r="H73" i="45" s="1"/>
  <c r="I73" i="45"/>
  <c r="F74" i="45" s="1"/>
  <c r="L73" i="45"/>
  <c r="K74" i="45" s="1"/>
  <c r="J72" i="45"/>
  <c r="G80" i="46"/>
  <c r="H80" i="46" s="1"/>
  <c r="L80" i="46"/>
  <c r="K81" i="46" s="1"/>
  <c r="I75" i="39"/>
  <c r="F76" i="39" s="1"/>
  <c r="Q76" i="39" s="1"/>
  <c r="F39" i="27"/>
  <c r="I55" i="48" l="1"/>
  <c r="F56" i="48" s="1"/>
  <c r="L56" i="48" s="1"/>
  <c r="K57" i="48" s="1"/>
  <c r="K61" i="34"/>
  <c r="G74" i="45"/>
  <c r="H74" i="45" s="1"/>
  <c r="L74" i="45"/>
  <c r="K75" i="45" s="1"/>
  <c r="I74" i="45"/>
  <c r="F75" i="45" s="1"/>
  <c r="J73" i="45"/>
  <c r="I80" i="46"/>
  <c r="F81" i="46" s="1"/>
  <c r="L76" i="39"/>
  <c r="K77" i="39" s="1"/>
  <c r="G76" i="39"/>
  <c r="H76" i="39" s="1"/>
  <c r="G39" i="27"/>
  <c r="H39" i="27" s="1"/>
  <c r="L39" i="27"/>
  <c r="K40" i="27" s="1"/>
  <c r="I39" i="27"/>
  <c r="J39" i="27" s="1"/>
  <c r="G56" i="48" l="1"/>
  <c r="H56" i="48" s="1"/>
  <c r="J55" i="48"/>
  <c r="L61" i="34"/>
  <c r="H62" i="34"/>
  <c r="J80" i="46"/>
  <c r="L75" i="45"/>
  <c r="K76" i="45" s="1"/>
  <c r="G75" i="45"/>
  <c r="H75" i="45" s="1"/>
  <c r="J74" i="45"/>
  <c r="G81" i="46"/>
  <c r="H81" i="46" s="1"/>
  <c r="L81" i="46"/>
  <c r="K82" i="46" s="1"/>
  <c r="I76" i="39"/>
  <c r="F77" i="39" s="1"/>
  <c r="Q77" i="39" s="1"/>
  <c r="F40" i="27"/>
  <c r="I81" i="46" l="1"/>
  <c r="F82" i="46" s="1"/>
  <c r="I56" i="48"/>
  <c r="J56" i="48" s="1"/>
  <c r="I62" i="34"/>
  <c r="J62" i="34" s="1"/>
  <c r="N62" i="34"/>
  <c r="M63" i="34" s="1"/>
  <c r="K62" i="34"/>
  <c r="J81" i="46"/>
  <c r="I75" i="45"/>
  <c r="L82" i="46"/>
  <c r="K83" i="46" s="1"/>
  <c r="G82" i="46"/>
  <c r="H82" i="46" s="1"/>
  <c r="L77" i="39"/>
  <c r="K78" i="39" s="1"/>
  <c r="G77" i="39"/>
  <c r="H77" i="39" s="1"/>
  <c r="G40" i="27"/>
  <c r="H40" i="27" s="1"/>
  <c r="L40" i="27"/>
  <c r="K41" i="27" s="1"/>
  <c r="F57" i="48" l="1"/>
  <c r="L62" i="34"/>
  <c r="H63" i="34"/>
  <c r="F76" i="45"/>
  <c r="J75" i="45"/>
  <c r="I40" i="27"/>
  <c r="J40" i="27" s="1"/>
  <c r="I82" i="46"/>
  <c r="I77" i="39"/>
  <c r="F78" i="39" s="1"/>
  <c r="Q78" i="39" s="1"/>
  <c r="F41" i="27"/>
  <c r="G57" i="48" l="1"/>
  <c r="L57" i="48"/>
  <c r="K58" i="48" s="1"/>
  <c r="N63" i="34"/>
  <c r="M64" i="34" s="1"/>
  <c r="I63" i="34"/>
  <c r="J63" i="34" s="1"/>
  <c r="F83" i="46"/>
  <c r="J82" i="46"/>
  <c r="G76" i="45"/>
  <c r="H76" i="45" s="1"/>
  <c r="L76" i="45"/>
  <c r="K77" i="45" s="1"/>
  <c r="I76" i="45"/>
  <c r="F77" i="45" s="1"/>
  <c r="L83" i="46"/>
  <c r="K84" i="46" s="1"/>
  <c r="G83" i="46"/>
  <c r="H83" i="46" s="1"/>
  <c r="G78" i="39"/>
  <c r="H78" i="39" s="1"/>
  <c r="L78" i="39"/>
  <c r="K79" i="39" s="1"/>
  <c r="G41" i="27"/>
  <c r="H41" i="27" s="1"/>
  <c r="L41" i="27"/>
  <c r="K42" i="27" s="1"/>
  <c r="I41" i="27"/>
  <c r="J41" i="27" s="1"/>
  <c r="K63" i="34" l="1"/>
  <c r="H57" i="48"/>
  <c r="I57" i="48"/>
  <c r="L63" i="34"/>
  <c r="H64" i="34"/>
  <c r="L77" i="45"/>
  <c r="K78" i="45" s="1"/>
  <c r="G77" i="45"/>
  <c r="H77" i="45" s="1"/>
  <c r="J76" i="45"/>
  <c r="I83" i="46"/>
  <c r="F84" i="46" s="1"/>
  <c r="I78" i="39"/>
  <c r="F79" i="39" s="1"/>
  <c r="Q79" i="39" s="1"/>
  <c r="F42" i="27"/>
  <c r="J57" i="48" l="1"/>
  <c r="F58" i="48"/>
  <c r="N64" i="34"/>
  <c r="M65" i="34" s="1"/>
  <c r="I64" i="34"/>
  <c r="J64" i="34" s="1"/>
  <c r="J83" i="46"/>
  <c r="I77" i="45"/>
  <c r="G84" i="46"/>
  <c r="H84" i="46" s="1"/>
  <c r="L84" i="46"/>
  <c r="K85" i="46" s="1"/>
  <c r="L79" i="39"/>
  <c r="K80" i="39" s="1"/>
  <c r="G79" i="39"/>
  <c r="H79" i="39" s="1"/>
  <c r="L42" i="27"/>
  <c r="K43" i="27" s="1"/>
  <c r="G42" i="27"/>
  <c r="H42" i="27" s="1"/>
  <c r="L58" i="48" l="1"/>
  <c r="K59" i="48" s="1"/>
  <c r="G58" i="48"/>
  <c r="K64" i="34"/>
  <c r="F78" i="45"/>
  <c r="J77" i="45"/>
  <c r="I84" i="46"/>
  <c r="I79" i="39"/>
  <c r="F80" i="39" s="1"/>
  <c r="Q80" i="39" s="1"/>
  <c r="G80" i="39"/>
  <c r="H80" i="39" s="1"/>
  <c r="I42" i="27"/>
  <c r="H58" i="48" l="1"/>
  <c r="I58" i="48"/>
  <c r="L64" i="34"/>
  <c r="H65" i="34"/>
  <c r="F85" i="46"/>
  <c r="J84" i="46"/>
  <c r="L78" i="45"/>
  <c r="K79" i="45" s="1"/>
  <c r="G78" i="45"/>
  <c r="H78" i="45" s="1"/>
  <c r="F43" i="27"/>
  <c r="J42" i="27"/>
  <c r="G85" i="46"/>
  <c r="H85" i="46" s="1"/>
  <c r="L85" i="46"/>
  <c r="K86" i="46" s="1"/>
  <c r="I85" i="46"/>
  <c r="F86" i="46" s="1"/>
  <c r="L80" i="39"/>
  <c r="K81" i="39" s="1"/>
  <c r="I80" i="39"/>
  <c r="F81" i="39" s="1"/>
  <c r="Q81" i="39" s="1"/>
  <c r="L43" i="27"/>
  <c r="K44" i="27" s="1"/>
  <c r="G43" i="27"/>
  <c r="H43" i="27" s="1"/>
  <c r="I78" i="45" l="1"/>
  <c r="F79" i="45" s="1"/>
  <c r="F59" i="48"/>
  <c r="J58" i="48"/>
  <c r="N65" i="34"/>
  <c r="M66" i="34" s="1"/>
  <c r="I65" i="34"/>
  <c r="J65" i="34" s="1"/>
  <c r="J85" i="46"/>
  <c r="G79" i="45"/>
  <c r="H79" i="45" s="1"/>
  <c r="L79" i="45"/>
  <c r="K80" i="45" s="1"/>
  <c r="J78" i="45"/>
  <c r="L86" i="46"/>
  <c r="K87" i="46" s="1"/>
  <c r="G86" i="46"/>
  <c r="H86" i="46" s="1"/>
  <c r="L81" i="39"/>
  <c r="K82" i="39" s="1"/>
  <c r="G81" i="39"/>
  <c r="H81" i="39" s="1"/>
  <c r="I43" i="27"/>
  <c r="J43" i="27" s="1"/>
  <c r="G59" i="48" l="1"/>
  <c r="H59" i="48" s="1"/>
  <c r="L59" i="48"/>
  <c r="K60" i="48" s="1"/>
  <c r="K65" i="34"/>
  <c r="I79" i="45"/>
  <c r="I86" i="46"/>
  <c r="I81" i="39"/>
  <c r="F82" i="39" s="1"/>
  <c r="Q82" i="39" s="1"/>
  <c r="F44" i="27"/>
  <c r="I59" i="48" l="1"/>
  <c r="F60" i="48" s="1"/>
  <c r="G60" i="48"/>
  <c r="L60" i="48"/>
  <c r="K61" i="48" s="1"/>
  <c r="L65" i="34"/>
  <c r="H66" i="34"/>
  <c r="F87" i="46"/>
  <c r="J86" i="46"/>
  <c r="F80" i="45"/>
  <c r="J79" i="45"/>
  <c r="L87" i="46"/>
  <c r="K88" i="46" s="1"/>
  <c r="G87" i="46"/>
  <c r="H87" i="46" s="1"/>
  <c r="G82" i="39"/>
  <c r="H82" i="39" s="1"/>
  <c r="L82" i="39"/>
  <c r="K83" i="39" s="1"/>
  <c r="L44" i="27"/>
  <c r="K45" i="27" s="1"/>
  <c r="G44" i="27"/>
  <c r="H44" i="27" s="1"/>
  <c r="J59" i="48" l="1"/>
  <c r="H60" i="48"/>
  <c r="I60" i="48"/>
  <c r="N66" i="34"/>
  <c r="M67" i="34" s="1"/>
  <c r="I66" i="34"/>
  <c r="J66" i="34" s="1"/>
  <c r="L80" i="45"/>
  <c r="K81" i="45" s="1"/>
  <c r="G80" i="45"/>
  <c r="H80" i="45" s="1"/>
  <c r="I87" i="46"/>
  <c r="F88" i="46" s="1"/>
  <c r="I44" i="27"/>
  <c r="J44" i="27" s="1"/>
  <c r="I82" i="39"/>
  <c r="F83" i="39" s="1"/>
  <c r="Q83" i="39" s="1"/>
  <c r="F45" i="27"/>
  <c r="I80" i="45" l="1"/>
  <c r="F81" i="45" s="1"/>
  <c r="J60" i="48"/>
  <c r="F61" i="48"/>
  <c r="K66" i="34"/>
  <c r="J87" i="46"/>
  <c r="G81" i="45"/>
  <c r="H81" i="45" s="1"/>
  <c r="L81" i="45"/>
  <c r="K82" i="45" s="1"/>
  <c r="I81" i="45"/>
  <c r="F82" i="45" s="1"/>
  <c r="J80" i="45"/>
  <c r="G88" i="46"/>
  <c r="H88" i="46" s="1"/>
  <c r="L88" i="46"/>
  <c r="K89" i="46" s="1"/>
  <c r="L83" i="39"/>
  <c r="K84" i="39" s="1"/>
  <c r="G83" i="39"/>
  <c r="H83" i="39" s="1"/>
  <c r="G45" i="27"/>
  <c r="H45" i="27" s="1"/>
  <c r="L45" i="27"/>
  <c r="K46" i="27" s="1"/>
  <c r="G61" i="48" l="1"/>
  <c r="L61" i="48"/>
  <c r="K62" i="48" s="1"/>
  <c r="L66" i="34"/>
  <c r="H67" i="34"/>
  <c r="L82" i="45"/>
  <c r="K83" i="45" s="1"/>
  <c r="G82" i="45"/>
  <c r="H82" i="45" s="1"/>
  <c r="J81" i="45"/>
  <c r="I88" i="46"/>
  <c r="I83" i="39"/>
  <c r="F84" i="39" s="1"/>
  <c r="Q84" i="39" s="1"/>
  <c r="I45" i="27"/>
  <c r="J45" i="27" s="1"/>
  <c r="F46" i="27"/>
  <c r="H61" i="48" l="1"/>
  <c r="I61" i="48"/>
  <c r="I67" i="34"/>
  <c r="J67" i="34" s="1"/>
  <c r="N67" i="34"/>
  <c r="M68" i="34" s="1"/>
  <c r="K67" i="34"/>
  <c r="F89" i="46"/>
  <c r="J88" i="46"/>
  <c r="I82" i="45"/>
  <c r="G89" i="46"/>
  <c r="H89" i="46" s="1"/>
  <c r="L89" i="46"/>
  <c r="K90" i="46" s="1"/>
  <c r="I89" i="46"/>
  <c r="F90" i="46" s="1"/>
  <c r="L84" i="39"/>
  <c r="K85" i="39" s="1"/>
  <c r="G84" i="39"/>
  <c r="H84" i="39" s="1"/>
  <c r="L46" i="27"/>
  <c r="K47" i="27" s="1"/>
  <c r="G46" i="27"/>
  <c r="H46" i="27" s="1"/>
  <c r="F62" i="48" l="1"/>
  <c r="J61" i="48"/>
  <c r="L67" i="34"/>
  <c r="H68" i="34"/>
  <c r="J89" i="46"/>
  <c r="F83" i="45"/>
  <c r="J82" i="45"/>
  <c r="L90" i="46"/>
  <c r="K91" i="46" s="1"/>
  <c r="G90" i="46"/>
  <c r="H90" i="46" s="1"/>
  <c r="I46" i="27"/>
  <c r="J46" i="27" s="1"/>
  <c r="I84" i="39"/>
  <c r="F85" i="39" s="1"/>
  <c r="Q85" i="39" s="1"/>
  <c r="F47" i="27"/>
  <c r="L62" i="48" l="1"/>
  <c r="K63" i="48" s="1"/>
  <c r="G62" i="48"/>
  <c r="I68" i="34"/>
  <c r="J68" i="34" s="1"/>
  <c r="K68" i="34"/>
  <c r="N68" i="34"/>
  <c r="M69" i="34" s="1"/>
  <c r="L83" i="45"/>
  <c r="K84" i="45" s="1"/>
  <c r="G83" i="45"/>
  <c r="H83" i="45" s="1"/>
  <c r="I90" i="46"/>
  <c r="L85" i="39"/>
  <c r="K86" i="39" s="1"/>
  <c r="G85" i="39"/>
  <c r="H85" i="39" s="1"/>
  <c r="L47" i="27"/>
  <c r="K48" i="27" s="1"/>
  <c r="G47" i="27"/>
  <c r="H47" i="27" s="1"/>
  <c r="H62" i="48" l="1"/>
  <c r="I62" i="48"/>
  <c r="L68" i="34"/>
  <c r="H69" i="34"/>
  <c r="F91" i="46"/>
  <c r="J90" i="46"/>
  <c r="I83" i="45"/>
  <c r="L91" i="46"/>
  <c r="K92" i="46" s="1"/>
  <c r="G91" i="46"/>
  <c r="H91" i="46" s="1"/>
  <c r="I85" i="39"/>
  <c r="F86" i="39" s="1"/>
  <c r="Q86" i="39" s="1"/>
  <c r="I47" i="27"/>
  <c r="J47" i="27" s="1"/>
  <c r="F48" i="27"/>
  <c r="F63" i="48" l="1"/>
  <c r="J62" i="48"/>
  <c r="N69" i="34"/>
  <c r="M70" i="34" s="1"/>
  <c r="I69" i="34"/>
  <c r="J69" i="34" s="1"/>
  <c r="K69" i="34"/>
  <c r="F84" i="45"/>
  <c r="J83" i="45"/>
  <c r="I91" i="46"/>
  <c r="F92" i="46" s="1"/>
  <c r="G86" i="39"/>
  <c r="H86" i="39" s="1"/>
  <c r="L86" i="39"/>
  <c r="K87" i="39" s="1"/>
  <c r="G48" i="27"/>
  <c r="H48" i="27" s="1"/>
  <c r="L48" i="27"/>
  <c r="K49" i="27" s="1"/>
  <c r="I48" i="27"/>
  <c r="J48" i="27" s="1"/>
  <c r="G63" i="48" l="1"/>
  <c r="L63" i="48"/>
  <c r="K64" i="48" s="1"/>
  <c r="L69" i="34"/>
  <c r="H70" i="34"/>
  <c r="J91" i="46"/>
  <c r="G84" i="45"/>
  <c r="H84" i="45" s="1"/>
  <c r="L84" i="45"/>
  <c r="K85" i="45" s="1"/>
  <c r="I84" i="45"/>
  <c r="F85" i="45" s="1"/>
  <c r="G92" i="46"/>
  <c r="H92" i="46" s="1"/>
  <c r="L92" i="46"/>
  <c r="K93" i="46" s="1"/>
  <c r="I86" i="39"/>
  <c r="F87" i="39" s="1"/>
  <c r="Q87" i="39" s="1"/>
  <c r="F49" i="27"/>
  <c r="H63" i="48" l="1"/>
  <c r="I63" i="48"/>
  <c r="I70" i="34"/>
  <c r="J70" i="34" s="1"/>
  <c r="N70" i="34"/>
  <c r="M71" i="34" s="1"/>
  <c r="L85" i="45"/>
  <c r="K86" i="45" s="1"/>
  <c r="G85" i="45"/>
  <c r="H85" i="45" s="1"/>
  <c r="J84" i="45"/>
  <c r="I92" i="46"/>
  <c r="L87" i="39"/>
  <c r="K88" i="39" s="1"/>
  <c r="G87" i="39"/>
  <c r="H87" i="39" s="1"/>
  <c r="G49" i="27"/>
  <c r="H49" i="27" s="1"/>
  <c r="L49" i="27"/>
  <c r="K50" i="27" s="1"/>
  <c r="K70" i="34" l="1"/>
  <c r="I85" i="45"/>
  <c r="F86" i="45" s="1"/>
  <c r="F64" i="48"/>
  <c r="J63" i="48"/>
  <c r="L70" i="34"/>
  <c r="H71" i="34"/>
  <c r="F93" i="46"/>
  <c r="J92" i="46"/>
  <c r="G86" i="45"/>
  <c r="H86" i="45" s="1"/>
  <c r="L86" i="45"/>
  <c r="K87" i="45" s="1"/>
  <c r="I86" i="45"/>
  <c r="F87" i="45" s="1"/>
  <c r="J85" i="45"/>
  <c r="G93" i="46"/>
  <c r="H93" i="46" s="1"/>
  <c r="L93" i="46"/>
  <c r="K94" i="46" s="1"/>
  <c r="I93" i="46"/>
  <c r="F94" i="46" s="1"/>
  <c r="I87" i="39"/>
  <c r="F88" i="39" s="1"/>
  <c r="Q88" i="39" s="1"/>
  <c r="I49" i="27"/>
  <c r="J49" i="27" s="1"/>
  <c r="F50" i="27"/>
  <c r="G64" i="48" l="1"/>
  <c r="L64" i="48"/>
  <c r="K65" i="48" s="1"/>
  <c r="N71" i="34"/>
  <c r="M72" i="34" s="1"/>
  <c r="I71" i="34"/>
  <c r="J71" i="34" s="1"/>
  <c r="J93" i="46"/>
  <c r="L87" i="45"/>
  <c r="K88" i="45" s="1"/>
  <c r="G87" i="45"/>
  <c r="H87" i="45" s="1"/>
  <c r="J86" i="45"/>
  <c r="L94" i="46"/>
  <c r="K95" i="46" s="1"/>
  <c r="G94" i="46"/>
  <c r="H94" i="46" s="1"/>
  <c r="L88" i="39"/>
  <c r="K89" i="39" s="1"/>
  <c r="G88" i="39"/>
  <c r="H88" i="39" s="1"/>
  <c r="G50" i="27"/>
  <c r="H50" i="27" s="1"/>
  <c r="L50" i="27"/>
  <c r="K51" i="27" s="1"/>
  <c r="K71" i="34" l="1"/>
  <c r="I87" i="45"/>
  <c r="F88" i="45" s="1"/>
  <c r="H64" i="48"/>
  <c r="I64" i="48"/>
  <c r="L71" i="34"/>
  <c r="H72" i="34"/>
  <c r="G88" i="45"/>
  <c r="H88" i="45" s="1"/>
  <c r="L88" i="45"/>
  <c r="K89" i="45" s="1"/>
  <c r="I88" i="45"/>
  <c r="F89" i="45" s="1"/>
  <c r="J87" i="45"/>
  <c r="I50" i="27"/>
  <c r="J50" i="27" s="1"/>
  <c r="I94" i="46"/>
  <c r="I88" i="39"/>
  <c r="F89" i="39" s="1"/>
  <c r="Q89" i="39" s="1"/>
  <c r="F51" i="27"/>
  <c r="J64" i="48" l="1"/>
  <c r="F65" i="48"/>
  <c r="I72" i="34"/>
  <c r="J72" i="34" s="1"/>
  <c r="N72" i="34"/>
  <c r="M73" i="34" s="1"/>
  <c r="K72" i="34"/>
  <c r="F95" i="46"/>
  <c r="J94" i="46"/>
  <c r="G89" i="45"/>
  <c r="H89" i="45" s="1"/>
  <c r="L89" i="45"/>
  <c r="K90" i="45" s="1"/>
  <c r="J88" i="45"/>
  <c r="L95" i="46"/>
  <c r="K96" i="46" s="1"/>
  <c r="G95" i="46"/>
  <c r="H95" i="46" s="1"/>
  <c r="L89" i="39"/>
  <c r="K90" i="39" s="1"/>
  <c r="G89" i="39"/>
  <c r="H89" i="39" s="1"/>
  <c r="G51" i="27"/>
  <c r="H51" i="27" s="1"/>
  <c r="L51" i="27"/>
  <c r="K52" i="27" s="1"/>
  <c r="I51" i="27"/>
  <c r="J51" i="27" s="1"/>
  <c r="G65" i="48" l="1"/>
  <c r="L65" i="48"/>
  <c r="K66" i="48" s="1"/>
  <c r="L72" i="34"/>
  <c r="H73" i="34"/>
  <c r="I89" i="45"/>
  <c r="I95" i="46"/>
  <c r="F96" i="46" s="1"/>
  <c r="I89" i="39"/>
  <c r="F90" i="39" s="1"/>
  <c r="Q90" i="39" s="1"/>
  <c r="F52" i="27"/>
  <c r="H65" i="48" l="1"/>
  <c r="I65" i="48"/>
  <c r="N73" i="34"/>
  <c r="M74" i="34" s="1"/>
  <c r="I73" i="34"/>
  <c r="J73" i="34" s="1"/>
  <c r="J95" i="46"/>
  <c r="F90" i="45"/>
  <c r="J89" i="45"/>
  <c r="G96" i="46"/>
  <c r="H96" i="46" s="1"/>
  <c r="L96" i="46"/>
  <c r="K97" i="46" s="1"/>
  <c r="G90" i="39"/>
  <c r="H90" i="39" s="1"/>
  <c r="L90" i="39"/>
  <c r="K91" i="39" s="1"/>
  <c r="L52" i="27"/>
  <c r="K53" i="27" s="1"/>
  <c r="G52" i="27"/>
  <c r="H52" i="27" s="1"/>
  <c r="K73" i="34" l="1"/>
  <c r="F66" i="48"/>
  <c r="J65" i="48"/>
  <c r="L73" i="34"/>
  <c r="H74" i="34"/>
  <c r="L90" i="45"/>
  <c r="K91" i="45" s="1"/>
  <c r="G90" i="45"/>
  <c r="H90" i="45" s="1"/>
  <c r="I96" i="46"/>
  <c r="I90" i="39"/>
  <c r="F91" i="39" s="1"/>
  <c r="Q91" i="39" s="1"/>
  <c r="I52" i="27"/>
  <c r="J52" i="27" s="1"/>
  <c r="I90" i="45" l="1"/>
  <c r="F91" i="45" s="1"/>
  <c r="G66" i="48"/>
  <c r="H66" i="48" s="1"/>
  <c r="L66" i="48"/>
  <c r="K67" i="48" s="1"/>
  <c r="I74" i="34"/>
  <c r="J74" i="34" s="1"/>
  <c r="N74" i="34"/>
  <c r="M75" i="34" s="1"/>
  <c r="K74" i="34"/>
  <c r="F97" i="46"/>
  <c r="J96" i="46"/>
  <c r="G91" i="45"/>
  <c r="H91" i="45" s="1"/>
  <c r="L91" i="45"/>
  <c r="K92" i="45" s="1"/>
  <c r="J90" i="45"/>
  <c r="G97" i="46"/>
  <c r="H97" i="46" s="1"/>
  <c r="L97" i="46"/>
  <c r="K98" i="46" s="1"/>
  <c r="I97" i="46"/>
  <c r="F98" i="46" s="1"/>
  <c r="L91" i="39"/>
  <c r="K92" i="39" s="1"/>
  <c r="G91" i="39"/>
  <c r="H91" i="39" s="1"/>
  <c r="F53" i="27"/>
  <c r="I91" i="45" l="1"/>
  <c r="F92" i="45" s="1"/>
  <c r="I66" i="48"/>
  <c r="F67" i="48" s="1"/>
  <c r="L74" i="34"/>
  <c r="H75" i="34"/>
  <c r="J97" i="46"/>
  <c r="G92" i="45"/>
  <c r="H92" i="45" s="1"/>
  <c r="L92" i="45"/>
  <c r="K93" i="45" s="1"/>
  <c r="I92" i="45"/>
  <c r="F93" i="45" s="1"/>
  <c r="J91" i="45"/>
  <c r="L98" i="46"/>
  <c r="K99" i="46" s="1"/>
  <c r="G98" i="46"/>
  <c r="H98" i="46" s="1"/>
  <c r="I91" i="39"/>
  <c r="F92" i="39" s="1"/>
  <c r="Q92" i="39" s="1"/>
  <c r="G53" i="27"/>
  <c r="H53" i="27" s="1"/>
  <c r="L53" i="27"/>
  <c r="K54" i="27" s="1"/>
  <c r="J66" i="48" l="1"/>
  <c r="G67" i="48"/>
  <c r="L67" i="48"/>
  <c r="K68" i="48" s="1"/>
  <c r="N75" i="34"/>
  <c r="M76" i="34" s="1"/>
  <c r="I75" i="34"/>
  <c r="J75" i="34" s="1"/>
  <c r="G93" i="45"/>
  <c r="H93" i="45" s="1"/>
  <c r="L93" i="45"/>
  <c r="K94" i="45" s="1"/>
  <c r="J92" i="45"/>
  <c r="I53" i="27"/>
  <c r="J53" i="27" s="1"/>
  <c r="I98" i="46"/>
  <c r="L92" i="39"/>
  <c r="K93" i="39" s="1"/>
  <c r="G92" i="39"/>
  <c r="H92" i="39" s="1"/>
  <c r="F54" i="27"/>
  <c r="H67" i="48" l="1"/>
  <c r="I67" i="48"/>
  <c r="K75" i="34"/>
  <c r="F99" i="46"/>
  <c r="J98" i="46"/>
  <c r="I93" i="45"/>
  <c r="L99" i="46"/>
  <c r="K100" i="46" s="1"/>
  <c r="G99" i="46"/>
  <c r="H99" i="46" s="1"/>
  <c r="I92" i="39"/>
  <c r="F93" i="39" s="1"/>
  <c r="Q93" i="39" s="1"/>
  <c r="L54" i="27"/>
  <c r="K55" i="27" s="1"/>
  <c r="G54" i="27"/>
  <c r="H54" i="27" s="1"/>
  <c r="J67" i="48" l="1"/>
  <c r="F68" i="48"/>
  <c r="L75" i="34"/>
  <c r="H76" i="34"/>
  <c r="F94" i="45"/>
  <c r="J93" i="45"/>
  <c r="I99" i="46"/>
  <c r="F100" i="46" s="1"/>
  <c r="L93" i="39"/>
  <c r="K94" i="39" s="1"/>
  <c r="G93" i="39"/>
  <c r="H93" i="39" s="1"/>
  <c r="I54" i="27"/>
  <c r="J54" i="27" s="1"/>
  <c r="L68" i="48" l="1"/>
  <c r="K69" i="48" s="1"/>
  <c r="G68" i="48"/>
  <c r="H68" i="48" s="1"/>
  <c r="I76" i="34"/>
  <c r="J76" i="34" s="1"/>
  <c r="N76" i="34"/>
  <c r="M77" i="34" s="1"/>
  <c r="K76" i="34"/>
  <c r="J99" i="46"/>
  <c r="L94" i="45"/>
  <c r="K95" i="45" s="1"/>
  <c r="G94" i="45"/>
  <c r="H94" i="45" s="1"/>
  <c r="G100" i="46"/>
  <c r="H100" i="46" s="1"/>
  <c r="L100" i="46"/>
  <c r="K101" i="46" s="1"/>
  <c r="I93" i="39"/>
  <c r="F94" i="39" s="1"/>
  <c r="Q94" i="39" s="1"/>
  <c r="F55" i="27"/>
  <c r="I68" i="48" l="1"/>
  <c r="L76" i="34"/>
  <c r="H77" i="34"/>
  <c r="I94" i="45"/>
  <c r="I100" i="46"/>
  <c r="G94" i="39"/>
  <c r="H94" i="39" s="1"/>
  <c r="L94" i="39"/>
  <c r="K95" i="39" s="1"/>
  <c r="I94" i="39"/>
  <c r="F95" i="39" s="1"/>
  <c r="Q95" i="39" s="1"/>
  <c r="G55" i="27"/>
  <c r="H55" i="27" s="1"/>
  <c r="L55" i="27"/>
  <c r="K56" i="27" s="1"/>
  <c r="F69" i="48" l="1"/>
  <c r="J68" i="48"/>
  <c r="N77" i="34"/>
  <c r="M78" i="34" s="1"/>
  <c r="I77" i="34"/>
  <c r="J77" i="34" s="1"/>
  <c r="F101" i="46"/>
  <c r="J100" i="46"/>
  <c r="F95" i="45"/>
  <c r="J94" i="45"/>
  <c r="I55" i="27"/>
  <c r="J55" i="27" s="1"/>
  <c r="G101" i="46"/>
  <c r="H101" i="46" s="1"/>
  <c r="L101" i="46"/>
  <c r="K102" i="46" s="1"/>
  <c r="L95" i="39"/>
  <c r="K96" i="39" s="1"/>
  <c r="G95" i="39"/>
  <c r="H95" i="39" s="1"/>
  <c r="F56" i="27"/>
  <c r="I101" i="46" l="1"/>
  <c r="F102" i="46" s="1"/>
  <c r="G69" i="48"/>
  <c r="L69" i="48"/>
  <c r="K70" i="48" s="1"/>
  <c r="K77" i="34"/>
  <c r="J101" i="46"/>
  <c r="L95" i="45"/>
  <c r="K96" i="45" s="1"/>
  <c r="G95" i="45"/>
  <c r="H95" i="45" s="1"/>
  <c r="L102" i="46"/>
  <c r="K103" i="46" s="1"/>
  <c r="G102" i="46"/>
  <c r="H102" i="46" s="1"/>
  <c r="I95" i="39"/>
  <c r="F96" i="39" s="1"/>
  <c r="Q96" i="39" s="1"/>
  <c r="G56" i="27"/>
  <c r="H56" i="27" s="1"/>
  <c r="L56" i="27"/>
  <c r="K57" i="27" s="1"/>
  <c r="H69" i="48" l="1"/>
  <c r="I69" i="48"/>
  <c r="L77" i="34"/>
  <c r="H78" i="34"/>
  <c r="I95" i="45"/>
  <c r="I56" i="27"/>
  <c r="J56" i="27" s="1"/>
  <c r="I102" i="46"/>
  <c r="G96" i="39"/>
  <c r="H96" i="39" s="1"/>
  <c r="L96" i="39"/>
  <c r="K97" i="39" s="1"/>
  <c r="F57" i="27"/>
  <c r="F70" i="48" l="1"/>
  <c r="J69" i="48"/>
  <c r="I78" i="34"/>
  <c r="J78" i="34" s="1"/>
  <c r="N78" i="34"/>
  <c r="M79" i="34" s="1"/>
  <c r="F103" i="46"/>
  <c r="J102" i="46"/>
  <c r="F96" i="45"/>
  <c r="J95" i="45"/>
  <c r="L103" i="46"/>
  <c r="K104" i="46" s="1"/>
  <c r="G103" i="46"/>
  <c r="H103" i="46" s="1"/>
  <c r="I96" i="39"/>
  <c r="F97" i="39" s="1"/>
  <c r="Q97" i="39" s="1"/>
  <c r="L97" i="39"/>
  <c r="K98" i="39" s="1"/>
  <c r="G97" i="39"/>
  <c r="H97" i="39" s="1"/>
  <c r="L57" i="27"/>
  <c r="K58" i="27" s="1"/>
  <c r="G57" i="27"/>
  <c r="H57" i="27" s="1"/>
  <c r="G70" i="48" l="1"/>
  <c r="H70" i="48" s="1"/>
  <c r="L70" i="48"/>
  <c r="K71" i="48" s="1"/>
  <c r="K78" i="34"/>
  <c r="G96" i="45"/>
  <c r="H96" i="45" s="1"/>
  <c r="L96" i="45"/>
  <c r="K97" i="45" s="1"/>
  <c r="I96" i="45"/>
  <c r="F97" i="45" s="1"/>
  <c r="I103" i="46"/>
  <c r="F104" i="46" s="1"/>
  <c r="I97" i="39"/>
  <c r="F98" i="39" s="1"/>
  <c r="Q98" i="39" s="1"/>
  <c r="I57" i="27"/>
  <c r="J57" i="27" s="1"/>
  <c r="F58" i="27"/>
  <c r="I70" i="48" l="1"/>
  <c r="L78" i="34"/>
  <c r="H79" i="34"/>
  <c r="J103" i="46"/>
  <c r="G97" i="45"/>
  <c r="H97" i="45" s="1"/>
  <c r="L97" i="45"/>
  <c r="K98" i="45" s="1"/>
  <c r="I97" i="45"/>
  <c r="F98" i="45" s="1"/>
  <c r="J96" i="45"/>
  <c r="G104" i="46"/>
  <c r="H104" i="46" s="1"/>
  <c r="L104" i="46"/>
  <c r="K105" i="46" s="1"/>
  <c r="G98" i="39"/>
  <c r="H98" i="39" s="1"/>
  <c r="L98" i="39"/>
  <c r="K99" i="39" s="1"/>
  <c r="L58" i="27"/>
  <c r="K59" i="27" s="1"/>
  <c r="G58" i="27"/>
  <c r="H58" i="27" s="1"/>
  <c r="F71" i="48" l="1"/>
  <c r="J70" i="48"/>
  <c r="I79" i="34"/>
  <c r="J79" i="34" s="1"/>
  <c r="N79" i="34"/>
  <c r="M80" i="34" s="1"/>
  <c r="G98" i="45"/>
  <c r="H98" i="45" s="1"/>
  <c r="L98" i="45"/>
  <c r="K99" i="45" s="1"/>
  <c r="J97" i="45"/>
  <c r="I104" i="46"/>
  <c r="I98" i="39"/>
  <c r="F99" i="39" s="1"/>
  <c r="Q99" i="39" s="1"/>
  <c r="I58" i="27"/>
  <c r="J58" i="27" s="1"/>
  <c r="G71" i="48" l="1"/>
  <c r="H71" i="48" s="1"/>
  <c r="L71" i="48"/>
  <c r="K72" i="48" s="1"/>
  <c r="K79" i="34"/>
  <c r="F105" i="46"/>
  <c r="J104" i="46"/>
  <c r="I98" i="45"/>
  <c r="G105" i="46"/>
  <c r="H105" i="46" s="1"/>
  <c r="L105" i="46"/>
  <c r="K106" i="46" s="1"/>
  <c r="I105" i="46"/>
  <c r="F106" i="46" s="1"/>
  <c r="G99" i="39"/>
  <c r="H99" i="39" s="1"/>
  <c r="L99" i="39"/>
  <c r="K100" i="39" s="1"/>
  <c r="F59" i="27"/>
  <c r="I71" i="48" l="1"/>
  <c r="F72" i="48" s="1"/>
  <c r="L79" i="34"/>
  <c r="H80" i="34"/>
  <c r="J105" i="46"/>
  <c r="F99" i="45"/>
  <c r="J98" i="45"/>
  <c r="L106" i="46"/>
  <c r="K107" i="46" s="1"/>
  <c r="G106" i="46"/>
  <c r="H106" i="46" s="1"/>
  <c r="I99" i="39"/>
  <c r="F100" i="39" s="1"/>
  <c r="G59" i="27"/>
  <c r="H59" i="27" s="1"/>
  <c r="L59" i="27"/>
  <c r="K60" i="27" s="1"/>
  <c r="I59" i="27"/>
  <c r="J59" i="27" s="1"/>
  <c r="J71" i="48" l="1"/>
  <c r="G72" i="48"/>
  <c r="H72" i="48" s="1"/>
  <c r="L72" i="48"/>
  <c r="K73" i="48" s="1"/>
  <c r="I80" i="34"/>
  <c r="J80" i="34" s="1"/>
  <c r="K80" i="34"/>
  <c r="N80" i="34"/>
  <c r="M81" i="34" s="1"/>
  <c r="L99" i="45"/>
  <c r="K100" i="45" s="1"/>
  <c r="G99" i="45"/>
  <c r="H99" i="45" s="1"/>
  <c r="I106" i="46"/>
  <c r="L100" i="39"/>
  <c r="K101" i="39" s="1"/>
  <c r="Q100" i="39"/>
  <c r="G100" i="39"/>
  <c r="H100" i="39" s="1"/>
  <c r="F60" i="27"/>
  <c r="I99" i="45" l="1"/>
  <c r="F100" i="45" s="1"/>
  <c r="I72" i="48"/>
  <c r="F73" i="48" s="1"/>
  <c r="G73" i="48" s="1"/>
  <c r="L80" i="34"/>
  <c r="H81" i="34"/>
  <c r="F107" i="46"/>
  <c r="J106" i="46"/>
  <c r="G100" i="45"/>
  <c r="H100" i="45" s="1"/>
  <c r="L100" i="45"/>
  <c r="K101" i="45" s="1"/>
  <c r="I100" i="45"/>
  <c r="F101" i="45" s="1"/>
  <c r="J99" i="45"/>
  <c r="L107" i="46"/>
  <c r="K108" i="46" s="1"/>
  <c r="G107" i="46"/>
  <c r="H107" i="46" s="1"/>
  <c r="I100" i="39"/>
  <c r="F101" i="39" s="1"/>
  <c r="Q101" i="39" s="1"/>
  <c r="L101" i="39"/>
  <c r="K102" i="39" s="1"/>
  <c r="G101" i="39"/>
  <c r="H101" i="39" s="1"/>
  <c r="G60" i="27"/>
  <c r="H60" i="27" s="1"/>
  <c r="L60" i="27"/>
  <c r="K61" i="27" s="1"/>
  <c r="L73" i="48" l="1"/>
  <c r="K74" i="48" s="1"/>
  <c r="J72" i="48"/>
  <c r="H73" i="48"/>
  <c r="I73" i="48"/>
  <c r="I81" i="34"/>
  <c r="J81" i="34" s="1"/>
  <c r="N81" i="34"/>
  <c r="M82" i="34" s="1"/>
  <c r="G101" i="45"/>
  <c r="H101" i="45" s="1"/>
  <c r="L101" i="45"/>
  <c r="K102" i="45" s="1"/>
  <c r="I101" i="45"/>
  <c r="F102" i="45" s="1"/>
  <c r="J100" i="45"/>
  <c r="I107" i="46"/>
  <c r="F108" i="46" s="1"/>
  <c r="I101" i="39"/>
  <c r="F102" i="39" s="1"/>
  <c r="Q102" i="39" s="1"/>
  <c r="I60" i="27"/>
  <c r="J60" i="27" s="1"/>
  <c r="F61" i="27"/>
  <c r="K81" i="34" l="1"/>
  <c r="F74" i="48"/>
  <c r="J73" i="48"/>
  <c r="L81" i="34"/>
  <c r="H82" i="34"/>
  <c r="J107" i="46"/>
  <c r="L102" i="45"/>
  <c r="K103" i="45" s="1"/>
  <c r="G102" i="45"/>
  <c r="H102" i="45" s="1"/>
  <c r="J101" i="45"/>
  <c r="G108" i="46"/>
  <c r="H108" i="46" s="1"/>
  <c r="L108" i="46"/>
  <c r="K109" i="46" s="1"/>
  <c r="G102" i="39"/>
  <c r="H102" i="39" s="1"/>
  <c r="L102" i="39"/>
  <c r="K103" i="39" s="1"/>
  <c r="L61" i="27"/>
  <c r="K62" i="27" s="1"/>
  <c r="G61" i="27"/>
  <c r="H61" i="27" s="1"/>
  <c r="G74" i="48" l="1"/>
  <c r="H74" i="48" s="1"/>
  <c r="L74" i="48"/>
  <c r="K75" i="48" s="1"/>
  <c r="I82" i="34"/>
  <c r="J82" i="34" s="1"/>
  <c r="N82" i="34"/>
  <c r="M83" i="34" s="1"/>
  <c r="K82" i="34"/>
  <c r="I102" i="45"/>
  <c r="I108" i="46"/>
  <c r="I61" i="27"/>
  <c r="J61" i="27" s="1"/>
  <c r="I102" i="39"/>
  <c r="F103" i="39" s="1"/>
  <c r="Q103" i="39" s="1"/>
  <c r="F62" i="27"/>
  <c r="I74" i="48" l="1"/>
  <c r="F75" i="48" s="1"/>
  <c r="L82" i="34"/>
  <c r="H83" i="34"/>
  <c r="F109" i="46"/>
  <c r="J108" i="46"/>
  <c r="F103" i="45"/>
  <c r="J102" i="45"/>
  <c r="G109" i="46"/>
  <c r="H109" i="46" s="1"/>
  <c r="L109" i="46"/>
  <c r="K110" i="46" s="1"/>
  <c r="I109" i="46"/>
  <c r="F110" i="46" s="1"/>
  <c r="L103" i="39"/>
  <c r="K104" i="39" s="1"/>
  <c r="G103" i="39"/>
  <c r="H103" i="39" s="1"/>
  <c r="G62" i="27"/>
  <c r="H62" i="27" s="1"/>
  <c r="L62" i="27"/>
  <c r="K63" i="27" s="1"/>
  <c r="I62" i="27"/>
  <c r="J62" i="27" s="1"/>
  <c r="J74" i="48" l="1"/>
  <c r="L75" i="48"/>
  <c r="K76" i="48" s="1"/>
  <c r="G75" i="48"/>
  <c r="N83" i="34"/>
  <c r="M84" i="34" s="1"/>
  <c r="I83" i="34"/>
  <c r="J83" i="34" s="1"/>
  <c r="J109" i="46"/>
  <c r="L103" i="45"/>
  <c r="K104" i="45" s="1"/>
  <c r="G103" i="45"/>
  <c r="H103" i="45" s="1"/>
  <c r="L110" i="46"/>
  <c r="K111" i="46" s="1"/>
  <c r="G110" i="46"/>
  <c r="H110" i="46" s="1"/>
  <c r="I103" i="39"/>
  <c r="F104" i="39" s="1"/>
  <c r="Q104" i="39" s="1"/>
  <c r="F63" i="27"/>
  <c r="K83" i="34" l="1"/>
  <c r="H75" i="48"/>
  <c r="I75" i="48"/>
  <c r="L83" i="34"/>
  <c r="H84" i="34"/>
  <c r="I103" i="45"/>
  <c r="I110" i="46"/>
  <c r="L104" i="39"/>
  <c r="K105" i="39" s="1"/>
  <c r="G104" i="39"/>
  <c r="H104" i="39" s="1"/>
  <c r="G63" i="27"/>
  <c r="H63" i="27" s="1"/>
  <c r="L63" i="27"/>
  <c r="K64" i="27" s="1"/>
  <c r="F76" i="48" l="1"/>
  <c r="J75" i="48"/>
  <c r="I84" i="34"/>
  <c r="J84" i="34" s="1"/>
  <c r="K84" i="34"/>
  <c r="N84" i="34"/>
  <c r="M85" i="34" s="1"/>
  <c r="F111" i="46"/>
  <c r="J110" i="46"/>
  <c r="F104" i="45"/>
  <c r="J103" i="45"/>
  <c r="L111" i="46"/>
  <c r="K112" i="46" s="1"/>
  <c r="G111" i="46"/>
  <c r="H111" i="46" s="1"/>
  <c r="I104" i="39"/>
  <c r="F105" i="39" s="1"/>
  <c r="Q105" i="39" s="1"/>
  <c r="I63" i="27"/>
  <c r="L76" i="48" l="1"/>
  <c r="K77" i="48" s="1"/>
  <c r="G76" i="48"/>
  <c r="L84" i="34"/>
  <c r="H85" i="34"/>
  <c r="G104" i="45"/>
  <c r="H104" i="45" s="1"/>
  <c r="L104" i="45"/>
  <c r="K105" i="45" s="1"/>
  <c r="I104" i="45"/>
  <c r="F105" i="45" s="1"/>
  <c r="F64" i="27"/>
  <c r="J63" i="27"/>
  <c r="I111" i="46"/>
  <c r="F112" i="46" s="1"/>
  <c r="G105" i="39"/>
  <c r="H105" i="39" s="1"/>
  <c r="L105" i="39"/>
  <c r="K106" i="39" s="1"/>
  <c r="G64" i="27"/>
  <c r="H64" i="27" s="1"/>
  <c r="L64" i="27"/>
  <c r="K65" i="27" s="1"/>
  <c r="H76" i="48" l="1"/>
  <c r="I76" i="48"/>
  <c r="I85" i="34"/>
  <c r="J85" i="34" s="1"/>
  <c r="N85" i="34"/>
  <c r="M86" i="34" s="1"/>
  <c r="J111" i="46"/>
  <c r="G105" i="45"/>
  <c r="H105" i="45" s="1"/>
  <c r="L105" i="45"/>
  <c r="K106" i="45" s="1"/>
  <c r="I105" i="45"/>
  <c r="F106" i="45" s="1"/>
  <c r="J104" i="45"/>
  <c r="G112" i="46"/>
  <c r="H112" i="46" s="1"/>
  <c r="L112" i="46"/>
  <c r="K113" i="46" s="1"/>
  <c r="I105" i="39"/>
  <c r="F106" i="39" s="1"/>
  <c r="Q106" i="39" s="1"/>
  <c r="G106" i="39"/>
  <c r="H106" i="39" s="1"/>
  <c r="L106" i="39"/>
  <c r="K107" i="39" s="1"/>
  <c r="I64" i="27"/>
  <c r="J64" i="27" s="1"/>
  <c r="F65" i="27"/>
  <c r="J76" i="48" l="1"/>
  <c r="F77" i="48"/>
  <c r="K85" i="34"/>
  <c r="L106" i="45"/>
  <c r="K107" i="45" s="1"/>
  <c r="G106" i="45"/>
  <c r="H106" i="45" s="1"/>
  <c r="J105" i="45"/>
  <c r="I112" i="46"/>
  <c r="I106" i="39"/>
  <c r="F107" i="39" s="1"/>
  <c r="Q107" i="39" s="1"/>
  <c r="G65" i="27"/>
  <c r="H65" i="27" s="1"/>
  <c r="L65" i="27"/>
  <c r="K66" i="27" s="1"/>
  <c r="I65" i="27"/>
  <c r="J65" i="27" s="1"/>
  <c r="G77" i="48" l="1"/>
  <c r="L77" i="48"/>
  <c r="K78" i="48" s="1"/>
  <c r="L85" i="34"/>
  <c r="H86" i="34"/>
  <c r="F113" i="46"/>
  <c r="J112" i="46"/>
  <c r="I106" i="45"/>
  <c r="G113" i="46"/>
  <c r="H113" i="46" s="1"/>
  <c r="L113" i="46"/>
  <c r="K114" i="46" s="1"/>
  <c r="I113" i="46"/>
  <c r="F114" i="46" s="1"/>
  <c r="L107" i="39"/>
  <c r="K108" i="39" s="1"/>
  <c r="G107" i="39"/>
  <c r="H107" i="39" s="1"/>
  <c r="F66" i="27"/>
  <c r="H77" i="48" l="1"/>
  <c r="I77" i="48"/>
  <c r="I86" i="34"/>
  <c r="J86" i="34" s="1"/>
  <c r="K86" i="34"/>
  <c r="N86" i="34"/>
  <c r="M87" i="34" s="1"/>
  <c r="J113" i="46"/>
  <c r="F107" i="45"/>
  <c r="J106" i="45"/>
  <c r="L114" i="46"/>
  <c r="K115" i="46" s="1"/>
  <c r="G114" i="46"/>
  <c r="H114" i="46" s="1"/>
  <c r="I107" i="39"/>
  <c r="F108" i="39" s="1"/>
  <c r="Q108" i="39" s="1"/>
  <c r="L66" i="27"/>
  <c r="K67" i="27" s="1"/>
  <c r="G66" i="27"/>
  <c r="H66" i="27" s="1"/>
  <c r="J77" i="48" l="1"/>
  <c r="F78" i="48"/>
  <c r="L86" i="34"/>
  <c r="H87" i="34"/>
  <c r="L107" i="45"/>
  <c r="K108" i="45" s="1"/>
  <c r="G107" i="45"/>
  <c r="H107" i="45" s="1"/>
  <c r="I114" i="46"/>
  <c r="I66" i="27"/>
  <c r="J66" i="27" s="1"/>
  <c r="L108" i="39"/>
  <c r="K109" i="39" s="1"/>
  <c r="G108" i="39"/>
  <c r="H108" i="39" s="1"/>
  <c r="F67" i="27"/>
  <c r="I107" i="45" l="1"/>
  <c r="F108" i="45" s="1"/>
  <c r="G78" i="48"/>
  <c r="L78" i="48"/>
  <c r="K79" i="48" s="1"/>
  <c r="I87" i="34"/>
  <c r="J87" i="34" s="1"/>
  <c r="N87" i="34"/>
  <c r="M88" i="34" s="1"/>
  <c r="K87" i="34"/>
  <c r="F115" i="46"/>
  <c r="J114" i="46"/>
  <c r="G108" i="45"/>
  <c r="H108" i="45" s="1"/>
  <c r="L108" i="45"/>
  <c r="K109" i="45" s="1"/>
  <c r="I108" i="45"/>
  <c r="F109" i="45" s="1"/>
  <c r="J107" i="45"/>
  <c r="L115" i="46"/>
  <c r="K116" i="46" s="1"/>
  <c r="G115" i="46"/>
  <c r="H115" i="46" s="1"/>
  <c r="I108" i="39"/>
  <c r="F109" i="39" s="1"/>
  <c r="Q109" i="39" s="1"/>
  <c r="G67" i="27"/>
  <c r="H67" i="27" s="1"/>
  <c r="L67" i="27"/>
  <c r="K68" i="27" s="1"/>
  <c r="H78" i="48" l="1"/>
  <c r="I78" i="48"/>
  <c r="L87" i="34"/>
  <c r="H88" i="34"/>
  <c r="G109" i="45"/>
  <c r="H109" i="45" s="1"/>
  <c r="L109" i="45"/>
  <c r="K110" i="45" s="1"/>
  <c r="I109" i="45"/>
  <c r="F110" i="45" s="1"/>
  <c r="J108" i="45"/>
  <c r="I115" i="46"/>
  <c r="F116" i="46" s="1"/>
  <c r="L109" i="39"/>
  <c r="K110" i="39" s="1"/>
  <c r="G109" i="39"/>
  <c r="H109" i="39" s="1"/>
  <c r="I67" i="27"/>
  <c r="J67" i="27" s="1"/>
  <c r="F68" i="27"/>
  <c r="J78" i="48" l="1"/>
  <c r="F79" i="48"/>
  <c r="I88" i="34"/>
  <c r="J88" i="34" s="1"/>
  <c r="N88" i="34"/>
  <c r="M89" i="34" s="1"/>
  <c r="J115" i="46"/>
  <c r="L110" i="45"/>
  <c r="K111" i="45" s="1"/>
  <c r="G110" i="45"/>
  <c r="H110" i="45" s="1"/>
  <c r="J109" i="45"/>
  <c r="G116" i="46"/>
  <c r="H116" i="46" s="1"/>
  <c r="L116" i="46"/>
  <c r="K117" i="46" s="1"/>
  <c r="I109" i="39"/>
  <c r="F110" i="39" s="1"/>
  <c r="Q110" i="39" s="1"/>
  <c r="G110" i="39"/>
  <c r="H110" i="39" s="1"/>
  <c r="L110" i="39"/>
  <c r="K111" i="39" s="1"/>
  <c r="G68" i="27"/>
  <c r="H68" i="27" s="1"/>
  <c r="L68" i="27"/>
  <c r="K69" i="27" s="1"/>
  <c r="I68" i="27"/>
  <c r="J68" i="27" s="1"/>
  <c r="K88" i="34" l="1"/>
  <c r="I110" i="45"/>
  <c r="F111" i="45" s="1"/>
  <c r="G79" i="48"/>
  <c r="L79" i="48"/>
  <c r="K80" i="48" s="1"/>
  <c r="L88" i="34"/>
  <c r="H89" i="34"/>
  <c r="L111" i="45"/>
  <c r="K112" i="45" s="1"/>
  <c r="G111" i="45"/>
  <c r="H111" i="45" s="1"/>
  <c r="J110" i="45"/>
  <c r="I116" i="46"/>
  <c r="I110" i="39"/>
  <c r="F111" i="39" s="1"/>
  <c r="Q111" i="39" s="1"/>
  <c r="F69" i="27"/>
  <c r="H79" i="48" l="1"/>
  <c r="I79" i="48"/>
  <c r="I89" i="34"/>
  <c r="J89" i="34" s="1"/>
  <c r="N89" i="34"/>
  <c r="M90" i="34" s="1"/>
  <c r="F117" i="46"/>
  <c r="J116" i="46"/>
  <c r="I111" i="45"/>
  <c r="G117" i="46"/>
  <c r="H117" i="46" s="1"/>
  <c r="L117" i="46"/>
  <c r="K118" i="46" s="1"/>
  <c r="G111" i="39"/>
  <c r="H111" i="39" s="1"/>
  <c r="L111" i="39"/>
  <c r="K112" i="39" s="1"/>
  <c r="L69" i="27"/>
  <c r="K70" i="27" s="1"/>
  <c r="G69" i="27"/>
  <c r="H69" i="27" s="1"/>
  <c r="K89" i="34" l="1"/>
  <c r="I117" i="46"/>
  <c r="F118" i="46" s="1"/>
  <c r="F80" i="48"/>
  <c r="J79" i="48"/>
  <c r="L89" i="34"/>
  <c r="H90" i="34"/>
  <c r="J117" i="46"/>
  <c r="F112" i="45"/>
  <c r="J111" i="45"/>
  <c r="L118" i="46"/>
  <c r="K119" i="46" s="1"/>
  <c r="G118" i="46"/>
  <c r="H118" i="46" s="1"/>
  <c r="I111" i="39"/>
  <c r="F112" i="39" s="1"/>
  <c r="Q112" i="39" s="1"/>
  <c r="L112" i="39"/>
  <c r="K113" i="39" s="1"/>
  <c r="G112" i="39"/>
  <c r="H112" i="39" s="1"/>
  <c r="I69" i="27"/>
  <c r="J69" i="27" s="1"/>
  <c r="F70" i="27"/>
  <c r="G80" i="48" l="1"/>
  <c r="H80" i="48" s="1"/>
  <c r="L80" i="48"/>
  <c r="K81" i="48" s="1"/>
  <c r="I90" i="34"/>
  <c r="J90" i="34" s="1"/>
  <c r="N90" i="34"/>
  <c r="M91" i="34" s="1"/>
  <c r="K90" i="34"/>
  <c r="L112" i="45"/>
  <c r="K113" i="45" s="1"/>
  <c r="G112" i="45"/>
  <c r="H112" i="45" s="1"/>
  <c r="I118" i="46"/>
  <c r="I112" i="39"/>
  <c r="F113" i="39" s="1"/>
  <c r="Q113" i="39" s="1"/>
  <c r="G70" i="27"/>
  <c r="H70" i="27" s="1"/>
  <c r="L70" i="27"/>
  <c r="K71" i="27" s="1"/>
  <c r="I112" i="45" l="1"/>
  <c r="F113" i="45" s="1"/>
  <c r="I80" i="48"/>
  <c r="F81" i="48" s="1"/>
  <c r="L90" i="34"/>
  <c r="H91" i="34"/>
  <c r="F119" i="46"/>
  <c r="J118" i="46"/>
  <c r="L113" i="45"/>
  <c r="K114" i="45" s="1"/>
  <c r="G113" i="45"/>
  <c r="H113" i="45" s="1"/>
  <c r="J112" i="45"/>
  <c r="L119" i="46"/>
  <c r="K120" i="46" s="1"/>
  <c r="G119" i="46"/>
  <c r="H119" i="46" s="1"/>
  <c r="L113" i="39"/>
  <c r="K114" i="39" s="1"/>
  <c r="G113" i="39"/>
  <c r="H113" i="39" s="1"/>
  <c r="I70" i="27"/>
  <c r="I113" i="45" l="1"/>
  <c r="F114" i="45" s="1"/>
  <c r="G114" i="45" s="1"/>
  <c r="H114" i="45" s="1"/>
  <c r="J80" i="48"/>
  <c r="L81" i="48"/>
  <c r="K82" i="48" s="1"/>
  <c r="G81" i="48"/>
  <c r="H81" i="48" s="1"/>
  <c r="I91" i="34"/>
  <c r="J91" i="34" s="1"/>
  <c r="N91" i="34"/>
  <c r="M92" i="34" s="1"/>
  <c r="K91" i="34"/>
  <c r="L114" i="45"/>
  <c r="K115" i="45" s="1"/>
  <c r="J113" i="45"/>
  <c r="F71" i="27"/>
  <c r="J70" i="27"/>
  <c r="I119" i="46"/>
  <c r="F120" i="46" s="1"/>
  <c r="I113" i="39"/>
  <c r="F114" i="39" s="1"/>
  <c r="Q114" i="39" s="1"/>
  <c r="G71" i="27"/>
  <c r="H71" i="27" s="1"/>
  <c r="L71" i="27"/>
  <c r="K72" i="27" s="1"/>
  <c r="I71" i="27"/>
  <c r="I81" i="48" l="1"/>
  <c r="J81" i="48" s="1"/>
  <c r="L91" i="34"/>
  <c r="H92" i="34"/>
  <c r="J119" i="46"/>
  <c r="I114" i="45"/>
  <c r="F115" i="45" s="1"/>
  <c r="L115" i="45"/>
  <c r="K116" i="45" s="1"/>
  <c r="G115" i="45"/>
  <c r="H115" i="45" s="1"/>
  <c r="J114" i="45"/>
  <c r="J71" i="27"/>
  <c r="G120" i="46"/>
  <c r="H120" i="46" s="1"/>
  <c r="L120" i="46"/>
  <c r="K121" i="46" s="1"/>
  <c r="G114" i="39"/>
  <c r="H114" i="39" s="1"/>
  <c r="L114" i="39"/>
  <c r="K115" i="39" s="1"/>
  <c r="F72" i="27"/>
  <c r="F82" i="48" l="1"/>
  <c r="L82" i="48" s="1"/>
  <c r="K83" i="48" s="1"/>
  <c r="N92" i="34"/>
  <c r="M93" i="34" s="1"/>
  <c r="I92" i="34"/>
  <c r="J92" i="34" s="1"/>
  <c r="K92" i="34"/>
  <c r="I115" i="45"/>
  <c r="I120" i="46"/>
  <c r="I114" i="39"/>
  <c r="F115" i="39" s="1"/>
  <c r="Q115" i="39" s="1"/>
  <c r="G72" i="27"/>
  <c r="H72" i="27" s="1"/>
  <c r="L72" i="27"/>
  <c r="K73" i="27" s="1"/>
  <c r="I72" i="27"/>
  <c r="J72" i="27" s="1"/>
  <c r="L115" i="39" l="1"/>
  <c r="K116" i="39" s="1"/>
  <c r="G115" i="39"/>
  <c r="G82" i="48"/>
  <c r="H82" i="48" s="1"/>
  <c r="L92" i="34"/>
  <c r="H93" i="34"/>
  <c r="F121" i="46"/>
  <c r="J120" i="46"/>
  <c r="F116" i="45"/>
  <c r="J115" i="45"/>
  <c r="G121" i="46"/>
  <c r="H121" i="46" s="1"/>
  <c r="L121" i="46"/>
  <c r="K122" i="46" s="1"/>
  <c r="I121" i="46"/>
  <c r="F122" i="46" s="1"/>
  <c r="F73" i="27"/>
  <c r="H115" i="39" l="1"/>
  <c r="I115" i="39"/>
  <c r="F116" i="39" s="1"/>
  <c r="I82" i="48"/>
  <c r="J82" i="48"/>
  <c r="F83" i="48"/>
  <c r="I93" i="34"/>
  <c r="J93" i="34" s="1"/>
  <c r="K93" i="34"/>
  <c r="N93" i="34"/>
  <c r="M94" i="34" s="1"/>
  <c r="J121" i="46"/>
  <c r="G116" i="45"/>
  <c r="H116" i="45" s="1"/>
  <c r="L116" i="45"/>
  <c r="K117" i="45" s="1"/>
  <c r="I116" i="45"/>
  <c r="F117" i="45" s="1"/>
  <c r="L122" i="46"/>
  <c r="G122" i="46"/>
  <c r="H122" i="46" s="1"/>
  <c r="L73" i="27"/>
  <c r="K74" i="27" s="1"/>
  <c r="G73" i="27"/>
  <c r="H73" i="27" s="1"/>
  <c r="Q116" i="39" l="1"/>
  <c r="G116" i="39"/>
  <c r="L116" i="39"/>
  <c r="K117" i="39" s="1"/>
  <c r="Q35" i="46"/>
  <c r="Q33" i="46"/>
  <c r="G83" i="48"/>
  <c r="H83" i="48" s="1"/>
  <c r="L83" i="48"/>
  <c r="K84" i="48" s="1"/>
  <c r="L93" i="34"/>
  <c r="H94" i="34"/>
  <c r="G117" i="45"/>
  <c r="H117" i="45" s="1"/>
  <c r="L117" i="45"/>
  <c r="K118" i="45" s="1"/>
  <c r="I117" i="45"/>
  <c r="F118" i="45" s="1"/>
  <c r="J116" i="45"/>
  <c r="I122" i="46"/>
  <c r="J122" i="46" s="1"/>
  <c r="I73" i="27"/>
  <c r="J73" i="27" s="1"/>
  <c r="H116" i="39" l="1"/>
  <c r="I116" i="39"/>
  <c r="F117" i="39" s="1"/>
  <c r="Q36" i="46"/>
  <c r="Q32" i="46"/>
  <c r="Q34" i="46" s="1"/>
  <c r="I83" i="48"/>
  <c r="F84" i="48" s="1"/>
  <c r="N94" i="34"/>
  <c r="M95" i="34" s="1"/>
  <c r="I94" i="34"/>
  <c r="J94" i="34" s="1"/>
  <c r="L118" i="45"/>
  <c r="K119" i="45" s="1"/>
  <c r="G118" i="45"/>
  <c r="H118" i="45" s="1"/>
  <c r="J117" i="45"/>
  <c r="F74" i="27"/>
  <c r="G74" i="27"/>
  <c r="H74" i="27" s="1"/>
  <c r="L74" i="27"/>
  <c r="K75" i="27" s="1"/>
  <c r="I74" i="27"/>
  <c r="Q117" i="39" l="1"/>
  <c r="L117" i="39"/>
  <c r="K118" i="39" s="1"/>
  <c r="G117" i="39"/>
  <c r="I118" i="45"/>
  <c r="F119" i="45" s="1"/>
  <c r="J83" i="48"/>
  <c r="G84" i="48"/>
  <c r="H84" i="48" s="1"/>
  <c r="L84" i="48"/>
  <c r="K85" i="48" s="1"/>
  <c r="K94" i="34"/>
  <c r="L119" i="45"/>
  <c r="K120" i="45" s="1"/>
  <c r="G119" i="45"/>
  <c r="H119" i="45" s="1"/>
  <c r="J118" i="45"/>
  <c r="J74" i="27"/>
  <c r="F75" i="27"/>
  <c r="H117" i="39" l="1"/>
  <c r="I117" i="39"/>
  <c r="F118" i="39" s="1"/>
  <c r="I84" i="48"/>
  <c r="F85" i="48" s="1"/>
  <c r="L94" i="34"/>
  <c r="H95" i="34"/>
  <c r="I119" i="45"/>
  <c r="L75" i="27"/>
  <c r="K76" i="27" s="1"/>
  <c r="G75" i="27"/>
  <c r="H75" i="27" s="1"/>
  <c r="Q118" i="39" l="1"/>
  <c r="L118" i="39"/>
  <c r="K119" i="39" s="1"/>
  <c r="G118" i="39"/>
  <c r="J84" i="48"/>
  <c r="G85" i="48"/>
  <c r="L85" i="48"/>
  <c r="K86" i="48" s="1"/>
  <c r="I95" i="34"/>
  <c r="J95" i="34" s="1"/>
  <c r="N95" i="34"/>
  <c r="M96" i="34" s="1"/>
  <c r="K95" i="34"/>
  <c r="F120" i="45"/>
  <c r="J119" i="45"/>
  <c r="I75" i="27"/>
  <c r="J75" i="27" s="1"/>
  <c r="F76" i="27"/>
  <c r="H118" i="39" l="1"/>
  <c r="I118" i="39"/>
  <c r="F119" i="39" s="1"/>
  <c r="H85" i="48"/>
  <c r="I85" i="48"/>
  <c r="L95" i="34"/>
  <c r="H96" i="34"/>
  <c r="G120" i="45"/>
  <c r="H120" i="45" s="1"/>
  <c r="L120" i="45"/>
  <c r="K121" i="45" s="1"/>
  <c r="I120" i="45"/>
  <c r="F121" i="45" s="1"/>
  <c r="L76" i="27"/>
  <c r="K77" i="27" s="1"/>
  <c r="G76" i="27"/>
  <c r="H76" i="27" s="1"/>
  <c r="Q119" i="39" l="1"/>
  <c r="G119" i="39"/>
  <c r="L119" i="39"/>
  <c r="K120" i="39" s="1"/>
  <c r="F86" i="48"/>
  <c r="J85" i="48"/>
  <c r="I96" i="34"/>
  <c r="J96" i="34" s="1"/>
  <c r="K96" i="34"/>
  <c r="N96" i="34"/>
  <c r="M97" i="34" s="1"/>
  <c r="L121" i="45"/>
  <c r="K122" i="45" s="1"/>
  <c r="G121" i="45"/>
  <c r="H121" i="45" s="1"/>
  <c r="J120" i="45"/>
  <c r="I76" i="27"/>
  <c r="I119" i="39" l="1"/>
  <c r="F120" i="39" s="1"/>
  <c r="H119" i="39"/>
  <c r="L86" i="48"/>
  <c r="K87" i="48" s="1"/>
  <c r="G86" i="48"/>
  <c r="H86" i="48" s="1"/>
  <c r="L96" i="34"/>
  <c r="H97" i="34"/>
  <c r="I121" i="45"/>
  <c r="F77" i="27"/>
  <c r="J76" i="27"/>
  <c r="L77" i="27"/>
  <c r="K78" i="27" s="1"/>
  <c r="G77" i="27"/>
  <c r="H77" i="27" s="1"/>
  <c r="Q120" i="39" l="1"/>
  <c r="L120" i="39"/>
  <c r="K121" i="39" s="1"/>
  <c r="G120" i="39"/>
  <c r="I86" i="48"/>
  <c r="F87" i="48" s="1"/>
  <c r="G87" i="48" s="1"/>
  <c r="I97" i="34"/>
  <c r="J97" i="34" s="1"/>
  <c r="N97" i="34"/>
  <c r="M98" i="34" s="1"/>
  <c r="K97" i="34"/>
  <c r="F122" i="45"/>
  <c r="J121" i="45"/>
  <c r="I77" i="27"/>
  <c r="J77" i="27" s="1"/>
  <c r="H120" i="39" l="1"/>
  <c r="I120" i="39"/>
  <c r="F121" i="39" s="1"/>
  <c r="L87" i="48"/>
  <c r="K88" i="48" s="1"/>
  <c r="J86" i="48"/>
  <c r="H87" i="48"/>
  <c r="I87" i="48"/>
  <c r="L97" i="34"/>
  <c r="H98" i="34"/>
  <c r="L122" i="45"/>
  <c r="G122" i="45"/>
  <c r="H122" i="45" s="1"/>
  <c r="F78" i="27"/>
  <c r="Q121" i="39" l="1"/>
  <c r="L121" i="39"/>
  <c r="K122" i="39" s="1"/>
  <c r="G121" i="39"/>
  <c r="I122" i="45"/>
  <c r="J122" i="45" s="1"/>
  <c r="J87" i="48"/>
  <c r="F88" i="48"/>
  <c r="I98" i="34"/>
  <c r="J98" i="34" s="1"/>
  <c r="N98" i="34"/>
  <c r="M99" i="34" s="1"/>
  <c r="K98" i="34"/>
  <c r="Q32" i="45"/>
  <c r="Q36" i="45"/>
  <c r="Q33" i="45"/>
  <c r="Q35" i="45"/>
  <c r="G78" i="27"/>
  <c r="H78" i="27" s="1"/>
  <c r="L78" i="27"/>
  <c r="K79" i="27" s="1"/>
  <c r="H121" i="39" l="1"/>
  <c r="I121" i="39"/>
  <c r="F122" i="39" s="1"/>
  <c r="L88" i="48"/>
  <c r="K89" i="48" s="1"/>
  <c r="G88" i="48"/>
  <c r="H88" i="48" s="1"/>
  <c r="L98" i="34"/>
  <c r="H99" i="34"/>
  <c r="Q34" i="45"/>
  <c r="I78" i="27"/>
  <c r="Q122" i="39" l="1"/>
  <c r="L122" i="39"/>
  <c r="G122" i="39"/>
  <c r="I88" i="48"/>
  <c r="J88" i="48" s="1"/>
  <c r="N99" i="34"/>
  <c r="M100" i="34" s="1"/>
  <c r="I99" i="34"/>
  <c r="J99" i="34" s="1"/>
  <c r="F79" i="27"/>
  <c r="J78" i="27"/>
  <c r="L79" i="27"/>
  <c r="K80" i="27" s="1"/>
  <c r="G79" i="27"/>
  <c r="H79" i="27" s="1"/>
  <c r="H122" i="39" l="1"/>
  <c r="I122" i="39"/>
  <c r="F89" i="48"/>
  <c r="L89" i="48" s="1"/>
  <c r="K90" i="48" s="1"/>
  <c r="K99" i="34"/>
  <c r="I79" i="27"/>
  <c r="J79" i="27" s="1"/>
  <c r="G89" i="48" l="1"/>
  <c r="H89" i="48" s="1"/>
  <c r="L99" i="34"/>
  <c r="H100" i="34"/>
  <c r="F80" i="27"/>
  <c r="I89" i="48" l="1"/>
  <c r="F90" i="48" s="1"/>
  <c r="I100" i="34"/>
  <c r="J100" i="34" s="1"/>
  <c r="N100" i="34"/>
  <c r="M101" i="34" s="1"/>
  <c r="K100" i="34"/>
  <c r="G80" i="27"/>
  <c r="H80" i="27" s="1"/>
  <c r="L80" i="27"/>
  <c r="K81" i="27" s="1"/>
  <c r="J89" i="48" l="1"/>
  <c r="L90" i="48"/>
  <c r="K91" i="48" s="1"/>
  <c r="G90" i="48"/>
  <c r="H90" i="48" s="1"/>
  <c r="L100" i="34"/>
  <c r="H101" i="34"/>
  <c r="I80" i="27"/>
  <c r="J80" i="27" s="1"/>
  <c r="F81" i="27"/>
  <c r="I90" i="48" l="1"/>
  <c r="F91" i="48" s="1"/>
  <c r="I101" i="34"/>
  <c r="J101" i="34" s="1"/>
  <c r="N101" i="34"/>
  <c r="M102" i="34" s="1"/>
  <c r="K101" i="34"/>
  <c r="G81" i="27"/>
  <c r="H81" i="27" s="1"/>
  <c r="L81" i="27"/>
  <c r="K82" i="27" s="1"/>
  <c r="J90" i="48" l="1"/>
  <c r="L91" i="48"/>
  <c r="K92" i="48" s="1"/>
  <c r="G91" i="48"/>
  <c r="L101" i="34"/>
  <c r="H102" i="34"/>
  <c r="I81" i="27"/>
  <c r="J81" i="27" s="1"/>
  <c r="F82" i="27"/>
  <c r="H91" i="48" l="1"/>
  <c r="I91" i="48"/>
  <c r="I102" i="34"/>
  <c r="J102" i="34" s="1"/>
  <c r="N102" i="34"/>
  <c r="M103" i="34" s="1"/>
  <c r="L82" i="27"/>
  <c r="K83" i="27" s="1"/>
  <c r="G82" i="27"/>
  <c r="H82" i="27" s="1"/>
  <c r="J91" i="48" l="1"/>
  <c r="F92" i="48"/>
  <c r="K102" i="34"/>
  <c r="I82" i="27"/>
  <c r="J82" i="27" s="1"/>
  <c r="L92" i="48" l="1"/>
  <c r="K93" i="48" s="1"/>
  <c r="G92" i="48"/>
  <c r="L102" i="34"/>
  <c r="H103" i="34"/>
  <c r="F83" i="27"/>
  <c r="H92" i="48" l="1"/>
  <c r="I92" i="48"/>
  <c r="I103" i="34"/>
  <c r="J103" i="34" s="1"/>
  <c r="N103" i="34"/>
  <c r="M104" i="34" s="1"/>
  <c r="G83" i="27"/>
  <c r="H83" i="27" s="1"/>
  <c r="L83" i="27"/>
  <c r="K84" i="27" s="1"/>
  <c r="I83" i="27"/>
  <c r="J83" i="27" s="1"/>
  <c r="F93" i="48" l="1"/>
  <c r="J92" i="48"/>
  <c r="K103" i="34"/>
  <c r="F84" i="27"/>
  <c r="G93" i="48" l="1"/>
  <c r="H93" i="48" s="1"/>
  <c r="L93" i="48"/>
  <c r="K94" i="48" s="1"/>
  <c r="L103" i="34"/>
  <c r="H104" i="34"/>
  <c r="L84" i="27"/>
  <c r="K85" i="27" s="1"/>
  <c r="G84" i="27"/>
  <c r="H84" i="27" s="1"/>
  <c r="I93" i="48" l="1"/>
  <c r="J93" i="48" s="1"/>
  <c r="I104" i="34"/>
  <c r="J104" i="34" s="1"/>
  <c r="K104" i="34"/>
  <c r="N104" i="34"/>
  <c r="M105" i="34" s="1"/>
  <c r="I84" i="27"/>
  <c r="J84" i="27" s="1"/>
  <c r="F94" i="48" l="1"/>
  <c r="L94" i="48" s="1"/>
  <c r="K95" i="48" s="1"/>
  <c r="L104" i="34"/>
  <c r="H105" i="34"/>
  <c r="F85" i="27"/>
  <c r="G94" i="48" l="1"/>
  <c r="H94" i="48" s="1"/>
  <c r="I105" i="34"/>
  <c r="J105" i="34" s="1"/>
  <c r="N105" i="34"/>
  <c r="M106" i="34" s="1"/>
  <c r="K105" i="34"/>
  <c r="G85" i="27"/>
  <c r="H85" i="27" s="1"/>
  <c r="L85" i="27"/>
  <c r="K86" i="27" s="1"/>
  <c r="I94" i="48" l="1"/>
  <c r="F95" i="48" s="1"/>
  <c r="L105" i="34"/>
  <c r="H106" i="34"/>
  <c r="I85" i="27"/>
  <c r="J85" i="27" s="1"/>
  <c r="F86" i="27"/>
  <c r="J94" i="48" l="1"/>
  <c r="G95" i="48"/>
  <c r="L95" i="48"/>
  <c r="K96" i="48" s="1"/>
  <c r="I106" i="34"/>
  <c r="J106" i="34" s="1"/>
  <c r="N106" i="34"/>
  <c r="M107" i="34" s="1"/>
  <c r="G86" i="27"/>
  <c r="H86" i="27" s="1"/>
  <c r="L86" i="27"/>
  <c r="K87" i="27" s="1"/>
  <c r="H95" i="48" l="1"/>
  <c r="I95" i="48"/>
  <c r="K106" i="34"/>
  <c r="I86" i="27"/>
  <c r="J86" i="27" s="1"/>
  <c r="F87" i="27"/>
  <c r="F96" i="48" l="1"/>
  <c r="J95" i="48"/>
  <c r="L106" i="34"/>
  <c r="H107" i="34"/>
  <c r="L87" i="27"/>
  <c r="K88" i="27" s="1"/>
  <c r="G87" i="27"/>
  <c r="H87" i="27" s="1"/>
  <c r="L96" i="48" l="1"/>
  <c r="K97" i="48" s="1"/>
  <c r="G96" i="48"/>
  <c r="I107" i="34"/>
  <c r="J107" i="34" s="1"/>
  <c r="K107" i="34"/>
  <c r="N107" i="34"/>
  <c r="M108" i="34" s="1"/>
  <c r="I87" i="27"/>
  <c r="J87" i="27" s="1"/>
  <c r="I96" i="48" l="1"/>
  <c r="H96" i="48"/>
  <c r="L107" i="34"/>
  <c r="H108" i="34"/>
  <c r="F88" i="27"/>
  <c r="F97" i="48" l="1"/>
  <c r="J96" i="48"/>
  <c r="N108" i="34"/>
  <c r="M109" i="34" s="1"/>
  <c r="I108" i="34"/>
  <c r="J108" i="34" s="1"/>
  <c r="K108" i="34"/>
  <c r="G88" i="27"/>
  <c r="H88" i="27" s="1"/>
  <c r="L88" i="27"/>
  <c r="K89" i="27" s="1"/>
  <c r="I88" i="27"/>
  <c r="J88" i="27" s="1"/>
  <c r="G97" i="48" l="1"/>
  <c r="H97" i="48" s="1"/>
  <c r="L97" i="48"/>
  <c r="K98" i="48" s="1"/>
  <c r="L108" i="34"/>
  <c r="H109" i="34"/>
  <c r="F89" i="27"/>
  <c r="I97" i="48" l="1"/>
  <c r="F98" i="48" s="1"/>
  <c r="G98" i="48" s="1"/>
  <c r="H98" i="48" s="1"/>
  <c r="I109" i="34"/>
  <c r="J109" i="34" s="1"/>
  <c r="K109" i="34"/>
  <c r="N109" i="34"/>
  <c r="M110" i="34" s="1"/>
  <c r="L89" i="27"/>
  <c r="K90" i="27" s="1"/>
  <c r="G89" i="27"/>
  <c r="H89" i="27" s="1"/>
  <c r="L98" i="48" l="1"/>
  <c r="K99" i="48" s="1"/>
  <c r="J97" i="48"/>
  <c r="I98" i="48"/>
  <c r="F99" i="48" s="1"/>
  <c r="L109" i="34"/>
  <c r="H110" i="34"/>
  <c r="I89" i="27"/>
  <c r="J89" i="27" s="1"/>
  <c r="F90" i="27"/>
  <c r="J98" i="48" l="1"/>
  <c r="L99" i="48"/>
  <c r="K100" i="48" s="1"/>
  <c r="G99" i="48"/>
  <c r="H99" i="48" s="1"/>
  <c r="I110" i="34"/>
  <c r="J110" i="34" s="1"/>
  <c r="K110" i="34"/>
  <c r="N110" i="34"/>
  <c r="M111" i="34" s="1"/>
  <c r="L90" i="27"/>
  <c r="K91" i="27" s="1"/>
  <c r="G90" i="27"/>
  <c r="H90" i="27" s="1"/>
  <c r="I99" i="48" l="1"/>
  <c r="J99" i="48" s="1"/>
  <c r="L110" i="34"/>
  <c r="H111" i="34"/>
  <c r="I90" i="27"/>
  <c r="J90" i="27" s="1"/>
  <c r="F91" i="27"/>
  <c r="F100" i="48" l="1"/>
  <c r="L100" i="48" s="1"/>
  <c r="K101" i="48" s="1"/>
  <c r="I111" i="34"/>
  <c r="J111" i="34" s="1"/>
  <c r="K111" i="34"/>
  <c r="N111" i="34"/>
  <c r="M112" i="34" s="1"/>
  <c r="L91" i="27"/>
  <c r="K92" i="27" s="1"/>
  <c r="G91" i="27"/>
  <c r="H91" i="27" s="1"/>
  <c r="G100" i="48" l="1"/>
  <c r="H100" i="48" s="1"/>
  <c r="L111" i="34"/>
  <c r="H112" i="34"/>
  <c r="I91" i="27"/>
  <c r="J91" i="27" s="1"/>
  <c r="F92" i="27"/>
  <c r="I100" i="48" l="1"/>
  <c r="F101" i="48" s="1"/>
  <c r="L101" i="48" s="1"/>
  <c r="K102" i="48" s="1"/>
  <c r="I112" i="34"/>
  <c r="J112" i="34" s="1"/>
  <c r="K112" i="34"/>
  <c r="N112" i="34"/>
  <c r="M113" i="34" s="1"/>
  <c r="G92" i="27"/>
  <c r="H92" i="27" s="1"/>
  <c r="L92" i="27"/>
  <c r="K93" i="27" s="1"/>
  <c r="G101" i="48" l="1"/>
  <c r="H101" i="48" s="1"/>
  <c r="J100" i="48"/>
  <c r="L112" i="34"/>
  <c r="H113" i="34"/>
  <c r="I92" i="27"/>
  <c r="J92" i="27" s="1"/>
  <c r="F93" i="27"/>
  <c r="I101" i="48" l="1"/>
  <c r="F102" i="48" s="1"/>
  <c r="G102" i="48" s="1"/>
  <c r="H102" i="48" s="1"/>
  <c r="I113" i="34"/>
  <c r="J113" i="34" s="1"/>
  <c r="N113" i="34"/>
  <c r="M114" i="34" s="1"/>
  <c r="K113" i="34"/>
  <c r="G93" i="27"/>
  <c r="H93" i="27" s="1"/>
  <c r="L93" i="27"/>
  <c r="K94" i="27" s="1"/>
  <c r="I93" i="27"/>
  <c r="J93" i="27" s="1"/>
  <c r="L102" i="48" l="1"/>
  <c r="K103" i="48" s="1"/>
  <c r="J101" i="48"/>
  <c r="I102" i="48"/>
  <c r="J102" i="48" s="1"/>
  <c r="L113" i="34"/>
  <c r="H114" i="34"/>
  <c r="F94" i="27"/>
  <c r="F103" i="48" l="1"/>
  <c r="L103" i="48" s="1"/>
  <c r="K104" i="48" s="1"/>
  <c r="I114" i="34"/>
  <c r="J114" i="34" s="1"/>
  <c r="K114" i="34"/>
  <c r="N114" i="34"/>
  <c r="M115" i="34" s="1"/>
  <c r="L94" i="27"/>
  <c r="K95" i="27" s="1"/>
  <c r="G94" i="27"/>
  <c r="H94" i="27" s="1"/>
  <c r="G103" i="48" l="1"/>
  <c r="H103" i="48" s="1"/>
  <c r="L114" i="34"/>
  <c r="H115" i="34"/>
  <c r="I94" i="27"/>
  <c r="J94" i="27" s="1"/>
  <c r="F95" i="27"/>
  <c r="I103" i="48" l="1"/>
  <c r="F104" i="48"/>
  <c r="J103" i="48"/>
  <c r="I115" i="34"/>
  <c r="J115" i="34" s="1"/>
  <c r="K115" i="34"/>
  <c r="N115" i="34"/>
  <c r="M116" i="34" s="1"/>
  <c r="L95" i="27"/>
  <c r="K96" i="27" s="1"/>
  <c r="G95" i="27"/>
  <c r="H95" i="27" s="1"/>
  <c r="L104" i="48" l="1"/>
  <c r="K105" i="48" s="1"/>
  <c r="G104" i="48"/>
  <c r="H104" i="48" s="1"/>
  <c r="L115" i="34"/>
  <c r="H116" i="34"/>
  <c r="I95" i="27"/>
  <c r="J95" i="27" s="1"/>
  <c r="I104" i="48" l="1"/>
  <c r="F105" i="48" s="1"/>
  <c r="N116" i="34"/>
  <c r="M117" i="34" s="1"/>
  <c r="I116" i="34"/>
  <c r="J116" i="34" s="1"/>
  <c r="K116" i="34"/>
  <c r="F96" i="27"/>
  <c r="J104" i="48" l="1"/>
  <c r="L105" i="48"/>
  <c r="K106" i="48" s="1"/>
  <c r="G105" i="48"/>
  <c r="L116" i="34"/>
  <c r="H117" i="34"/>
  <c r="L96" i="27"/>
  <c r="K97" i="27" s="1"/>
  <c r="G96" i="27"/>
  <c r="H96" i="27" s="1"/>
  <c r="H105" i="48" l="1"/>
  <c r="I105" i="48"/>
  <c r="I117" i="34"/>
  <c r="J117" i="34" s="1"/>
  <c r="K117" i="34"/>
  <c r="N117" i="34"/>
  <c r="M118" i="34" s="1"/>
  <c r="I96" i="27"/>
  <c r="J96" i="27" s="1"/>
  <c r="F97" i="27"/>
  <c r="F106" i="48" l="1"/>
  <c r="J105" i="48"/>
  <c r="L117" i="34"/>
  <c r="H118" i="34"/>
  <c r="G97" i="27"/>
  <c r="H97" i="27" s="1"/>
  <c r="L97" i="27"/>
  <c r="K98" i="27" s="1"/>
  <c r="I97" i="27"/>
  <c r="J97" i="27" s="1"/>
  <c r="G106" i="48" l="1"/>
  <c r="H106" i="48" s="1"/>
  <c r="L106" i="48"/>
  <c r="K107" i="48" s="1"/>
  <c r="I118" i="34"/>
  <c r="J118" i="34" s="1"/>
  <c r="K118" i="34"/>
  <c r="N118" i="34"/>
  <c r="M119" i="34" s="1"/>
  <c r="F98" i="27"/>
  <c r="I106" i="48" l="1"/>
  <c r="F107" i="48" s="1"/>
  <c r="L118" i="34"/>
  <c r="H119" i="34"/>
  <c r="L98" i="27"/>
  <c r="K99" i="27" s="1"/>
  <c r="G98" i="27"/>
  <c r="H98" i="27" s="1"/>
  <c r="I98" i="27"/>
  <c r="J98" i="27" s="1"/>
  <c r="J106" i="48" l="1"/>
  <c r="G107" i="48"/>
  <c r="L107" i="48"/>
  <c r="K108" i="48" s="1"/>
  <c r="I119" i="34"/>
  <c r="J119" i="34" s="1"/>
  <c r="K119" i="34"/>
  <c r="N119" i="34"/>
  <c r="M120" i="34" s="1"/>
  <c r="F99" i="27"/>
  <c r="H107" i="48" l="1"/>
  <c r="I107" i="48"/>
  <c r="L119" i="34"/>
  <c r="H120" i="34"/>
  <c r="L99" i="27"/>
  <c r="K100" i="27" s="1"/>
  <c r="G99" i="27"/>
  <c r="H99" i="27" s="1"/>
  <c r="J107" i="48" l="1"/>
  <c r="F108" i="48"/>
  <c r="N120" i="34"/>
  <c r="M121" i="34" s="1"/>
  <c r="I120" i="34"/>
  <c r="J120" i="34" s="1"/>
  <c r="I99" i="27"/>
  <c r="J99" i="27" s="1"/>
  <c r="F100" i="27"/>
  <c r="G108" i="48" l="1"/>
  <c r="H108" i="48" s="1"/>
  <c r="L108" i="48"/>
  <c r="K109" i="48" s="1"/>
  <c r="K120" i="34"/>
  <c r="G100" i="27"/>
  <c r="H100" i="27" s="1"/>
  <c r="L100" i="27"/>
  <c r="K101" i="27" s="1"/>
  <c r="I108" i="48" l="1"/>
  <c r="J108" i="48" s="1"/>
  <c r="L120" i="34"/>
  <c r="H121" i="34"/>
  <c r="I100" i="27"/>
  <c r="F109" i="48" l="1"/>
  <c r="L109" i="48" s="1"/>
  <c r="K110" i="48" s="1"/>
  <c r="G109" i="48"/>
  <c r="I121" i="34"/>
  <c r="J121" i="34" s="1"/>
  <c r="N121" i="34"/>
  <c r="M122" i="34" s="1"/>
  <c r="F101" i="27"/>
  <c r="J100" i="27"/>
  <c r="G101" i="27"/>
  <c r="H101" i="27" s="1"/>
  <c r="L101" i="27"/>
  <c r="K102" i="27" s="1"/>
  <c r="K121" i="34" l="1"/>
  <c r="H109" i="48"/>
  <c r="I109" i="48"/>
  <c r="L121" i="34"/>
  <c r="H122" i="34"/>
  <c r="I101" i="27"/>
  <c r="F102" i="27" s="1"/>
  <c r="F110" i="48" l="1"/>
  <c r="J109" i="48"/>
  <c r="I122" i="34"/>
  <c r="J122" i="34" s="1"/>
  <c r="T35" i="34" s="1"/>
  <c r="N122" i="34"/>
  <c r="J101" i="27"/>
  <c r="G102" i="27"/>
  <c r="H102" i="27" s="1"/>
  <c r="L102" i="27"/>
  <c r="K103" i="27" s="1"/>
  <c r="K122" i="34" l="1"/>
  <c r="L122" i="34" s="1"/>
  <c r="T32" i="34"/>
  <c r="T36" i="34"/>
  <c r="T33" i="34"/>
  <c r="T34" i="34" s="1"/>
  <c r="L110" i="48"/>
  <c r="K111" i="48" s="1"/>
  <c r="G110" i="48"/>
  <c r="H110" i="48" s="1"/>
  <c r="I102" i="27"/>
  <c r="J102" i="27" s="1"/>
  <c r="F103" i="27"/>
  <c r="I110" i="48" l="1"/>
  <c r="F111" i="48" s="1"/>
  <c r="G103" i="27"/>
  <c r="H103" i="27" s="1"/>
  <c r="L103" i="27"/>
  <c r="K104" i="27" s="1"/>
  <c r="J110" i="48" l="1"/>
  <c r="L111" i="48"/>
  <c r="K112" i="48" s="1"/>
  <c r="G111" i="48"/>
  <c r="I103" i="27"/>
  <c r="J103" i="27" s="1"/>
  <c r="F104" i="27"/>
  <c r="H111" i="48" l="1"/>
  <c r="I111" i="48"/>
  <c r="G104" i="27"/>
  <c r="H104" i="27" s="1"/>
  <c r="L104" i="27"/>
  <c r="K105" i="27" s="1"/>
  <c r="F112" i="48" l="1"/>
  <c r="J111" i="48"/>
  <c r="I104" i="27"/>
  <c r="J104" i="27" s="1"/>
  <c r="L112" i="48" l="1"/>
  <c r="K113" i="48" s="1"/>
  <c r="G112" i="48"/>
  <c r="F105" i="27"/>
  <c r="H112" i="48" l="1"/>
  <c r="I112" i="48"/>
  <c r="G105" i="27"/>
  <c r="H105" i="27" s="1"/>
  <c r="I105" i="27"/>
  <c r="J105" i="27" s="1"/>
  <c r="L105" i="27"/>
  <c r="K106" i="27" s="1"/>
  <c r="F113" i="48" l="1"/>
  <c r="J112" i="48"/>
  <c r="F106" i="27"/>
  <c r="L113" i="48" l="1"/>
  <c r="K114" i="48" s="1"/>
  <c r="G113" i="48"/>
  <c r="H113" i="48" s="1"/>
  <c r="L106" i="27"/>
  <c r="K107" i="27" s="1"/>
  <c r="G106" i="27"/>
  <c r="H106" i="27" s="1"/>
  <c r="I113" i="48" l="1"/>
  <c r="F114" i="48" s="1"/>
  <c r="G114" i="48" s="1"/>
  <c r="H114" i="48" s="1"/>
  <c r="I106" i="27"/>
  <c r="J106" i="27" s="1"/>
  <c r="F107" i="27"/>
  <c r="L114" i="48" l="1"/>
  <c r="K115" i="48" s="1"/>
  <c r="J113" i="48"/>
  <c r="I114" i="48"/>
  <c r="F115" i="48" s="1"/>
  <c r="G115" i="48" s="1"/>
  <c r="H115" i="48" s="1"/>
  <c r="L107" i="27"/>
  <c r="K108" i="27" s="1"/>
  <c r="G107" i="27"/>
  <c r="H107" i="27" s="1"/>
  <c r="L115" i="48" l="1"/>
  <c r="K116" i="48" s="1"/>
  <c r="J114" i="48"/>
  <c r="I115" i="48"/>
  <c r="F116" i="48" s="1"/>
  <c r="I107" i="27"/>
  <c r="J107" i="27" s="1"/>
  <c r="F108" i="27"/>
  <c r="L116" i="48" l="1"/>
  <c r="K117" i="48" s="1"/>
  <c r="G116" i="48"/>
  <c r="I116" i="48" s="1"/>
  <c r="J115" i="48"/>
  <c r="L108" i="27"/>
  <c r="K109" i="27" s="1"/>
  <c r="G108" i="27"/>
  <c r="H108" i="27" s="1"/>
  <c r="H116" i="48" l="1"/>
  <c r="F117" i="48"/>
  <c r="J116" i="48"/>
  <c r="I108" i="27"/>
  <c r="L117" i="48" l="1"/>
  <c r="K118" i="48" s="1"/>
  <c r="G117" i="48"/>
  <c r="H117" i="48" s="1"/>
  <c r="F109" i="27"/>
  <c r="J108" i="27"/>
  <c r="G109" i="27"/>
  <c r="H109" i="27" s="1"/>
  <c r="I109" i="27"/>
  <c r="L109" i="27"/>
  <c r="K110" i="27" s="1"/>
  <c r="I117" i="48" l="1"/>
  <c r="J117" i="48" s="1"/>
  <c r="J109" i="27"/>
  <c r="F110" i="27"/>
  <c r="F118" i="48" l="1"/>
  <c r="L118" i="48" s="1"/>
  <c r="K119" i="48" s="1"/>
  <c r="L110" i="27"/>
  <c r="K111" i="27" s="1"/>
  <c r="G110" i="27"/>
  <c r="H110" i="27" s="1"/>
  <c r="G118" i="48" l="1"/>
  <c r="H118" i="48" s="1"/>
  <c r="I110" i="27"/>
  <c r="I118" i="48" l="1"/>
  <c r="F119" i="48" s="1"/>
  <c r="F111" i="27"/>
  <c r="J110" i="27"/>
  <c r="G111" i="27"/>
  <c r="H111" i="27" s="1"/>
  <c r="L111" i="27"/>
  <c r="K112" i="27" s="1"/>
  <c r="J118" i="48" l="1"/>
  <c r="G119" i="48"/>
  <c r="H119" i="48" s="1"/>
  <c r="L119" i="48"/>
  <c r="K120" i="48" s="1"/>
  <c r="I111" i="27"/>
  <c r="J111" i="27" s="1"/>
  <c r="F112" i="27"/>
  <c r="I119" i="48" l="1"/>
  <c r="F120" i="48" s="1"/>
  <c r="L112" i="27"/>
  <c r="K113" i="27" s="1"/>
  <c r="G112" i="27"/>
  <c r="H112" i="27" s="1"/>
  <c r="J119" i="48" l="1"/>
  <c r="G120" i="48"/>
  <c r="L120" i="48"/>
  <c r="K121" i="48" s="1"/>
  <c r="I112" i="27"/>
  <c r="J112" i="27" s="1"/>
  <c r="F113" i="27"/>
  <c r="H120" i="48" l="1"/>
  <c r="I120" i="48"/>
  <c r="L113" i="27"/>
  <c r="K114" i="27" s="1"/>
  <c r="G113" i="27"/>
  <c r="H113" i="27" s="1"/>
  <c r="F121" i="48" l="1"/>
  <c r="J120" i="48"/>
  <c r="I113" i="27"/>
  <c r="J113" i="27" s="1"/>
  <c r="F114" i="27"/>
  <c r="G121" i="48" l="1"/>
  <c r="H121" i="48" s="1"/>
  <c r="L121" i="48"/>
  <c r="K122" i="48" s="1"/>
  <c r="G114" i="27"/>
  <c r="H114" i="27" s="1"/>
  <c r="L114" i="27"/>
  <c r="K115" i="27" s="1"/>
  <c r="I114" i="27"/>
  <c r="J114" i="27" s="1"/>
  <c r="I121" i="48" l="1"/>
  <c r="F122" i="48" s="1"/>
  <c r="F115" i="27"/>
  <c r="J121" i="48" l="1"/>
  <c r="L122" i="48"/>
  <c r="G122" i="48"/>
  <c r="H122" i="48" s="1"/>
  <c r="G115" i="27"/>
  <c r="H115" i="27" s="1"/>
  <c r="L115" i="27"/>
  <c r="K116" i="27" s="1"/>
  <c r="I115" i="27"/>
  <c r="J115" i="27" s="1"/>
  <c r="Q35" i="48" l="1"/>
  <c r="Q33" i="48"/>
  <c r="I122" i="48"/>
  <c r="J122" i="48" s="1"/>
  <c r="F116" i="27"/>
  <c r="Q32" i="48" l="1"/>
  <c r="Q34" i="48" s="1"/>
  <c r="Q36" i="48"/>
  <c r="L116" i="27"/>
  <c r="K117" i="27" s="1"/>
  <c r="G116" i="27"/>
  <c r="H116" i="27" s="1"/>
  <c r="I116" i="27" l="1"/>
  <c r="J116" i="27" s="1"/>
  <c r="F117" i="27" l="1"/>
  <c r="L117" i="27" l="1"/>
  <c r="K118" i="27" s="1"/>
  <c r="G117" i="27"/>
  <c r="H117" i="27" s="1"/>
  <c r="I117" i="27"/>
  <c r="J117" i="27" s="1"/>
  <c r="F118" i="27" l="1"/>
  <c r="L118" i="27" l="1"/>
  <c r="K119" i="27" s="1"/>
  <c r="G118" i="27"/>
  <c r="H118" i="27" s="1"/>
  <c r="I118" i="27" l="1"/>
  <c r="J118" i="27" s="1"/>
  <c r="F119" i="27" l="1"/>
  <c r="G119" i="27" l="1"/>
  <c r="H119" i="27" s="1"/>
  <c r="L119" i="27"/>
  <c r="K120" i="27" s="1"/>
  <c r="I119" i="27" l="1"/>
  <c r="J119" i="27" s="1"/>
  <c r="F120" i="27" l="1"/>
  <c r="G120" i="27"/>
  <c r="H120" i="27" s="1"/>
  <c r="L120" i="27"/>
  <c r="K121" i="27" s="1"/>
  <c r="I120" i="27" l="1"/>
  <c r="J120" i="27" s="1"/>
  <c r="F121" i="27" l="1"/>
  <c r="L121" i="27"/>
  <c r="K122" i="27" s="1"/>
  <c r="G121" i="27"/>
  <c r="H121" i="27" s="1"/>
  <c r="I121" i="27" l="1"/>
  <c r="J121" i="27" s="1"/>
  <c r="F122" i="27"/>
  <c r="L122" i="27" l="1"/>
  <c r="G122" i="27"/>
  <c r="H122" i="27" s="1"/>
  <c r="I122" i="27"/>
  <c r="J122" i="2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<sst xmlns="http://schemas.openxmlformats.org/spreadsheetml/2006/main" count="183" uniqueCount="69">
  <si>
    <t>Period</t>
  </si>
  <si>
    <t>Demand</t>
  </si>
  <si>
    <t>Forecast</t>
  </si>
  <si>
    <t>Up-to-level</t>
  </si>
  <si>
    <t>Inventory Start</t>
  </si>
  <si>
    <t>Sales</t>
  </si>
  <si>
    <t>Lost Sales</t>
  </si>
  <si>
    <t>Inventory End</t>
  </si>
  <si>
    <t>Order t+1</t>
  </si>
  <si>
    <t>Order t+2</t>
  </si>
  <si>
    <t>Error</t>
  </si>
  <si>
    <t>Rolling 12 month RMSE</t>
  </si>
  <si>
    <t>Safety Stocks</t>
  </si>
  <si>
    <t>Alpha</t>
  </si>
  <si>
    <t>Beta</t>
  </si>
  <si>
    <t>Gamma</t>
  </si>
  <si>
    <t>Season</t>
  </si>
  <si>
    <t>Day</t>
  </si>
  <si>
    <t>Level (a)</t>
  </si>
  <si>
    <t>Trend (b)</t>
  </si>
  <si>
    <t>Season (s)</t>
  </si>
  <si>
    <t>Absolute</t>
  </si>
  <si>
    <t>Relative</t>
  </si>
  <si>
    <t>RMSE</t>
  </si>
  <si>
    <t>Bias</t>
  </si>
  <si>
    <t>MAE</t>
  </si>
  <si>
    <t>Cycle Stock</t>
  </si>
  <si>
    <t>Safety Stock</t>
  </si>
  <si>
    <t>Safety</t>
  </si>
  <si>
    <t>Under stock</t>
  </si>
  <si>
    <t>MOQ</t>
  </si>
  <si>
    <t>Reorder Point</t>
  </si>
  <si>
    <t>Excess stock</t>
  </si>
  <si>
    <t>Pallet size</t>
  </si>
  <si>
    <t>Number of pallets in an order</t>
  </si>
  <si>
    <t>Check</t>
  </si>
  <si>
    <t>Average Inventory</t>
  </si>
  <si>
    <t>Order up-to-level</t>
  </si>
  <si>
    <t>On-hand inventory</t>
  </si>
  <si>
    <t>In-transit inventory</t>
  </si>
  <si>
    <t>Backorders</t>
  </si>
  <si>
    <t>Net inventory</t>
  </si>
  <si>
    <t>To order</t>
  </si>
  <si>
    <t>Safety stocks</t>
  </si>
  <si>
    <t>Demand forecast over horizon</t>
  </si>
  <si>
    <t>Holding Costs</t>
  </si>
  <si>
    <t>Lost Sales Costs</t>
  </si>
  <si>
    <t>Holding cost/unit</t>
  </si>
  <si>
    <t>Lost sales cost/unit</t>
  </si>
  <si>
    <t>Total costs</t>
  </si>
  <si>
    <t>Fill rate</t>
  </si>
  <si>
    <t>Average inventory</t>
  </si>
  <si>
    <t>Service level</t>
  </si>
  <si>
    <t>z</t>
  </si>
  <si>
    <t>Safety Coverage</t>
  </si>
  <si>
    <t>Monthly service level</t>
  </si>
  <si>
    <t>Average Cycle</t>
  </si>
  <si>
    <t>Average Safety</t>
  </si>
  <si>
    <t>Average Excess</t>
  </si>
  <si>
    <t>Average Under</t>
  </si>
  <si>
    <t>Average On-hand</t>
  </si>
  <si>
    <t>Fill Rate</t>
  </si>
  <si>
    <t>Actual</t>
  </si>
  <si>
    <t>Theory</t>
  </si>
  <si>
    <t>Quality</t>
  </si>
  <si>
    <t>EOQ</t>
  </si>
  <si>
    <t>Holding costs</t>
  </si>
  <si>
    <t>Shortage costs</t>
  </si>
  <si>
    <t>Order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</si>
</sst>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0\ &quot;€&quot;;[Red]\-#,##0\ &quot;€&quot;"/>
    <numFmt numFmtId="44" formatCode="_-* #,##0.00\ &quot;€&quot;_-;\-* #,##0.00\ &quot;€&quot;_-;_-* &quot;-&quot;??\ &quot;€&quot;_-;_-@_-"/>
    <numFmt numFmtId="43" formatCode="_-* #,##0.00_-;\-* #,##0.00_-;_-* &quot;-&quot;??_-;_-@_-"/>
    <numFmt numFmtId="164" formatCode="_(* #,##0.00_);_(* \(#,##0.00\);_(* &quot;-&quot;??_);_(@_)"/>
    <numFmt numFmtId="165" formatCode="_-* #,##0.00\ _€_-;\-* #,##0.00\ _€_-;_-* &quot;-&quot;??\ _€_-;_-@_-"/>
    <numFmt numFmtId="166" formatCode="_-* #,##0.0\ _€_-;\-* #,##0.0\ _€_-;_-* &quot;-&quot;??\ _€_-;_-@_-"/>
    <numFmt numFmtId="167" formatCode="_-* #,##0\ _€_-;\-* #,##0\ _€_-;_-* &quot;-&quot;??\ _€_-;_-@_-"/>
    <numFmt numFmtId="168" formatCode="0.0%"/>
    <numFmt numFmtId="169" formatCode="_-* #,##0\ &quot;€&quot;_-;\-* #,##0\ &quot;€&quot;_-;_-* &quot;-&quot;??\ &quot;€&quot;_-;_-@_-"/>
  </numFmts>
  <fonts count="6" x14ac:knownFonts="1">
    <font>
      <sz val="11"/>
      <color theme="1"/>
      <name val="Calibri"/>
      <family val="2"/>
      <scheme val="minor"/>
    </font>
    <font>
      <sz val="11"/>
      <color theme="1"/>
      <name val="Calibri"/>
      <family val="2"/>
      <scheme val="minor"/>
    </font>
    <font>
      <sz val="11"/>
      <color theme="5"/>
      <name val="Calibri"/>
      <family val="2"/>
      <scheme val="minor"/>
    </font>
    <font>
      <sz val="11"/>
      <color theme="4"/>
      <name val="Calibri"/>
      <family val="2"/>
      <scheme val="minor"/>
    </font>
    <font>
      <sz val="11"/>
      <color theme="9"/>
      <name val="Calibri"/>
      <family val="2"/>
      <scheme val="minor"/>
    </font>
    <font>
      <sz val="11"/>
      <color theme="1" tint="0.49998474074526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2" tint="-0.249977111117893"/>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58">
    <xf numFmtId="0" fontId="0" fillId="0" borderId="0" xfId="0"/>
    <xf numFmtId="0" fontId="0" fillId="0" borderId="0" xfId="0" applyAlignment="1">
      <alignment horizontal="center"/>
    </xf>
    <xf numFmtId="165" fontId="0" fillId="0" borderId="0" xfId="1" applyFont="1"/>
    <xf numFmtId="166" fontId="0" fillId="0" borderId="0" xfId="1" applyNumberFormat="1" applyFont="1"/>
    <xf numFmtId="167" fontId="0" fillId="0" borderId="0" xfId="1" applyNumberFormat="1" applyFont="1"/>
    <xf numFmtId="165" fontId="0" fillId="0" borderId="0" xfId="1" applyFont="1" applyAlignment="1">
      <alignment horizontal="center"/>
    </xf>
    <xf numFmtId="167" fontId="0" fillId="0" borderId="0" xfId="1" applyNumberFormat="1" applyFont="1" applyAlignment="1">
      <alignment horizontal="center"/>
    </xf>
    <xf numFmtId="166" fontId="0" fillId="0" borderId="1" xfId="1" applyNumberFormat="1" applyFont="1" applyBorder="1"/>
    <xf numFmtId="167" fontId="0" fillId="0" borderId="1" xfId="1" applyNumberFormat="1" applyFont="1" applyBorder="1"/>
    <xf numFmtId="0" fontId="0" fillId="0" borderId="0" xfId="0" applyAlignment="1">
      <alignment vertical="center" wrapText="1"/>
    </xf>
    <xf numFmtId="0" fontId="0" fillId="0" borderId="0" xfId="0" applyAlignment="1">
      <alignment horizontal="center" vertical="center" wrapText="1"/>
    </xf>
    <xf numFmtId="167" fontId="0" fillId="0" borderId="0" xfId="0" applyNumberFormat="1" applyAlignment="1">
      <alignment horizontal="center" vertical="center" wrapText="1"/>
    </xf>
    <xf numFmtId="165" fontId="0" fillId="0" borderId="1" xfId="1" applyFont="1" applyBorder="1"/>
    <xf numFmtId="167" fontId="2" fillId="0" borderId="0" xfId="1" applyNumberFormat="1" applyFont="1" applyAlignment="1">
      <alignment horizontal="center"/>
    </xf>
    <xf numFmtId="167" fontId="3" fillId="0" borderId="0" xfId="1" applyNumberFormat="1" applyFont="1" applyAlignment="1">
      <alignment horizontal="center"/>
    </xf>
    <xf numFmtId="165" fontId="4" fillId="0" borderId="0" xfId="1" applyFont="1" applyAlignment="1">
      <alignment horizontal="center"/>
    </xf>
    <xf numFmtId="167" fontId="0" fillId="2" borderId="0" xfId="1" applyNumberFormat="1" applyFont="1" applyFill="1"/>
    <xf numFmtId="9" fontId="0" fillId="2" borderId="0" xfId="2" applyFont="1" applyFill="1"/>
    <xf numFmtId="166" fontId="0" fillId="2" borderId="0" xfId="1" applyNumberFormat="1" applyFont="1" applyFill="1"/>
    <xf numFmtId="165" fontId="0" fillId="2" borderId="0" xfId="1" applyFont="1" applyFill="1"/>
    <xf numFmtId="165" fontId="0" fillId="2" borderId="1" xfId="1" applyFont="1" applyFill="1" applyBorder="1"/>
    <xf numFmtId="167" fontId="0" fillId="2" borderId="1" xfId="1" applyNumberFormat="1" applyFont="1" applyFill="1" applyBorder="1"/>
    <xf numFmtId="164" fontId="0" fillId="2" borderId="0" xfId="1" applyNumberFormat="1" applyFont="1" applyFill="1"/>
    <xf numFmtId="14" fontId="0" fillId="0" borderId="0" xfId="1" applyNumberFormat="1" applyFont="1" applyAlignment="1">
      <alignment horizontal="center" vertical="center"/>
    </xf>
    <xf numFmtId="167" fontId="0" fillId="0" borderId="0" xfId="1" applyNumberFormat="1" applyFont="1" applyFill="1"/>
    <xf numFmtId="167" fontId="1" fillId="0" borderId="0" xfId="1" applyNumberFormat="1" applyFont="1" applyAlignment="1">
      <alignment horizontal="center" vertical="center"/>
    </xf>
    <xf numFmtId="167" fontId="1" fillId="0" borderId="0" xfId="1" applyNumberFormat="1" applyFont="1" applyFill="1" applyAlignment="1">
      <alignment horizontal="center" vertical="center" wrapText="1"/>
    </xf>
    <xf numFmtId="167" fontId="0" fillId="0" borderId="0" xfId="0" applyNumberFormat="1"/>
    <xf numFmtId="167" fontId="0" fillId="0" borderId="0" xfId="1" applyNumberFormat="1" applyFont="1" applyAlignment="1">
      <alignment horizontal="center" vertical="center" wrapText="1"/>
    </xf>
    <xf numFmtId="167" fontId="0" fillId="0" borderId="0" xfId="1" applyNumberFormat="1" applyFont="1" applyFill="1" applyAlignment="1">
      <alignment horizontal="center"/>
    </xf>
    <xf numFmtId="6" fontId="0" fillId="0" borderId="0" xfId="0" applyNumberFormat="1"/>
    <xf numFmtId="44" fontId="0" fillId="0" borderId="0" xfId="4" applyFont="1"/>
    <xf numFmtId="10" fontId="0" fillId="0" borderId="0" xfId="2" applyNumberFormat="1" applyFont="1"/>
    <xf numFmtId="167" fontId="0" fillId="3" borderId="0" xfId="0" applyNumberFormat="1" applyFill="1" applyAlignment="1">
      <alignment horizontal="center"/>
    </xf>
    <xf numFmtId="167" fontId="0" fillId="3" borderId="0" xfId="1" applyNumberFormat="1" applyFont="1" applyFill="1" applyAlignment="1">
      <alignment horizontal="center"/>
    </xf>
    <xf numFmtId="9" fontId="0" fillId="0" borderId="0" xfId="2" applyFont="1"/>
    <xf numFmtId="168" fontId="0" fillId="0" borderId="0" xfId="2" applyNumberFormat="1" applyFont="1"/>
    <xf numFmtId="169" fontId="0" fillId="0" borderId="0" xfId="4" applyNumberFormat="1" applyFont="1"/>
    <xf numFmtId="167" fontId="1" fillId="0" borderId="1" xfId="1" applyNumberFormat="1" applyFont="1" applyBorder="1" applyAlignment="1">
      <alignment horizontal="center" vertical="center"/>
    </xf>
    <xf numFmtId="167" fontId="1" fillId="0" borderId="1" xfId="1" applyNumberFormat="1" applyFont="1" applyFill="1" applyBorder="1" applyAlignment="1">
      <alignment horizontal="center" vertical="center" wrapText="1"/>
    </xf>
    <xf numFmtId="0" fontId="0" fillId="0" borderId="1" xfId="0" applyBorder="1" applyAlignment="1">
      <alignment horizontal="center" vertical="center" wrapText="1"/>
    </xf>
    <xf numFmtId="167" fontId="0" fillId="0" borderId="1" xfId="1" applyNumberFormat="1" applyFont="1" applyBorder="1" applyAlignment="1">
      <alignment horizontal="center" vertical="center" wrapText="1"/>
    </xf>
    <xf numFmtId="0" fontId="0" fillId="0" borderId="1" xfId="0" applyBorder="1"/>
    <xf numFmtId="167" fontId="0" fillId="0" borderId="3" xfId="1" applyNumberFormat="1" applyFont="1" applyBorder="1" applyAlignment="1">
      <alignment horizontal="center" vertical="center" wrapText="1"/>
    </xf>
    <xf numFmtId="167" fontId="0" fillId="0" borderId="2" xfId="1" applyNumberFormat="1" applyFont="1" applyBorder="1" applyAlignment="1">
      <alignment horizontal="center"/>
    </xf>
    <xf numFmtId="0" fontId="0" fillId="0" borderId="2" xfId="0" applyBorder="1"/>
    <xf numFmtId="166" fontId="0" fillId="0" borderId="0" xfId="0" applyNumberFormat="1"/>
    <xf numFmtId="167" fontId="1" fillId="0" borderId="1" xfId="1" applyNumberFormat="1" applyFont="1" applyBorder="1" applyAlignment="1">
      <alignment horizontal="center" vertical="center" wrapText="1"/>
    </xf>
    <xf numFmtId="0" fontId="0" fillId="0" borderId="1" xfId="0" applyBorder="1" applyAlignment="1">
      <alignment vertical="center" wrapText="1"/>
    </xf>
    <xf numFmtId="167" fontId="0" fillId="0" borderId="1" xfId="1" applyNumberFormat="1" applyFont="1" applyBorder="1" applyAlignment="1">
      <alignment vertical="center" wrapText="1"/>
    </xf>
    <xf numFmtId="167" fontId="0" fillId="4" borderId="0" xfId="1" applyNumberFormat="1" applyFont="1" applyFill="1"/>
    <xf numFmtId="0" fontId="5" fillId="0" borderId="1" xfId="0" applyFont="1" applyBorder="1" applyAlignment="1">
      <alignment horizontal="center" vertical="center"/>
    </xf>
    <xf numFmtId="166" fontId="5" fillId="0" borderId="0" xfId="0" applyNumberFormat="1" applyFont="1"/>
    <xf numFmtId="0" fontId="5" fillId="0" borderId="0" xfId="0" applyFont="1"/>
    <xf numFmtId="167" fontId="0" fillId="0" borderId="0" xfId="1" applyNumberFormat="1" applyFont="1" applyAlignment="1">
      <alignment horizontal="center" wrapText="1"/>
    </xf>
    <xf numFmtId="169" fontId="0" fillId="0" borderId="0" xfId="0" applyNumberFormat="1"/>
    <xf numFmtId="9" fontId="0" fillId="0" borderId="0" xfId="0" applyNumberFormat="1"/>
    <xf numFmtId="167" fontId="0" fillId="3" borderId="0" xfId="0" applyNumberFormat="1" applyFill="1"/>
  </cellXfs>
  <cellStyles count="5">
    <cellStyle name="Comma" xfId="1" builtinId="3"/>
    <cellStyle name="Comma 2" xfId="3" xr:uid="{8CD5C027-2453-45A9-AA71-744DC769D1A1}"/>
    <cellStyle name="Currency" xfId="4"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1'!$B$1</c:f>
              <c:strCache>
                <c:ptCount val="1"/>
                <c:pt idx="0">
                  <c:v> Demand </c:v>
                </c:pt>
              </c:strCache>
            </c:strRef>
          </c:tx>
          <c:spPr>
            <a:ln w="28575" cap="rnd">
              <a:solidFill>
                <a:schemeClr val="accent1"/>
              </a:solidFill>
              <a:round/>
            </a:ln>
            <a:effectLst/>
          </c:spPr>
          <c:marker>
            <c:symbol val="none"/>
          </c:marker>
          <c:cat>
            <c:numRef>
              <c:f>'Step 1'!$A$2:$A$133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1'!$B$2:$B$133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C69C-499F-810F-95B751C666FE}"/>
            </c:ext>
          </c:extLst>
        </c:ser>
        <c:ser>
          <c:idx val="1"/>
          <c:order val="1"/>
          <c:tx>
            <c:strRef>
              <c:f>'Step 1'!$C$1</c:f>
              <c:strCache>
                <c:ptCount val="1"/>
                <c:pt idx="0">
                  <c:v> Forecast </c:v>
                </c:pt>
              </c:strCache>
            </c:strRef>
          </c:tx>
          <c:spPr>
            <a:ln w="28575" cap="rnd">
              <a:solidFill>
                <a:schemeClr val="accent2"/>
              </a:solidFill>
              <a:round/>
            </a:ln>
            <a:effectLst/>
          </c:spPr>
          <c:marker>
            <c:symbol val="none"/>
          </c:marker>
          <c:cat>
            <c:numRef>
              <c:f>'Step 1'!$A$2:$A$133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1'!$C$2:$C$133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C69C-499F-810F-95B751C666FE}"/>
            </c:ext>
          </c:extLst>
        </c:ser>
        <c:dLbls>
          <c:showLegendKey val="0"/>
          <c:showVal val="0"/>
          <c:showCatName val="0"/>
          <c:showSerName val="0"/>
          <c:showPercent val="0"/>
          <c:showBubbleSize val="0"/>
        </c:dLbls>
        <c:smooth val="0"/>
        <c:axId val="1188178352"/>
        <c:axId val="1188178768"/>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2'!$B$1</c:f>
              <c:strCache>
                <c:ptCount val="1"/>
                <c:pt idx="0">
                  <c:v> Demand </c:v>
                </c:pt>
              </c:strCache>
            </c:strRef>
          </c:tx>
          <c:spPr>
            <a:ln w="28575" cap="rnd">
              <a:solidFill>
                <a:schemeClr val="accent1"/>
              </a:solidFill>
              <a:round/>
            </a:ln>
            <a:effectLst/>
          </c:spPr>
          <c:marker>
            <c:symbol val="none"/>
          </c:marker>
          <c:cat>
            <c:numRef>
              <c:f>'Step 2'!$A$2:$A$133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2'!$B$2:$B$133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7075-4C9F-BFC0-F56498349E81}"/>
            </c:ext>
          </c:extLst>
        </c:ser>
        <c:ser>
          <c:idx val="1"/>
          <c:order val="1"/>
          <c:tx>
            <c:strRef>
              <c:f>'Step 2'!$C$1</c:f>
              <c:strCache>
                <c:ptCount val="1"/>
                <c:pt idx="0">
                  <c:v> Forecast </c:v>
                </c:pt>
              </c:strCache>
            </c:strRef>
          </c:tx>
          <c:spPr>
            <a:ln w="28575" cap="rnd">
              <a:solidFill>
                <a:schemeClr val="accent2"/>
              </a:solidFill>
              <a:round/>
            </a:ln>
            <a:effectLst/>
          </c:spPr>
          <c:marker>
            <c:symbol val="none"/>
          </c:marker>
          <c:cat>
            <c:numRef>
              <c:f>'Step 2'!$A$2:$A$133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2'!$C$2:$C$133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7075-4C9F-BFC0-F56498349E81}"/>
            </c:ext>
          </c:extLst>
        </c:ser>
        <c:dLbls>
          <c:showLegendKey val="0"/>
          <c:showVal val="0"/>
          <c:showCatName val="0"/>
          <c:showSerName val="0"/>
          <c:showPercent val="0"/>
          <c:showBubbleSize val="0"/>
        </c:dLbls>
        <c:smooth val="0"/>
        <c:axId val="1188178352"/>
        <c:axId val="1188178768"/>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3'!$B$1</c:f>
              <c:strCache>
                <c:ptCount val="1"/>
                <c:pt idx="0">
                  <c:v> Demand </c:v>
                </c:pt>
              </c:strCache>
            </c:strRef>
          </c:tx>
          <c:spPr>
            <a:ln w="28575" cap="rnd">
              <a:solidFill>
                <a:schemeClr val="accent1"/>
              </a:solidFill>
              <a:round/>
            </a:ln>
            <a:effectLst/>
          </c:spPr>
          <c:marker>
            <c:symbol val="none"/>
          </c:marker>
          <c:cat>
            <c:numRef>
              <c:f>'Step 3'!$A$2:$A$133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3'!$B$2:$B$133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D0AF-46D6-AC47-D91E9BB1760B}"/>
            </c:ext>
          </c:extLst>
        </c:ser>
        <c:ser>
          <c:idx val="1"/>
          <c:order val="1"/>
          <c:tx>
            <c:strRef>
              <c:f>'Step 3'!$C$1</c:f>
              <c:strCache>
                <c:ptCount val="1"/>
                <c:pt idx="0">
                  <c:v> Forecast </c:v>
                </c:pt>
              </c:strCache>
            </c:strRef>
          </c:tx>
          <c:spPr>
            <a:ln w="28575" cap="rnd">
              <a:solidFill>
                <a:schemeClr val="accent2"/>
              </a:solidFill>
              <a:round/>
            </a:ln>
            <a:effectLst/>
          </c:spPr>
          <c:marker>
            <c:symbol val="none"/>
          </c:marker>
          <c:cat>
            <c:numRef>
              <c:f>'Step 3'!$A$2:$A$133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3'!$C$2:$C$133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D0AF-46D6-AC47-D91E9BB1760B}"/>
            </c:ext>
          </c:extLst>
        </c:ser>
        <c:ser>
          <c:idx val="5"/>
          <c:order val="5"/>
          <c:tx>
            <c:strRef>
              <c:f>'Step 3'!$H$1</c:f>
              <c:strCache>
                <c:ptCount val="1"/>
                <c:pt idx="0">
                  <c:v> Lost Sales </c:v>
                </c:pt>
              </c:strCache>
            </c:strRef>
          </c:tx>
          <c:spPr>
            <a:ln w="28575" cap="rnd">
              <a:solidFill>
                <a:schemeClr val="accent6"/>
              </a:solidFill>
              <a:round/>
            </a:ln>
            <a:effectLst/>
          </c:spPr>
          <c:marker>
            <c:symbol val="none"/>
          </c:marker>
          <c:cat>
            <c:numRef>
              <c:f>'Step 3'!$A$2:$A$133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3'!$H$2:$H$133</c:f>
              <c:numCache>
                <c:formatCode>_-* #,##0\ _€_-;\-* #,##0\ _€_-;_-* "-"??\ _€_-;_-@_-</c:formatCode>
                <c:ptCount val="1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47</c:v>
                </c:pt>
                <c:pt idx="109">
                  <c:v>0</c:v>
                </c:pt>
                <c:pt idx="110">
                  <c:v>0</c:v>
                </c:pt>
                <c:pt idx="111">
                  <c:v>0</c:v>
                </c:pt>
                <c:pt idx="112">
                  <c:v>0</c:v>
                </c:pt>
                <c:pt idx="113">
                  <c:v>0</c:v>
                </c:pt>
                <c:pt idx="114">
                  <c:v>0</c:v>
                </c:pt>
                <c:pt idx="115">
                  <c:v>0</c:v>
                </c:pt>
                <c:pt idx="116">
                  <c:v>0</c:v>
                </c:pt>
                <c:pt idx="117">
                  <c:v>320</c:v>
                </c:pt>
                <c:pt idx="118">
                  <c:v>632</c:v>
                </c:pt>
                <c:pt idx="119">
                  <c:v>0</c:v>
                </c:pt>
                <c:pt idx="120">
                  <c:v>437</c:v>
                </c:pt>
              </c:numCache>
            </c:numRef>
          </c:val>
          <c:smooth val="0"/>
          <c:extLst>
            <c:ext xmlns:c16="http://schemas.microsoft.com/office/drawing/2014/chart" uri="{C3380CC4-5D6E-409C-BE32-E72D297353CC}">
              <c16:uniqueId val="{00000005-D0AF-46D6-AC47-D91E9BB1760B}"/>
            </c:ext>
          </c:extLst>
        </c:ser>
        <c:ser>
          <c:idx val="7"/>
          <c:order val="7"/>
          <c:tx>
            <c:strRef>
              <c:f>'Step 3'!$J$1</c:f>
              <c:strCache>
                <c:ptCount val="1"/>
                <c:pt idx="0">
                  <c:v> Average Inventory </c:v>
                </c:pt>
              </c:strCache>
            </c:strRef>
          </c:tx>
          <c:spPr>
            <a:ln w="28575" cap="rnd">
              <a:solidFill>
                <a:schemeClr val="accent2">
                  <a:lumMod val="60000"/>
                </a:schemeClr>
              </a:solidFill>
              <a:round/>
            </a:ln>
            <a:effectLst/>
          </c:spPr>
          <c:marker>
            <c:symbol val="none"/>
          </c:marker>
          <c:val>
            <c:numRef>
              <c:f>'Step 3'!$J$2:$J$122</c:f>
              <c:numCache>
                <c:formatCode>_-* #,##0\ _€_-;\-* #,##0\ _€_-;_-* "-"??\ _€_-;_-@_-</c:formatCode>
                <c:ptCount val="121"/>
                <c:pt idx="0">
                  <c:v>824</c:v>
                </c:pt>
                <c:pt idx="1">
                  <c:v>480.5</c:v>
                </c:pt>
                <c:pt idx="2">
                  <c:v>2130.5</c:v>
                </c:pt>
                <c:pt idx="3">
                  <c:v>2120</c:v>
                </c:pt>
                <c:pt idx="4">
                  <c:v>2059.5</c:v>
                </c:pt>
                <c:pt idx="5">
                  <c:v>1970.5</c:v>
                </c:pt>
                <c:pt idx="6">
                  <c:v>1890.5</c:v>
                </c:pt>
                <c:pt idx="7">
                  <c:v>1946</c:v>
                </c:pt>
                <c:pt idx="8">
                  <c:v>2113.5</c:v>
                </c:pt>
                <c:pt idx="9">
                  <c:v>2100</c:v>
                </c:pt>
                <c:pt idx="10">
                  <c:v>1904.5</c:v>
                </c:pt>
                <c:pt idx="11">
                  <c:v>1657</c:v>
                </c:pt>
                <c:pt idx="12">
                  <c:v>1779</c:v>
                </c:pt>
                <c:pt idx="13">
                  <c:v>1883</c:v>
                </c:pt>
                <c:pt idx="14">
                  <c:v>1968.5</c:v>
                </c:pt>
                <c:pt idx="15">
                  <c:v>1850.5</c:v>
                </c:pt>
                <c:pt idx="16">
                  <c:v>1807.5</c:v>
                </c:pt>
                <c:pt idx="17">
                  <c:v>1669.5</c:v>
                </c:pt>
                <c:pt idx="18">
                  <c:v>1773</c:v>
                </c:pt>
                <c:pt idx="19">
                  <c:v>1882</c:v>
                </c:pt>
                <c:pt idx="20">
                  <c:v>2150.5</c:v>
                </c:pt>
                <c:pt idx="21">
                  <c:v>2153.5</c:v>
                </c:pt>
                <c:pt idx="22">
                  <c:v>2103</c:v>
                </c:pt>
                <c:pt idx="23">
                  <c:v>2131.5</c:v>
                </c:pt>
                <c:pt idx="24">
                  <c:v>2235.5</c:v>
                </c:pt>
                <c:pt idx="25">
                  <c:v>2272</c:v>
                </c:pt>
                <c:pt idx="26">
                  <c:v>2384</c:v>
                </c:pt>
                <c:pt idx="27">
                  <c:v>2239</c:v>
                </c:pt>
                <c:pt idx="28">
                  <c:v>2197.5</c:v>
                </c:pt>
                <c:pt idx="29">
                  <c:v>2141.5</c:v>
                </c:pt>
                <c:pt idx="30">
                  <c:v>2039</c:v>
                </c:pt>
                <c:pt idx="31">
                  <c:v>2050.5</c:v>
                </c:pt>
                <c:pt idx="32">
                  <c:v>2021.5</c:v>
                </c:pt>
                <c:pt idx="33">
                  <c:v>1951</c:v>
                </c:pt>
                <c:pt idx="34">
                  <c:v>1891</c:v>
                </c:pt>
                <c:pt idx="35">
                  <c:v>1850.5</c:v>
                </c:pt>
                <c:pt idx="36">
                  <c:v>1895</c:v>
                </c:pt>
                <c:pt idx="37">
                  <c:v>1981</c:v>
                </c:pt>
                <c:pt idx="38">
                  <c:v>2097.5</c:v>
                </c:pt>
                <c:pt idx="39">
                  <c:v>1924.5</c:v>
                </c:pt>
                <c:pt idx="40">
                  <c:v>1889.5</c:v>
                </c:pt>
                <c:pt idx="41">
                  <c:v>1840.5</c:v>
                </c:pt>
                <c:pt idx="42">
                  <c:v>1775</c:v>
                </c:pt>
                <c:pt idx="43">
                  <c:v>1819.5</c:v>
                </c:pt>
                <c:pt idx="44">
                  <c:v>1833</c:v>
                </c:pt>
                <c:pt idx="45">
                  <c:v>1738.5</c:v>
                </c:pt>
                <c:pt idx="46">
                  <c:v>1603.5</c:v>
                </c:pt>
                <c:pt idx="47">
                  <c:v>1585</c:v>
                </c:pt>
                <c:pt idx="48">
                  <c:v>1619.5</c:v>
                </c:pt>
                <c:pt idx="49">
                  <c:v>1793.5</c:v>
                </c:pt>
                <c:pt idx="50">
                  <c:v>1784</c:v>
                </c:pt>
                <c:pt idx="51">
                  <c:v>1716.5</c:v>
                </c:pt>
                <c:pt idx="52">
                  <c:v>1582</c:v>
                </c:pt>
                <c:pt idx="53">
                  <c:v>1498.5</c:v>
                </c:pt>
                <c:pt idx="54">
                  <c:v>1505</c:v>
                </c:pt>
                <c:pt idx="55">
                  <c:v>1746.5</c:v>
                </c:pt>
                <c:pt idx="56">
                  <c:v>1789.5</c:v>
                </c:pt>
                <c:pt idx="57">
                  <c:v>1700.5</c:v>
                </c:pt>
                <c:pt idx="58">
                  <c:v>1534.5</c:v>
                </c:pt>
                <c:pt idx="59">
                  <c:v>1606</c:v>
                </c:pt>
                <c:pt idx="60">
                  <c:v>1720.5</c:v>
                </c:pt>
                <c:pt idx="61">
                  <c:v>1652</c:v>
                </c:pt>
                <c:pt idx="62">
                  <c:v>1345</c:v>
                </c:pt>
                <c:pt idx="63">
                  <c:v>1417.5</c:v>
                </c:pt>
                <c:pt idx="64">
                  <c:v>1368</c:v>
                </c:pt>
                <c:pt idx="65">
                  <c:v>1394.5</c:v>
                </c:pt>
                <c:pt idx="66">
                  <c:v>1440.5</c:v>
                </c:pt>
                <c:pt idx="67">
                  <c:v>1552.5</c:v>
                </c:pt>
                <c:pt idx="68">
                  <c:v>1598</c:v>
                </c:pt>
                <c:pt idx="69">
                  <c:v>1506</c:v>
                </c:pt>
                <c:pt idx="70">
                  <c:v>1422</c:v>
                </c:pt>
                <c:pt idx="71">
                  <c:v>1472</c:v>
                </c:pt>
                <c:pt idx="72">
                  <c:v>1630</c:v>
                </c:pt>
                <c:pt idx="73">
                  <c:v>1677.5</c:v>
                </c:pt>
                <c:pt idx="74">
                  <c:v>1578.5</c:v>
                </c:pt>
                <c:pt idx="75">
                  <c:v>1671</c:v>
                </c:pt>
                <c:pt idx="76">
                  <c:v>1550</c:v>
                </c:pt>
                <c:pt idx="77">
                  <c:v>1445</c:v>
                </c:pt>
                <c:pt idx="78">
                  <c:v>1587.5</c:v>
                </c:pt>
                <c:pt idx="79">
                  <c:v>1683</c:v>
                </c:pt>
                <c:pt idx="80">
                  <c:v>1526.5</c:v>
                </c:pt>
                <c:pt idx="81">
                  <c:v>1409.5</c:v>
                </c:pt>
                <c:pt idx="82">
                  <c:v>1447</c:v>
                </c:pt>
                <c:pt idx="83">
                  <c:v>1616.5</c:v>
                </c:pt>
                <c:pt idx="84">
                  <c:v>1517.5</c:v>
                </c:pt>
                <c:pt idx="85">
                  <c:v>1196</c:v>
                </c:pt>
                <c:pt idx="86">
                  <c:v>677</c:v>
                </c:pt>
                <c:pt idx="87">
                  <c:v>615</c:v>
                </c:pt>
                <c:pt idx="88">
                  <c:v>671.5</c:v>
                </c:pt>
                <c:pt idx="89">
                  <c:v>999</c:v>
                </c:pt>
                <c:pt idx="90">
                  <c:v>1288</c:v>
                </c:pt>
                <c:pt idx="91">
                  <c:v>1278</c:v>
                </c:pt>
                <c:pt idx="92">
                  <c:v>1179</c:v>
                </c:pt>
                <c:pt idx="93">
                  <c:v>1125</c:v>
                </c:pt>
                <c:pt idx="94">
                  <c:v>1197</c:v>
                </c:pt>
                <c:pt idx="95">
                  <c:v>1110</c:v>
                </c:pt>
                <c:pt idx="96">
                  <c:v>1161.5</c:v>
                </c:pt>
                <c:pt idx="97">
                  <c:v>1229</c:v>
                </c:pt>
                <c:pt idx="98">
                  <c:v>1322.5</c:v>
                </c:pt>
                <c:pt idx="99">
                  <c:v>1212.5</c:v>
                </c:pt>
                <c:pt idx="100">
                  <c:v>1135.5</c:v>
                </c:pt>
                <c:pt idx="101">
                  <c:v>1149.5</c:v>
                </c:pt>
                <c:pt idx="102">
                  <c:v>1149.5</c:v>
                </c:pt>
                <c:pt idx="103">
                  <c:v>1104</c:v>
                </c:pt>
                <c:pt idx="104">
                  <c:v>1134.5</c:v>
                </c:pt>
                <c:pt idx="105">
                  <c:v>858</c:v>
                </c:pt>
                <c:pt idx="106">
                  <c:v>746</c:v>
                </c:pt>
                <c:pt idx="107">
                  <c:v>544</c:v>
                </c:pt>
                <c:pt idx="108">
                  <c:v>521</c:v>
                </c:pt>
                <c:pt idx="109">
                  <c:v>484.5</c:v>
                </c:pt>
                <c:pt idx="110">
                  <c:v>592.5</c:v>
                </c:pt>
                <c:pt idx="111">
                  <c:v>642</c:v>
                </c:pt>
                <c:pt idx="112">
                  <c:v>599</c:v>
                </c:pt>
                <c:pt idx="113">
                  <c:v>712</c:v>
                </c:pt>
                <c:pt idx="114">
                  <c:v>1042</c:v>
                </c:pt>
                <c:pt idx="115">
                  <c:v>1040.5</c:v>
                </c:pt>
                <c:pt idx="116">
                  <c:v>736.5</c:v>
                </c:pt>
                <c:pt idx="117">
                  <c:v>388</c:v>
                </c:pt>
                <c:pt idx="118">
                  <c:v>515.5</c:v>
                </c:pt>
                <c:pt idx="119">
                  <c:v>760</c:v>
                </c:pt>
                <c:pt idx="120">
                  <c:v>551.5</c:v>
                </c:pt>
              </c:numCache>
            </c:numRef>
          </c:val>
          <c:smooth val="0"/>
          <c:extLst>
            <c:ext xmlns:c16="http://schemas.microsoft.com/office/drawing/2014/chart" uri="{C3380CC4-5D6E-409C-BE32-E72D297353CC}">
              <c16:uniqueId val="{00000000-E489-48CD-9746-A76D2CF05B2B}"/>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3'!$D$1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3'!$D$2:$D$133</c15:sqref>
                        </c15:formulaRef>
                      </c:ext>
                    </c:extLst>
                    <c:numCache>
                      <c:formatCode>_-* #,##0\ _€_-;\-* #,##0\ _€_-;_-* "-"??\ _€_-;_-@_-</c:formatCode>
                      <c:ptCount val="132"/>
                      <c:pt idx="0">
                        <c:v>3000</c:v>
                      </c:pt>
                      <c:pt idx="1">
                        <c:v>3000</c:v>
                      </c:pt>
                      <c:pt idx="2">
                        <c:v>3000</c:v>
                      </c:pt>
                      <c:pt idx="3">
                        <c:v>3000</c:v>
                      </c:pt>
                      <c:pt idx="4">
                        <c:v>3000</c:v>
                      </c:pt>
                      <c:pt idx="5">
                        <c:v>3000</c:v>
                      </c:pt>
                      <c:pt idx="6">
                        <c:v>3000</c:v>
                      </c:pt>
                      <c:pt idx="7">
                        <c:v>3000</c:v>
                      </c:pt>
                      <c:pt idx="8">
                        <c:v>3000</c:v>
                      </c:pt>
                      <c:pt idx="9">
                        <c:v>3000</c:v>
                      </c:pt>
                      <c:pt idx="10">
                        <c:v>3000</c:v>
                      </c:pt>
                      <c:pt idx="11">
                        <c:v>3000</c:v>
                      </c:pt>
                      <c:pt idx="12">
                        <c:v>3000</c:v>
                      </c:pt>
                      <c:pt idx="13">
                        <c:v>3000</c:v>
                      </c:pt>
                      <c:pt idx="14">
                        <c:v>3000</c:v>
                      </c:pt>
                      <c:pt idx="15">
                        <c:v>3000</c:v>
                      </c:pt>
                      <c:pt idx="16">
                        <c:v>3000</c:v>
                      </c:pt>
                      <c:pt idx="17">
                        <c:v>3000</c:v>
                      </c:pt>
                      <c:pt idx="18">
                        <c:v>3000</c:v>
                      </c:pt>
                      <c:pt idx="19">
                        <c:v>3000</c:v>
                      </c:pt>
                      <c:pt idx="20">
                        <c:v>3000</c:v>
                      </c:pt>
                      <c:pt idx="21">
                        <c:v>3000</c:v>
                      </c:pt>
                      <c:pt idx="22">
                        <c:v>3000</c:v>
                      </c:pt>
                      <c:pt idx="23">
                        <c:v>3000</c:v>
                      </c:pt>
                      <c:pt idx="24">
                        <c:v>3000</c:v>
                      </c:pt>
                      <c:pt idx="25">
                        <c:v>3000</c:v>
                      </c:pt>
                      <c:pt idx="26">
                        <c:v>3000</c:v>
                      </c:pt>
                      <c:pt idx="27">
                        <c:v>3000</c:v>
                      </c:pt>
                      <c:pt idx="28">
                        <c:v>3000</c:v>
                      </c:pt>
                      <c:pt idx="29">
                        <c:v>3000</c:v>
                      </c:pt>
                      <c:pt idx="30">
                        <c:v>3000</c:v>
                      </c:pt>
                      <c:pt idx="31">
                        <c:v>3000</c:v>
                      </c:pt>
                      <c:pt idx="32">
                        <c:v>3000</c:v>
                      </c:pt>
                      <c:pt idx="33">
                        <c:v>3000</c:v>
                      </c:pt>
                      <c:pt idx="34">
                        <c:v>3000</c:v>
                      </c:pt>
                      <c:pt idx="35">
                        <c:v>3000</c:v>
                      </c:pt>
                      <c:pt idx="36">
                        <c:v>3000</c:v>
                      </c:pt>
                      <c:pt idx="37">
                        <c:v>3000</c:v>
                      </c:pt>
                      <c:pt idx="38">
                        <c:v>3000</c:v>
                      </c:pt>
                      <c:pt idx="39">
                        <c:v>3000</c:v>
                      </c:pt>
                      <c:pt idx="40">
                        <c:v>3000</c:v>
                      </c:pt>
                      <c:pt idx="41">
                        <c:v>3000</c:v>
                      </c:pt>
                      <c:pt idx="42">
                        <c:v>3000</c:v>
                      </c:pt>
                      <c:pt idx="43">
                        <c:v>3000</c:v>
                      </c:pt>
                      <c:pt idx="44">
                        <c:v>3000</c:v>
                      </c:pt>
                      <c:pt idx="45">
                        <c:v>3000</c:v>
                      </c:pt>
                      <c:pt idx="46">
                        <c:v>3000</c:v>
                      </c:pt>
                      <c:pt idx="47">
                        <c:v>3000</c:v>
                      </c:pt>
                      <c:pt idx="48">
                        <c:v>3000</c:v>
                      </c:pt>
                      <c:pt idx="49">
                        <c:v>3000</c:v>
                      </c:pt>
                      <c:pt idx="50">
                        <c:v>3000</c:v>
                      </c:pt>
                      <c:pt idx="51">
                        <c:v>3000</c:v>
                      </c:pt>
                      <c:pt idx="52">
                        <c:v>3000</c:v>
                      </c:pt>
                      <c:pt idx="53">
                        <c:v>3000</c:v>
                      </c:pt>
                      <c:pt idx="54">
                        <c:v>3000</c:v>
                      </c:pt>
                      <c:pt idx="55">
                        <c:v>3000</c:v>
                      </c:pt>
                      <c:pt idx="56">
                        <c:v>3000</c:v>
                      </c:pt>
                      <c:pt idx="57">
                        <c:v>3000</c:v>
                      </c:pt>
                      <c:pt idx="58">
                        <c:v>3000</c:v>
                      </c:pt>
                      <c:pt idx="59">
                        <c:v>3000</c:v>
                      </c:pt>
                      <c:pt idx="60">
                        <c:v>3000</c:v>
                      </c:pt>
                      <c:pt idx="61">
                        <c:v>3000</c:v>
                      </c:pt>
                      <c:pt idx="62">
                        <c:v>3000</c:v>
                      </c:pt>
                      <c:pt idx="63">
                        <c:v>3000</c:v>
                      </c:pt>
                      <c:pt idx="64">
                        <c:v>3000</c:v>
                      </c:pt>
                      <c:pt idx="65">
                        <c:v>3000</c:v>
                      </c:pt>
                      <c:pt idx="66">
                        <c:v>3000</c:v>
                      </c:pt>
                      <c:pt idx="67">
                        <c:v>3000</c:v>
                      </c:pt>
                      <c:pt idx="68">
                        <c:v>3000</c:v>
                      </c:pt>
                      <c:pt idx="69">
                        <c:v>3000</c:v>
                      </c:pt>
                      <c:pt idx="70">
                        <c:v>3000</c:v>
                      </c:pt>
                      <c:pt idx="71">
                        <c:v>3000</c:v>
                      </c:pt>
                      <c:pt idx="72">
                        <c:v>3000</c:v>
                      </c:pt>
                      <c:pt idx="73">
                        <c:v>3000</c:v>
                      </c:pt>
                      <c:pt idx="74">
                        <c:v>3000</c:v>
                      </c:pt>
                      <c:pt idx="75">
                        <c:v>3000</c:v>
                      </c:pt>
                      <c:pt idx="76">
                        <c:v>3000</c:v>
                      </c:pt>
                      <c:pt idx="77">
                        <c:v>3000</c:v>
                      </c:pt>
                      <c:pt idx="78">
                        <c:v>3000</c:v>
                      </c:pt>
                      <c:pt idx="79">
                        <c:v>3000</c:v>
                      </c:pt>
                      <c:pt idx="80">
                        <c:v>3000</c:v>
                      </c:pt>
                      <c:pt idx="81">
                        <c:v>3000</c:v>
                      </c:pt>
                      <c:pt idx="82">
                        <c:v>3000</c:v>
                      </c:pt>
                      <c:pt idx="83">
                        <c:v>3000</c:v>
                      </c:pt>
                      <c:pt idx="84">
                        <c:v>3000</c:v>
                      </c:pt>
                      <c:pt idx="85">
                        <c:v>3000</c:v>
                      </c:pt>
                      <c:pt idx="86">
                        <c:v>3000</c:v>
                      </c:pt>
                      <c:pt idx="87">
                        <c:v>3000</c:v>
                      </c:pt>
                      <c:pt idx="88">
                        <c:v>3000</c:v>
                      </c:pt>
                      <c:pt idx="89">
                        <c:v>3000</c:v>
                      </c:pt>
                      <c:pt idx="90">
                        <c:v>3000</c:v>
                      </c:pt>
                      <c:pt idx="91">
                        <c:v>3000</c:v>
                      </c:pt>
                      <c:pt idx="92">
                        <c:v>3000</c:v>
                      </c:pt>
                      <c:pt idx="93">
                        <c:v>3000</c:v>
                      </c:pt>
                      <c:pt idx="94">
                        <c:v>3000</c:v>
                      </c:pt>
                      <c:pt idx="95">
                        <c:v>3000</c:v>
                      </c:pt>
                      <c:pt idx="96">
                        <c:v>3000</c:v>
                      </c:pt>
                      <c:pt idx="97">
                        <c:v>3000</c:v>
                      </c:pt>
                      <c:pt idx="98">
                        <c:v>3000</c:v>
                      </c:pt>
                      <c:pt idx="99">
                        <c:v>3000</c:v>
                      </c:pt>
                      <c:pt idx="100">
                        <c:v>3000</c:v>
                      </c:pt>
                      <c:pt idx="101">
                        <c:v>3000</c:v>
                      </c:pt>
                      <c:pt idx="102">
                        <c:v>3000</c:v>
                      </c:pt>
                      <c:pt idx="103">
                        <c:v>3000</c:v>
                      </c:pt>
                      <c:pt idx="104">
                        <c:v>3000</c:v>
                      </c:pt>
                      <c:pt idx="105">
                        <c:v>3000</c:v>
                      </c:pt>
                      <c:pt idx="106">
                        <c:v>3000</c:v>
                      </c:pt>
                      <c:pt idx="107">
                        <c:v>3000</c:v>
                      </c:pt>
                      <c:pt idx="108">
                        <c:v>3000</c:v>
                      </c:pt>
                      <c:pt idx="109">
                        <c:v>3000</c:v>
                      </c:pt>
                      <c:pt idx="110">
                        <c:v>3000</c:v>
                      </c:pt>
                      <c:pt idx="111">
                        <c:v>3000</c:v>
                      </c:pt>
                      <c:pt idx="112">
                        <c:v>3000</c:v>
                      </c:pt>
                      <c:pt idx="113">
                        <c:v>3000</c:v>
                      </c:pt>
                      <c:pt idx="114">
                        <c:v>3000</c:v>
                      </c:pt>
                      <c:pt idx="115">
                        <c:v>3000</c:v>
                      </c:pt>
                      <c:pt idx="116">
                        <c:v>3000</c:v>
                      </c:pt>
                      <c:pt idx="117">
                        <c:v>3000</c:v>
                      </c:pt>
                      <c:pt idx="118">
                        <c:v>3000</c:v>
                      </c:pt>
                      <c:pt idx="119">
                        <c:v>3000</c:v>
                      </c:pt>
                      <c:pt idx="120">
                        <c:v>3000</c:v>
                      </c:pt>
                      <c:pt idx="121">
                        <c:v>3000</c:v>
                      </c:pt>
                      <c:pt idx="122">
                        <c:v>3000</c:v>
                      </c:pt>
                      <c:pt idx="123">
                        <c:v>3000</c:v>
                      </c:pt>
                      <c:pt idx="124">
                        <c:v>3000</c:v>
                      </c:pt>
                      <c:pt idx="125">
                        <c:v>3000</c:v>
                      </c:pt>
                      <c:pt idx="126">
                        <c:v>3000</c:v>
                      </c:pt>
                      <c:pt idx="127">
                        <c:v>3000</c:v>
                      </c:pt>
                      <c:pt idx="128">
                        <c:v>3000</c:v>
                      </c:pt>
                      <c:pt idx="129">
                        <c:v>3000</c:v>
                      </c:pt>
                      <c:pt idx="130">
                        <c:v>3000</c:v>
                      </c:pt>
                      <c:pt idx="131">
                        <c:v>3000</c:v>
                      </c:pt>
                    </c:numCache>
                  </c:numRef>
                </c:val>
                <c:smooth val="0"/>
                <c:extLst>
                  <c:ext xmlns:c16="http://schemas.microsoft.com/office/drawing/2014/chart" uri="{C3380CC4-5D6E-409C-BE32-E72D297353CC}">
                    <c16:uniqueId val="{00000002-D0AF-46D6-AC47-D91E9BB1760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3'!$F$1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3'!$F$2:$F$133</c15:sqref>
                        </c15:formulaRef>
                      </c:ext>
                    </c:extLst>
                    <c:numCache>
                      <c:formatCode>_-* #,##0\ _€_-;\-* #,##0\ _€_-;_-* "-"??\ _€_-;_-@_-</c:formatCode>
                      <c:ptCount val="132"/>
                      <c:pt idx="0">
                        <c:v>1000</c:v>
                      </c:pt>
                      <c:pt idx="1">
                        <c:v>648</c:v>
                      </c:pt>
                      <c:pt idx="2">
                        <c:v>2313</c:v>
                      </c:pt>
                      <c:pt idx="3">
                        <c:v>2300</c:v>
                      </c:pt>
                      <c:pt idx="4">
                        <c:v>2275</c:v>
                      </c:pt>
                      <c:pt idx="5">
                        <c:v>2209</c:v>
                      </c:pt>
                      <c:pt idx="6">
                        <c:v>2092</c:v>
                      </c:pt>
                      <c:pt idx="7">
                        <c:v>2120</c:v>
                      </c:pt>
                      <c:pt idx="8">
                        <c:v>2249</c:v>
                      </c:pt>
                      <c:pt idx="9">
                        <c:v>2381</c:v>
                      </c:pt>
                      <c:pt idx="10">
                        <c:v>2167</c:v>
                      </c:pt>
                      <c:pt idx="11">
                        <c:v>1913</c:v>
                      </c:pt>
                      <c:pt idx="12">
                        <c:v>1963</c:v>
                      </c:pt>
                      <c:pt idx="13">
                        <c:v>2120</c:v>
                      </c:pt>
                      <c:pt idx="14">
                        <c:v>2158</c:v>
                      </c:pt>
                      <c:pt idx="15">
                        <c:v>2147</c:v>
                      </c:pt>
                      <c:pt idx="16">
                        <c:v>2028</c:v>
                      </c:pt>
                      <c:pt idx="17">
                        <c:v>1966</c:v>
                      </c:pt>
                      <c:pt idx="18">
                        <c:v>1966</c:v>
                      </c:pt>
                      <c:pt idx="19">
                        <c:v>2021</c:v>
                      </c:pt>
                      <c:pt idx="20">
                        <c:v>2336</c:v>
                      </c:pt>
                      <c:pt idx="21">
                        <c:v>2351</c:v>
                      </c:pt>
                      <c:pt idx="22">
                        <c:v>2234</c:v>
                      </c:pt>
                      <c:pt idx="23">
                        <c:v>2343</c:v>
                      </c:pt>
                      <c:pt idx="24">
                        <c:v>2315</c:v>
                      </c:pt>
                      <c:pt idx="25">
                        <c:v>2418</c:v>
                      </c:pt>
                      <c:pt idx="26">
                        <c:v>2549</c:v>
                      </c:pt>
                      <c:pt idx="27">
                        <c:v>2378</c:v>
                      </c:pt>
                      <c:pt idx="28">
                        <c:v>2392</c:v>
                      </c:pt>
                      <c:pt idx="29">
                        <c:v>2333</c:v>
                      </c:pt>
                      <c:pt idx="30">
                        <c:v>2228</c:v>
                      </c:pt>
                      <c:pt idx="31">
                        <c:v>2239</c:v>
                      </c:pt>
                      <c:pt idx="32">
                        <c:v>2245</c:v>
                      </c:pt>
                      <c:pt idx="33">
                        <c:v>2176</c:v>
                      </c:pt>
                      <c:pt idx="34">
                        <c:v>2103</c:v>
                      </c:pt>
                      <c:pt idx="35">
                        <c:v>2126</c:v>
                      </c:pt>
                      <c:pt idx="36">
                        <c:v>2025</c:v>
                      </c:pt>
                      <c:pt idx="37">
                        <c:v>2189</c:v>
                      </c:pt>
                      <c:pt idx="38">
                        <c:v>2324</c:v>
                      </c:pt>
                      <c:pt idx="39">
                        <c:v>2131</c:v>
                      </c:pt>
                      <c:pt idx="40">
                        <c:v>2134</c:v>
                      </c:pt>
                      <c:pt idx="41">
                        <c:v>2098</c:v>
                      </c:pt>
                      <c:pt idx="42">
                        <c:v>1996</c:v>
                      </c:pt>
                      <c:pt idx="43">
                        <c:v>2043</c:v>
                      </c:pt>
                      <c:pt idx="44">
                        <c:v>2111</c:v>
                      </c:pt>
                      <c:pt idx="45">
                        <c:v>1997</c:v>
                      </c:pt>
                      <c:pt idx="46">
                        <c:v>1927</c:v>
                      </c:pt>
                      <c:pt idx="47">
                        <c:v>1836</c:v>
                      </c:pt>
                      <c:pt idx="48">
                        <c:v>1851</c:v>
                      </c:pt>
                      <c:pt idx="49">
                        <c:v>2035</c:v>
                      </c:pt>
                      <c:pt idx="50">
                        <c:v>2054</c:v>
                      </c:pt>
                      <c:pt idx="51">
                        <c:v>1977</c:v>
                      </c:pt>
                      <c:pt idx="52">
                        <c:v>1939</c:v>
                      </c:pt>
                      <c:pt idx="53">
                        <c:v>1765</c:v>
                      </c:pt>
                      <c:pt idx="54">
                        <c:v>1753</c:v>
                      </c:pt>
                      <c:pt idx="55">
                        <c:v>1971</c:v>
                      </c:pt>
                      <c:pt idx="56">
                        <c:v>2055</c:v>
                      </c:pt>
                      <c:pt idx="57">
                        <c:v>2020</c:v>
                      </c:pt>
                      <c:pt idx="58">
                        <c:v>1830</c:v>
                      </c:pt>
                      <c:pt idx="59">
                        <c:v>1770</c:v>
                      </c:pt>
                      <c:pt idx="60">
                        <c:v>2081</c:v>
                      </c:pt>
                      <c:pt idx="61">
                        <c:v>1951</c:v>
                      </c:pt>
                      <c:pt idx="62">
                        <c:v>1681</c:v>
                      </c:pt>
                      <c:pt idx="63">
                        <c:v>1730</c:v>
                      </c:pt>
                      <c:pt idx="64">
                        <c:v>1703</c:v>
                      </c:pt>
                      <c:pt idx="65">
                        <c:v>1705</c:v>
                      </c:pt>
                      <c:pt idx="66">
                        <c:v>1709</c:v>
                      </c:pt>
                      <c:pt idx="67">
                        <c:v>1842</c:v>
                      </c:pt>
                      <c:pt idx="68">
                        <c:v>1884</c:v>
                      </c:pt>
                      <c:pt idx="69">
                        <c:v>1849</c:v>
                      </c:pt>
                      <c:pt idx="70">
                        <c:v>1742</c:v>
                      </c:pt>
                      <c:pt idx="71">
                        <c:v>1674</c:v>
                      </c:pt>
                      <c:pt idx="72">
                        <c:v>1956</c:v>
                      </c:pt>
                      <c:pt idx="73">
                        <c:v>1944</c:v>
                      </c:pt>
                      <c:pt idx="74">
                        <c:v>1815</c:v>
                      </c:pt>
                      <c:pt idx="75">
                        <c:v>1994</c:v>
                      </c:pt>
                      <c:pt idx="76">
                        <c:v>1881</c:v>
                      </c:pt>
                      <c:pt idx="77">
                        <c:v>1692</c:v>
                      </c:pt>
                      <c:pt idx="78">
                        <c:v>1844</c:v>
                      </c:pt>
                      <c:pt idx="79">
                        <c:v>1993</c:v>
                      </c:pt>
                      <c:pt idx="80">
                        <c:v>1867</c:v>
                      </c:pt>
                      <c:pt idx="81">
                        <c:v>1699</c:v>
                      </c:pt>
                      <c:pt idx="82">
                        <c:v>1740</c:v>
                      </c:pt>
                      <c:pt idx="83">
                        <c:v>1835</c:v>
                      </c:pt>
                      <c:pt idx="84">
                        <c:v>1977</c:v>
                      </c:pt>
                      <c:pt idx="85">
                        <c:v>1644</c:v>
                      </c:pt>
                      <c:pt idx="86">
                        <c:v>1185</c:v>
                      </c:pt>
                      <c:pt idx="87">
                        <c:v>1088</c:v>
                      </c:pt>
                      <c:pt idx="88">
                        <c:v>1038</c:v>
                      </c:pt>
                      <c:pt idx="89">
                        <c:v>1321</c:v>
                      </c:pt>
                      <c:pt idx="90">
                        <c:v>1623</c:v>
                      </c:pt>
                      <c:pt idx="91">
                        <c:v>1686</c:v>
                      </c:pt>
                      <c:pt idx="92">
                        <c:v>1514</c:v>
                      </c:pt>
                      <c:pt idx="93">
                        <c:v>1514</c:v>
                      </c:pt>
                      <c:pt idx="94">
                        <c:v>1552</c:v>
                      </c:pt>
                      <c:pt idx="95">
                        <c:v>1512</c:v>
                      </c:pt>
                      <c:pt idx="96">
                        <c:v>1486</c:v>
                      </c:pt>
                      <c:pt idx="97">
                        <c:v>1547</c:v>
                      </c:pt>
                      <c:pt idx="98">
                        <c:v>1715</c:v>
                      </c:pt>
                      <c:pt idx="99">
                        <c:v>1579</c:v>
                      </c:pt>
                      <c:pt idx="100">
                        <c:v>1482</c:v>
                      </c:pt>
                      <c:pt idx="101">
                        <c:v>1574</c:v>
                      </c:pt>
                      <c:pt idx="102">
                        <c:v>1458</c:v>
                      </c:pt>
                      <c:pt idx="103">
                        <c:v>1534</c:v>
                      </c:pt>
                      <c:pt idx="104">
                        <c:v>1523</c:v>
                      </c:pt>
                      <c:pt idx="105">
                        <c:v>1363</c:v>
                      </c:pt>
                      <c:pt idx="106">
                        <c:v>1213</c:v>
                      </c:pt>
                      <c:pt idx="107">
                        <c:v>1056</c:v>
                      </c:pt>
                      <c:pt idx="108">
                        <c:v>1042</c:v>
                      </c:pt>
                      <c:pt idx="109">
                        <c:v>934</c:v>
                      </c:pt>
                      <c:pt idx="110">
                        <c:v>1059</c:v>
                      </c:pt>
                      <c:pt idx="111">
                        <c:v>1168</c:v>
                      </c:pt>
                      <c:pt idx="112">
                        <c:v>1015</c:v>
                      </c:pt>
                      <c:pt idx="113">
                        <c:v>1116</c:v>
                      </c:pt>
                      <c:pt idx="114">
                        <c:v>1360</c:v>
                      </c:pt>
                      <c:pt idx="115">
                        <c:v>1556</c:v>
                      </c:pt>
                      <c:pt idx="116">
                        <c:v>1333</c:v>
                      </c:pt>
                      <c:pt idx="117">
                        <c:v>776</c:v>
                      </c:pt>
                      <c:pt idx="118">
                        <c:v>1031</c:v>
                      </c:pt>
                      <c:pt idx="119">
                        <c:v>1193</c:v>
                      </c:pt>
                      <c:pt idx="120">
                        <c:v>1103</c:v>
                      </c:pt>
                    </c:numCache>
                  </c:numRef>
                </c:val>
                <c:smooth val="0"/>
                <c:extLst xmlns:c15="http://schemas.microsoft.com/office/drawing/2012/chart">
                  <c:ext xmlns:c16="http://schemas.microsoft.com/office/drawing/2014/chart" uri="{C3380CC4-5D6E-409C-BE32-E72D297353CC}">
                    <c16:uniqueId val="{00000003-D0AF-46D6-AC47-D91E9BB1760B}"/>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3'!$G$1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3'!$G$2:$G$133</c15:sqref>
                        </c15:formulaRef>
                      </c:ext>
                    </c:extLst>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1042</c:v>
                      </c:pt>
                      <c:pt idx="109">
                        <c:v>899</c:v>
                      </c:pt>
                      <c:pt idx="110">
                        <c:v>933</c:v>
                      </c:pt>
                      <c:pt idx="111">
                        <c:v>1052</c:v>
                      </c:pt>
                      <c:pt idx="112">
                        <c:v>832</c:v>
                      </c:pt>
                      <c:pt idx="113">
                        <c:v>808</c:v>
                      </c:pt>
                      <c:pt idx="114">
                        <c:v>636</c:v>
                      </c:pt>
                      <c:pt idx="115">
                        <c:v>1031</c:v>
                      </c:pt>
                      <c:pt idx="116">
                        <c:v>1193</c:v>
                      </c:pt>
                      <c:pt idx="117">
                        <c:v>776</c:v>
                      </c:pt>
                      <c:pt idx="118">
                        <c:v>1031</c:v>
                      </c:pt>
                      <c:pt idx="119">
                        <c:v>866</c:v>
                      </c:pt>
                      <c:pt idx="120">
                        <c:v>1103</c:v>
                      </c:pt>
                    </c:numCache>
                  </c:numRef>
                </c:val>
                <c:smooth val="0"/>
                <c:extLst xmlns:c15="http://schemas.microsoft.com/office/drawing/2012/chart">
                  <c:ext xmlns:c16="http://schemas.microsoft.com/office/drawing/2014/chart" uri="{C3380CC4-5D6E-409C-BE32-E72D297353CC}">
                    <c16:uniqueId val="{00000004-D0AF-46D6-AC47-D91E9BB1760B}"/>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3'!$I$1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3'!$I$2:$I$133</c15:sqref>
                        </c15:formulaRef>
                      </c:ext>
                    </c:extLst>
                    <c:numCache>
                      <c:formatCode>_-* #,##0\ _€_-;\-* #,##0\ _€_-;_-* "-"??\ _€_-;_-@_-</c:formatCode>
                      <c:ptCount val="132"/>
                      <c:pt idx="0">
                        <c:v>648</c:v>
                      </c:pt>
                      <c:pt idx="1">
                        <c:v>313</c:v>
                      </c:pt>
                      <c:pt idx="2">
                        <c:v>1948</c:v>
                      </c:pt>
                      <c:pt idx="3">
                        <c:v>1940</c:v>
                      </c:pt>
                      <c:pt idx="4">
                        <c:v>1844</c:v>
                      </c:pt>
                      <c:pt idx="5">
                        <c:v>1732</c:v>
                      </c:pt>
                      <c:pt idx="6">
                        <c:v>1689</c:v>
                      </c:pt>
                      <c:pt idx="7">
                        <c:v>1772</c:v>
                      </c:pt>
                      <c:pt idx="8">
                        <c:v>1978</c:v>
                      </c:pt>
                      <c:pt idx="9">
                        <c:v>1819</c:v>
                      </c:pt>
                      <c:pt idx="10">
                        <c:v>1642</c:v>
                      </c:pt>
                      <c:pt idx="11">
                        <c:v>1401</c:v>
                      </c:pt>
                      <c:pt idx="12">
                        <c:v>1595</c:v>
                      </c:pt>
                      <c:pt idx="13">
                        <c:v>1646</c:v>
                      </c:pt>
                      <c:pt idx="14">
                        <c:v>1779</c:v>
                      </c:pt>
                      <c:pt idx="15">
                        <c:v>1554</c:v>
                      </c:pt>
                      <c:pt idx="16">
                        <c:v>1587</c:v>
                      </c:pt>
                      <c:pt idx="17">
                        <c:v>1373</c:v>
                      </c:pt>
                      <c:pt idx="18">
                        <c:v>1580</c:v>
                      </c:pt>
                      <c:pt idx="19">
                        <c:v>1743</c:v>
                      </c:pt>
                      <c:pt idx="20">
                        <c:v>1965</c:v>
                      </c:pt>
                      <c:pt idx="21">
                        <c:v>1956</c:v>
                      </c:pt>
                      <c:pt idx="22">
                        <c:v>1972</c:v>
                      </c:pt>
                      <c:pt idx="23">
                        <c:v>1920</c:v>
                      </c:pt>
                      <c:pt idx="24">
                        <c:v>2156</c:v>
                      </c:pt>
                      <c:pt idx="25">
                        <c:v>2126</c:v>
                      </c:pt>
                      <c:pt idx="26">
                        <c:v>2219</c:v>
                      </c:pt>
                      <c:pt idx="27">
                        <c:v>2100</c:v>
                      </c:pt>
                      <c:pt idx="28">
                        <c:v>2003</c:v>
                      </c:pt>
                      <c:pt idx="29">
                        <c:v>1950</c:v>
                      </c:pt>
                      <c:pt idx="30">
                        <c:v>1850</c:v>
                      </c:pt>
                      <c:pt idx="31">
                        <c:v>1862</c:v>
                      </c:pt>
                      <c:pt idx="32">
                        <c:v>1798</c:v>
                      </c:pt>
                      <c:pt idx="33">
                        <c:v>1726</c:v>
                      </c:pt>
                      <c:pt idx="34">
                        <c:v>1679</c:v>
                      </c:pt>
                      <c:pt idx="35">
                        <c:v>1575</c:v>
                      </c:pt>
                      <c:pt idx="36">
                        <c:v>1765</c:v>
                      </c:pt>
                      <c:pt idx="37">
                        <c:v>1773</c:v>
                      </c:pt>
                      <c:pt idx="38">
                        <c:v>1871</c:v>
                      </c:pt>
                      <c:pt idx="39">
                        <c:v>1718</c:v>
                      </c:pt>
                      <c:pt idx="40">
                        <c:v>1645</c:v>
                      </c:pt>
                      <c:pt idx="41">
                        <c:v>1583</c:v>
                      </c:pt>
                      <c:pt idx="42">
                        <c:v>1554</c:v>
                      </c:pt>
                      <c:pt idx="43">
                        <c:v>1596</c:v>
                      </c:pt>
                      <c:pt idx="44">
                        <c:v>1555</c:v>
                      </c:pt>
                      <c:pt idx="45">
                        <c:v>1480</c:v>
                      </c:pt>
                      <c:pt idx="46">
                        <c:v>1280</c:v>
                      </c:pt>
                      <c:pt idx="47">
                        <c:v>1334</c:v>
                      </c:pt>
                      <c:pt idx="48">
                        <c:v>1388</c:v>
                      </c:pt>
                      <c:pt idx="49">
                        <c:v>1552</c:v>
                      </c:pt>
                      <c:pt idx="50">
                        <c:v>1514</c:v>
                      </c:pt>
                      <c:pt idx="51">
                        <c:v>1456</c:v>
                      </c:pt>
                      <c:pt idx="52">
                        <c:v>1225</c:v>
                      </c:pt>
                      <c:pt idx="53">
                        <c:v>1232</c:v>
                      </c:pt>
                      <c:pt idx="54">
                        <c:v>1257</c:v>
                      </c:pt>
                      <c:pt idx="55">
                        <c:v>1522</c:v>
                      </c:pt>
                      <c:pt idx="56">
                        <c:v>1524</c:v>
                      </c:pt>
                      <c:pt idx="57">
                        <c:v>1381</c:v>
                      </c:pt>
                      <c:pt idx="58">
                        <c:v>1239</c:v>
                      </c:pt>
                      <c:pt idx="59">
                        <c:v>1442</c:v>
                      </c:pt>
                      <c:pt idx="60">
                        <c:v>1360</c:v>
                      </c:pt>
                      <c:pt idx="61">
                        <c:v>1353</c:v>
                      </c:pt>
                      <c:pt idx="62">
                        <c:v>1009</c:v>
                      </c:pt>
                      <c:pt idx="63">
                        <c:v>1105</c:v>
                      </c:pt>
                      <c:pt idx="64">
                        <c:v>1033</c:v>
                      </c:pt>
                      <c:pt idx="65">
                        <c:v>1084</c:v>
                      </c:pt>
                      <c:pt idx="66">
                        <c:v>1172</c:v>
                      </c:pt>
                      <c:pt idx="67">
                        <c:v>1263</c:v>
                      </c:pt>
                      <c:pt idx="68">
                        <c:v>1312</c:v>
                      </c:pt>
                      <c:pt idx="69">
                        <c:v>1163</c:v>
                      </c:pt>
                      <c:pt idx="70">
                        <c:v>1102</c:v>
                      </c:pt>
                      <c:pt idx="71">
                        <c:v>1270</c:v>
                      </c:pt>
                      <c:pt idx="72">
                        <c:v>1304</c:v>
                      </c:pt>
                      <c:pt idx="73">
                        <c:v>1411</c:v>
                      </c:pt>
                      <c:pt idx="74">
                        <c:v>1342</c:v>
                      </c:pt>
                      <c:pt idx="75">
                        <c:v>1348</c:v>
                      </c:pt>
                      <c:pt idx="76">
                        <c:v>1219</c:v>
                      </c:pt>
                      <c:pt idx="77">
                        <c:v>1198</c:v>
                      </c:pt>
                      <c:pt idx="78">
                        <c:v>1331</c:v>
                      </c:pt>
                      <c:pt idx="79">
                        <c:v>1373</c:v>
                      </c:pt>
                      <c:pt idx="80">
                        <c:v>1186</c:v>
                      </c:pt>
                      <c:pt idx="81">
                        <c:v>1120</c:v>
                      </c:pt>
                      <c:pt idx="82">
                        <c:v>1154</c:v>
                      </c:pt>
                      <c:pt idx="83">
                        <c:v>1398</c:v>
                      </c:pt>
                      <c:pt idx="84">
                        <c:v>1058</c:v>
                      </c:pt>
                      <c:pt idx="85">
                        <c:v>748</c:v>
                      </c:pt>
                      <c:pt idx="86">
                        <c:v>169</c:v>
                      </c:pt>
                      <c:pt idx="87">
                        <c:v>142</c:v>
                      </c:pt>
                      <c:pt idx="88">
                        <c:v>305</c:v>
                      </c:pt>
                      <c:pt idx="89">
                        <c:v>677</c:v>
                      </c:pt>
                      <c:pt idx="90">
                        <c:v>953</c:v>
                      </c:pt>
                      <c:pt idx="91">
                        <c:v>870</c:v>
                      </c:pt>
                      <c:pt idx="92">
                        <c:v>844</c:v>
                      </c:pt>
                      <c:pt idx="93">
                        <c:v>736</c:v>
                      </c:pt>
                      <c:pt idx="94">
                        <c:v>842</c:v>
                      </c:pt>
                      <c:pt idx="95">
                        <c:v>708</c:v>
                      </c:pt>
                      <c:pt idx="96">
                        <c:v>837</c:v>
                      </c:pt>
                      <c:pt idx="97">
                        <c:v>911</c:v>
                      </c:pt>
                      <c:pt idx="98">
                        <c:v>930</c:v>
                      </c:pt>
                      <c:pt idx="99">
                        <c:v>846</c:v>
                      </c:pt>
                      <c:pt idx="100">
                        <c:v>789</c:v>
                      </c:pt>
                      <c:pt idx="101">
                        <c:v>725</c:v>
                      </c:pt>
                      <c:pt idx="102">
                        <c:v>841</c:v>
                      </c:pt>
                      <c:pt idx="103">
                        <c:v>674</c:v>
                      </c:pt>
                      <c:pt idx="104">
                        <c:v>746</c:v>
                      </c:pt>
                      <c:pt idx="105">
                        <c:v>353</c:v>
                      </c:pt>
                      <c:pt idx="106">
                        <c:v>279</c:v>
                      </c:pt>
                      <c:pt idx="107">
                        <c:v>32</c:v>
                      </c:pt>
                      <c:pt idx="108">
                        <c:v>0</c:v>
                      </c:pt>
                      <c:pt idx="109">
                        <c:v>35</c:v>
                      </c:pt>
                      <c:pt idx="110">
                        <c:v>126</c:v>
                      </c:pt>
                      <c:pt idx="111">
                        <c:v>116</c:v>
                      </c:pt>
                      <c:pt idx="112">
                        <c:v>183</c:v>
                      </c:pt>
                      <c:pt idx="113">
                        <c:v>308</c:v>
                      </c:pt>
                      <c:pt idx="114">
                        <c:v>724</c:v>
                      </c:pt>
                      <c:pt idx="115">
                        <c:v>525</c:v>
                      </c:pt>
                      <c:pt idx="116">
                        <c:v>140</c:v>
                      </c:pt>
                      <c:pt idx="117">
                        <c:v>0</c:v>
                      </c:pt>
                      <c:pt idx="118">
                        <c:v>0</c:v>
                      </c:pt>
                      <c:pt idx="119">
                        <c:v>327</c:v>
                      </c:pt>
                      <c:pt idx="120">
                        <c:v>0</c:v>
                      </c:pt>
                    </c:numCache>
                  </c:numRef>
                </c:val>
                <c:smooth val="0"/>
                <c:extLst xmlns:c15="http://schemas.microsoft.com/office/drawing/2012/chart">
                  <c:ext xmlns:c16="http://schemas.microsoft.com/office/drawing/2014/chart" uri="{C3380CC4-5D6E-409C-BE32-E72D297353CC}">
                    <c16:uniqueId val="{00000006-D0AF-46D6-AC47-D91E9BB1760B}"/>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4'!$B$1</c:f>
              <c:strCache>
                <c:ptCount val="1"/>
                <c:pt idx="0">
                  <c:v> Demand </c:v>
                </c:pt>
              </c:strCache>
            </c:strRef>
          </c:tx>
          <c:spPr>
            <a:ln w="28575" cap="rnd">
              <a:solidFill>
                <a:schemeClr val="accent1"/>
              </a:solidFill>
              <a:round/>
            </a:ln>
            <a:effectLst/>
          </c:spPr>
          <c:marker>
            <c:symbol val="none"/>
          </c:marker>
          <c:cat>
            <c:numRef>
              <c:f>'Step 4'!$A$2:$A$133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4'!$B$2:$B$133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31FD-4001-90E2-D95D46D3D913}"/>
            </c:ext>
          </c:extLst>
        </c:ser>
        <c:ser>
          <c:idx val="1"/>
          <c:order val="1"/>
          <c:tx>
            <c:strRef>
              <c:f>'Step 4'!$C$1</c:f>
              <c:strCache>
                <c:ptCount val="1"/>
                <c:pt idx="0">
                  <c:v> Forecast </c:v>
                </c:pt>
              </c:strCache>
            </c:strRef>
          </c:tx>
          <c:spPr>
            <a:ln w="28575" cap="rnd">
              <a:solidFill>
                <a:schemeClr val="accent2"/>
              </a:solidFill>
              <a:round/>
            </a:ln>
            <a:effectLst/>
          </c:spPr>
          <c:marker>
            <c:symbol val="none"/>
          </c:marker>
          <c:cat>
            <c:numRef>
              <c:f>'Step 4'!$A$2:$A$133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4'!$C$2:$C$133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31FD-4001-90E2-D95D46D3D913}"/>
            </c:ext>
          </c:extLst>
        </c:ser>
        <c:ser>
          <c:idx val="5"/>
          <c:order val="5"/>
          <c:tx>
            <c:strRef>
              <c:f>'Step 4'!$H$1</c:f>
              <c:strCache>
                <c:ptCount val="1"/>
                <c:pt idx="0">
                  <c:v> Lost Sales </c:v>
                </c:pt>
              </c:strCache>
            </c:strRef>
          </c:tx>
          <c:spPr>
            <a:ln w="28575" cap="rnd">
              <a:solidFill>
                <a:schemeClr val="accent6"/>
              </a:solidFill>
              <a:round/>
            </a:ln>
            <a:effectLst/>
          </c:spPr>
          <c:marker>
            <c:symbol val="none"/>
          </c:marker>
          <c:cat>
            <c:numRef>
              <c:f>'Step 4'!$A$2:$A$133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4'!$H$2:$H$133</c:f>
              <c:numCache>
                <c:formatCode>_-* #,##0\ _€_-;\-* #,##0\ _€_-;_-* "-"??\ _€_-;_-@_-</c:formatCode>
                <c:ptCount val="132"/>
                <c:pt idx="0">
                  <c:v>0</c:v>
                </c:pt>
                <c:pt idx="1">
                  <c:v>0</c:v>
                </c:pt>
                <c:pt idx="2">
                  <c:v>0</c:v>
                </c:pt>
                <c:pt idx="3">
                  <c:v>0</c:v>
                </c:pt>
                <c:pt idx="4">
                  <c:v>0</c:v>
                </c:pt>
                <c:pt idx="5">
                  <c:v>0</c:v>
                </c:pt>
                <c:pt idx="6">
                  <c:v>13</c:v>
                </c:pt>
                <c:pt idx="7">
                  <c:v>0</c:v>
                </c:pt>
                <c:pt idx="8">
                  <c:v>0</c:v>
                </c:pt>
                <c:pt idx="9">
                  <c:v>0</c:v>
                </c:pt>
                <c:pt idx="10">
                  <c:v>0</c:v>
                </c:pt>
                <c:pt idx="11">
                  <c:v>69</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30</c:v>
                </c:pt>
                <c:pt idx="29">
                  <c:v>28</c:v>
                </c:pt>
                <c:pt idx="30">
                  <c:v>104</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249</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12</c:v>
                </c:pt>
                <c:pt idx="85">
                  <c:v>379</c:v>
                </c:pt>
                <c:pt idx="86">
                  <c:v>341</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87</c:v>
                </c:pt>
                <c:pt idx="104">
                  <c:v>0</c:v>
                </c:pt>
                <c:pt idx="105">
                  <c:v>0</c:v>
                </c:pt>
                <c:pt idx="106">
                  <c:v>0</c:v>
                </c:pt>
                <c:pt idx="107">
                  <c:v>71</c:v>
                </c:pt>
                <c:pt idx="108">
                  <c:v>97</c:v>
                </c:pt>
                <c:pt idx="109">
                  <c:v>0</c:v>
                </c:pt>
                <c:pt idx="110">
                  <c:v>0</c:v>
                </c:pt>
                <c:pt idx="111">
                  <c:v>0</c:v>
                </c:pt>
                <c:pt idx="112">
                  <c:v>0</c:v>
                </c:pt>
                <c:pt idx="113">
                  <c:v>0</c:v>
                </c:pt>
                <c:pt idx="114">
                  <c:v>0</c:v>
                </c:pt>
                <c:pt idx="115">
                  <c:v>0</c:v>
                </c:pt>
                <c:pt idx="116">
                  <c:v>59</c:v>
                </c:pt>
                <c:pt idx="117">
                  <c:v>119</c:v>
                </c:pt>
                <c:pt idx="118">
                  <c:v>293</c:v>
                </c:pt>
                <c:pt idx="119">
                  <c:v>0</c:v>
                </c:pt>
                <c:pt idx="120">
                  <c:v>191</c:v>
                </c:pt>
              </c:numCache>
            </c:numRef>
          </c:val>
          <c:smooth val="0"/>
          <c:extLst>
            <c:ext xmlns:c16="http://schemas.microsoft.com/office/drawing/2014/chart" uri="{C3380CC4-5D6E-409C-BE32-E72D297353CC}">
              <c16:uniqueId val="{00000002-31FD-4001-90E2-D95D46D3D913}"/>
            </c:ext>
          </c:extLst>
        </c:ser>
        <c:ser>
          <c:idx val="7"/>
          <c:order val="7"/>
          <c:tx>
            <c:strRef>
              <c:f>'Step 4'!$J$1</c:f>
              <c:strCache>
                <c:ptCount val="1"/>
                <c:pt idx="0">
                  <c:v> Average Inventory </c:v>
                </c:pt>
              </c:strCache>
            </c:strRef>
          </c:tx>
          <c:spPr>
            <a:ln w="28575" cap="rnd">
              <a:solidFill>
                <a:schemeClr val="accent2">
                  <a:lumMod val="60000"/>
                </a:schemeClr>
              </a:solidFill>
              <a:round/>
            </a:ln>
            <a:effectLst/>
          </c:spPr>
          <c:marker>
            <c:symbol val="none"/>
          </c:marker>
          <c:val>
            <c:numRef>
              <c:f>'Step 4'!$J$2:$J$122</c:f>
              <c:numCache>
                <c:formatCode>_-* #,##0\ _€_-;\-* #,##0\ _€_-;_-* "-"??\ _€_-;_-@_-</c:formatCode>
                <c:ptCount val="121"/>
                <c:pt idx="0">
                  <c:v>824</c:v>
                </c:pt>
                <c:pt idx="1">
                  <c:v>480.5</c:v>
                </c:pt>
                <c:pt idx="2">
                  <c:v>395.5</c:v>
                </c:pt>
                <c:pt idx="3">
                  <c:v>414</c:v>
                </c:pt>
                <c:pt idx="4">
                  <c:v>369.5</c:v>
                </c:pt>
                <c:pt idx="5">
                  <c:v>291.5</c:v>
                </c:pt>
                <c:pt idx="6">
                  <c:v>195</c:v>
                </c:pt>
                <c:pt idx="7">
                  <c:v>327</c:v>
                </c:pt>
                <c:pt idx="8">
                  <c:v>549.5</c:v>
                </c:pt>
                <c:pt idx="9">
                  <c:v>588</c:v>
                </c:pt>
                <c:pt idx="10">
                  <c:v>444.5</c:v>
                </c:pt>
                <c:pt idx="11">
                  <c:v>221.5</c:v>
                </c:pt>
                <c:pt idx="12">
                  <c:v>401</c:v>
                </c:pt>
                <c:pt idx="13">
                  <c:v>441</c:v>
                </c:pt>
                <c:pt idx="14">
                  <c:v>511.5</c:v>
                </c:pt>
                <c:pt idx="15">
                  <c:v>418.5</c:v>
                </c:pt>
                <c:pt idx="16">
                  <c:v>461.5</c:v>
                </c:pt>
                <c:pt idx="17">
                  <c:v>330.5</c:v>
                </c:pt>
                <c:pt idx="18">
                  <c:v>420</c:v>
                </c:pt>
                <c:pt idx="19">
                  <c:v>526</c:v>
                </c:pt>
                <c:pt idx="20">
                  <c:v>762.5</c:v>
                </c:pt>
                <c:pt idx="21">
                  <c:v>772.5</c:v>
                </c:pt>
                <c:pt idx="22">
                  <c:v>661</c:v>
                </c:pt>
                <c:pt idx="23">
                  <c:v>541.5</c:v>
                </c:pt>
                <c:pt idx="24">
                  <c:v>495.5</c:v>
                </c:pt>
                <c:pt idx="25">
                  <c:v>328</c:v>
                </c:pt>
                <c:pt idx="26">
                  <c:v>387</c:v>
                </c:pt>
                <c:pt idx="27">
                  <c:v>197</c:v>
                </c:pt>
                <c:pt idx="28">
                  <c:v>179.5</c:v>
                </c:pt>
                <c:pt idx="29">
                  <c:v>177.5</c:v>
                </c:pt>
                <c:pt idx="30">
                  <c:v>137</c:v>
                </c:pt>
                <c:pt idx="31">
                  <c:v>267.5</c:v>
                </c:pt>
                <c:pt idx="32">
                  <c:v>314.5</c:v>
                </c:pt>
                <c:pt idx="33">
                  <c:v>333</c:v>
                </c:pt>
                <c:pt idx="34">
                  <c:v>414</c:v>
                </c:pt>
                <c:pt idx="35">
                  <c:v>394.5</c:v>
                </c:pt>
                <c:pt idx="36">
                  <c:v>429</c:v>
                </c:pt>
                <c:pt idx="37">
                  <c:v>419</c:v>
                </c:pt>
                <c:pt idx="38">
                  <c:v>568.5</c:v>
                </c:pt>
                <c:pt idx="39">
                  <c:v>414.5</c:v>
                </c:pt>
                <c:pt idx="40">
                  <c:v>435.5</c:v>
                </c:pt>
                <c:pt idx="41">
                  <c:v>409.5</c:v>
                </c:pt>
                <c:pt idx="42">
                  <c:v>296</c:v>
                </c:pt>
                <c:pt idx="43">
                  <c:v>392.5</c:v>
                </c:pt>
                <c:pt idx="44">
                  <c:v>465</c:v>
                </c:pt>
                <c:pt idx="45">
                  <c:v>551.5</c:v>
                </c:pt>
                <c:pt idx="46">
                  <c:v>524.5</c:v>
                </c:pt>
                <c:pt idx="47">
                  <c:v>519</c:v>
                </c:pt>
                <c:pt idx="48">
                  <c:v>465.5</c:v>
                </c:pt>
                <c:pt idx="49">
                  <c:v>527.5</c:v>
                </c:pt>
                <c:pt idx="50">
                  <c:v>519</c:v>
                </c:pt>
                <c:pt idx="51">
                  <c:v>500.5</c:v>
                </c:pt>
                <c:pt idx="52">
                  <c:v>412</c:v>
                </c:pt>
                <c:pt idx="53">
                  <c:v>391.5</c:v>
                </c:pt>
                <c:pt idx="54">
                  <c:v>341</c:v>
                </c:pt>
                <c:pt idx="55">
                  <c:v>622.5</c:v>
                </c:pt>
                <c:pt idx="56">
                  <c:v>640.5</c:v>
                </c:pt>
                <c:pt idx="57">
                  <c:v>664.5</c:v>
                </c:pt>
                <c:pt idx="58">
                  <c:v>565.5</c:v>
                </c:pt>
                <c:pt idx="59">
                  <c:v>595</c:v>
                </c:pt>
                <c:pt idx="60">
                  <c:v>530.5</c:v>
                </c:pt>
                <c:pt idx="61">
                  <c:v>332</c:v>
                </c:pt>
                <c:pt idx="62">
                  <c:v>211.5</c:v>
                </c:pt>
                <c:pt idx="63">
                  <c:v>623.5</c:v>
                </c:pt>
                <c:pt idx="64">
                  <c:v>700</c:v>
                </c:pt>
                <c:pt idx="65">
                  <c:v>540.5</c:v>
                </c:pt>
                <c:pt idx="66">
                  <c:v>496.5</c:v>
                </c:pt>
                <c:pt idx="67">
                  <c:v>607.5</c:v>
                </c:pt>
                <c:pt idx="68">
                  <c:v>661</c:v>
                </c:pt>
                <c:pt idx="69">
                  <c:v>709</c:v>
                </c:pt>
                <c:pt idx="70">
                  <c:v>707</c:v>
                </c:pt>
                <c:pt idx="71">
                  <c:v>681</c:v>
                </c:pt>
                <c:pt idx="72">
                  <c:v>633</c:v>
                </c:pt>
                <c:pt idx="73">
                  <c:v>486.5</c:v>
                </c:pt>
                <c:pt idx="74">
                  <c:v>368.5</c:v>
                </c:pt>
                <c:pt idx="75">
                  <c:v>512</c:v>
                </c:pt>
                <c:pt idx="76">
                  <c:v>421</c:v>
                </c:pt>
                <c:pt idx="77">
                  <c:v>331</c:v>
                </c:pt>
                <c:pt idx="78">
                  <c:v>399.5</c:v>
                </c:pt>
                <c:pt idx="79">
                  <c:v>487</c:v>
                </c:pt>
                <c:pt idx="80">
                  <c:v>354.5</c:v>
                </c:pt>
                <c:pt idx="81">
                  <c:v>467.5</c:v>
                </c:pt>
                <c:pt idx="82">
                  <c:v>645</c:v>
                </c:pt>
                <c:pt idx="83">
                  <c:v>761.5</c:v>
                </c:pt>
                <c:pt idx="84">
                  <c:v>453.5</c:v>
                </c:pt>
                <c:pt idx="85">
                  <c:v>258.5</c:v>
                </c:pt>
                <c:pt idx="86">
                  <c:v>337.5</c:v>
                </c:pt>
                <c:pt idx="87">
                  <c:v>885</c:v>
                </c:pt>
                <c:pt idx="88">
                  <c:v>910.5</c:v>
                </c:pt>
                <c:pt idx="89">
                  <c:v>1023</c:v>
                </c:pt>
                <c:pt idx="90">
                  <c:v>1104</c:v>
                </c:pt>
                <c:pt idx="91">
                  <c:v>949</c:v>
                </c:pt>
                <c:pt idx="92">
                  <c:v>810</c:v>
                </c:pt>
                <c:pt idx="93">
                  <c:v>926</c:v>
                </c:pt>
                <c:pt idx="94">
                  <c:v>1063</c:v>
                </c:pt>
                <c:pt idx="95">
                  <c:v>789</c:v>
                </c:pt>
                <c:pt idx="96">
                  <c:v>628.5</c:v>
                </c:pt>
                <c:pt idx="97">
                  <c:v>462</c:v>
                </c:pt>
                <c:pt idx="98">
                  <c:v>553.5</c:v>
                </c:pt>
                <c:pt idx="99">
                  <c:v>491.5</c:v>
                </c:pt>
                <c:pt idx="100">
                  <c:v>471.5</c:v>
                </c:pt>
                <c:pt idx="101">
                  <c:v>486.5</c:v>
                </c:pt>
                <c:pt idx="102">
                  <c:v>383.5</c:v>
                </c:pt>
                <c:pt idx="103">
                  <c:v>386.5</c:v>
                </c:pt>
                <c:pt idx="104">
                  <c:v>581.5</c:v>
                </c:pt>
                <c:pt idx="105">
                  <c:v>564</c:v>
                </c:pt>
                <c:pt idx="106">
                  <c:v>627</c:v>
                </c:pt>
                <c:pt idx="107">
                  <c:v>476.5</c:v>
                </c:pt>
                <c:pt idx="108">
                  <c:v>496</c:v>
                </c:pt>
                <c:pt idx="109">
                  <c:v>464.5</c:v>
                </c:pt>
                <c:pt idx="110">
                  <c:v>721.5</c:v>
                </c:pt>
                <c:pt idx="111">
                  <c:v>923</c:v>
                </c:pt>
                <c:pt idx="112">
                  <c:v>994</c:v>
                </c:pt>
                <c:pt idx="113">
                  <c:v>1056</c:v>
                </c:pt>
                <c:pt idx="114">
                  <c:v>1114</c:v>
                </c:pt>
                <c:pt idx="115">
                  <c:v>887.5</c:v>
                </c:pt>
                <c:pt idx="116">
                  <c:v>567</c:v>
                </c:pt>
                <c:pt idx="117">
                  <c:v>488.5</c:v>
                </c:pt>
                <c:pt idx="118">
                  <c:v>685</c:v>
                </c:pt>
                <c:pt idx="119">
                  <c:v>906</c:v>
                </c:pt>
                <c:pt idx="120">
                  <c:v>674.5</c:v>
                </c:pt>
              </c:numCache>
            </c:numRef>
          </c:val>
          <c:smooth val="0"/>
          <c:extLst>
            <c:ext xmlns:c16="http://schemas.microsoft.com/office/drawing/2014/chart" uri="{C3380CC4-5D6E-409C-BE32-E72D297353CC}">
              <c16:uniqueId val="{00000003-31FD-4001-90E2-D95D46D3D913}"/>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4'!$D$1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4'!$D$2:$D$133</c15:sqref>
                        </c15:formulaRef>
                      </c:ext>
                    </c:extLst>
                    <c:numCache>
                      <c:formatCode>_-* #,##0\ _€_-;\-* #,##0\ _€_-;_-* "-"??\ _€_-;_-@_-</c:formatCode>
                      <c:ptCount val="132"/>
                      <c:pt idx="0">
                        <c:v>1265</c:v>
                      </c:pt>
                      <c:pt idx="1">
                        <c:v>1294</c:v>
                      </c:pt>
                      <c:pt idx="2">
                        <c:v>1310</c:v>
                      </c:pt>
                      <c:pt idx="3">
                        <c:v>1321</c:v>
                      </c:pt>
                      <c:pt idx="4">
                        <c:v>1298</c:v>
                      </c:pt>
                      <c:pt idx="5">
                        <c:v>1368</c:v>
                      </c:pt>
                      <c:pt idx="6">
                        <c:v>1423</c:v>
                      </c:pt>
                      <c:pt idx="7">
                        <c:v>1488</c:v>
                      </c:pt>
                      <c:pt idx="8">
                        <c:v>1540</c:v>
                      </c:pt>
                      <c:pt idx="9">
                        <c:v>1530</c:v>
                      </c:pt>
                      <c:pt idx="10">
                        <c:v>1553</c:v>
                      </c:pt>
                      <c:pt idx="11">
                        <c:v>1489</c:v>
                      </c:pt>
                      <c:pt idx="12">
                        <c:v>1543</c:v>
                      </c:pt>
                      <c:pt idx="13">
                        <c:v>1568</c:v>
                      </c:pt>
                      <c:pt idx="14">
                        <c:v>1654</c:v>
                      </c:pt>
                      <c:pt idx="15">
                        <c:v>1661</c:v>
                      </c:pt>
                      <c:pt idx="16">
                        <c:v>1647</c:v>
                      </c:pt>
                      <c:pt idx="17">
                        <c:v>1644</c:v>
                      </c:pt>
                      <c:pt idx="18">
                        <c:v>1612</c:v>
                      </c:pt>
                      <c:pt idx="19">
                        <c:v>1619</c:v>
                      </c:pt>
                      <c:pt idx="20">
                        <c:v>1558</c:v>
                      </c:pt>
                      <c:pt idx="21">
                        <c:v>1410</c:v>
                      </c:pt>
                      <c:pt idx="22">
                        <c:v>1260</c:v>
                      </c:pt>
                      <c:pt idx="23">
                        <c:v>1056</c:v>
                      </c:pt>
                      <c:pt idx="24">
                        <c:v>1003</c:v>
                      </c:pt>
                      <c:pt idx="25">
                        <c:v>958</c:v>
                      </c:pt>
                      <c:pt idx="26">
                        <c:v>967</c:v>
                      </c:pt>
                      <c:pt idx="27">
                        <c:v>992</c:v>
                      </c:pt>
                      <c:pt idx="28">
                        <c:v>988</c:v>
                      </c:pt>
                      <c:pt idx="29">
                        <c:v>1085</c:v>
                      </c:pt>
                      <c:pt idx="30">
                        <c:v>1189</c:v>
                      </c:pt>
                      <c:pt idx="31">
                        <c:v>1382</c:v>
                      </c:pt>
                      <c:pt idx="32">
                        <c:v>1523</c:v>
                      </c:pt>
                      <c:pt idx="33">
                        <c:v>1544</c:v>
                      </c:pt>
                      <c:pt idx="34">
                        <c:v>1534</c:v>
                      </c:pt>
                      <c:pt idx="35">
                        <c:v>1438</c:v>
                      </c:pt>
                      <c:pt idx="36">
                        <c:v>1471</c:v>
                      </c:pt>
                      <c:pt idx="37">
                        <c:v>1490</c:v>
                      </c:pt>
                      <c:pt idx="38">
                        <c:v>1546</c:v>
                      </c:pt>
                      <c:pt idx="39">
                        <c:v>1569</c:v>
                      </c:pt>
                      <c:pt idx="40">
                        <c:v>1521</c:v>
                      </c:pt>
                      <c:pt idx="41">
                        <c:v>1573</c:v>
                      </c:pt>
                      <c:pt idx="42">
                        <c:v>1632</c:v>
                      </c:pt>
                      <c:pt idx="43">
                        <c:v>1813</c:v>
                      </c:pt>
                      <c:pt idx="44">
                        <c:v>1921</c:v>
                      </c:pt>
                      <c:pt idx="45">
                        <c:v>1934</c:v>
                      </c:pt>
                      <c:pt idx="46">
                        <c:v>1846</c:v>
                      </c:pt>
                      <c:pt idx="47">
                        <c:v>1734</c:v>
                      </c:pt>
                      <c:pt idx="48">
                        <c:v>1735</c:v>
                      </c:pt>
                      <c:pt idx="49">
                        <c:v>1784</c:v>
                      </c:pt>
                      <c:pt idx="50">
                        <c:v>1830</c:v>
                      </c:pt>
                      <c:pt idx="51">
                        <c:v>1893</c:v>
                      </c:pt>
                      <c:pt idx="52">
                        <c:v>1836</c:v>
                      </c:pt>
                      <c:pt idx="53">
                        <c:v>1876</c:v>
                      </c:pt>
                      <c:pt idx="54">
                        <c:v>1851</c:v>
                      </c:pt>
                      <c:pt idx="55">
                        <c:v>1964</c:v>
                      </c:pt>
                      <c:pt idx="56">
                        <c:v>2031</c:v>
                      </c:pt>
                      <c:pt idx="57">
                        <c:v>1989</c:v>
                      </c:pt>
                      <c:pt idx="58">
                        <c:v>1810</c:v>
                      </c:pt>
                      <c:pt idx="59">
                        <c:v>1680</c:v>
                      </c:pt>
                      <c:pt idx="60">
                        <c:v>1742</c:v>
                      </c:pt>
                      <c:pt idx="61">
                        <c:v>1957</c:v>
                      </c:pt>
                      <c:pt idx="62">
                        <c:v>2083</c:v>
                      </c:pt>
                      <c:pt idx="63">
                        <c:v>2146</c:v>
                      </c:pt>
                      <c:pt idx="64">
                        <c:v>2056</c:v>
                      </c:pt>
                      <c:pt idx="65">
                        <c:v>2055</c:v>
                      </c:pt>
                      <c:pt idx="66">
                        <c:v>2063</c:v>
                      </c:pt>
                      <c:pt idx="67">
                        <c:v>2203</c:v>
                      </c:pt>
                      <c:pt idx="68">
                        <c:v>2285</c:v>
                      </c:pt>
                      <c:pt idx="69">
                        <c:v>2209</c:v>
                      </c:pt>
                      <c:pt idx="70">
                        <c:v>2003</c:v>
                      </c:pt>
                      <c:pt idx="71">
                        <c:v>1809</c:v>
                      </c:pt>
                      <c:pt idx="72">
                        <c:v>1790</c:v>
                      </c:pt>
                      <c:pt idx="73">
                        <c:v>1841</c:v>
                      </c:pt>
                      <c:pt idx="74">
                        <c:v>1871</c:v>
                      </c:pt>
                      <c:pt idx="75">
                        <c:v>1886</c:v>
                      </c:pt>
                      <c:pt idx="76">
                        <c:v>1812</c:v>
                      </c:pt>
                      <c:pt idx="77">
                        <c:v>1804</c:v>
                      </c:pt>
                      <c:pt idx="78">
                        <c:v>1828</c:v>
                      </c:pt>
                      <c:pt idx="79">
                        <c:v>2058</c:v>
                      </c:pt>
                      <c:pt idx="80">
                        <c:v>2198</c:v>
                      </c:pt>
                      <c:pt idx="81">
                        <c:v>2145</c:v>
                      </c:pt>
                      <c:pt idx="82">
                        <c:v>1930</c:v>
                      </c:pt>
                      <c:pt idx="83">
                        <c:v>1861</c:v>
                      </c:pt>
                      <c:pt idx="84">
                        <c:v>2099</c:v>
                      </c:pt>
                      <c:pt idx="85">
                        <c:v>2550</c:v>
                      </c:pt>
                      <c:pt idx="86">
                        <c:v>2898</c:v>
                      </c:pt>
                      <c:pt idx="87">
                        <c:v>3024</c:v>
                      </c:pt>
                      <c:pt idx="88">
                        <c:v>2816</c:v>
                      </c:pt>
                      <c:pt idx="89">
                        <c:v>2671</c:v>
                      </c:pt>
                      <c:pt idx="90">
                        <c:v>2631</c:v>
                      </c:pt>
                      <c:pt idx="91">
                        <c:v>2801</c:v>
                      </c:pt>
                      <c:pt idx="92">
                        <c:v>2866</c:v>
                      </c:pt>
                      <c:pt idx="93">
                        <c:v>2679</c:v>
                      </c:pt>
                      <c:pt idx="94">
                        <c:v>2467</c:v>
                      </c:pt>
                      <c:pt idx="95">
                        <c:v>2233</c:v>
                      </c:pt>
                      <c:pt idx="96">
                        <c:v>2231</c:v>
                      </c:pt>
                      <c:pt idx="97">
                        <c:v>2279</c:v>
                      </c:pt>
                      <c:pt idx="98">
                        <c:v>2336</c:v>
                      </c:pt>
                      <c:pt idx="99">
                        <c:v>2337</c:v>
                      </c:pt>
                      <c:pt idx="100">
                        <c:v>2234</c:v>
                      </c:pt>
                      <c:pt idx="101">
                        <c:v>2239</c:v>
                      </c:pt>
                      <c:pt idx="102">
                        <c:v>2360</c:v>
                      </c:pt>
                      <c:pt idx="103">
                        <c:v>2619</c:v>
                      </c:pt>
                      <c:pt idx="104">
                        <c:v>2881</c:v>
                      </c:pt>
                      <c:pt idx="105">
                        <c:v>2897</c:v>
                      </c:pt>
                      <c:pt idx="106">
                        <c:v>2879</c:v>
                      </c:pt>
                      <c:pt idx="107">
                        <c:v>2859</c:v>
                      </c:pt>
                      <c:pt idx="108">
                        <c:v>3079</c:v>
                      </c:pt>
                      <c:pt idx="109">
                        <c:v>3281</c:v>
                      </c:pt>
                      <c:pt idx="110">
                        <c:v>3395</c:v>
                      </c:pt>
                      <c:pt idx="111">
                        <c:v>3344</c:v>
                      </c:pt>
                      <c:pt idx="112">
                        <c:v>3072</c:v>
                      </c:pt>
                      <c:pt idx="113">
                        <c:v>2847</c:v>
                      </c:pt>
                      <c:pt idx="114">
                        <c:v>2801</c:v>
                      </c:pt>
                      <c:pt idx="115">
                        <c:v>3142</c:v>
                      </c:pt>
                      <c:pt idx="116">
                        <c:v>3481</c:v>
                      </c:pt>
                      <c:pt idx="117">
                        <c:v>3686</c:v>
                      </c:pt>
                      <c:pt idx="118">
                        <c:v>3585</c:v>
                      </c:pt>
                      <c:pt idx="119">
                        <c:v>3620</c:v>
                      </c:pt>
                      <c:pt idx="120">
                        <c:v>3828</c:v>
                      </c:pt>
                      <c:pt idx="121">
                        <c:v>4246</c:v>
                      </c:pt>
                      <c:pt idx="122">
                        <c:v>4507</c:v>
                      </c:pt>
                      <c:pt idx="123">
                        <c:v>4650</c:v>
                      </c:pt>
                      <c:pt idx="124">
                        <c:v>4520</c:v>
                      </c:pt>
                      <c:pt idx="125">
                        <c:v>4606</c:v>
                      </c:pt>
                      <c:pt idx="126">
                        <c:v>4798</c:v>
                      </c:pt>
                      <c:pt idx="127">
                        <c:v>5397</c:v>
                      </c:pt>
                      <c:pt idx="128">
                        <c:v>5892</c:v>
                      </c:pt>
                      <c:pt idx="129">
                        <c:v>5980</c:v>
                      </c:pt>
                      <c:pt idx="130">
                        <c:v>4049</c:v>
                      </c:pt>
                      <c:pt idx="131">
                        <c:v>1982</c:v>
                      </c:pt>
                    </c:numCache>
                  </c:numRef>
                </c:val>
                <c:smooth val="0"/>
                <c:extLst>
                  <c:ext xmlns:c16="http://schemas.microsoft.com/office/drawing/2014/chart" uri="{C3380CC4-5D6E-409C-BE32-E72D297353CC}">
                    <c16:uniqueId val="{00000004-31FD-4001-90E2-D95D46D3D91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4'!$F$1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4'!$F$2:$F$133</c15:sqref>
                        </c15:formulaRef>
                      </c:ext>
                    </c:extLst>
                    <c:numCache>
                      <c:formatCode>_-* #,##0\ _€_-;\-* #,##0\ _€_-;_-* "-"??\ _€_-;_-@_-</c:formatCode>
                      <c:ptCount val="132"/>
                      <c:pt idx="0">
                        <c:v>1000</c:v>
                      </c:pt>
                      <c:pt idx="1">
                        <c:v>648</c:v>
                      </c:pt>
                      <c:pt idx="2">
                        <c:v>578</c:v>
                      </c:pt>
                      <c:pt idx="3">
                        <c:v>594</c:v>
                      </c:pt>
                      <c:pt idx="4">
                        <c:v>585</c:v>
                      </c:pt>
                      <c:pt idx="5">
                        <c:v>530</c:v>
                      </c:pt>
                      <c:pt idx="6">
                        <c:v>390</c:v>
                      </c:pt>
                      <c:pt idx="7">
                        <c:v>501</c:v>
                      </c:pt>
                      <c:pt idx="8">
                        <c:v>685</c:v>
                      </c:pt>
                      <c:pt idx="9">
                        <c:v>869</c:v>
                      </c:pt>
                      <c:pt idx="10">
                        <c:v>707</c:v>
                      </c:pt>
                      <c:pt idx="11">
                        <c:v>443</c:v>
                      </c:pt>
                      <c:pt idx="12">
                        <c:v>585</c:v>
                      </c:pt>
                      <c:pt idx="13">
                        <c:v>678</c:v>
                      </c:pt>
                      <c:pt idx="14">
                        <c:v>701</c:v>
                      </c:pt>
                      <c:pt idx="15">
                        <c:v>715</c:v>
                      </c:pt>
                      <c:pt idx="16">
                        <c:v>682</c:v>
                      </c:pt>
                      <c:pt idx="17">
                        <c:v>627</c:v>
                      </c:pt>
                      <c:pt idx="18">
                        <c:v>613</c:v>
                      </c:pt>
                      <c:pt idx="19">
                        <c:v>665</c:v>
                      </c:pt>
                      <c:pt idx="20">
                        <c:v>948</c:v>
                      </c:pt>
                      <c:pt idx="21">
                        <c:v>970</c:v>
                      </c:pt>
                      <c:pt idx="22">
                        <c:v>792</c:v>
                      </c:pt>
                      <c:pt idx="23">
                        <c:v>753</c:v>
                      </c:pt>
                      <c:pt idx="24">
                        <c:v>575</c:v>
                      </c:pt>
                      <c:pt idx="25">
                        <c:v>474</c:v>
                      </c:pt>
                      <c:pt idx="26">
                        <c:v>552</c:v>
                      </c:pt>
                      <c:pt idx="27">
                        <c:v>336</c:v>
                      </c:pt>
                      <c:pt idx="28">
                        <c:v>359</c:v>
                      </c:pt>
                      <c:pt idx="29">
                        <c:v>355</c:v>
                      </c:pt>
                      <c:pt idx="30">
                        <c:v>274</c:v>
                      </c:pt>
                      <c:pt idx="31">
                        <c:v>456</c:v>
                      </c:pt>
                      <c:pt idx="32">
                        <c:v>538</c:v>
                      </c:pt>
                      <c:pt idx="33">
                        <c:v>558</c:v>
                      </c:pt>
                      <c:pt idx="34">
                        <c:v>626</c:v>
                      </c:pt>
                      <c:pt idx="35">
                        <c:v>670</c:v>
                      </c:pt>
                      <c:pt idx="36">
                        <c:v>559</c:v>
                      </c:pt>
                      <c:pt idx="37">
                        <c:v>627</c:v>
                      </c:pt>
                      <c:pt idx="38">
                        <c:v>795</c:v>
                      </c:pt>
                      <c:pt idx="39">
                        <c:v>621</c:v>
                      </c:pt>
                      <c:pt idx="40">
                        <c:v>680</c:v>
                      </c:pt>
                      <c:pt idx="41">
                        <c:v>667</c:v>
                      </c:pt>
                      <c:pt idx="42">
                        <c:v>517</c:v>
                      </c:pt>
                      <c:pt idx="43">
                        <c:v>616</c:v>
                      </c:pt>
                      <c:pt idx="44">
                        <c:v>743</c:v>
                      </c:pt>
                      <c:pt idx="45">
                        <c:v>810</c:v>
                      </c:pt>
                      <c:pt idx="46">
                        <c:v>848</c:v>
                      </c:pt>
                      <c:pt idx="47">
                        <c:v>770</c:v>
                      </c:pt>
                      <c:pt idx="48">
                        <c:v>697</c:v>
                      </c:pt>
                      <c:pt idx="49">
                        <c:v>769</c:v>
                      </c:pt>
                      <c:pt idx="50">
                        <c:v>789</c:v>
                      </c:pt>
                      <c:pt idx="51">
                        <c:v>761</c:v>
                      </c:pt>
                      <c:pt idx="52">
                        <c:v>769</c:v>
                      </c:pt>
                      <c:pt idx="53">
                        <c:v>658</c:v>
                      </c:pt>
                      <c:pt idx="54">
                        <c:v>589</c:v>
                      </c:pt>
                      <c:pt idx="55">
                        <c:v>847</c:v>
                      </c:pt>
                      <c:pt idx="56">
                        <c:v>906</c:v>
                      </c:pt>
                      <c:pt idx="57">
                        <c:v>984</c:v>
                      </c:pt>
                      <c:pt idx="58">
                        <c:v>861</c:v>
                      </c:pt>
                      <c:pt idx="59">
                        <c:v>759</c:v>
                      </c:pt>
                      <c:pt idx="60">
                        <c:v>891</c:v>
                      </c:pt>
                      <c:pt idx="61">
                        <c:v>631</c:v>
                      </c:pt>
                      <c:pt idx="62">
                        <c:v>423</c:v>
                      </c:pt>
                      <c:pt idx="63">
                        <c:v>936</c:v>
                      </c:pt>
                      <c:pt idx="64">
                        <c:v>1035</c:v>
                      </c:pt>
                      <c:pt idx="65">
                        <c:v>851</c:v>
                      </c:pt>
                      <c:pt idx="66">
                        <c:v>765</c:v>
                      </c:pt>
                      <c:pt idx="67">
                        <c:v>897</c:v>
                      </c:pt>
                      <c:pt idx="68">
                        <c:v>947</c:v>
                      </c:pt>
                      <c:pt idx="69">
                        <c:v>1052</c:v>
                      </c:pt>
                      <c:pt idx="70">
                        <c:v>1027</c:v>
                      </c:pt>
                      <c:pt idx="71">
                        <c:v>883</c:v>
                      </c:pt>
                      <c:pt idx="72">
                        <c:v>959</c:v>
                      </c:pt>
                      <c:pt idx="73">
                        <c:v>753</c:v>
                      </c:pt>
                      <c:pt idx="74">
                        <c:v>605</c:v>
                      </c:pt>
                      <c:pt idx="75">
                        <c:v>835</c:v>
                      </c:pt>
                      <c:pt idx="76">
                        <c:v>752</c:v>
                      </c:pt>
                      <c:pt idx="77">
                        <c:v>578</c:v>
                      </c:pt>
                      <c:pt idx="78">
                        <c:v>656</c:v>
                      </c:pt>
                      <c:pt idx="79">
                        <c:v>797</c:v>
                      </c:pt>
                      <c:pt idx="80">
                        <c:v>695</c:v>
                      </c:pt>
                      <c:pt idx="81">
                        <c:v>757</c:v>
                      </c:pt>
                      <c:pt idx="82">
                        <c:v>938</c:v>
                      </c:pt>
                      <c:pt idx="83">
                        <c:v>980</c:v>
                      </c:pt>
                      <c:pt idx="84">
                        <c:v>907</c:v>
                      </c:pt>
                      <c:pt idx="85">
                        <c:v>517</c:v>
                      </c:pt>
                      <c:pt idx="86">
                        <c:v>675</c:v>
                      </c:pt>
                      <c:pt idx="87">
                        <c:v>1358</c:v>
                      </c:pt>
                      <c:pt idx="88">
                        <c:v>1277</c:v>
                      </c:pt>
                      <c:pt idx="89">
                        <c:v>1345</c:v>
                      </c:pt>
                      <c:pt idx="90">
                        <c:v>1439</c:v>
                      </c:pt>
                      <c:pt idx="91">
                        <c:v>1357</c:v>
                      </c:pt>
                      <c:pt idx="92">
                        <c:v>1145</c:v>
                      </c:pt>
                      <c:pt idx="93">
                        <c:v>1315</c:v>
                      </c:pt>
                      <c:pt idx="94">
                        <c:v>1418</c:v>
                      </c:pt>
                      <c:pt idx="95">
                        <c:v>1191</c:v>
                      </c:pt>
                      <c:pt idx="96">
                        <c:v>953</c:v>
                      </c:pt>
                      <c:pt idx="97">
                        <c:v>780</c:v>
                      </c:pt>
                      <c:pt idx="98">
                        <c:v>946</c:v>
                      </c:pt>
                      <c:pt idx="99">
                        <c:v>858</c:v>
                      </c:pt>
                      <c:pt idx="100">
                        <c:v>818</c:v>
                      </c:pt>
                      <c:pt idx="101">
                        <c:v>911</c:v>
                      </c:pt>
                      <c:pt idx="102">
                        <c:v>692</c:v>
                      </c:pt>
                      <c:pt idx="103">
                        <c:v>773</c:v>
                      </c:pt>
                      <c:pt idx="104">
                        <c:v>970</c:v>
                      </c:pt>
                      <c:pt idx="105">
                        <c:v>1069</c:v>
                      </c:pt>
                      <c:pt idx="106">
                        <c:v>1094</c:v>
                      </c:pt>
                      <c:pt idx="107">
                        <c:v>953</c:v>
                      </c:pt>
                      <c:pt idx="108">
                        <c:v>992</c:v>
                      </c:pt>
                      <c:pt idx="109">
                        <c:v>914</c:v>
                      </c:pt>
                      <c:pt idx="110">
                        <c:v>1188</c:v>
                      </c:pt>
                      <c:pt idx="111">
                        <c:v>1449</c:v>
                      </c:pt>
                      <c:pt idx="112">
                        <c:v>1410</c:v>
                      </c:pt>
                      <c:pt idx="113">
                        <c:v>1460</c:v>
                      </c:pt>
                      <c:pt idx="114">
                        <c:v>1432</c:v>
                      </c:pt>
                      <c:pt idx="115">
                        <c:v>1403</c:v>
                      </c:pt>
                      <c:pt idx="116">
                        <c:v>1134</c:v>
                      </c:pt>
                      <c:pt idx="117">
                        <c:v>977</c:v>
                      </c:pt>
                      <c:pt idx="118">
                        <c:v>1370</c:v>
                      </c:pt>
                      <c:pt idx="119">
                        <c:v>1339</c:v>
                      </c:pt>
                      <c:pt idx="120">
                        <c:v>1349</c:v>
                      </c:pt>
                    </c:numCache>
                  </c:numRef>
                </c:val>
                <c:smooth val="0"/>
                <c:extLst xmlns:c15="http://schemas.microsoft.com/office/drawing/2012/chart">
                  <c:ext xmlns:c16="http://schemas.microsoft.com/office/drawing/2014/chart" uri="{C3380CC4-5D6E-409C-BE32-E72D297353CC}">
                    <c16:uniqueId val="{00000005-31FD-4001-90E2-D95D46D3D91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4'!$G$1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4'!$G$2:$G$133</c15:sqref>
                        </c15:formulaRef>
                      </c:ext>
                    </c:extLst>
                    <c:numCache>
                      <c:formatCode>_-* #,##0\ _€_-;\-* #,##0\ _€_-;_-* "-"??\ _€_-;_-@_-</c:formatCode>
                      <c:ptCount val="132"/>
                      <c:pt idx="0">
                        <c:v>352</c:v>
                      </c:pt>
                      <c:pt idx="1">
                        <c:v>335</c:v>
                      </c:pt>
                      <c:pt idx="2">
                        <c:v>365</c:v>
                      </c:pt>
                      <c:pt idx="3">
                        <c:v>360</c:v>
                      </c:pt>
                      <c:pt idx="4">
                        <c:v>431</c:v>
                      </c:pt>
                      <c:pt idx="5">
                        <c:v>477</c:v>
                      </c:pt>
                      <c:pt idx="6">
                        <c:v>390</c:v>
                      </c:pt>
                      <c:pt idx="7">
                        <c:v>348</c:v>
                      </c:pt>
                      <c:pt idx="8">
                        <c:v>271</c:v>
                      </c:pt>
                      <c:pt idx="9">
                        <c:v>562</c:v>
                      </c:pt>
                      <c:pt idx="10">
                        <c:v>525</c:v>
                      </c:pt>
                      <c:pt idx="11">
                        <c:v>443</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359</c:v>
                      </c:pt>
                      <c:pt idx="29">
                        <c:v>355</c:v>
                      </c:pt>
                      <c:pt idx="30">
                        <c:v>274</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423</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907</c:v>
                      </c:pt>
                      <c:pt idx="85">
                        <c:v>517</c:v>
                      </c:pt>
                      <c:pt idx="86">
                        <c:v>675</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773</c:v>
                      </c:pt>
                      <c:pt idx="104">
                        <c:v>777</c:v>
                      </c:pt>
                      <c:pt idx="105">
                        <c:v>1010</c:v>
                      </c:pt>
                      <c:pt idx="106">
                        <c:v>934</c:v>
                      </c:pt>
                      <c:pt idx="107">
                        <c:v>953</c:v>
                      </c:pt>
                      <c:pt idx="108">
                        <c:v>992</c:v>
                      </c:pt>
                      <c:pt idx="109">
                        <c:v>899</c:v>
                      </c:pt>
                      <c:pt idx="110">
                        <c:v>933</c:v>
                      </c:pt>
                      <c:pt idx="111">
                        <c:v>1052</c:v>
                      </c:pt>
                      <c:pt idx="112">
                        <c:v>832</c:v>
                      </c:pt>
                      <c:pt idx="113">
                        <c:v>808</c:v>
                      </c:pt>
                      <c:pt idx="114">
                        <c:v>636</c:v>
                      </c:pt>
                      <c:pt idx="115">
                        <c:v>1031</c:v>
                      </c:pt>
                      <c:pt idx="116">
                        <c:v>1134</c:v>
                      </c:pt>
                      <c:pt idx="117">
                        <c:v>977</c:v>
                      </c:pt>
                      <c:pt idx="118">
                        <c:v>1370</c:v>
                      </c:pt>
                      <c:pt idx="119">
                        <c:v>866</c:v>
                      </c:pt>
                      <c:pt idx="120">
                        <c:v>1349</c:v>
                      </c:pt>
                    </c:numCache>
                  </c:numRef>
                </c:val>
                <c:smooth val="0"/>
                <c:extLst xmlns:c15="http://schemas.microsoft.com/office/drawing/2012/chart">
                  <c:ext xmlns:c16="http://schemas.microsoft.com/office/drawing/2014/chart" uri="{C3380CC4-5D6E-409C-BE32-E72D297353CC}">
                    <c16:uniqueId val="{00000006-31FD-4001-90E2-D95D46D3D91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4'!$I$1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4'!$I$2:$I$133</c15:sqref>
                        </c15:formulaRef>
                      </c:ext>
                    </c:extLst>
                    <c:numCache>
                      <c:formatCode>_-* #,##0\ _€_-;\-* #,##0\ _€_-;_-* "-"??\ _€_-;_-@_-</c:formatCode>
                      <c:ptCount val="132"/>
                      <c:pt idx="0">
                        <c:v>648</c:v>
                      </c:pt>
                      <c:pt idx="1">
                        <c:v>313</c:v>
                      </c:pt>
                      <c:pt idx="2">
                        <c:v>213</c:v>
                      </c:pt>
                      <c:pt idx="3">
                        <c:v>234</c:v>
                      </c:pt>
                      <c:pt idx="4">
                        <c:v>154</c:v>
                      </c:pt>
                      <c:pt idx="5">
                        <c:v>53</c:v>
                      </c:pt>
                      <c:pt idx="6">
                        <c:v>0</c:v>
                      </c:pt>
                      <c:pt idx="7">
                        <c:v>153</c:v>
                      </c:pt>
                      <c:pt idx="8">
                        <c:v>414</c:v>
                      </c:pt>
                      <c:pt idx="9">
                        <c:v>307</c:v>
                      </c:pt>
                      <c:pt idx="10">
                        <c:v>182</c:v>
                      </c:pt>
                      <c:pt idx="11">
                        <c:v>0</c:v>
                      </c:pt>
                      <c:pt idx="12">
                        <c:v>217</c:v>
                      </c:pt>
                      <c:pt idx="13">
                        <c:v>204</c:v>
                      </c:pt>
                      <c:pt idx="14">
                        <c:v>322</c:v>
                      </c:pt>
                      <c:pt idx="15">
                        <c:v>122</c:v>
                      </c:pt>
                      <c:pt idx="16">
                        <c:v>241</c:v>
                      </c:pt>
                      <c:pt idx="17">
                        <c:v>34</c:v>
                      </c:pt>
                      <c:pt idx="18">
                        <c:v>227</c:v>
                      </c:pt>
                      <c:pt idx="19">
                        <c:v>387</c:v>
                      </c:pt>
                      <c:pt idx="20">
                        <c:v>577</c:v>
                      </c:pt>
                      <c:pt idx="21">
                        <c:v>575</c:v>
                      </c:pt>
                      <c:pt idx="22">
                        <c:v>530</c:v>
                      </c:pt>
                      <c:pt idx="23">
                        <c:v>330</c:v>
                      </c:pt>
                      <c:pt idx="24">
                        <c:v>416</c:v>
                      </c:pt>
                      <c:pt idx="25">
                        <c:v>182</c:v>
                      </c:pt>
                      <c:pt idx="26">
                        <c:v>222</c:v>
                      </c:pt>
                      <c:pt idx="27">
                        <c:v>58</c:v>
                      </c:pt>
                      <c:pt idx="28">
                        <c:v>0</c:v>
                      </c:pt>
                      <c:pt idx="29">
                        <c:v>0</c:v>
                      </c:pt>
                      <c:pt idx="30">
                        <c:v>0</c:v>
                      </c:pt>
                      <c:pt idx="31">
                        <c:v>79</c:v>
                      </c:pt>
                      <c:pt idx="32">
                        <c:v>91</c:v>
                      </c:pt>
                      <c:pt idx="33">
                        <c:v>108</c:v>
                      </c:pt>
                      <c:pt idx="34">
                        <c:v>202</c:v>
                      </c:pt>
                      <c:pt idx="35">
                        <c:v>119</c:v>
                      </c:pt>
                      <c:pt idx="36">
                        <c:v>299</c:v>
                      </c:pt>
                      <c:pt idx="37">
                        <c:v>211</c:v>
                      </c:pt>
                      <c:pt idx="38">
                        <c:v>342</c:v>
                      </c:pt>
                      <c:pt idx="39">
                        <c:v>208</c:v>
                      </c:pt>
                      <c:pt idx="40">
                        <c:v>191</c:v>
                      </c:pt>
                      <c:pt idx="41">
                        <c:v>152</c:v>
                      </c:pt>
                      <c:pt idx="42">
                        <c:v>75</c:v>
                      </c:pt>
                      <c:pt idx="43">
                        <c:v>169</c:v>
                      </c:pt>
                      <c:pt idx="44">
                        <c:v>187</c:v>
                      </c:pt>
                      <c:pt idx="45">
                        <c:v>293</c:v>
                      </c:pt>
                      <c:pt idx="46">
                        <c:v>201</c:v>
                      </c:pt>
                      <c:pt idx="47">
                        <c:v>268</c:v>
                      </c:pt>
                      <c:pt idx="48">
                        <c:v>234</c:v>
                      </c:pt>
                      <c:pt idx="49">
                        <c:v>286</c:v>
                      </c:pt>
                      <c:pt idx="50">
                        <c:v>249</c:v>
                      </c:pt>
                      <c:pt idx="51">
                        <c:v>240</c:v>
                      </c:pt>
                      <c:pt idx="52">
                        <c:v>55</c:v>
                      </c:pt>
                      <c:pt idx="53">
                        <c:v>125</c:v>
                      </c:pt>
                      <c:pt idx="54">
                        <c:v>93</c:v>
                      </c:pt>
                      <c:pt idx="55">
                        <c:v>398</c:v>
                      </c:pt>
                      <c:pt idx="56">
                        <c:v>375</c:v>
                      </c:pt>
                      <c:pt idx="57">
                        <c:v>345</c:v>
                      </c:pt>
                      <c:pt idx="58">
                        <c:v>270</c:v>
                      </c:pt>
                      <c:pt idx="59">
                        <c:v>431</c:v>
                      </c:pt>
                      <c:pt idx="60">
                        <c:v>170</c:v>
                      </c:pt>
                      <c:pt idx="61">
                        <c:v>33</c:v>
                      </c:pt>
                      <c:pt idx="62">
                        <c:v>0</c:v>
                      </c:pt>
                      <c:pt idx="63">
                        <c:v>311</c:v>
                      </c:pt>
                      <c:pt idx="64">
                        <c:v>365</c:v>
                      </c:pt>
                      <c:pt idx="65">
                        <c:v>230</c:v>
                      </c:pt>
                      <c:pt idx="66">
                        <c:v>228</c:v>
                      </c:pt>
                      <c:pt idx="67">
                        <c:v>318</c:v>
                      </c:pt>
                      <c:pt idx="68">
                        <c:v>375</c:v>
                      </c:pt>
                      <c:pt idx="69">
                        <c:v>366</c:v>
                      </c:pt>
                      <c:pt idx="70">
                        <c:v>387</c:v>
                      </c:pt>
                      <c:pt idx="71">
                        <c:v>479</c:v>
                      </c:pt>
                      <c:pt idx="72">
                        <c:v>307</c:v>
                      </c:pt>
                      <c:pt idx="73">
                        <c:v>220</c:v>
                      </c:pt>
                      <c:pt idx="74">
                        <c:v>132</c:v>
                      </c:pt>
                      <c:pt idx="75">
                        <c:v>189</c:v>
                      </c:pt>
                      <c:pt idx="76">
                        <c:v>90</c:v>
                      </c:pt>
                      <c:pt idx="77">
                        <c:v>84</c:v>
                      </c:pt>
                      <c:pt idx="78">
                        <c:v>143</c:v>
                      </c:pt>
                      <c:pt idx="79">
                        <c:v>177</c:v>
                      </c:pt>
                      <c:pt idx="80">
                        <c:v>14</c:v>
                      </c:pt>
                      <c:pt idx="81">
                        <c:v>178</c:v>
                      </c:pt>
                      <c:pt idx="82">
                        <c:v>352</c:v>
                      </c:pt>
                      <c:pt idx="83">
                        <c:v>543</c:v>
                      </c:pt>
                      <c:pt idx="84">
                        <c:v>0</c:v>
                      </c:pt>
                      <c:pt idx="85">
                        <c:v>0</c:v>
                      </c:pt>
                      <c:pt idx="86">
                        <c:v>0</c:v>
                      </c:pt>
                      <c:pt idx="87">
                        <c:v>412</c:v>
                      </c:pt>
                      <c:pt idx="88">
                        <c:v>544</c:v>
                      </c:pt>
                      <c:pt idx="89">
                        <c:v>701</c:v>
                      </c:pt>
                      <c:pt idx="90">
                        <c:v>769</c:v>
                      </c:pt>
                      <c:pt idx="91">
                        <c:v>541</c:v>
                      </c:pt>
                      <c:pt idx="92">
                        <c:v>475</c:v>
                      </c:pt>
                      <c:pt idx="93">
                        <c:v>537</c:v>
                      </c:pt>
                      <c:pt idx="94">
                        <c:v>708</c:v>
                      </c:pt>
                      <c:pt idx="95">
                        <c:v>387</c:v>
                      </c:pt>
                      <c:pt idx="96">
                        <c:v>304</c:v>
                      </c:pt>
                      <c:pt idx="97">
                        <c:v>144</c:v>
                      </c:pt>
                      <c:pt idx="98">
                        <c:v>161</c:v>
                      </c:pt>
                      <c:pt idx="99">
                        <c:v>125</c:v>
                      </c:pt>
                      <c:pt idx="100">
                        <c:v>125</c:v>
                      </c:pt>
                      <c:pt idx="101">
                        <c:v>62</c:v>
                      </c:pt>
                      <c:pt idx="102">
                        <c:v>75</c:v>
                      </c:pt>
                      <c:pt idx="103">
                        <c:v>0</c:v>
                      </c:pt>
                      <c:pt idx="104">
                        <c:v>193</c:v>
                      </c:pt>
                      <c:pt idx="105">
                        <c:v>59</c:v>
                      </c:pt>
                      <c:pt idx="106">
                        <c:v>160</c:v>
                      </c:pt>
                      <c:pt idx="107">
                        <c:v>0</c:v>
                      </c:pt>
                      <c:pt idx="108">
                        <c:v>0</c:v>
                      </c:pt>
                      <c:pt idx="109">
                        <c:v>15</c:v>
                      </c:pt>
                      <c:pt idx="110">
                        <c:v>255</c:v>
                      </c:pt>
                      <c:pt idx="111">
                        <c:v>397</c:v>
                      </c:pt>
                      <c:pt idx="112">
                        <c:v>578</c:v>
                      </c:pt>
                      <c:pt idx="113">
                        <c:v>652</c:v>
                      </c:pt>
                      <c:pt idx="114">
                        <c:v>796</c:v>
                      </c:pt>
                      <c:pt idx="115">
                        <c:v>372</c:v>
                      </c:pt>
                      <c:pt idx="116">
                        <c:v>0</c:v>
                      </c:pt>
                      <c:pt idx="117">
                        <c:v>0</c:v>
                      </c:pt>
                      <c:pt idx="118">
                        <c:v>0</c:v>
                      </c:pt>
                      <c:pt idx="119">
                        <c:v>473</c:v>
                      </c:pt>
                      <c:pt idx="120">
                        <c:v>0</c:v>
                      </c:pt>
                    </c:numCache>
                  </c:numRef>
                </c:val>
                <c:smooth val="0"/>
                <c:extLst xmlns:c15="http://schemas.microsoft.com/office/drawing/2012/chart">
                  <c:ext xmlns:c16="http://schemas.microsoft.com/office/drawing/2014/chart" uri="{C3380CC4-5D6E-409C-BE32-E72D297353CC}">
                    <c16:uniqueId val="{00000007-31FD-4001-90E2-D95D46D3D913}"/>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5'!$B$1</c:f>
              <c:strCache>
                <c:ptCount val="1"/>
                <c:pt idx="0">
                  <c:v> Demand </c:v>
                </c:pt>
              </c:strCache>
            </c:strRef>
          </c:tx>
          <c:spPr>
            <a:ln w="28575" cap="rnd">
              <a:solidFill>
                <a:schemeClr val="accent1"/>
              </a:solidFill>
              <a:round/>
            </a:ln>
            <a:effectLst/>
          </c:spPr>
          <c:marker>
            <c:symbol val="none"/>
          </c:marker>
          <c:cat>
            <c:numRef>
              <c:f>'Step 5'!$A$2:$A$133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5'!$B$2:$B$133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853B-4550-A43D-E1F77D89A5BB}"/>
            </c:ext>
          </c:extLst>
        </c:ser>
        <c:ser>
          <c:idx val="1"/>
          <c:order val="1"/>
          <c:tx>
            <c:strRef>
              <c:f>'Step 5'!$C$1</c:f>
              <c:strCache>
                <c:ptCount val="1"/>
                <c:pt idx="0">
                  <c:v> Forecast </c:v>
                </c:pt>
              </c:strCache>
            </c:strRef>
          </c:tx>
          <c:spPr>
            <a:ln w="28575" cap="rnd">
              <a:solidFill>
                <a:schemeClr val="accent2"/>
              </a:solidFill>
              <a:round/>
            </a:ln>
            <a:effectLst/>
          </c:spPr>
          <c:marker>
            <c:symbol val="none"/>
          </c:marker>
          <c:cat>
            <c:numRef>
              <c:f>'Step 5'!$A$2:$A$133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5'!$C$2:$C$133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853B-4550-A43D-E1F77D89A5BB}"/>
            </c:ext>
          </c:extLst>
        </c:ser>
        <c:ser>
          <c:idx val="5"/>
          <c:order val="5"/>
          <c:tx>
            <c:strRef>
              <c:f>'Step 5'!$H$1</c:f>
              <c:strCache>
                <c:ptCount val="1"/>
                <c:pt idx="0">
                  <c:v> Lost Sales </c:v>
                </c:pt>
              </c:strCache>
            </c:strRef>
          </c:tx>
          <c:spPr>
            <a:ln w="28575" cap="rnd">
              <a:solidFill>
                <a:schemeClr val="accent6"/>
              </a:solidFill>
              <a:round/>
            </a:ln>
            <a:effectLst/>
          </c:spPr>
          <c:marker>
            <c:symbol val="none"/>
          </c:marker>
          <c:cat>
            <c:numRef>
              <c:f>'Step 5'!$A$2:$A$133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5'!$H$2:$H$133</c:f>
              <c:numCache>
                <c:formatCode>_-* #,##0\ _€_-;\-* #,##0\ _€_-;_-* "-"??\ _€_-;_-@_-</c:formatCode>
                <c:ptCount val="132"/>
                <c:pt idx="0">
                  <c:v>0</c:v>
                </c:pt>
                <c:pt idx="1">
                  <c:v>0</c:v>
                </c:pt>
                <c:pt idx="2">
                  <c:v>0</c:v>
                </c:pt>
                <c:pt idx="3">
                  <c:v>0</c:v>
                </c:pt>
                <c:pt idx="4">
                  <c:v>0</c:v>
                </c:pt>
                <c:pt idx="5">
                  <c:v>40.200000000000045</c:v>
                </c:pt>
                <c:pt idx="6">
                  <c:v>42.599999999999909</c:v>
                </c:pt>
                <c:pt idx="7">
                  <c:v>0</c:v>
                </c:pt>
                <c:pt idx="8">
                  <c:v>0</c:v>
                </c:pt>
                <c:pt idx="9">
                  <c:v>0</c:v>
                </c:pt>
                <c:pt idx="10">
                  <c:v>0</c:v>
                </c:pt>
                <c:pt idx="11">
                  <c:v>135.79999999999995</c:v>
                </c:pt>
                <c:pt idx="12">
                  <c:v>0</c:v>
                </c:pt>
                <c:pt idx="13">
                  <c:v>0</c:v>
                </c:pt>
                <c:pt idx="14">
                  <c:v>0</c:v>
                </c:pt>
                <c:pt idx="15">
                  <c:v>0</c:v>
                </c:pt>
                <c:pt idx="16">
                  <c:v>0</c:v>
                </c:pt>
                <c:pt idx="17">
                  <c:v>29.5</c:v>
                </c:pt>
                <c:pt idx="18">
                  <c:v>0</c:v>
                </c:pt>
                <c:pt idx="19">
                  <c:v>0</c:v>
                </c:pt>
                <c:pt idx="20">
                  <c:v>0</c:v>
                </c:pt>
                <c:pt idx="21">
                  <c:v>0</c:v>
                </c:pt>
                <c:pt idx="22">
                  <c:v>0</c:v>
                </c:pt>
                <c:pt idx="23">
                  <c:v>0</c:v>
                </c:pt>
                <c:pt idx="24">
                  <c:v>0</c:v>
                </c:pt>
                <c:pt idx="25">
                  <c:v>0</c:v>
                </c:pt>
                <c:pt idx="26">
                  <c:v>0</c:v>
                </c:pt>
                <c:pt idx="27">
                  <c:v>67.299999999999955</c:v>
                </c:pt>
                <c:pt idx="28">
                  <c:v>79.900000000000091</c:v>
                </c:pt>
                <c:pt idx="29">
                  <c:v>31.899999999999977</c:v>
                </c:pt>
                <c:pt idx="30">
                  <c:v>146.39999999999998</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253.70000000000005</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24.799999999999955</c:v>
                </c:pt>
                <c:pt idx="85">
                  <c:v>329.79999999999995</c:v>
                </c:pt>
                <c:pt idx="86">
                  <c:v>296</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44.900000000000091</c:v>
                </c:pt>
                <c:pt idx="104">
                  <c:v>0</c:v>
                </c:pt>
                <c:pt idx="105">
                  <c:v>0</c:v>
                </c:pt>
                <c:pt idx="106">
                  <c:v>0</c:v>
                </c:pt>
                <c:pt idx="107">
                  <c:v>8.8000000000001819</c:v>
                </c:pt>
                <c:pt idx="108">
                  <c:v>70.599999999999909</c:v>
                </c:pt>
                <c:pt idx="109">
                  <c:v>0</c:v>
                </c:pt>
                <c:pt idx="110">
                  <c:v>0</c:v>
                </c:pt>
                <c:pt idx="111">
                  <c:v>0</c:v>
                </c:pt>
                <c:pt idx="112">
                  <c:v>0</c:v>
                </c:pt>
                <c:pt idx="113">
                  <c:v>0</c:v>
                </c:pt>
                <c:pt idx="114">
                  <c:v>0</c:v>
                </c:pt>
                <c:pt idx="115">
                  <c:v>0</c:v>
                </c:pt>
                <c:pt idx="116">
                  <c:v>0</c:v>
                </c:pt>
                <c:pt idx="117">
                  <c:v>21</c:v>
                </c:pt>
                <c:pt idx="118">
                  <c:v>304.69999999999982</c:v>
                </c:pt>
                <c:pt idx="119">
                  <c:v>0</c:v>
                </c:pt>
                <c:pt idx="120">
                  <c:v>11.800000000000182</c:v>
                </c:pt>
              </c:numCache>
            </c:numRef>
          </c:val>
          <c:smooth val="0"/>
          <c:extLst>
            <c:ext xmlns:c16="http://schemas.microsoft.com/office/drawing/2014/chart" uri="{C3380CC4-5D6E-409C-BE32-E72D297353CC}">
              <c16:uniqueId val="{00000002-853B-4550-A43D-E1F77D89A5BB}"/>
            </c:ext>
          </c:extLst>
        </c:ser>
        <c:ser>
          <c:idx val="7"/>
          <c:order val="7"/>
          <c:tx>
            <c:strRef>
              <c:f>'Step 5'!$J$1</c:f>
              <c:strCache>
                <c:ptCount val="1"/>
                <c:pt idx="0">
                  <c:v> Average Inventory </c:v>
                </c:pt>
              </c:strCache>
            </c:strRef>
          </c:tx>
          <c:spPr>
            <a:ln w="28575" cap="rnd">
              <a:solidFill>
                <a:schemeClr val="accent2">
                  <a:lumMod val="60000"/>
                </a:schemeClr>
              </a:solidFill>
              <a:round/>
            </a:ln>
            <a:effectLst/>
          </c:spPr>
          <c:marker>
            <c:symbol val="none"/>
          </c:marker>
          <c:val>
            <c:numRef>
              <c:f>'Step 5'!$J$2:$J$122</c:f>
              <c:numCache>
                <c:formatCode>_-* #,##0\ _€_-;\-* #,##0\ _€_-;_-* "-"??\ _€_-;_-@_-</c:formatCode>
                <c:ptCount val="121"/>
                <c:pt idx="0">
                  <c:v>824</c:v>
                </c:pt>
                <c:pt idx="1">
                  <c:v>480.5</c:v>
                </c:pt>
                <c:pt idx="2">
                  <c:v>309.20000000000005</c:v>
                </c:pt>
                <c:pt idx="3">
                  <c:v>323.20000000000005</c:v>
                </c:pt>
                <c:pt idx="4">
                  <c:v>282.90000000000009</c:v>
                </c:pt>
                <c:pt idx="5">
                  <c:v>218.39999999999998</c:v>
                </c:pt>
                <c:pt idx="6">
                  <c:v>180.20000000000005</c:v>
                </c:pt>
                <c:pt idx="7">
                  <c:v>326.70000000000005</c:v>
                </c:pt>
                <c:pt idx="8">
                  <c:v>505.39999999999986</c:v>
                </c:pt>
                <c:pt idx="9">
                  <c:v>533.79999999999995</c:v>
                </c:pt>
                <c:pt idx="10">
                  <c:v>371.40000000000009</c:v>
                </c:pt>
                <c:pt idx="11">
                  <c:v>188.10000000000002</c:v>
                </c:pt>
                <c:pt idx="12">
                  <c:v>394.39999999999986</c:v>
                </c:pt>
                <c:pt idx="13">
                  <c:v>450.89999999999986</c:v>
                </c:pt>
                <c:pt idx="14">
                  <c:v>452.20000000000005</c:v>
                </c:pt>
                <c:pt idx="15">
                  <c:v>370.90000000000009</c:v>
                </c:pt>
                <c:pt idx="16">
                  <c:v>406.70000000000005</c:v>
                </c:pt>
                <c:pt idx="17">
                  <c:v>281.75</c:v>
                </c:pt>
                <c:pt idx="18">
                  <c:v>401</c:v>
                </c:pt>
                <c:pt idx="19">
                  <c:v>491.09999999999991</c:v>
                </c:pt>
                <c:pt idx="20">
                  <c:v>701.09999999999991</c:v>
                </c:pt>
                <c:pt idx="21">
                  <c:v>705.7</c:v>
                </c:pt>
                <c:pt idx="22">
                  <c:v>552.20000000000005</c:v>
                </c:pt>
                <c:pt idx="23">
                  <c:v>435.09999999999991</c:v>
                </c:pt>
                <c:pt idx="24">
                  <c:v>367.5</c:v>
                </c:pt>
                <c:pt idx="25">
                  <c:v>203.29999999999995</c:v>
                </c:pt>
                <c:pt idx="26">
                  <c:v>267.10000000000002</c:v>
                </c:pt>
                <c:pt idx="27">
                  <c:v>105.35000000000002</c:v>
                </c:pt>
                <c:pt idx="28">
                  <c:v>154.54999999999995</c:v>
                </c:pt>
                <c:pt idx="29">
                  <c:v>175.55</c:v>
                </c:pt>
                <c:pt idx="30">
                  <c:v>115.80000000000001</c:v>
                </c:pt>
                <c:pt idx="31">
                  <c:v>227.79999999999995</c:v>
                </c:pt>
                <c:pt idx="32">
                  <c:v>293.69999999999993</c:v>
                </c:pt>
                <c:pt idx="33">
                  <c:v>279.09999999999991</c:v>
                </c:pt>
                <c:pt idx="34">
                  <c:v>334.29999999999995</c:v>
                </c:pt>
                <c:pt idx="35">
                  <c:v>328.29999999999995</c:v>
                </c:pt>
                <c:pt idx="36">
                  <c:v>346.29999999999995</c:v>
                </c:pt>
                <c:pt idx="37">
                  <c:v>349.20000000000005</c:v>
                </c:pt>
                <c:pt idx="38">
                  <c:v>508</c:v>
                </c:pt>
                <c:pt idx="39">
                  <c:v>348.59999999999991</c:v>
                </c:pt>
                <c:pt idx="40">
                  <c:v>372.59999999999991</c:v>
                </c:pt>
                <c:pt idx="41">
                  <c:v>334.59999999999991</c:v>
                </c:pt>
                <c:pt idx="42">
                  <c:v>245.70000000000005</c:v>
                </c:pt>
                <c:pt idx="43">
                  <c:v>347.29999999999995</c:v>
                </c:pt>
                <c:pt idx="44">
                  <c:v>444.40000000000009</c:v>
                </c:pt>
                <c:pt idx="45">
                  <c:v>533.59999999999991</c:v>
                </c:pt>
                <c:pt idx="46">
                  <c:v>483.20000000000005</c:v>
                </c:pt>
                <c:pt idx="47">
                  <c:v>472</c:v>
                </c:pt>
                <c:pt idx="48">
                  <c:v>414</c:v>
                </c:pt>
                <c:pt idx="49">
                  <c:v>486.5</c:v>
                </c:pt>
                <c:pt idx="50">
                  <c:v>486.70000000000005</c:v>
                </c:pt>
                <c:pt idx="51">
                  <c:v>462.79999999999995</c:v>
                </c:pt>
                <c:pt idx="52">
                  <c:v>389.90000000000009</c:v>
                </c:pt>
                <c:pt idx="53">
                  <c:v>342.09999999999991</c:v>
                </c:pt>
                <c:pt idx="54">
                  <c:v>315.29999999999995</c:v>
                </c:pt>
                <c:pt idx="55">
                  <c:v>592.90000000000009</c:v>
                </c:pt>
                <c:pt idx="56">
                  <c:v>625</c:v>
                </c:pt>
                <c:pt idx="57">
                  <c:v>658.90000000000009</c:v>
                </c:pt>
                <c:pt idx="58">
                  <c:v>523.29999999999995</c:v>
                </c:pt>
                <c:pt idx="59">
                  <c:v>525.79999999999995</c:v>
                </c:pt>
                <c:pt idx="60">
                  <c:v>485.90000000000009</c:v>
                </c:pt>
                <c:pt idx="61">
                  <c:v>308.40000000000009</c:v>
                </c:pt>
                <c:pt idx="62">
                  <c:v>209.14999999999998</c:v>
                </c:pt>
                <c:pt idx="63">
                  <c:v>621.40000000000009</c:v>
                </c:pt>
                <c:pt idx="64">
                  <c:v>700.00000000000023</c:v>
                </c:pt>
                <c:pt idx="65">
                  <c:v>508.80000000000018</c:v>
                </c:pt>
                <c:pt idx="66">
                  <c:v>489.40000000000009</c:v>
                </c:pt>
                <c:pt idx="67">
                  <c:v>605.19999999999982</c:v>
                </c:pt>
                <c:pt idx="68">
                  <c:v>671.30000000000018</c:v>
                </c:pt>
                <c:pt idx="69">
                  <c:v>726.5</c:v>
                </c:pt>
                <c:pt idx="70">
                  <c:v>681.90000000000009</c:v>
                </c:pt>
                <c:pt idx="71">
                  <c:v>629.5</c:v>
                </c:pt>
                <c:pt idx="72">
                  <c:v>592.29999999999995</c:v>
                </c:pt>
                <c:pt idx="73">
                  <c:v>455.70000000000005</c:v>
                </c:pt>
                <c:pt idx="74">
                  <c:v>332.29999999999995</c:v>
                </c:pt>
                <c:pt idx="75">
                  <c:v>480.29999999999995</c:v>
                </c:pt>
                <c:pt idx="76">
                  <c:v>394.70000000000005</c:v>
                </c:pt>
                <c:pt idx="77">
                  <c:v>272.59999999999991</c:v>
                </c:pt>
                <c:pt idx="78">
                  <c:v>365.40000000000009</c:v>
                </c:pt>
                <c:pt idx="79">
                  <c:v>467.90000000000009</c:v>
                </c:pt>
                <c:pt idx="80">
                  <c:v>365.09999999999991</c:v>
                </c:pt>
                <c:pt idx="81">
                  <c:v>475.40000000000009</c:v>
                </c:pt>
                <c:pt idx="82">
                  <c:v>610</c:v>
                </c:pt>
                <c:pt idx="83">
                  <c:v>707.59999999999991</c:v>
                </c:pt>
                <c:pt idx="84">
                  <c:v>447.1</c:v>
                </c:pt>
                <c:pt idx="85">
                  <c:v>283.10000000000002</c:v>
                </c:pt>
                <c:pt idx="86">
                  <c:v>360</c:v>
                </c:pt>
                <c:pt idx="87">
                  <c:v>882.39999999999964</c:v>
                </c:pt>
                <c:pt idx="88">
                  <c:v>939.69999999999982</c:v>
                </c:pt>
                <c:pt idx="89">
                  <c:v>1042</c:v>
                </c:pt>
                <c:pt idx="90">
                  <c:v>1152.0999999999999</c:v>
                </c:pt>
                <c:pt idx="91">
                  <c:v>1011.1999999999998</c:v>
                </c:pt>
                <c:pt idx="92">
                  <c:v>880</c:v>
                </c:pt>
                <c:pt idx="93">
                  <c:v>993.59999999999991</c:v>
                </c:pt>
                <c:pt idx="94">
                  <c:v>1069.0999999999999</c:v>
                </c:pt>
                <c:pt idx="95">
                  <c:v>795.40000000000009</c:v>
                </c:pt>
                <c:pt idx="96">
                  <c:v>625.90000000000009</c:v>
                </c:pt>
                <c:pt idx="97">
                  <c:v>467.5</c:v>
                </c:pt>
                <c:pt idx="98">
                  <c:v>574.30000000000018</c:v>
                </c:pt>
                <c:pt idx="99">
                  <c:v>506</c:v>
                </c:pt>
                <c:pt idx="100">
                  <c:v>477.30000000000018</c:v>
                </c:pt>
                <c:pt idx="101">
                  <c:v>476.40000000000009</c:v>
                </c:pt>
                <c:pt idx="102">
                  <c:v>399.5</c:v>
                </c:pt>
                <c:pt idx="103">
                  <c:v>407.54999999999995</c:v>
                </c:pt>
                <c:pt idx="104">
                  <c:v>607</c:v>
                </c:pt>
                <c:pt idx="105">
                  <c:v>616.5</c:v>
                </c:pt>
                <c:pt idx="106">
                  <c:v>673.90000000000009</c:v>
                </c:pt>
                <c:pt idx="107">
                  <c:v>507.59999999999991</c:v>
                </c:pt>
                <c:pt idx="108">
                  <c:v>509.20000000000005</c:v>
                </c:pt>
                <c:pt idx="109">
                  <c:v>488.80000000000018</c:v>
                </c:pt>
                <c:pt idx="110">
                  <c:v>817.90000000000009</c:v>
                </c:pt>
                <c:pt idx="111">
                  <c:v>1045.8000000000002</c:v>
                </c:pt>
                <c:pt idx="112">
                  <c:v>1091.5999999999999</c:v>
                </c:pt>
                <c:pt idx="113">
                  <c:v>1097.1999999999998</c:v>
                </c:pt>
                <c:pt idx="114">
                  <c:v>1169.3000000000002</c:v>
                </c:pt>
                <c:pt idx="115">
                  <c:v>971.30000000000018</c:v>
                </c:pt>
                <c:pt idx="116">
                  <c:v>681</c:v>
                </c:pt>
                <c:pt idx="117">
                  <c:v>537.5</c:v>
                </c:pt>
                <c:pt idx="118">
                  <c:v>679.15000000000009</c:v>
                </c:pt>
                <c:pt idx="119">
                  <c:v>932.89999999999964</c:v>
                </c:pt>
                <c:pt idx="120">
                  <c:v>764.09999999999991</c:v>
                </c:pt>
              </c:numCache>
            </c:numRef>
          </c:val>
          <c:smooth val="0"/>
          <c:extLst>
            <c:ext xmlns:c16="http://schemas.microsoft.com/office/drawing/2014/chart" uri="{C3380CC4-5D6E-409C-BE32-E72D297353CC}">
              <c16:uniqueId val="{00000003-853B-4550-A43D-E1F77D89A5BB}"/>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5'!$D$1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5'!$D$2:$D$133</c15:sqref>
                        </c15:formulaRef>
                      </c:ext>
                    </c:extLst>
                    <c:numCache>
                      <c:formatCode>_-* #,##0\ _€_-;\-* #,##0\ _€_-;_-* "-"??\ _€_-;_-@_-</c:formatCode>
                      <c:ptCount val="132"/>
                      <c:pt idx="0">
                        <c:v>1178.7</c:v>
                      </c:pt>
                      <c:pt idx="1">
                        <c:v>1203.2</c:v>
                      </c:pt>
                      <c:pt idx="2">
                        <c:v>1223.4000000000001</c:v>
                      </c:pt>
                      <c:pt idx="3">
                        <c:v>1227.8</c:v>
                      </c:pt>
                      <c:pt idx="4">
                        <c:v>1228.2</c:v>
                      </c:pt>
                      <c:pt idx="5">
                        <c:v>1297.9000000000001</c:v>
                      </c:pt>
                      <c:pt idx="6">
                        <c:v>1349.3</c:v>
                      </c:pt>
                      <c:pt idx="7">
                        <c:v>1433.8</c:v>
                      </c:pt>
                      <c:pt idx="8">
                        <c:v>1466.9</c:v>
                      </c:pt>
                      <c:pt idx="9">
                        <c:v>1463.2</c:v>
                      </c:pt>
                      <c:pt idx="10">
                        <c:v>1479.6</c:v>
                      </c:pt>
                      <c:pt idx="11">
                        <c:v>1432.1</c:v>
                      </c:pt>
                      <c:pt idx="12">
                        <c:v>1483.7</c:v>
                      </c:pt>
                      <c:pt idx="13">
                        <c:v>1520.4</c:v>
                      </c:pt>
                      <c:pt idx="14">
                        <c:v>1599.2</c:v>
                      </c:pt>
                      <c:pt idx="15">
                        <c:v>1597.5</c:v>
                      </c:pt>
                      <c:pt idx="16">
                        <c:v>1598.5</c:v>
                      </c:pt>
                      <c:pt idx="17">
                        <c:v>1579.6</c:v>
                      </c:pt>
                      <c:pt idx="18">
                        <c:v>1550.6</c:v>
                      </c:pt>
                      <c:pt idx="19">
                        <c:v>1552.2</c:v>
                      </c:pt>
                      <c:pt idx="20">
                        <c:v>1449.2</c:v>
                      </c:pt>
                      <c:pt idx="21">
                        <c:v>1303.5999999999999</c:v>
                      </c:pt>
                      <c:pt idx="22">
                        <c:v>1132</c:v>
                      </c:pt>
                      <c:pt idx="23">
                        <c:v>931.3</c:v>
                      </c:pt>
                      <c:pt idx="24">
                        <c:v>883.1</c:v>
                      </c:pt>
                      <c:pt idx="25">
                        <c:v>832.7</c:v>
                      </c:pt>
                      <c:pt idx="26">
                        <c:v>849.8</c:v>
                      </c:pt>
                      <c:pt idx="27">
                        <c:v>870.9</c:v>
                      </c:pt>
                      <c:pt idx="28">
                        <c:v>891.8</c:v>
                      </c:pt>
                      <c:pt idx="29">
                        <c:v>999</c:v>
                      </c:pt>
                      <c:pt idx="30">
                        <c:v>1125.8</c:v>
                      </c:pt>
                      <c:pt idx="31">
                        <c:v>1328.1</c:v>
                      </c:pt>
                      <c:pt idx="32">
                        <c:v>1443.3</c:v>
                      </c:pt>
                      <c:pt idx="33">
                        <c:v>1477.8</c:v>
                      </c:pt>
                      <c:pt idx="34">
                        <c:v>1451.3</c:v>
                      </c:pt>
                      <c:pt idx="35">
                        <c:v>1368.2</c:v>
                      </c:pt>
                      <c:pt idx="36">
                        <c:v>1410.5</c:v>
                      </c:pt>
                      <c:pt idx="37">
                        <c:v>1424.1</c:v>
                      </c:pt>
                      <c:pt idx="38">
                        <c:v>1483.1</c:v>
                      </c:pt>
                      <c:pt idx="39">
                        <c:v>1494.1</c:v>
                      </c:pt>
                      <c:pt idx="40">
                        <c:v>1470.7</c:v>
                      </c:pt>
                      <c:pt idx="41">
                        <c:v>1527.8</c:v>
                      </c:pt>
                      <c:pt idx="42">
                        <c:v>1611.4</c:v>
                      </c:pt>
                      <c:pt idx="43">
                        <c:v>1795.1</c:v>
                      </c:pt>
                      <c:pt idx="44">
                        <c:v>1879.7</c:v>
                      </c:pt>
                      <c:pt idx="45">
                        <c:v>1887</c:v>
                      </c:pt>
                      <c:pt idx="46">
                        <c:v>1794.5</c:v>
                      </c:pt>
                      <c:pt idx="47">
                        <c:v>1693</c:v>
                      </c:pt>
                      <c:pt idx="48">
                        <c:v>1702.7</c:v>
                      </c:pt>
                      <c:pt idx="49">
                        <c:v>1746.3</c:v>
                      </c:pt>
                      <c:pt idx="50">
                        <c:v>1807.9</c:v>
                      </c:pt>
                      <c:pt idx="51">
                        <c:v>1843.6</c:v>
                      </c:pt>
                      <c:pt idx="52">
                        <c:v>1810.3</c:v>
                      </c:pt>
                      <c:pt idx="53">
                        <c:v>1846.4</c:v>
                      </c:pt>
                      <c:pt idx="54">
                        <c:v>1835.5</c:v>
                      </c:pt>
                      <c:pt idx="55">
                        <c:v>1958.4</c:v>
                      </c:pt>
                      <c:pt idx="56">
                        <c:v>1988.8</c:v>
                      </c:pt>
                      <c:pt idx="57">
                        <c:v>1919.8</c:v>
                      </c:pt>
                      <c:pt idx="58">
                        <c:v>1765.4</c:v>
                      </c:pt>
                      <c:pt idx="59">
                        <c:v>1656.4</c:v>
                      </c:pt>
                      <c:pt idx="60">
                        <c:v>1737.3</c:v>
                      </c:pt>
                      <c:pt idx="61">
                        <c:v>1950.2</c:v>
                      </c:pt>
                      <c:pt idx="62">
                        <c:v>2078.3000000000002</c:v>
                      </c:pt>
                      <c:pt idx="63">
                        <c:v>2114.3000000000002</c:v>
                      </c:pt>
                      <c:pt idx="64">
                        <c:v>2048.9</c:v>
                      </c:pt>
                      <c:pt idx="65">
                        <c:v>2052.6999999999998</c:v>
                      </c:pt>
                      <c:pt idx="66">
                        <c:v>2073.3000000000002</c:v>
                      </c:pt>
                      <c:pt idx="67">
                        <c:v>2220.5</c:v>
                      </c:pt>
                      <c:pt idx="68">
                        <c:v>2259.9</c:v>
                      </c:pt>
                      <c:pt idx="69">
                        <c:v>2157.5</c:v>
                      </c:pt>
                      <c:pt idx="70">
                        <c:v>1962.3</c:v>
                      </c:pt>
                      <c:pt idx="71">
                        <c:v>1778.2</c:v>
                      </c:pt>
                      <c:pt idx="72">
                        <c:v>1753.8</c:v>
                      </c:pt>
                      <c:pt idx="73">
                        <c:v>1809.3</c:v>
                      </c:pt>
                      <c:pt idx="74">
                        <c:v>1844.7</c:v>
                      </c:pt>
                      <c:pt idx="75">
                        <c:v>1827.6</c:v>
                      </c:pt>
                      <c:pt idx="76">
                        <c:v>1777.9</c:v>
                      </c:pt>
                      <c:pt idx="77">
                        <c:v>1784.9</c:v>
                      </c:pt>
                      <c:pt idx="78">
                        <c:v>1838.6</c:v>
                      </c:pt>
                      <c:pt idx="79">
                        <c:v>2065.9</c:v>
                      </c:pt>
                      <c:pt idx="80">
                        <c:v>2163</c:v>
                      </c:pt>
                      <c:pt idx="81">
                        <c:v>2091.1</c:v>
                      </c:pt>
                      <c:pt idx="82">
                        <c:v>1917.2</c:v>
                      </c:pt>
                      <c:pt idx="83">
                        <c:v>1897.4</c:v>
                      </c:pt>
                      <c:pt idx="84">
                        <c:v>2180.4</c:v>
                      </c:pt>
                      <c:pt idx="85">
                        <c:v>2641.6</c:v>
                      </c:pt>
                      <c:pt idx="86">
                        <c:v>2972.2</c:v>
                      </c:pt>
                      <c:pt idx="87">
                        <c:v>3043</c:v>
                      </c:pt>
                      <c:pt idx="88">
                        <c:v>2864.1</c:v>
                      </c:pt>
                      <c:pt idx="89">
                        <c:v>2733.2</c:v>
                      </c:pt>
                      <c:pt idx="90">
                        <c:v>2701</c:v>
                      </c:pt>
                      <c:pt idx="91">
                        <c:v>2868.6</c:v>
                      </c:pt>
                      <c:pt idx="92">
                        <c:v>2872.1</c:v>
                      </c:pt>
                      <c:pt idx="93">
                        <c:v>2685.4</c:v>
                      </c:pt>
                      <c:pt idx="94">
                        <c:v>2464.4</c:v>
                      </c:pt>
                      <c:pt idx="95">
                        <c:v>2238.5</c:v>
                      </c:pt>
                      <c:pt idx="96">
                        <c:v>2251.8000000000002</c:v>
                      </c:pt>
                      <c:pt idx="97">
                        <c:v>2293.5</c:v>
                      </c:pt>
                      <c:pt idx="98">
                        <c:v>2341.8000000000002</c:v>
                      </c:pt>
                      <c:pt idx="99">
                        <c:v>2326.9</c:v>
                      </c:pt>
                      <c:pt idx="100">
                        <c:v>2250</c:v>
                      </c:pt>
                      <c:pt idx="101">
                        <c:v>2281.1</c:v>
                      </c:pt>
                      <c:pt idx="102">
                        <c:v>2427.6</c:v>
                      </c:pt>
                      <c:pt idx="103">
                        <c:v>2713.6</c:v>
                      </c:pt>
                      <c:pt idx="104">
                        <c:v>2927.9</c:v>
                      </c:pt>
                      <c:pt idx="105">
                        <c:v>2959.2</c:v>
                      </c:pt>
                      <c:pt idx="106">
                        <c:v>2967.6</c:v>
                      </c:pt>
                      <c:pt idx="107">
                        <c:v>2971.9</c:v>
                      </c:pt>
                      <c:pt idx="108">
                        <c:v>3201.8</c:v>
                      </c:pt>
                      <c:pt idx="109">
                        <c:v>3403.8</c:v>
                      </c:pt>
                      <c:pt idx="110">
                        <c:v>3492.6</c:v>
                      </c:pt>
                      <c:pt idx="111">
                        <c:v>3385.2</c:v>
                      </c:pt>
                      <c:pt idx="112">
                        <c:v>3127.3</c:v>
                      </c:pt>
                      <c:pt idx="113">
                        <c:v>2930.8</c:v>
                      </c:pt>
                      <c:pt idx="114">
                        <c:v>2944.5</c:v>
                      </c:pt>
                      <c:pt idx="115">
                        <c:v>3299</c:v>
                      </c:pt>
                      <c:pt idx="116">
                        <c:v>3626.3</c:v>
                      </c:pt>
                      <c:pt idx="117">
                        <c:v>3799.2</c:v>
                      </c:pt>
                      <c:pt idx="118">
                        <c:v>3752.5</c:v>
                      </c:pt>
                      <c:pt idx="119">
                        <c:v>3827.7</c:v>
                      </c:pt>
                      <c:pt idx="120">
                        <c:v>4066.6</c:v>
                      </c:pt>
                      <c:pt idx="121">
                        <c:v>4491.8</c:v>
                      </c:pt>
                      <c:pt idx="122">
                        <c:v>4757.6000000000004</c:v>
                      </c:pt>
                      <c:pt idx="123">
                        <c:v>4849.6000000000004</c:v>
                      </c:pt>
                      <c:pt idx="124">
                        <c:v>4791.6000000000004</c:v>
                      </c:pt>
                      <c:pt idx="125">
                        <c:v>4914.2</c:v>
                      </c:pt>
                      <c:pt idx="126">
                        <c:v>5177.3</c:v>
                      </c:pt>
                      <c:pt idx="127">
                        <c:v>5817.1</c:v>
                      </c:pt>
                      <c:pt idx="128">
                        <c:v>6226.6</c:v>
                      </c:pt>
                      <c:pt idx="129">
                        <c:v>5780</c:v>
                      </c:pt>
                      <c:pt idx="130">
                        <c:v>3849</c:v>
                      </c:pt>
                      <c:pt idx="131">
                        <c:v>1782</c:v>
                      </c:pt>
                    </c:numCache>
                  </c:numRef>
                </c:val>
                <c:smooth val="0"/>
                <c:extLst>
                  <c:ext xmlns:c16="http://schemas.microsoft.com/office/drawing/2014/chart" uri="{C3380CC4-5D6E-409C-BE32-E72D297353CC}">
                    <c16:uniqueId val="{00000004-853B-4550-A43D-E1F77D89A5B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5'!$F$1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5'!$F$2:$F$133</c15:sqref>
                        </c15:formulaRef>
                      </c:ext>
                    </c:extLst>
                    <c:numCache>
                      <c:formatCode>_-* #,##0\ _€_-;\-* #,##0\ _€_-;_-* "-"??\ _€_-;_-@_-</c:formatCode>
                      <c:ptCount val="132"/>
                      <c:pt idx="0">
                        <c:v>1000</c:v>
                      </c:pt>
                      <c:pt idx="1">
                        <c:v>648</c:v>
                      </c:pt>
                      <c:pt idx="2">
                        <c:v>491.70000000000005</c:v>
                      </c:pt>
                      <c:pt idx="3">
                        <c:v>503.20000000000005</c:v>
                      </c:pt>
                      <c:pt idx="4">
                        <c:v>498.40000000000009</c:v>
                      </c:pt>
                      <c:pt idx="5">
                        <c:v>436.79999999999995</c:v>
                      </c:pt>
                      <c:pt idx="6">
                        <c:v>360.40000000000009</c:v>
                      </c:pt>
                      <c:pt idx="7">
                        <c:v>500.70000000000005</c:v>
                      </c:pt>
                      <c:pt idx="8">
                        <c:v>640.89999999999986</c:v>
                      </c:pt>
                      <c:pt idx="9">
                        <c:v>814.8</c:v>
                      </c:pt>
                      <c:pt idx="10">
                        <c:v>633.90000000000009</c:v>
                      </c:pt>
                      <c:pt idx="11">
                        <c:v>376.20000000000005</c:v>
                      </c:pt>
                      <c:pt idx="12">
                        <c:v>578.39999999999986</c:v>
                      </c:pt>
                      <c:pt idx="13">
                        <c:v>687.89999999999986</c:v>
                      </c:pt>
                      <c:pt idx="14">
                        <c:v>641.70000000000005</c:v>
                      </c:pt>
                      <c:pt idx="15">
                        <c:v>667.40000000000009</c:v>
                      </c:pt>
                      <c:pt idx="16">
                        <c:v>627.20000000000005</c:v>
                      </c:pt>
                      <c:pt idx="17">
                        <c:v>563.5</c:v>
                      </c:pt>
                      <c:pt idx="18">
                        <c:v>594</c:v>
                      </c:pt>
                      <c:pt idx="19">
                        <c:v>630.09999999999991</c:v>
                      </c:pt>
                      <c:pt idx="20">
                        <c:v>886.59999999999991</c:v>
                      </c:pt>
                      <c:pt idx="21">
                        <c:v>903.2</c:v>
                      </c:pt>
                      <c:pt idx="22">
                        <c:v>683.2</c:v>
                      </c:pt>
                      <c:pt idx="23">
                        <c:v>646.59999999999991</c:v>
                      </c:pt>
                      <c:pt idx="24">
                        <c:v>447</c:v>
                      </c:pt>
                      <c:pt idx="25">
                        <c:v>349.29999999999995</c:v>
                      </c:pt>
                      <c:pt idx="26">
                        <c:v>432.1</c:v>
                      </c:pt>
                      <c:pt idx="27">
                        <c:v>210.70000000000005</c:v>
                      </c:pt>
                      <c:pt idx="28">
                        <c:v>309.09999999999991</c:v>
                      </c:pt>
                      <c:pt idx="29">
                        <c:v>351.1</c:v>
                      </c:pt>
                      <c:pt idx="30">
                        <c:v>231.60000000000002</c:v>
                      </c:pt>
                      <c:pt idx="31">
                        <c:v>416.29999999999995</c:v>
                      </c:pt>
                      <c:pt idx="32">
                        <c:v>517.19999999999993</c:v>
                      </c:pt>
                      <c:pt idx="33">
                        <c:v>504.09999999999991</c:v>
                      </c:pt>
                      <c:pt idx="34">
                        <c:v>546.29999999999995</c:v>
                      </c:pt>
                      <c:pt idx="35">
                        <c:v>603.79999999999995</c:v>
                      </c:pt>
                      <c:pt idx="36">
                        <c:v>476.29999999999995</c:v>
                      </c:pt>
                      <c:pt idx="37">
                        <c:v>557.20000000000005</c:v>
                      </c:pt>
                      <c:pt idx="38">
                        <c:v>734.5</c:v>
                      </c:pt>
                      <c:pt idx="39">
                        <c:v>555.09999999999991</c:v>
                      </c:pt>
                      <c:pt idx="40">
                        <c:v>617.09999999999991</c:v>
                      </c:pt>
                      <c:pt idx="41">
                        <c:v>592.09999999999991</c:v>
                      </c:pt>
                      <c:pt idx="42">
                        <c:v>466.70000000000005</c:v>
                      </c:pt>
                      <c:pt idx="43">
                        <c:v>570.79999999999995</c:v>
                      </c:pt>
                      <c:pt idx="44">
                        <c:v>722.40000000000009</c:v>
                      </c:pt>
                      <c:pt idx="45">
                        <c:v>792.09999999999991</c:v>
                      </c:pt>
                      <c:pt idx="46">
                        <c:v>806.7</c:v>
                      </c:pt>
                      <c:pt idx="47">
                        <c:v>723</c:v>
                      </c:pt>
                      <c:pt idx="48">
                        <c:v>645.5</c:v>
                      </c:pt>
                      <c:pt idx="49">
                        <c:v>728</c:v>
                      </c:pt>
                      <c:pt idx="50">
                        <c:v>756.7</c:v>
                      </c:pt>
                      <c:pt idx="51">
                        <c:v>723.3</c:v>
                      </c:pt>
                      <c:pt idx="52">
                        <c:v>746.90000000000009</c:v>
                      </c:pt>
                      <c:pt idx="53">
                        <c:v>608.59999999999991</c:v>
                      </c:pt>
                      <c:pt idx="54">
                        <c:v>563.29999999999995</c:v>
                      </c:pt>
                      <c:pt idx="55">
                        <c:v>817.40000000000009</c:v>
                      </c:pt>
                      <c:pt idx="56">
                        <c:v>890.5</c:v>
                      </c:pt>
                      <c:pt idx="57">
                        <c:v>978.40000000000009</c:v>
                      </c:pt>
                      <c:pt idx="58">
                        <c:v>818.8</c:v>
                      </c:pt>
                      <c:pt idx="59">
                        <c:v>689.8</c:v>
                      </c:pt>
                      <c:pt idx="60">
                        <c:v>846.40000000000009</c:v>
                      </c:pt>
                      <c:pt idx="61">
                        <c:v>607.40000000000009</c:v>
                      </c:pt>
                      <c:pt idx="62">
                        <c:v>418.29999999999995</c:v>
                      </c:pt>
                      <c:pt idx="63">
                        <c:v>933.90000000000009</c:v>
                      </c:pt>
                      <c:pt idx="64">
                        <c:v>1035.0000000000002</c:v>
                      </c:pt>
                      <c:pt idx="65">
                        <c:v>819.30000000000018</c:v>
                      </c:pt>
                      <c:pt idx="66">
                        <c:v>757.90000000000009</c:v>
                      </c:pt>
                      <c:pt idx="67">
                        <c:v>894.69999999999982</c:v>
                      </c:pt>
                      <c:pt idx="68">
                        <c:v>957.30000000000018</c:v>
                      </c:pt>
                      <c:pt idx="69">
                        <c:v>1069.5</c:v>
                      </c:pt>
                      <c:pt idx="70">
                        <c:v>1001.9000000000001</c:v>
                      </c:pt>
                      <c:pt idx="71">
                        <c:v>831.5</c:v>
                      </c:pt>
                      <c:pt idx="72">
                        <c:v>918.3</c:v>
                      </c:pt>
                      <c:pt idx="73">
                        <c:v>722.2</c:v>
                      </c:pt>
                      <c:pt idx="74">
                        <c:v>568.79999999999995</c:v>
                      </c:pt>
                      <c:pt idx="75">
                        <c:v>803.3</c:v>
                      </c:pt>
                      <c:pt idx="76">
                        <c:v>725.7</c:v>
                      </c:pt>
                      <c:pt idx="77">
                        <c:v>519.59999999999991</c:v>
                      </c:pt>
                      <c:pt idx="78">
                        <c:v>621.90000000000009</c:v>
                      </c:pt>
                      <c:pt idx="79">
                        <c:v>777.90000000000009</c:v>
                      </c:pt>
                      <c:pt idx="80">
                        <c:v>705.59999999999991</c:v>
                      </c:pt>
                      <c:pt idx="81">
                        <c:v>764.90000000000009</c:v>
                      </c:pt>
                      <c:pt idx="82">
                        <c:v>903</c:v>
                      </c:pt>
                      <c:pt idx="83">
                        <c:v>926.09999999999991</c:v>
                      </c:pt>
                      <c:pt idx="84">
                        <c:v>894.2</c:v>
                      </c:pt>
                      <c:pt idx="85">
                        <c:v>566.20000000000005</c:v>
                      </c:pt>
                      <c:pt idx="86">
                        <c:v>720</c:v>
                      </c:pt>
                      <c:pt idx="87">
                        <c:v>1355.3999999999996</c:v>
                      </c:pt>
                      <c:pt idx="88">
                        <c:v>1306.1999999999998</c:v>
                      </c:pt>
                      <c:pt idx="89">
                        <c:v>1364</c:v>
                      </c:pt>
                      <c:pt idx="90">
                        <c:v>1487.1</c:v>
                      </c:pt>
                      <c:pt idx="91">
                        <c:v>1419.1999999999998</c:v>
                      </c:pt>
                      <c:pt idx="92">
                        <c:v>1215</c:v>
                      </c:pt>
                      <c:pt idx="93">
                        <c:v>1382.6</c:v>
                      </c:pt>
                      <c:pt idx="94">
                        <c:v>1424.1</c:v>
                      </c:pt>
                      <c:pt idx="95">
                        <c:v>1197.4000000000001</c:v>
                      </c:pt>
                      <c:pt idx="96">
                        <c:v>950.40000000000009</c:v>
                      </c:pt>
                      <c:pt idx="97">
                        <c:v>785.5</c:v>
                      </c:pt>
                      <c:pt idx="98">
                        <c:v>966.80000000000018</c:v>
                      </c:pt>
                      <c:pt idx="99">
                        <c:v>872.5</c:v>
                      </c:pt>
                      <c:pt idx="100">
                        <c:v>823.80000000000018</c:v>
                      </c:pt>
                      <c:pt idx="101">
                        <c:v>900.90000000000009</c:v>
                      </c:pt>
                      <c:pt idx="102">
                        <c:v>708</c:v>
                      </c:pt>
                      <c:pt idx="103">
                        <c:v>815.09999999999991</c:v>
                      </c:pt>
                      <c:pt idx="104">
                        <c:v>995.5</c:v>
                      </c:pt>
                      <c:pt idx="105">
                        <c:v>1121.5</c:v>
                      </c:pt>
                      <c:pt idx="106">
                        <c:v>1140.9000000000001</c:v>
                      </c:pt>
                      <c:pt idx="107">
                        <c:v>1015.1999999999998</c:v>
                      </c:pt>
                      <c:pt idx="108">
                        <c:v>1018.4000000000001</c:v>
                      </c:pt>
                      <c:pt idx="109">
                        <c:v>938.30000000000018</c:v>
                      </c:pt>
                      <c:pt idx="110">
                        <c:v>1284.4000000000001</c:v>
                      </c:pt>
                      <c:pt idx="111">
                        <c:v>1571.8000000000002</c:v>
                      </c:pt>
                      <c:pt idx="112">
                        <c:v>1507.6</c:v>
                      </c:pt>
                      <c:pt idx="113">
                        <c:v>1501.1999999999998</c:v>
                      </c:pt>
                      <c:pt idx="114">
                        <c:v>1487.3000000000002</c:v>
                      </c:pt>
                      <c:pt idx="115">
                        <c:v>1486.8000000000002</c:v>
                      </c:pt>
                      <c:pt idx="116">
                        <c:v>1277.5</c:v>
                      </c:pt>
                      <c:pt idx="117">
                        <c:v>1075</c:v>
                      </c:pt>
                      <c:pt idx="118">
                        <c:v>1358.3000000000002</c:v>
                      </c:pt>
                      <c:pt idx="119">
                        <c:v>1365.8999999999996</c:v>
                      </c:pt>
                      <c:pt idx="120">
                        <c:v>1528.1999999999998</c:v>
                      </c:pt>
                    </c:numCache>
                  </c:numRef>
                </c:val>
                <c:smooth val="0"/>
                <c:extLst xmlns:c15="http://schemas.microsoft.com/office/drawing/2012/chart">
                  <c:ext xmlns:c16="http://schemas.microsoft.com/office/drawing/2014/chart" uri="{C3380CC4-5D6E-409C-BE32-E72D297353CC}">
                    <c16:uniqueId val="{00000005-853B-4550-A43D-E1F77D89A5BB}"/>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5'!$G$1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5'!$G$2:$G$133</c15:sqref>
                        </c15:formulaRef>
                      </c:ext>
                    </c:extLst>
                    <c:numCache>
                      <c:formatCode>_-* #,##0\ _€_-;\-* #,##0\ _€_-;_-* "-"??\ _€_-;_-@_-</c:formatCode>
                      <c:ptCount val="132"/>
                      <c:pt idx="0">
                        <c:v>352</c:v>
                      </c:pt>
                      <c:pt idx="1">
                        <c:v>335</c:v>
                      </c:pt>
                      <c:pt idx="2">
                        <c:v>365</c:v>
                      </c:pt>
                      <c:pt idx="3">
                        <c:v>360</c:v>
                      </c:pt>
                      <c:pt idx="4">
                        <c:v>431</c:v>
                      </c:pt>
                      <c:pt idx="5">
                        <c:v>436.79999999999995</c:v>
                      </c:pt>
                      <c:pt idx="6">
                        <c:v>360.40000000000009</c:v>
                      </c:pt>
                      <c:pt idx="7">
                        <c:v>348</c:v>
                      </c:pt>
                      <c:pt idx="8">
                        <c:v>271</c:v>
                      </c:pt>
                      <c:pt idx="9">
                        <c:v>562</c:v>
                      </c:pt>
                      <c:pt idx="10">
                        <c:v>525</c:v>
                      </c:pt>
                      <c:pt idx="11">
                        <c:v>376.20000000000005</c:v>
                      </c:pt>
                      <c:pt idx="12">
                        <c:v>368</c:v>
                      </c:pt>
                      <c:pt idx="13">
                        <c:v>474</c:v>
                      </c:pt>
                      <c:pt idx="14">
                        <c:v>379</c:v>
                      </c:pt>
                      <c:pt idx="15">
                        <c:v>593</c:v>
                      </c:pt>
                      <c:pt idx="16">
                        <c:v>441</c:v>
                      </c:pt>
                      <c:pt idx="17">
                        <c:v>563.5</c:v>
                      </c:pt>
                      <c:pt idx="18">
                        <c:v>386</c:v>
                      </c:pt>
                      <c:pt idx="19">
                        <c:v>278</c:v>
                      </c:pt>
                      <c:pt idx="20">
                        <c:v>371</c:v>
                      </c:pt>
                      <c:pt idx="21">
                        <c:v>395</c:v>
                      </c:pt>
                      <c:pt idx="22">
                        <c:v>262</c:v>
                      </c:pt>
                      <c:pt idx="23">
                        <c:v>423</c:v>
                      </c:pt>
                      <c:pt idx="24">
                        <c:v>159</c:v>
                      </c:pt>
                      <c:pt idx="25">
                        <c:v>292</c:v>
                      </c:pt>
                      <c:pt idx="26">
                        <c:v>330</c:v>
                      </c:pt>
                      <c:pt idx="27">
                        <c:v>210.70000000000005</c:v>
                      </c:pt>
                      <c:pt idx="28">
                        <c:v>309.09999999999991</c:v>
                      </c:pt>
                      <c:pt idx="29">
                        <c:v>351.1</c:v>
                      </c:pt>
                      <c:pt idx="30">
                        <c:v>231.60000000000002</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418.29999999999995</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894.2</c:v>
                      </c:pt>
                      <c:pt idx="85">
                        <c:v>566.20000000000005</c:v>
                      </c:pt>
                      <c:pt idx="86">
                        <c:v>720</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815.09999999999991</c:v>
                      </c:pt>
                      <c:pt idx="104">
                        <c:v>777</c:v>
                      </c:pt>
                      <c:pt idx="105">
                        <c:v>1010</c:v>
                      </c:pt>
                      <c:pt idx="106">
                        <c:v>934</c:v>
                      </c:pt>
                      <c:pt idx="107">
                        <c:v>1015.1999999999998</c:v>
                      </c:pt>
                      <c:pt idx="108">
                        <c:v>1018.4000000000001</c:v>
                      </c:pt>
                      <c:pt idx="109">
                        <c:v>899</c:v>
                      </c:pt>
                      <c:pt idx="110">
                        <c:v>933</c:v>
                      </c:pt>
                      <c:pt idx="111">
                        <c:v>1052</c:v>
                      </c:pt>
                      <c:pt idx="112">
                        <c:v>832</c:v>
                      </c:pt>
                      <c:pt idx="113">
                        <c:v>808</c:v>
                      </c:pt>
                      <c:pt idx="114">
                        <c:v>636</c:v>
                      </c:pt>
                      <c:pt idx="115">
                        <c:v>1031</c:v>
                      </c:pt>
                      <c:pt idx="116">
                        <c:v>1193</c:v>
                      </c:pt>
                      <c:pt idx="117">
                        <c:v>1075</c:v>
                      </c:pt>
                      <c:pt idx="118">
                        <c:v>1358.3000000000002</c:v>
                      </c:pt>
                      <c:pt idx="119">
                        <c:v>866</c:v>
                      </c:pt>
                      <c:pt idx="120">
                        <c:v>1528.1999999999998</c:v>
                      </c:pt>
                    </c:numCache>
                  </c:numRef>
                </c:val>
                <c:smooth val="0"/>
                <c:extLst xmlns:c15="http://schemas.microsoft.com/office/drawing/2012/chart">
                  <c:ext xmlns:c16="http://schemas.microsoft.com/office/drawing/2014/chart" uri="{C3380CC4-5D6E-409C-BE32-E72D297353CC}">
                    <c16:uniqueId val="{00000006-853B-4550-A43D-E1F77D89A5BB}"/>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5'!$I$1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5'!$I$2:$I$133</c15:sqref>
                        </c15:formulaRef>
                      </c:ext>
                    </c:extLst>
                    <c:numCache>
                      <c:formatCode>_-* #,##0\ _€_-;\-* #,##0\ _€_-;_-* "-"??\ _€_-;_-@_-</c:formatCode>
                      <c:ptCount val="132"/>
                      <c:pt idx="0">
                        <c:v>648</c:v>
                      </c:pt>
                      <c:pt idx="1">
                        <c:v>313</c:v>
                      </c:pt>
                      <c:pt idx="2">
                        <c:v>126.70000000000005</c:v>
                      </c:pt>
                      <c:pt idx="3">
                        <c:v>143.20000000000005</c:v>
                      </c:pt>
                      <c:pt idx="4">
                        <c:v>67.400000000000091</c:v>
                      </c:pt>
                      <c:pt idx="5">
                        <c:v>0</c:v>
                      </c:pt>
                      <c:pt idx="6">
                        <c:v>0</c:v>
                      </c:pt>
                      <c:pt idx="7">
                        <c:v>152.70000000000005</c:v>
                      </c:pt>
                      <c:pt idx="8">
                        <c:v>369.89999999999986</c:v>
                      </c:pt>
                      <c:pt idx="9">
                        <c:v>252.79999999999995</c:v>
                      </c:pt>
                      <c:pt idx="10">
                        <c:v>108.90000000000009</c:v>
                      </c:pt>
                      <c:pt idx="11">
                        <c:v>0</c:v>
                      </c:pt>
                      <c:pt idx="12">
                        <c:v>210.39999999999986</c:v>
                      </c:pt>
                      <c:pt idx="13">
                        <c:v>213.89999999999986</c:v>
                      </c:pt>
                      <c:pt idx="14">
                        <c:v>262.70000000000005</c:v>
                      </c:pt>
                      <c:pt idx="15">
                        <c:v>74.400000000000091</c:v>
                      </c:pt>
                      <c:pt idx="16">
                        <c:v>186.20000000000005</c:v>
                      </c:pt>
                      <c:pt idx="17">
                        <c:v>0</c:v>
                      </c:pt>
                      <c:pt idx="18">
                        <c:v>208</c:v>
                      </c:pt>
                      <c:pt idx="19">
                        <c:v>352.09999999999991</c:v>
                      </c:pt>
                      <c:pt idx="20">
                        <c:v>515.59999999999991</c:v>
                      </c:pt>
                      <c:pt idx="21">
                        <c:v>508.20000000000005</c:v>
                      </c:pt>
                      <c:pt idx="22">
                        <c:v>421.20000000000005</c:v>
                      </c:pt>
                      <c:pt idx="23">
                        <c:v>223.59999999999991</c:v>
                      </c:pt>
                      <c:pt idx="24">
                        <c:v>288</c:v>
                      </c:pt>
                      <c:pt idx="25">
                        <c:v>57.299999999999955</c:v>
                      </c:pt>
                      <c:pt idx="26">
                        <c:v>102.10000000000002</c:v>
                      </c:pt>
                      <c:pt idx="27">
                        <c:v>0</c:v>
                      </c:pt>
                      <c:pt idx="28">
                        <c:v>0</c:v>
                      </c:pt>
                      <c:pt idx="29">
                        <c:v>0</c:v>
                      </c:pt>
                      <c:pt idx="30">
                        <c:v>0</c:v>
                      </c:pt>
                      <c:pt idx="31">
                        <c:v>39.299999999999955</c:v>
                      </c:pt>
                      <c:pt idx="32">
                        <c:v>70.199999999999932</c:v>
                      </c:pt>
                      <c:pt idx="33">
                        <c:v>54.099999999999909</c:v>
                      </c:pt>
                      <c:pt idx="34">
                        <c:v>122.29999999999995</c:v>
                      </c:pt>
                      <c:pt idx="35">
                        <c:v>52.799999999999955</c:v>
                      </c:pt>
                      <c:pt idx="36">
                        <c:v>216.29999999999995</c:v>
                      </c:pt>
                      <c:pt idx="37">
                        <c:v>141.20000000000005</c:v>
                      </c:pt>
                      <c:pt idx="38">
                        <c:v>281.5</c:v>
                      </c:pt>
                      <c:pt idx="39">
                        <c:v>142.09999999999991</c:v>
                      </c:pt>
                      <c:pt idx="40">
                        <c:v>128.09999999999991</c:v>
                      </c:pt>
                      <c:pt idx="41">
                        <c:v>77.099999999999909</c:v>
                      </c:pt>
                      <c:pt idx="42">
                        <c:v>24.700000000000045</c:v>
                      </c:pt>
                      <c:pt idx="43">
                        <c:v>123.79999999999995</c:v>
                      </c:pt>
                      <c:pt idx="44">
                        <c:v>166.40000000000009</c:v>
                      </c:pt>
                      <c:pt idx="45">
                        <c:v>275.09999999999991</c:v>
                      </c:pt>
                      <c:pt idx="46">
                        <c:v>159.70000000000005</c:v>
                      </c:pt>
                      <c:pt idx="47">
                        <c:v>221</c:v>
                      </c:pt>
                      <c:pt idx="48">
                        <c:v>182.5</c:v>
                      </c:pt>
                      <c:pt idx="49">
                        <c:v>245</c:v>
                      </c:pt>
                      <c:pt idx="50">
                        <c:v>216.70000000000005</c:v>
                      </c:pt>
                      <c:pt idx="51">
                        <c:v>202.29999999999995</c:v>
                      </c:pt>
                      <c:pt idx="52">
                        <c:v>32.900000000000091</c:v>
                      </c:pt>
                      <c:pt idx="53">
                        <c:v>75.599999999999909</c:v>
                      </c:pt>
                      <c:pt idx="54">
                        <c:v>67.299999999999955</c:v>
                      </c:pt>
                      <c:pt idx="55">
                        <c:v>368.40000000000009</c:v>
                      </c:pt>
                      <c:pt idx="56">
                        <c:v>359.5</c:v>
                      </c:pt>
                      <c:pt idx="57">
                        <c:v>339.40000000000009</c:v>
                      </c:pt>
                      <c:pt idx="58">
                        <c:v>227.79999999999995</c:v>
                      </c:pt>
                      <c:pt idx="59">
                        <c:v>361.79999999999995</c:v>
                      </c:pt>
                      <c:pt idx="60">
                        <c:v>125.40000000000009</c:v>
                      </c:pt>
                      <c:pt idx="61">
                        <c:v>9.4000000000000909</c:v>
                      </c:pt>
                      <c:pt idx="62">
                        <c:v>0</c:v>
                      </c:pt>
                      <c:pt idx="63">
                        <c:v>308.90000000000009</c:v>
                      </c:pt>
                      <c:pt idx="64">
                        <c:v>365.00000000000023</c:v>
                      </c:pt>
                      <c:pt idx="65">
                        <c:v>198.30000000000018</c:v>
                      </c:pt>
                      <c:pt idx="66">
                        <c:v>220.90000000000009</c:v>
                      </c:pt>
                      <c:pt idx="67">
                        <c:v>315.69999999999982</c:v>
                      </c:pt>
                      <c:pt idx="68">
                        <c:v>385.30000000000018</c:v>
                      </c:pt>
                      <c:pt idx="69">
                        <c:v>383.5</c:v>
                      </c:pt>
                      <c:pt idx="70">
                        <c:v>361.90000000000009</c:v>
                      </c:pt>
                      <c:pt idx="71">
                        <c:v>427.5</c:v>
                      </c:pt>
                      <c:pt idx="72">
                        <c:v>266.29999999999995</c:v>
                      </c:pt>
                      <c:pt idx="73">
                        <c:v>189.20000000000005</c:v>
                      </c:pt>
                      <c:pt idx="74">
                        <c:v>95.799999999999955</c:v>
                      </c:pt>
                      <c:pt idx="75">
                        <c:v>157.29999999999995</c:v>
                      </c:pt>
                      <c:pt idx="76">
                        <c:v>63.700000000000045</c:v>
                      </c:pt>
                      <c:pt idx="77">
                        <c:v>25.599999999999909</c:v>
                      </c:pt>
                      <c:pt idx="78">
                        <c:v>108.90000000000009</c:v>
                      </c:pt>
                      <c:pt idx="79">
                        <c:v>157.90000000000009</c:v>
                      </c:pt>
                      <c:pt idx="80">
                        <c:v>24.599999999999909</c:v>
                      </c:pt>
                      <c:pt idx="81">
                        <c:v>185.90000000000009</c:v>
                      </c:pt>
                      <c:pt idx="82">
                        <c:v>317</c:v>
                      </c:pt>
                      <c:pt idx="83">
                        <c:v>489.09999999999991</c:v>
                      </c:pt>
                      <c:pt idx="84">
                        <c:v>0</c:v>
                      </c:pt>
                      <c:pt idx="85">
                        <c:v>0</c:v>
                      </c:pt>
                      <c:pt idx="86">
                        <c:v>0</c:v>
                      </c:pt>
                      <c:pt idx="87">
                        <c:v>409.39999999999964</c:v>
                      </c:pt>
                      <c:pt idx="88">
                        <c:v>573.19999999999982</c:v>
                      </c:pt>
                      <c:pt idx="89">
                        <c:v>720</c:v>
                      </c:pt>
                      <c:pt idx="90">
                        <c:v>817.09999999999991</c:v>
                      </c:pt>
                      <c:pt idx="91">
                        <c:v>603.19999999999982</c:v>
                      </c:pt>
                      <c:pt idx="92">
                        <c:v>545</c:v>
                      </c:pt>
                      <c:pt idx="93">
                        <c:v>604.59999999999991</c:v>
                      </c:pt>
                      <c:pt idx="94">
                        <c:v>714.09999999999991</c:v>
                      </c:pt>
                      <c:pt idx="95">
                        <c:v>393.40000000000009</c:v>
                      </c:pt>
                      <c:pt idx="96">
                        <c:v>301.40000000000009</c:v>
                      </c:pt>
                      <c:pt idx="97">
                        <c:v>149.5</c:v>
                      </c:pt>
                      <c:pt idx="98">
                        <c:v>181.80000000000018</c:v>
                      </c:pt>
                      <c:pt idx="99">
                        <c:v>139.5</c:v>
                      </c:pt>
                      <c:pt idx="100">
                        <c:v>130.80000000000018</c:v>
                      </c:pt>
                      <c:pt idx="101">
                        <c:v>51.900000000000091</c:v>
                      </c:pt>
                      <c:pt idx="102">
                        <c:v>91</c:v>
                      </c:pt>
                      <c:pt idx="103">
                        <c:v>0</c:v>
                      </c:pt>
                      <c:pt idx="104">
                        <c:v>218.5</c:v>
                      </c:pt>
                      <c:pt idx="105">
                        <c:v>111.5</c:v>
                      </c:pt>
                      <c:pt idx="106">
                        <c:v>206.90000000000009</c:v>
                      </c:pt>
                      <c:pt idx="107">
                        <c:v>0</c:v>
                      </c:pt>
                      <c:pt idx="108">
                        <c:v>0</c:v>
                      </c:pt>
                      <c:pt idx="109">
                        <c:v>39.300000000000182</c:v>
                      </c:pt>
                      <c:pt idx="110">
                        <c:v>351.40000000000009</c:v>
                      </c:pt>
                      <c:pt idx="111">
                        <c:v>519.80000000000018</c:v>
                      </c:pt>
                      <c:pt idx="112">
                        <c:v>675.59999999999991</c:v>
                      </c:pt>
                      <c:pt idx="113">
                        <c:v>693.19999999999982</c:v>
                      </c:pt>
                      <c:pt idx="114">
                        <c:v>851.30000000000018</c:v>
                      </c:pt>
                      <c:pt idx="115">
                        <c:v>455.80000000000018</c:v>
                      </c:pt>
                      <c:pt idx="116">
                        <c:v>84.5</c:v>
                      </c:pt>
                      <c:pt idx="117">
                        <c:v>0</c:v>
                      </c:pt>
                      <c:pt idx="118">
                        <c:v>0</c:v>
                      </c:pt>
                      <c:pt idx="119">
                        <c:v>499.89999999999964</c:v>
                      </c:pt>
                      <c:pt idx="120">
                        <c:v>0</c:v>
                      </c:pt>
                    </c:numCache>
                  </c:numRef>
                </c:val>
                <c:smooth val="0"/>
                <c:extLst xmlns:c15="http://schemas.microsoft.com/office/drawing/2012/chart">
                  <c:ext xmlns:c16="http://schemas.microsoft.com/office/drawing/2014/chart" uri="{C3380CC4-5D6E-409C-BE32-E72D297353CC}">
                    <c16:uniqueId val="{00000007-853B-4550-A43D-E1F77D89A5BB}"/>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6 Safety Stocks'!$B$1</c:f>
              <c:strCache>
                <c:ptCount val="1"/>
                <c:pt idx="0">
                  <c:v> Demand </c:v>
                </c:pt>
              </c:strCache>
            </c:strRef>
          </c:tx>
          <c:spPr>
            <a:ln w="28575" cap="rnd">
              <a:solidFill>
                <a:schemeClr val="accent1"/>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3FDD-4792-B530-02DF6C49CBC7}"/>
            </c:ext>
          </c:extLst>
        </c:ser>
        <c:ser>
          <c:idx val="1"/>
          <c:order val="1"/>
          <c:tx>
            <c:strRef>
              <c:f>'Step 6 Safety Stocks'!$C$1</c:f>
              <c:strCache>
                <c:ptCount val="1"/>
                <c:pt idx="0">
                  <c:v> Forecast </c:v>
                </c:pt>
              </c:strCache>
            </c:strRef>
          </c:tx>
          <c:spPr>
            <a:ln w="28575" cap="rnd">
              <a:solidFill>
                <a:schemeClr val="accent2"/>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3FDD-4792-B530-02DF6C49CBC7}"/>
            </c:ext>
          </c:extLst>
        </c:ser>
        <c:ser>
          <c:idx val="5"/>
          <c:order val="5"/>
          <c:tx>
            <c:strRef>
              <c:f>'Step 6 Safety Stocks'!$J$1</c:f>
              <c:strCache>
                <c:ptCount val="1"/>
                <c:pt idx="0">
                  <c:v> Lost Sales </c:v>
                </c:pt>
              </c:strCache>
            </c:strRef>
          </c:tx>
          <c:spPr>
            <a:ln w="28575" cap="rnd">
              <a:solidFill>
                <a:schemeClr val="accent6"/>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Stocks'!$J$2:$J$133</c:f>
              <c:numCache>
                <c:formatCode>_-* #,##0\ _€_-;\-* #,##0\ _€_-;_-* "-"??\ _€_-;_-@_-</c:formatCode>
                <c:ptCount val="132"/>
                <c:pt idx="0">
                  <c:v>0</c:v>
                </c:pt>
                <c:pt idx="1">
                  <c:v>0</c:v>
                </c:pt>
                <c:pt idx="2">
                  <c:v>0</c:v>
                </c:pt>
                <c:pt idx="3">
                  <c:v>0</c:v>
                </c:pt>
                <c:pt idx="4">
                  <c:v>0</c:v>
                </c:pt>
                <c:pt idx="5">
                  <c:v>0</c:v>
                </c:pt>
                <c:pt idx="6">
                  <c:v>13</c:v>
                </c:pt>
                <c:pt idx="7">
                  <c:v>0</c:v>
                </c:pt>
                <c:pt idx="8">
                  <c:v>0</c:v>
                </c:pt>
                <c:pt idx="9">
                  <c:v>0</c:v>
                </c:pt>
                <c:pt idx="10">
                  <c:v>0</c:v>
                </c:pt>
                <c:pt idx="11">
                  <c:v>69</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29.481132700347189</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16.624996339791096</c:v>
                </c:pt>
                <c:pt idx="53">
                  <c:v>0</c:v>
                </c:pt>
                <c:pt idx="54">
                  <c:v>0</c:v>
                </c:pt>
                <c:pt idx="55">
                  <c:v>0</c:v>
                </c:pt>
                <c:pt idx="56">
                  <c:v>0</c:v>
                </c:pt>
                <c:pt idx="57">
                  <c:v>0</c:v>
                </c:pt>
                <c:pt idx="58">
                  <c:v>0</c:v>
                </c:pt>
                <c:pt idx="59">
                  <c:v>0</c:v>
                </c:pt>
                <c:pt idx="60">
                  <c:v>0</c:v>
                </c:pt>
                <c:pt idx="61">
                  <c:v>0</c:v>
                </c:pt>
                <c:pt idx="62">
                  <c:v>189.85854427725735</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293.0668765849864</c:v>
                </c:pt>
                <c:pt idx="86">
                  <c:v>363.74439242118433</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82.439008780198492</c:v>
                </c:pt>
                <c:pt idx="109">
                  <c:v>24.189589891176183</c:v>
                </c:pt>
                <c:pt idx="110">
                  <c:v>0</c:v>
                </c:pt>
                <c:pt idx="111">
                  <c:v>0</c:v>
                </c:pt>
                <c:pt idx="112">
                  <c:v>0</c:v>
                </c:pt>
                <c:pt idx="113">
                  <c:v>0</c:v>
                </c:pt>
                <c:pt idx="114">
                  <c:v>0</c:v>
                </c:pt>
                <c:pt idx="115">
                  <c:v>0</c:v>
                </c:pt>
                <c:pt idx="116">
                  <c:v>0</c:v>
                </c:pt>
                <c:pt idx="117">
                  <c:v>0</c:v>
                </c:pt>
                <c:pt idx="118">
                  <c:v>240.17471436915639</c:v>
                </c:pt>
                <c:pt idx="119">
                  <c:v>0</c:v>
                </c:pt>
                <c:pt idx="120">
                  <c:v>0</c:v>
                </c:pt>
              </c:numCache>
            </c:numRef>
          </c:val>
          <c:smooth val="0"/>
          <c:extLst>
            <c:ext xmlns:c16="http://schemas.microsoft.com/office/drawing/2014/chart" uri="{C3380CC4-5D6E-409C-BE32-E72D297353CC}">
              <c16:uniqueId val="{00000002-3FDD-4792-B530-02DF6C49CBC7}"/>
            </c:ext>
          </c:extLst>
        </c:ser>
        <c:ser>
          <c:idx val="6"/>
          <c:order val="6"/>
          <c:tx>
            <c:strRef>
              <c:f>'Step 6 Safety Stocks'!$K$1</c:f>
              <c:strCache>
                <c:ptCount val="1"/>
                <c:pt idx="0">
                  <c:v> Inventory End </c:v>
                </c:pt>
              </c:strCache>
            </c:strRef>
          </c:tx>
          <c:spPr>
            <a:ln w="28575" cap="rnd">
              <a:solidFill>
                <a:schemeClr val="accent1">
                  <a:lumMod val="60000"/>
                </a:schemeClr>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Stocks'!$K$2:$K$133</c:f>
              <c:numCache>
                <c:formatCode>_-* #,##0\ _€_-;\-* #,##0\ _€_-;_-* "-"??\ _€_-;_-@_-</c:formatCode>
                <c:ptCount val="132"/>
                <c:pt idx="0">
                  <c:v>648</c:v>
                </c:pt>
                <c:pt idx="1">
                  <c:v>313</c:v>
                </c:pt>
                <c:pt idx="2">
                  <c:v>213</c:v>
                </c:pt>
                <c:pt idx="3">
                  <c:v>234</c:v>
                </c:pt>
                <c:pt idx="4">
                  <c:v>154</c:v>
                </c:pt>
                <c:pt idx="5">
                  <c:v>53</c:v>
                </c:pt>
                <c:pt idx="6">
                  <c:v>0</c:v>
                </c:pt>
                <c:pt idx="7">
                  <c:v>153</c:v>
                </c:pt>
                <c:pt idx="8">
                  <c:v>414</c:v>
                </c:pt>
                <c:pt idx="9">
                  <c:v>307</c:v>
                </c:pt>
                <c:pt idx="10">
                  <c:v>182</c:v>
                </c:pt>
                <c:pt idx="11">
                  <c:v>0</c:v>
                </c:pt>
                <c:pt idx="12">
                  <c:v>217</c:v>
                </c:pt>
                <c:pt idx="13">
                  <c:v>204</c:v>
                </c:pt>
                <c:pt idx="14">
                  <c:v>354.61743073533466</c:v>
                </c:pt>
                <c:pt idx="15">
                  <c:v>162.86296578379961</c:v>
                </c:pt>
                <c:pt idx="16">
                  <c:v>285.39641251499756</c:v>
                </c:pt>
                <c:pt idx="17">
                  <c:v>91.338125313817045</c:v>
                </c:pt>
                <c:pt idx="18">
                  <c:v>303.36722758105816</c:v>
                </c:pt>
                <c:pt idx="19">
                  <c:v>463.36722758105816</c:v>
                </c:pt>
                <c:pt idx="20">
                  <c:v>655.90092699195202</c:v>
                </c:pt>
                <c:pt idx="21">
                  <c:v>656.97848109507049</c:v>
                </c:pt>
                <c:pt idx="22">
                  <c:v>660.70047038911389</c:v>
                </c:pt>
                <c:pt idx="23">
                  <c:v>439.91853472137018</c:v>
                </c:pt>
                <c:pt idx="24">
                  <c:v>508.64067890927618</c:v>
                </c:pt>
                <c:pt idx="25">
                  <c:v>309.1305387722557</c:v>
                </c:pt>
                <c:pt idx="26">
                  <c:v>355.51917064213148</c:v>
                </c:pt>
                <c:pt idx="27">
                  <c:v>208.94408260765886</c:v>
                </c:pt>
                <c:pt idx="28">
                  <c:v>120.94408260765886</c:v>
                </c:pt>
                <c:pt idx="29">
                  <c:v>89.688169856698551</c:v>
                </c:pt>
                <c:pt idx="30">
                  <c:v>0</c:v>
                </c:pt>
                <c:pt idx="31">
                  <c:v>124.02920692023554</c:v>
                </c:pt>
                <c:pt idx="32">
                  <c:v>163.60858076648719</c:v>
                </c:pt>
                <c:pt idx="33">
                  <c:v>263.27791255547641</c:v>
                </c:pt>
                <c:pt idx="34">
                  <c:v>305.34619628916153</c:v>
                </c:pt>
                <c:pt idx="35">
                  <c:v>220.02731320244197</c:v>
                </c:pt>
                <c:pt idx="36">
                  <c:v>394.98225798788917</c:v>
                </c:pt>
                <c:pt idx="37">
                  <c:v>271.54839702552681</c:v>
                </c:pt>
                <c:pt idx="38">
                  <c:v>413.15650261149358</c:v>
                </c:pt>
                <c:pt idx="39">
                  <c:v>292.76758517032476</c:v>
                </c:pt>
                <c:pt idx="40">
                  <c:v>273.28774566649554</c:v>
                </c:pt>
                <c:pt idx="41">
                  <c:v>227.15308916301819</c:v>
                </c:pt>
                <c:pt idx="42">
                  <c:v>153.30976835431761</c:v>
                </c:pt>
                <c:pt idx="43">
                  <c:v>224.71919931757679</c:v>
                </c:pt>
                <c:pt idx="44">
                  <c:v>231.79323763746447</c:v>
                </c:pt>
                <c:pt idx="45">
                  <c:v>319.71847589605841</c:v>
                </c:pt>
                <c:pt idx="46">
                  <c:v>230.30374587597498</c:v>
                </c:pt>
                <c:pt idx="47">
                  <c:v>293.00250912608362</c:v>
                </c:pt>
                <c:pt idx="48">
                  <c:v>268.6050870559427</c:v>
                </c:pt>
                <c:pt idx="49">
                  <c:v>317.16485191706465</c:v>
                </c:pt>
                <c:pt idx="50">
                  <c:v>245.75261656979478</c:v>
                </c:pt>
                <c:pt idx="51">
                  <c:v>169.63596401120185</c:v>
                </c:pt>
                <c:pt idx="52">
                  <c:v>0</c:v>
                </c:pt>
                <c:pt idx="53">
                  <c:v>69.310566606673319</c:v>
                </c:pt>
                <c:pt idx="54">
                  <c:v>33.928490523739583</c:v>
                </c:pt>
                <c:pt idx="55">
                  <c:v>383.74651144096401</c:v>
                </c:pt>
                <c:pt idx="56">
                  <c:v>361.17570619251001</c:v>
                </c:pt>
                <c:pt idx="57">
                  <c:v>330.10268043079304</c:v>
                </c:pt>
                <c:pt idx="58">
                  <c:v>280.28409881333255</c:v>
                </c:pt>
                <c:pt idx="59">
                  <c:v>440.91226043102233</c:v>
                </c:pt>
                <c:pt idx="60">
                  <c:v>170.03746570597991</c:v>
                </c:pt>
                <c:pt idx="61">
                  <c:v>35.806183276107049</c:v>
                </c:pt>
                <c:pt idx="62">
                  <c:v>0</c:v>
                </c:pt>
                <c:pt idx="63">
                  <c:v>399.13307467979484</c:v>
                </c:pt>
                <c:pt idx="64">
                  <c:v>459.17295019429321</c:v>
                </c:pt>
                <c:pt idx="65">
                  <c:v>389.91111332547098</c:v>
                </c:pt>
                <c:pt idx="66">
                  <c:v>387.18873193906529</c:v>
                </c:pt>
                <c:pt idx="67">
                  <c:v>448.49996896570292</c:v>
                </c:pt>
                <c:pt idx="68">
                  <c:v>502.72547605399268</c:v>
                </c:pt>
                <c:pt idx="69">
                  <c:v>494.28225054230234</c:v>
                </c:pt>
                <c:pt idx="70">
                  <c:v>501.25207275700359</c:v>
                </c:pt>
                <c:pt idx="71">
                  <c:v>599.85504139084514</c:v>
                </c:pt>
                <c:pt idx="72">
                  <c:v>427.48486102751258</c:v>
                </c:pt>
                <c:pt idx="73">
                  <c:v>344.65344036556098</c:v>
                </c:pt>
                <c:pt idx="74">
                  <c:v>249.10393312094629</c:v>
                </c:pt>
                <c:pt idx="75">
                  <c:v>238.57503438054073</c:v>
                </c:pt>
                <c:pt idx="76">
                  <c:v>130.75201723547298</c:v>
                </c:pt>
                <c:pt idx="77">
                  <c:v>126.46671211893454</c:v>
                </c:pt>
                <c:pt idx="78">
                  <c:v>198.14060491670602</c:v>
                </c:pt>
                <c:pt idx="79">
                  <c:v>244.46832266144588</c:v>
                </c:pt>
                <c:pt idx="80">
                  <c:v>89.349676255694249</c:v>
                </c:pt>
                <c:pt idx="81">
                  <c:v>254.70354279139519</c:v>
                </c:pt>
                <c:pt idx="82">
                  <c:v>429.18345953118205</c:v>
                </c:pt>
                <c:pt idx="83">
                  <c:v>618.36564279216373</c:v>
                </c:pt>
                <c:pt idx="84">
                  <c:v>81.099116580553527</c:v>
                </c:pt>
                <c:pt idx="85">
                  <c:v>0</c:v>
                </c:pt>
                <c:pt idx="86">
                  <c:v>0</c:v>
                </c:pt>
                <c:pt idx="87">
                  <c:v>579.26038087686584</c:v>
                </c:pt>
                <c:pt idx="88">
                  <c:v>851.84795259546763</c:v>
                </c:pt>
                <c:pt idx="89">
                  <c:v>1015.6703367082155</c:v>
                </c:pt>
                <c:pt idx="90">
                  <c:v>1077.0993855018669</c:v>
                </c:pt>
                <c:pt idx="91">
                  <c:v>879.42456320631754</c:v>
                </c:pt>
                <c:pt idx="92">
                  <c:v>853.20640938236102</c:v>
                </c:pt>
                <c:pt idx="93">
                  <c:v>916.32774516929976</c:v>
                </c:pt>
                <c:pt idx="94">
                  <c:v>1084.7722105572293</c:v>
                </c:pt>
                <c:pt idx="95">
                  <c:v>784.24327151823354</c:v>
                </c:pt>
                <c:pt idx="96">
                  <c:v>701.10452253959602</c:v>
                </c:pt>
                <c:pt idx="97">
                  <c:v>553.25731380847492</c:v>
                </c:pt>
                <c:pt idx="98">
                  <c:v>570.76778319583309</c:v>
                </c:pt>
                <c:pt idx="99">
                  <c:v>421.60416523394633</c:v>
                </c:pt>
                <c:pt idx="100">
                  <c:v>368.735660003455</c:v>
                </c:pt>
                <c:pt idx="101">
                  <c:v>272.49232863053157</c:v>
                </c:pt>
                <c:pt idx="102">
                  <c:v>285.44701319661544</c:v>
                </c:pt>
                <c:pt idx="103">
                  <c:v>73.774561866024669</c:v>
                </c:pt>
                <c:pt idx="104">
                  <c:v>220.35752105953907</c:v>
                </c:pt>
                <c:pt idx="105">
                  <c:v>82.739145778375587</c:v>
                </c:pt>
                <c:pt idx="106">
                  <c:v>291.26143294180156</c:v>
                </c:pt>
                <c:pt idx="107">
                  <c:v>15.695675125068192</c:v>
                </c:pt>
                <c:pt idx="108">
                  <c:v>0</c:v>
                </c:pt>
                <c:pt idx="109">
                  <c:v>0</c:v>
                </c:pt>
                <c:pt idx="110">
                  <c:v>345.28227596614943</c:v>
                </c:pt>
                <c:pt idx="111">
                  <c:v>551.3465831868657</c:v>
                </c:pt>
                <c:pt idx="112">
                  <c:v>711.70772384892553</c:v>
                </c:pt>
                <c:pt idx="113">
                  <c:v>787.82920550456993</c:v>
                </c:pt>
                <c:pt idx="114">
                  <c:v>932.39971173359936</c:v>
                </c:pt>
                <c:pt idx="115">
                  <c:v>563.28851767878314</c:v>
                </c:pt>
                <c:pt idx="116">
                  <c:v>138.53682578442658</c:v>
                </c:pt>
                <c:pt idx="117">
                  <c:v>42.657446963431994</c:v>
                </c:pt>
                <c:pt idx="118">
                  <c:v>0</c:v>
                </c:pt>
                <c:pt idx="119">
                  <c:v>576.8503439839742</c:v>
                </c:pt>
                <c:pt idx="120">
                  <c:v>23.586000394716393</c:v>
                </c:pt>
              </c:numCache>
            </c:numRef>
          </c:val>
          <c:smooth val="0"/>
          <c:extLst>
            <c:ext xmlns:c16="http://schemas.microsoft.com/office/drawing/2014/chart" uri="{C3380CC4-5D6E-409C-BE32-E72D297353CC}">
              <c16:uniqueId val="{00000003-3FDD-4792-B530-02DF6C49CBC7}"/>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6 Safety Stocks'!$F$1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6 Safety Stocks'!$A$2:$A$133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6 Safety Stocks'!$F$2:$F$133</c15:sqref>
                        </c15:formulaRef>
                      </c:ext>
                    </c:extLst>
                    <c:numCache>
                      <c:formatCode>_-* #,##0\ _€_-;\-* #,##0\ _€_-;_-* "-"??\ _€_-;_-@_-</c:formatCode>
                      <c:ptCount val="132"/>
                      <c:pt idx="0">
                        <c:v>1265</c:v>
                      </c:pt>
                      <c:pt idx="1">
                        <c:v>1294</c:v>
                      </c:pt>
                      <c:pt idx="2">
                        <c:v>1310</c:v>
                      </c:pt>
                      <c:pt idx="3">
                        <c:v>1321</c:v>
                      </c:pt>
                      <c:pt idx="4">
                        <c:v>1298</c:v>
                      </c:pt>
                      <c:pt idx="5">
                        <c:v>1368</c:v>
                      </c:pt>
                      <c:pt idx="6">
                        <c:v>1423</c:v>
                      </c:pt>
                      <c:pt idx="7">
                        <c:v>1488</c:v>
                      </c:pt>
                      <c:pt idx="8">
                        <c:v>1540</c:v>
                      </c:pt>
                      <c:pt idx="9">
                        <c:v>1530</c:v>
                      </c:pt>
                      <c:pt idx="10">
                        <c:v>1553</c:v>
                      </c:pt>
                      <c:pt idx="11">
                        <c:v>1489</c:v>
                      </c:pt>
                      <c:pt idx="12">
                        <c:v>1575.6174307353347</c:v>
                      </c:pt>
                      <c:pt idx="13">
                        <c:v>1608.8629657837996</c:v>
                      </c:pt>
                      <c:pt idx="14">
                        <c:v>1698.3964125149976</c:v>
                      </c:pt>
                      <c:pt idx="15">
                        <c:v>1718.338125313817</c:v>
                      </c:pt>
                      <c:pt idx="16">
                        <c:v>1723.3672275810582</c:v>
                      </c:pt>
                      <c:pt idx="17">
                        <c:v>1720.3672275810582</c:v>
                      </c:pt>
                      <c:pt idx="18">
                        <c:v>1690.900926991952</c:v>
                      </c:pt>
                      <c:pt idx="19">
                        <c:v>1700.9784810950705</c:v>
                      </c:pt>
                      <c:pt idx="20">
                        <c:v>1688.7004703891139</c:v>
                      </c:pt>
                      <c:pt idx="21">
                        <c:v>1519.9185347213702</c:v>
                      </c:pt>
                      <c:pt idx="22">
                        <c:v>1352.6406789092762</c:v>
                      </c:pt>
                      <c:pt idx="23">
                        <c:v>1183.1305387722557</c:v>
                      </c:pt>
                      <c:pt idx="24">
                        <c:v>1136.5191706421315</c:v>
                      </c:pt>
                      <c:pt idx="25">
                        <c:v>1108.9440826076589</c:v>
                      </c:pt>
                      <c:pt idx="26">
                        <c:v>1117.9440826076589</c:v>
                      </c:pt>
                      <c:pt idx="27">
                        <c:v>1139.6881698566986</c:v>
                      </c:pt>
                      <c:pt idx="28">
                        <c:v>1120.5188672996528</c:v>
                      </c:pt>
                      <c:pt idx="29">
                        <c:v>1232.5480742198883</c:v>
                      </c:pt>
                      <c:pt idx="30">
                        <c:v>1336.12744806614</c:v>
                      </c:pt>
                      <c:pt idx="31">
                        <c:v>1537.2779125554764</c:v>
                      </c:pt>
                      <c:pt idx="32">
                        <c:v>1626.3461962891615</c:v>
                      </c:pt>
                      <c:pt idx="33">
                        <c:v>1645.027313202442</c:v>
                      </c:pt>
                      <c:pt idx="34">
                        <c:v>1629.9822579878892</c:v>
                      </c:pt>
                      <c:pt idx="35">
                        <c:v>1498.5483970255268</c:v>
                      </c:pt>
                      <c:pt idx="36">
                        <c:v>1542.1565026114936</c:v>
                      </c:pt>
                      <c:pt idx="37">
                        <c:v>1574.7675851703248</c:v>
                      </c:pt>
                      <c:pt idx="38">
                        <c:v>1628.2877456664955</c:v>
                      </c:pt>
                      <c:pt idx="39">
                        <c:v>1644.1530891630182</c:v>
                      </c:pt>
                      <c:pt idx="40">
                        <c:v>1599.3097683543176</c:v>
                      </c:pt>
                      <c:pt idx="41">
                        <c:v>1628.7191993175768</c:v>
                      </c:pt>
                      <c:pt idx="42">
                        <c:v>1676.7932376374645</c:v>
                      </c:pt>
                      <c:pt idx="43">
                        <c:v>1839.7184758960584</c:v>
                      </c:pt>
                      <c:pt idx="44">
                        <c:v>1950.303745875975</c:v>
                      </c:pt>
                      <c:pt idx="45">
                        <c:v>1959.0025091260836</c:v>
                      </c:pt>
                      <c:pt idx="46">
                        <c:v>1880.6050870559427</c:v>
                      </c:pt>
                      <c:pt idx="47">
                        <c:v>1765.1648519170647</c:v>
                      </c:pt>
                      <c:pt idx="48">
                        <c:v>1731.7526165697948</c:v>
                      </c:pt>
                      <c:pt idx="49">
                        <c:v>1713.6359640112018</c:v>
                      </c:pt>
                      <c:pt idx="50">
                        <c:v>1758.3750036602089</c:v>
                      </c:pt>
                      <c:pt idx="51">
                        <c:v>1820.6855702668822</c:v>
                      </c:pt>
                      <c:pt idx="52">
                        <c:v>1760.3034941839485</c:v>
                      </c:pt>
                      <c:pt idx="53">
                        <c:v>1861.746511440964</c:v>
                      </c:pt>
                      <c:pt idx="54">
                        <c:v>1837.17570619251</c:v>
                      </c:pt>
                      <c:pt idx="55">
                        <c:v>1949.102680430793</c:v>
                      </c:pt>
                      <c:pt idx="56">
                        <c:v>2041.2840988133325</c:v>
                      </c:pt>
                      <c:pt idx="57">
                        <c:v>1998.9122604310223</c:v>
                      </c:pt>
                      <c:pt idx="58">
                        <c:v>1810.0374657059799</c:v>
                      </c:pt>
                      <c:pt idx="59">
                        <c:v>1682.806183276107</c:v>
                      </c:pt>
                      <c:pt idx="60">
                        <c:v>1801.1414557227426</c:v>
                      </c:pt>
                      <c:pt idx="61">
                        <c:v>2104.2745304025375</c:v>
                      </c:pt>
                      <c:pt idx="62">
                        <c:v>2236.3144059170359</c:v>
                      </c:pt>
                      <c:pt idx="63">
                        <c:v>2305.911113325471</c:v>
                      </c:pt>
                      <c:pt idx="64">
                        <c:v>2215.1887319390653</c:v>
                      </c:pt>
                      <c:pt idx="65">
                        <c:v>2185.4999689657029</c:v>
                      </c:pt>
                      <c:pt idx="66">
                        <c:v>2190.7254760539927</c:v>
                      </c:pt>
                      <c:pt idx="67">
                        <c:v>2331.2822505423023</c:v>
                      </c:pt>
                      <c:pt idx="68">
                        <c:v>2399.2520727570036</c:v>
                      </c:pt>
                      <c:pt idx="69">
                        <c:v>2329.8550413908451</c:v>
                      </c:pt>
                      <c:pt idx="70">
                        <c:v>2123.4848610275126</c:v>
                      </c:pt>
                      <c:pt idx="71">
                        <c:v>1933.653440365561</c:v>
                      </c:pt>
                      <c:pt idx="72">
                        <c:v>1907.1039331209463</c:v>
                      </c:pt>
                      <c:pt idx="73">
                        <c:v>1890.5750343805407</c:v>
                      </c:pt>
                      <c:pt idx="74">
                        <c:v>1911.752017235473</c:v>
                      </c:pt>
                      <c:pt idx="75">
                        <c:v>1928.4667121189345</c:v>
                      </c:pt>
                      <c:pt idx="76">
                        <c:v>1867.140604916706</c:v>
                      </c:pt>
                      <c:pt idx="77">
                        <c:v>1871.4683226614459</c:v>
                      </c:pt>
                      <c:pt idx="78">
                        <c:v>1903.3496762556942</c:v>
                      </c:pt>
                      <c:pt idx="79">
                        <c:v>2134.7035427913952</c:v>
                      </c:pt>
                      <c:pt idx="80">
                        <c:v>2275.1834595311821</c:v>
                      </c:pt>
                      <c:pt idx="81">
                        <c:v>2220.3656427921637</c:v>
                      </c:pt>
                      <c:pt idx="82">
                        <c:v>2023.0991165805535</c:v>
                      </c:pt>
                      <c:pt idx="83">
                        <c:v>1958.9331234150136</c:v>
                      </c:pt>
                      <c:pt idx="84">
                        <c:v>2174.1887309938293</c:v>
                      </c:pt>
                      <c:pt idx="85">
                        <c:v>2780.4491118706951</c:v>
                      </c:pt>
                      <c:pt idx="86">
                        <c:v>3183.1035601742833</c:v>
                      </c:pt>
                      <c:pt idx="87">
                        <c:v>3338.6703367082155</c:v>
                      </c:pt>
                      <c:pt idx="88">
                        <c:v>3124.0993855018669</c:v>
                      </c:pt>
                      <c:pt idx="89">
                        <c:v>3009.4245632063175</c:v>
                      </c:pt>
                      <c:pt idx="90">
                        <c:v>3009.206409382361</c:v>
                      </c:pt>
                      <c:pt idx="91">
                        <c:v>3180.3277451692998</c:v>
                      </c:pt>
                      <c:pt idx="92">
                        <c:v>3242.7722105572293</c:v>
                      </c:pt>
                      <c:pt idx="93">
                        <c:v>3076.2432715182335</c:v>
                      </c:pt>
                      <c:pt idx="94">
                        <c:v>2864.104522539596</c:v>
                      </c:pt>
                      <c:pt idx="95">
                        <c:v>2642.2573138084749</c:v>
                      </c:pt>
                      <c:pt idx="96">
                        <c:v>2640.7677831958331</c:v>
                      </c:pt>
                      <c:pt idx="97">
                        <c:v>2575.6041652339463</c:v>
                      </c:pt>
                      <c:pt idx="98">
                        <c:v>2579.735660003455</c:v>
                      </c:pt>
                      <c:pt idx="99">
                        <c:v>2547.4923286305316</c:v>
                      </c:pt>
                      <c:pt idx="100">
                        <c:v>2444.4470131966154</c:v>
                      </c:pt>
                      <c:pt idx="101">
                        <c:v>2399.7745618660247</c:v>
                      </c:pt>
                      <c:pt idx="102">
                        <c:v>2474.3575210595391</c:v>
                      </c:pt>
                      <c:pt idx="103">
                        <c:v>2729.7391457783756</c:v>
                      </c:pt>
                      <c:pt idx="104">
                        <c:v>3012.2614329418016</c:v>
                      </c:pt>
                      <c:pt idx="105">
                        <c:v>2983.6956751250682</c:v>
                      </c:pt>
                      <c:pt idx="106">
                        <c:v>2964.5609912198015</c:v>
                      </c:pt>
                      <c:pt idx="107">
                        <c:v>2905.3714013286253</c:v>
                      </c:pt>
                      <c:pt idx="108">
                        <c:v>3159.6536772947748</c:v>
                      </c:pt>
                      <c:pt idx="109">
                        <c:v>3411.1569932956895</c:v>
                      </c:pt>
                      <c:pt idx="110">
                        <c:v>3528.7077238489255</c:v>
                      </c:pt>
                      <c:pt idx="111">
                        <c:v>3479.8292055045699</c:v>
                      </c:pt>
                      <c:pt idx="112">
                        <c:v>3208.3997117335994</c:v>
                      </c:pt>
                      <c:pt idx="113">
                        <c:v>3038.2885176787831</c:v>
                      </c:pt>
                      <c:pt idx="114">
                        <c:v>2998.5368257844266</c:v>
                      </c:pt>
                      <c:pt idx="115">
                        <c:v>3362.657446963432</c:v>
                      </c:pt>
                      <c:pt idx="116">
                        <c:v>3711.8252856308436</c:v>
                      </c:pt>
                      <c:pt idx="117">
                        <c:v>3961.6756296148178</c:v>
                      </c:pt>
                      <c:pt idx="118">
                        <c:v>3852.41128602556</c:v>
                      </c:pt>
                      <c:pt idx="119">
                        <c:v>4026.8295066448541</c:v>
                      </c:pt>
                      <c:pt idx="120">
                        <c:v>4257.1699505120496</c:v>
                      </c:pt>
                      <c:pt idx="121">
                        <c:v>4774.691041996969</c:v>
                      </c:pt>
                      <c:pt idx="122">
                        <c:v>4307</c:v>
                      </c:pt>
                      <c:pt idx="123">
                        <c:v>4450</c:v>
                      </c:pt>
                      <c:pt idx="124">
                        <c:v>4320</c:v>
                      </c:pt>
                      <c:pt idx="125">
                        <c:v>4406</c:v>
                      </c:pt>
                      <c:pt idx="126">
                        <c:v>4598</c:v>
                      </c:pt>
                      <c:pt idx="127">
                        <c:v>5197</c:v>
                      </c:pt>
                      <c:pt idx="128">
                        <c:v>5692</c:v>
                      </c:pt>
                      <c:pt idx="129">
                        <c:v>5780</c:v>
                      </c:pt>
                      <c:pt idx="130">
                        <c:v>3849</c:v>
                      </c:pt>
                      <c:pt idx="131">
                        <c:v>1782</c:v>
                      </c:pt>
                    </c:numCache>
                  </c:numRef>
                </c:val>
                <c:smooth val="0"/>
                <c:extLst>
                  <c:ext xmlns:c16="http://schemas.microsoft.com/office/drawing/2014/chart" uri="{C3380CC4-5D6E-409C-BE32-E72D297353CC}">
                    <c16:uniqueId val="{00000004-3FDD-4792-B530-02DF6C49CBC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6 Safety Stocks'!$H$1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6 Safety Stocks'!$A$2:$A$133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6 Safety Stocks'!$H$2:$H$133</c15:sqref>
                        </c15:formulaRef>
                      </c:ext>
                    </c:extLst>
                    <c:numCache>
                      <c:formatCode>_-* #,##0\ _€_-;\-* #,##0\ _€_-;_-* "-"??\ _€_-;_-@_-</c:formatCode>
                      <c:ptCount val="132"/>
                      <c:pt idx="0">
                        <c:v>1000</c:v>
                      </c:pt>
                      <c:pt idx="1">
                        <c:v>648</c:v>
                      </c:pt>
                      <c:pt idx="2">
                        <c:v>578</c:v>
                      </c:pt>
                      <c:pt idx="3">
                        <c:v>594</c:v>
                      </c:pt>
                      <c:pt idx="4">
                        <c:v>585</c:v>
                      </c:pt>
                      <c:pt idx="5">
                        <c:v>530</c:v>
                      </c:pt>
                      <c:pt idx="6">
                        <c:v>390</c:v>
                      </c:pt>
                      <c:pt idx="7">
                        <c:v>501</c:v>
                      </c:pt>
                      <c:pt idx="8">
                        <c:v>685</c:v>
                      </c:pt>
                      <c:pt idx="9">
                        <c:v>869</c:v>
                      </c:pt>
                      <c:pt idx="10">
                        <c:v>707</c:v>
                      </c:pt>
                      <c:pt idx="11">
                        <c:v>443</c:v>
                      </c:pt>
                      <c:pt idx="12">
                        <c:v>585</c:v>
                      </c:pt>
                      <c:pt idx="13">
                        <c:v>678</c:v>
                      </c:pt>
                      <c:pt idx="14">
                        <c:v>733.61743073533466</c:v>
                      </c:pt>
                      <c:pt idx="15">
                        <c:v>755.86296578379961</c:v>
                      </c:pt>
                      <c:pt idx="16">
                        <c:v>726.39641251499756</c:v>
                      </c:pt>
                      <c:pt idx="17">
                        <c:v>684.33812531381705</c:v>
                      </c:pt>
                      <c:pt idx="18">
                        <c:v>689.36722758105816</c:v>
                      </c:pt>
                      <c:pt idx="19">
                        <c:v>741.36722758105816</c:v>
                      </c:pt>
                      <c:pt idx="20">
                        <c:v>1026.900926991952</c:v>
                      </c:pt>
                      <c:pt idx="21">
                        <c:v>1051.9784810950705</c:v>
                      </c:pt>
                      <c:pt idx="22">
                        <c:v>922.70047038911389</c:v>
                      </c:pt>
                      <c:pt idx="23">
                        <c:v>862.91853472137018</c:v>
                      </c:pt>
                      <c:pt idx="24">
                        <c:v>667.64067890927618</c:v>
                      </c:pt>
                      <c:pt idx="25">
                        <c:v>601.1305387722557</c:v>
                      </c:pt>
                      <c:pt idx="26">
                        <c:v>685.51917064213148</c:v>
                      </c:pt>
                      <c:pt idx="27">
                        <c:v>486.94408260765886</c:v>
                      </c:pt>
                      <c:pt idx="28">
                        <c:v>509.94408260765886</c:v>
                      </c:pt>
                      <c:pt idx="29">
                        <c:v>472.68816985669855</c:v>
                      </c:pt>
                      <c:pt idx="30">
                        <c:v>348.51886729965281</c:v>
                      </c:pt>
                      <c:pt idx="31">
                        <c:v>501.02920692023554</c:v>
                      </c:pt>
                      <c:pt idx="32">
                        <c:v>610.60858076648719</c:v>
                      </c:pt>
                      <c:pt idx="33">
                        <c:v>713.27791255547641</c:v>
                      </c:pt>
                      <c:pt idx="34">
                        <c:v>729.34619628916153</c:v>
                      </c:pt>
                      <c:pt idx="35">
                        <c:v>771.02731320244197</c:v>
                      </c:pt>
                      <c:pt idx="36">
                        <c:v>654.98225798788917</c:v>
                      </c:pt>
                      <c:pt idx="37">
                        <c:v>687.54839702552681</c:v>
                      </c:pt>
                      <c:pt idx="38">
                        <c:v>866.15650261149358</c:v>
                      </c:pt>
                      <c:pt idx="39">
                        <c:v>705.76758517032476</c:v>
                      </c:pt>
                      <c:pt idx="40">
                        <c:v>762.28774566649554</c:v>
                      </c:pt>
                      <c:pt idx="41">
                        <c:v>742.15308916301819</c:v>
                      </c:pt>
                      <c:pt idx="42">
                        <c:v>595.30976835431761</c:v>
                      </c:pt>
                      <c:pt idx="43">
                        <c:v>671.71919931757679</c:v>
                      </c:pt>
                      <c:pt idx="44">
                        <c:v>787.79323763746447</c:v>
                      </c:pt>
                      <c:pt idx="45">
                        <c:v>836.71847589605841</c:v>
                      </c:pt>
                      <c:pt idx="46">
                        <c:v>877.30374587597498</c:v>
                      </c:pt>
                      <c:pt idx="47">
                        <c:v>795.00250912608362</c:v>
                      </c:pt>
                      <c:pt idx="48">
                        <c:v>731.6050870559427</c:v>
                      </c:pt>
                      <c:pt idx="49">
                        <c:v>800.16485191706465</c:v>
                      </c:pt>
                      <c:pt idx="50">
                        <c:v>785.75261656979478</c:v>
                      </c:pt>
                      <c:pt idx="51">
                        <c:v>690.63596401120185</c:v>
                      </c:pt>
                      <c:pt idx="52">
                        <c:v>697.3750036602089</c:v>
                      </c:pt>
                      <c:pt idx="53">
                        <c:v>602.31056660667332</c:v>
                      </c:pt>
                      <c:pt idx="54">
                        <c:v>529.92849052373958</c:v>
                      </c:pt>
                      <c:pt idx="55">
                        <c:v>832.74651144096401</c:v>
                      </c:pt>
                      <c:pt idx="56">
                        <c:v>892.17570619251001</c:v>
                      </c:pt>
                      <c:pt idx="57">
                        <c:v>969.10268043079304</c:v>
                      </c:pt>
                      <c:pt idx="58">
                        <c:v>871.28409881333255</c:v>
                      </c:pt>
                      <c:pt idx="59">
                        <c:v>768.91226043102233</c:v>
                      </c:pt>
                      <c:pt idx="60">
                        <c:v>891.03746570597991</c:v>
                      </c:pt>
                      <c:pt idx="61">
                        <c:v>633.80618327610705</c:v>
                      </c:pt>
                      <c:pt idx="62">
                        <c:v>482.14145572274265</c:v>
                      </c:pt>
                      <c:pt idx="63">
                        <c:v>1024.1330746797948</c:v>
                      </c:pt>
                      <c:pt idx="64">
                        <c:v>1129.1729501942932</c:v>
                      </c:pt>
                      <c:pt idx="65">
                        <c:v>1010.911113325471</c:v>
                      </c:pt>
                      <c:pt idx="66">
                        <c:v>924.18873193906529</c:v>
                      </c:pt>
                      <c:pt idx="67">
                        <c:v>1027.4999689657029</c:v>
                      </c:pt>
                      <c:pt idx="68">
                        <c:v>1074.7254760539927</c:v>
                      </c:pt>
                      <c:pt idx="69">
                        <c:v>1180.2822505423023</c:v>
                      </c:pt>
                      <c:pt idx="70">
                        <c:v>1141.2520727570036</c:v>
                      </c:pt>
                      <c:pt idx="71">
                        <c:v>1003.8550413908451</c:v>
                      </c:pt>
                      <c:pt idx="72">
                        <c:v>1079.4848610275126</c:v>
                      </c:pt>
                      <c:pt idx="73">
                        <c:v>877.65344036556098</c:v>
                      </c:pt>
                      <c:pt idx="74">
                        <c:v>722.10393312094629</c:v>
                      </c:pt>
                      <c:pt idx="75">
                        <c:v>884.57503438054073</c:v>
                      </c:pt>
                      <c:pt idx="76">
                        <c:v>792.75201723547298</c:v>
                      </c:pt>
                      <c:pt idx="77">
                        <c:v>620.46671211893454</c:v>
                      </c:pt>
                      <c:pt idx="78">
                        <c:v>711.14060491670602</c:v>
                      </c:pt>
                      <c:pt idx="79">
                        <c:v>864.46832266144588</c:v>
                      </c:pt>
                      <c:pt idx="80">
                        <c:v>770.34967625569425</c:v>
                      </c:pt>
                      <c:pt idx="81">
                        <c:v>833.70354279139519</c:v>
                      </c:pt>
                      <c:pt idx="82">
                        <c:v>1015.1834595311821</c:v>
                      </c:pt>
                      <c:pt idx="83">
                        <c:v>1055.3656427921637</c:v>
                      </c:pt>
                      <c:pt idx="84">
                        <c:v>1000.0991165805535</c:v>
                      </c:pt>
                      <c:pt idx="85">
                        <c:v>602.9331234150136</c:v>
                      </c:pt>
                      <c:pt idx="86">
                        <c:v>652.25560757881567</c:v>
                      </c:pt>
                      <c:pt idx="87">
                        <c:v>1525.2603808768658</c:v>
                      </c:pt>
                      <c:pt idx="88">
                        <c:v>1584.8479525954676</c:v>
                      </c:pt>
                      <c:pt idx="89">
                        <c:v>1659.6703367082155</c:v>
                      </c:pt>
                      <c:pt idx="90">
                        <c:v>1747.0993855018669</c:v>
                      </c:pt>
                      <c:pt idx="91">
                        <c:v>1695.4245632063175</c:v>
                      </c:pt>
                      <c:pt idx="92">
                        <c:v>1523.206409382361</c:v>
                      </c:pt>
                      <c:pt idx="93">
                        <c:v>1694.3277451692998</c:v>
                      </c:pt>
                      <c:pt idx="94">
                        <c:v>1794.7722105572293</c:v>
                      </c:pt>
                      <c:pt idx="95">
                        <c:v>1588.2432715182335</c:v>
                      </c:pt>
                      <c:pt idx="96">
                        <c:v>1350.104522539596</c:v>
                      </c:pt>
                      <c:pt idx="97">
                        <c:v>1189.2573138084749</c:v>
                      </c:pt>
                      <c:pt idx="98">
                        <c:v>1355.7677831958331</c:v>
                      </c:pt>
                      <c:pt idx="99">
                        <c:v>1154.6041652339463</c:v>
                      </c:pt>
                      <c:pt idx="100">
                        <c:v>1061.735660003455</c:v>
                      </c:pt>
                      <c:pt idx="101">
                        <c:v>1121.4923286305316</c:v>
                      </c:pt>
                      <c:pt idx="102">
                        <c:v>902.44701319661544</c:v>
                      </c:pt>
                      <c:pt idx="103">
                        <c:v>933.77456186602467</c:v>
                      </c:pt>
                      <c:pt idx="104">
                        <c:v>997.35752105953907</c:v>
                      </c:pt>
                      <c:pt idx="105">
                        <c:v>1092.7391457783756</c:v>
                      </c:pt>
                      <c:pt idx="106">
                        <c:v>1225.2614329418016</c:v>
                      </c:pt>
                      <c:pt idx="107">
                        <c:v>1039.6956751250682</c:v>
                      </c:pt>
                      <c:pt idx="108">
                        <c:v>1006.5609912198015</c:v>
                      </c:pt>
                      <c:pt idx="109">
                        <c:v>874.81041010882382</c:v>
                      </c:pt>
                      <c:pt idx="110">
                        <c:v>1278.2822759661494</c:v>
                      </c:pt>
                      <c:pt idx="111">
                        <c:v>1603.3465831868657</c:v>
                      </c:pt>
                      <c:pt idx="112">
                        <c:v>1543.7077238489255</c:v>
                      </c:pt>
                      <c:pt idx="113">
                        <c:v>1595.8292055045699</c:v>
                      </c:pt>
                      <c:pt idx="114">
                        <c:v>1568.3997117335994</c:v>
                      </c:pt>
                      <c:pt idx="115">
                        <c:v>1594.2885176787831</c:v>
                      </c:pt>
                      <c:pt idx="116">
                        <c:v>1331.5368257844266</c:v>
                      </c:pt>
                      <c:pt idx="117">
                        <c:v>1138.657446963432</c:v>
                      </c:pt>
                      <c:pt idx="118">
                        <c:v>1422.8252856308436</c:v>
                      </c:pt>
                      <c:pt idx="119">
                        <c:v>1442.8503439839742</c:v>
                      </c:pt>
                      <c:pt idx="120">
                        <c:v>1563.5860003947164</c:v>
                      </c:pt>
                    </c:numCache>
                  </c:numRef>
                </c:val>
                <c:smooth val="0"/>
                <c:extLst xmlns:c15="http://schemas.microsoft.com/office/drawing/2012/chart">
                  <c:ext xmlns:c16="http://schemas.microsoft.com/office/drawing/2014/chart" uri="{C3380CC4-5D6E-409C-BE32-E72D297353CC}">
                    <c16:uniqueId val="{00000005-3FDD-4792-B530-02DF6C49CBC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6 Safety Stocks'!$I$1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6 Safety Stocks'!$A$2:$A$133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6 Safety Stocks'!$I$2:$I$133</c15:sqref>
                        </c15:formulaRef>
                      </c:ext>
                    </c:extLst>
                    <c:numCache>
                      <c:formatCode>_-* #,##0\ _€_-;\-* #,##0\ _€_-;_-* "-"??\ _€_-;_-@_-</c:formatCode>
                      <c:ptCount val="132"/>
                      <c:pt idx="0">
                        <c:v>352</c:v>
                      </c:pt>
                      <c:pt idx="1">
                        <c:v>335</c:v>
                      </c:pt>
                      <c:pt idx="2">
                        <c:v>365</c:v>
                      </c:pt>
                      <c:pt idx="3">
                        <c:v>360</c:v>
                      </c:pt>
                      <c:pt idx="4">
                        <c:v>431</c:v>
                      </c:pt>
                      <c:pt idx="5">
                        <c:v>477</c:v>
                      </c:pt>
                      <c:pt idx="6">
                        <c:v>390</c:v>
                      </c:pt>
                      <c:pt idx="7">
                        <c:v>348</c:v>
                      </c:pt>
                      <c:pt idx="8">
                        <c:v>271</c:v>
                      </c:pt>
                      <c:pt idx="9">
                        <c:v>562</c:v>
                      </c:pt>
                      <c:pt idx="10">
                        <c:v>525</c:v>
                      </c:pt>
                      <c:pt idx="11">
                        <c:v>443</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348.51886729965281</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697.3750036602089</c:v>
                      </c:pt>
                      <c:pt idx="53">
                        <c:v>533</c:v>
                      </c:pt>
                      <c:pt idx="54">
                        <c:v>496</c:v>
                      </c:pt>
                      <c:pt idx="55">
                        <c:v>449</c:v>
                      </c:pt>
                      <c:pt idx="56">
                        <c:v>531</c:v>
                      </c:pt>
                      <c:pt idx="57">
                        <c:v>639</c:v>
                      </c:pt>
                      <c:pt idx="58">
                        <c:v>591</c:v>
                      </c:pt>
                      <c:pt idx="59">
                        <c:v>328</c:v>
                      </c:pt>
                      <c:pt idx="60">
                        <c:v>721</c:v>
                      </c:pt>
                      <c:pt idx="61">
                        <c:v>598</c:v>
                      </c:pt>
                      <c:pt idx="62">
                        <c:v>482.14145572274265</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602.9331234150136</c:v>
                      </c:pt>
                      <c:pt idx="86">
                        <c:v>652.25560757881567</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1006.5609912198015</c:v>
                      </c:pt>
                      <c:pt idx="109">
                        <c:v>874.81041010882382</c:v>
                      </c:pt>
                      <c:pt idx="110">
                        <c:v>933</c:v>
                      </c:pt>
                      <c:pt idx="111">
                        <c:v>1052</c:v>
                      </c:pt>
                      <c:pt idx="112">
                        <c:v>832</c:v>
                      </c:pt>
                      <c:pt idx="113">
                        <c:v>808</c:v>
                      </c:pt>
                      <c:pt idx="114">
                        <c:v>636</c:v>
                      </c:pt>
                      <c:pt idx="115">
                        <c:v>1031</c:v>
                      </c:pt>
                      <c:pt idx="116">
                        <c:v>1193</c:v>
                      </c:pt>
                      <c:pt idx="117">
                        <c:v>1096</c:v>
                      </c:pt>
                      <c:pt idx="118">
                        <c:v>1422.8252856308436</c:v>
                      </c:pt>
                      <c:pt idx="119">
                        <c:v>866</c:v>
                      </c:pt>
                      <c:pt idx="120">
                        <c:v>1540</c:v>
                      </c:pt>
                    </c:numCache>
                  </c:numRef>
                </c:val>
                <c:smooth val="0"/>
                <c:extLst xmlns:c15="http://schemas.microsoft.com/office/drawing/2012/chart">
                  <c:ext xmlns:c16="http://schemas.microsoft.com/office/drawing/2014/chart" uri="{C3380CC4-5D6E-409C-BE32-E72D297353CC}">
                    <c16:uniqueId val="{00000006-3FDD-4792-B530-02DF6C49CBC7}"/>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7'!$B$1</c:f>
              <c:strCache>
                <c:ptCount val="1"/>
                <c:pt idx="0">
                  <c:v> Demand </c:v>
                </c:pt>
              </c:strCache>
            </c:strRef>
          </c:tx>
          <c:spPr>
            <a:ln w="28575" cap="rnd">
              <a:solidFill>
                <a:schemeClr val="accent1"/>
              </a:solidFill>
              <a:round/>
            </a:ln>
            <a:effectLst/>
          </c:spPr>
          <c:marker>
            <c:symbol val="none"/>
          </c:marker>
          <c:cat>
            <c:numRef>
              <c:f>'Step 7'!$A$2:$A$133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7'!$B$2:$B$133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5382-4623-99F0-CAE816E1E65F}"/>
            </c:ext>
          </c:extLst>
        </c:ser>
        <c:ser>
          <c:idx val="1"/>
          <c:order val="1"/>
          <c:tx>
            <c:strRef>
              <c:f>'Step 7'!$C$1</c:f>
              <c:strCache>
                <c:ptCount val="1"/>
                <c:pt idx="0">
                  <c:v> Forecast </c:v>
                </c:pt>
              </c:strCache>
            </c:strRef>
          </c:tx>
          <c:spPr>
            <a:ln w="28575" cap="rnd">
              <a:solidFill>
                <a:schemeClr val="accent2"/>
              </a:solidFill>
              <a:round/>
            </a:ln>
            <a:effectLst/>
          </c:spPr>
          <c:marker>
            <c:symbol val="none"/>
          </c:marker>
          <c:cat>
            <c:numRef>
              <c:f>'Step 7'!$A$2:$A$133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7'!$C$2:$C$133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5382-4623-99F0-CAE816E1E65F}"/>
            </c:ext>
          </c:extLst>
        </c:ser>
        <c:ser>
          <c:idx val="5"/>
          <c:order val="5"/>
          <c:tx>
            <c:strRef>
              <c:f>'Step 7'!$H$1</c:f>
              <c:strCache>
                <c:ptCount val="1"/>
                <c:pt idx="0">
                  <c:v> Lost Sales </c:v>
                </c:pt>
              </c:strCache>
            </c:strRef>
          </c:tx>
          <c:spPr>
            <a:ln w="28575" cap="rnd">
              <a:solidFill>
                <a:schemeClr val="accent6"/>
              </a:solidFill>
              <a:round/>
            </a:ln>
            <a:effectLst/>
          </c:spPr>
          <c:marker>
            <c:symbol val="none"/>
          </c:marker>
          <c:cat>
            <c:numRef>
              <c:f>'Step 7'!$A$2:$A$133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7'!$H$2:$H$133</c:f>
              <c:numCache>
                <c:formatCode>_-* #,##0\ _€_-;\-* #,##0\ _€_-;_-* "-"??\ _€_-;_-@_-</c:formatCode>
                <c:ptCount val="132"/>
                <c:pt idx="0">
                  <c:v>0</c:v>
                </c:pt>
                <c:pt idx="1">
                  <c:v>0</c:v>
                </c:pt>
                <c:pt idx="2">
                  <c:v>0</c:v>
                </c:pt>
                <c:pt idx="3">
                  <c:v>0</c:v>
                </c:pt>
                <c:pt idx="4">
                  <c:v>0</c:v>
                </c:pt>
                <c:pt idx="5">
                  <c:v>79.747449258760753</c:v>
                </c:pt>
                <c:pt idx="6">
                  <c:v>51.264890567930706</c:v>
                </c:pt>
                <c:pt idx="7">
                  <c:v>0</c:v>
                </c:pt>
                <c:pt idx="8">
                  <c:v>0</c:v>
                </c:pt>
                <c:pt idx="9">
                  <c:v>0</c:v>
                </c:pt>
                <c:pt idx="10">
                  <c:v>0</c:v>
                </c:pt>
                <c:pt idx="11">
                  <c:v>185.12322323283638</c:v>
                </c:pt>
                <c:pt idx="12">
                  <c:v>0</c:v>
                </c:pt>
                <c:pt idx="13">
                  <c:v>0</c:v>
                </c:pt>
                <c:pt idx="14">
                  <c:v>0</c:v>
                </c:pt>
                <c:pt idx="15">
                  <c:v>0</c:v>
                </c:pt>
                <c:pt idx="16">
                  <c:v>0</c:v>
                </c:pt>
                <c:pt idx="17">
                  <c:v>80.045194979595863</c:v>
                </c:pt>
                <c:pt idx="18">
                  <c:v>0</c:v>
                </c:pt>
                <c:pt idx="19">
                  <c:v>0</c:v>
                </c:pt>
                <c:pt idx="20">
                  <c:v>0</c:v>
                </c:pt>
                <c:pt idx="21">
                  <c:v>0</c:v>
                </c:pt>
                <c:pt idx="22">
                  <c:v>0</c:v>
                </c:pt>
                <c:pt idx="23">
                  <c:v>0</c:v>
                </c:pt>
                <c:pt idx="24">
                  <c:v>0</c:v>
                </c:pt>
                <c:pt idx="25">
                  <c:v>0</c:v>
                </c:pt>
                <c:pt idx="26">
                  <c:v>0</c:v>
                </c:pt>
                <c:pt idx="27">
                  <c:v>94.960996813009615</c:v>
                </c:pt>
                <c:pt idx="28">
                  <c:v>82.899385196591311</c:v>
                </c:pt>
                <c:pt idx="29">
                  <c:v>30.455851572011625</c:v>
                </c:pt>
                <c:pt idx="30">
                  <c:v>183.28132908401278</c:v>
                </c:pt>
                <c:pt idx="31">
                  <c:v>0</c:v>
                </c:pt>
                <c:pt idx="32">
                  <c:v>0</c:v>
                </c:pt>
                <c:pt idx="33">
                  <c:v>2.1879259747947799E-5</c:v>
                </c:pt>
                <c:pt idx="34">
                  <c:v>0</c:v>
                </c:pt>
                <c:pt idx="35">
                  <c:v>0</c:v>
                </c:pt>
                <c:pt idx="36">
                  <c:v>0</c:v>
                </c:pt>
                <c:pt idx="37">
                  <c:v>0</c:v>
                </c:pt>
                <c:pt idx="38">
                  <c:v>0</c:v>
                </c:pt>
                <c:pt idx="39">
                  <c:v>0</c:v>
                </c:pt>
                <c:pt idx="40">
                  <c:v>0</c:v>
                </c:pt>
                <c:pt idx="41">
                  <c:v>0</c:v>
                </c:pt>
                <c:pt idx="42">
                  <c:v>30.733081966633563</c:v>
                </c:pt>
                <c:pt idx="43">
                  <c:v>0</c:v>
                </c:pt>
                <c:pt idx="44">
                  <c:v>0</c:v>
                </c:pt>
                <c:pt idx="45">
                  <c:v>0</c:v>
                </c:pt>
                <c:pt idx="46">
                  <c:v>0</c:v>
                </c:pt>
                <c:pt idx="47">
                  <c:v>0</c:v>
                </c:pt>
                <c:pt idx="48">
                  <c:v>0</c:v>
                </c:pt>
                <c:pt idx="49">
                  <c:v>0</c:v>
                </c:pt>
                <c:pt idx="50">
                  <c:v>0</c:v>
                </c:pt>
                <c:pt idx="51">
                  <c:v>0</c:v>
                </c:pt>
                <c:pt idx="52">
                  <c:v>32.975385984396326</c:v>
                </c:pt>
                <c:pt idx="53">
                  <c:v>0</c:v>
                </c:pt>
                <c:pt idx="54">
                  <c:v>0</c:v>
                </c:pt>
                <c:pt idx="55">
                  <c:v>0</c:v>
                </c:pt>
                <c:pt idx="56">
                  <c:v>0</c:v>
                </c:pt>
                <c:pt idx="57">
                  <c:v>0</c:v>
                </c:pt>
                <c:pt idx="58">
                  <c:v>0</c:v>
                </c:pt>
                <c:pt idx="59">
                  <c:v>0</c:v>
                </c:pt>
                <c:pt idx="60">
                  <c:v>0</c:v>
                </c:pt>
                <c:pt idx="61">
                  <c:v>55.919944281323751</c:v>
                </c:pt>
                <c:pt idx="62">
                  <c:v>270.09856545871344</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0.62014921579338989</c:v>
                </c:pt>
                <c:pt idx="77">
                  <c:v>26.213547554248862</c:v>
                </c:pt>
                <c:pt idx="78">
                  <c:v>0</c:v>
                </c:pt>
                <c:pt idx="79">
                  <c:v>0</c:v>
                </c:pt>
                <c:pt idx="80">
                  <c:v>53.384015111376357</c:v>
                </c:pt>
                <c:pt idx="81">
                  <c:v>0</c:v>
                </c:pt>
                <c:pt idx="82">
                  <c:v>0</c:v>
                </c:pt>
                <c:pt idx="83">
                  <c:v>0</c:v>
                </c:pt>
                <c:pt idx="84">
                  <c:v>94.11912454344565</c:v>
                </c:pt>
                <c:pt idx="85">
                  <c:v>348.01848786077744</c:v>
                </c:pt>
                <c:pt idx="86">
                  <c:v>312.66325109217451</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18.418919608976012</c:v>
                </c:pt>
                <c:pt idx="102">
                  <c:v>0</c:v>
                </c:pt>
                <c:pt idx="103">
                  <c:v>116.12937126692259</c:v>
                </c:pt>
                <c:pt idx="104">
                  <c:v>0</c:v>
                </c:pt>
                <c:pt idx="105">
                  <c:v>0</c:v>
                </c:pt>
                <c:pt idx="106">
                  <c:v>0</c:v>
                </c:pt>
                <c:pt idx="107">
                  <c:v>105.89120969706983</c:v>
                </c:pt>
                <c:pt idx="108">
                  <c:v>80.3757739740754</c:v>
                </c:pt>
                <c:pt idx="109">
                  <c:v>0</c:v>
                </c:pt>
                <c:pt idx="110">
                  <c:v>0</c:v>
                </c:pt>
                <c:pt idx="111">
                  <c:v>0</c:v>
                </c:pt>
                <c:pt idx="112">
                  <c:v>0</c:v>
                </c:pt>
                <c:pt idx="113">
                  <c:v>0</c:v>
                </c:pt>
                <c:pt idx="114">
                  <c:v>0</c:v>
                </c:pt>
                <c:pt idx="115">
                  <c:v>0</c:v>
                </c:pt>
                <c:pt idx="116">
                  <c:v>42.696150003598177</c:v>
                </c:pt>
                <c:pt idx="117">
                  <c:v>110.49897532765226</c:v>
                </c:pt>
                <c:pt idx="118">
                  <c:v>300.36755471603465</c:v>
                </c:pt>
                <c:pt idx="119">
                  <c:v>0</c:v>
                </c:pt>
                <c:pt idx="120">
                  <c:v>152.21566253672336</c:v>
                </c:pt>
              </c:numCache>
            </c:numRef>
          </c:val>
          <c:smooth val="0"/>
          <c:extLst>
            <c:ext xmlns:c16="http://schemas.microsoft.com/office/drawing/2014/chart" uri="{C3380CC4-5D6E-409C-BE32-E72D297353CC}">
              <c16:uniqueId val="{00000002-5382-4623-99F0-CAE816E1E65F}"/>
            </c:ext>
          </c:extLst>
        </c:ser>
        <c:ser>
          <c:idx val="7"/>
          <c:order val="7"/>
          <c:tx>
            <c:strRef>
              <c:f>'Step 7'!$J$1</c:f>
              <c:strCache>
                <c:ptCount val="1"/>
                <c:pt idx="0">
                  <c:v> Average Inventory </c:v>
                </c:pt>
              </c:strCache>
            </c:strRef>
          </c:tx>
          <c:spPr>
            <a:ln w="28575" cap="rnd">
              <a:solidFill>
                <a:schemeClr val="accent2">
                  <a:lumMod val="60000"/>
                </a:schemeClr>
              </a:solidFill>
              <a:round/>
            </a:ln>
            <a:effectLst/>
          </c:spPr>
          <c:marker>
            <c:symbol val="none"/>
          </c:marker>
          <c:val>
            <c:numRef>
              <c:f>'Step 7'!$J$2:$J$122</c:f>
              <c:numCache>
                <c:formatCode>_-* #,##0\ _€_-;\-* #,##0\ _€_-;_-* "-"??\ _€_-;_-@_-</c:formatCode>
                <c:ptCount val="121"/>
                <c:pt idx="0">
                  <c:v>824</c:v>
                </c:pt>
                <c:pt idx="1">
                  <c:v>480.5</c:v>
                </c:pt>
                <c:pt idx="2">
                  <c:v>267.09751890710595</c:v>
                </c:pt>
                <c:pt idx="3">
                  <c:v>282.76384401632345</c:v>
                </c:pt>
                <c:pt idx="4">
                  <c:v>240.90860724772051</c:v>
                </c:pt>
                <c:pt idx="5">
                  <c:v>198.62627537061962</c:v>
                </c:pt>
                <c:pt idx="6">
                  <c:v>175.86755471603465</c:v>
                </c:pt>
                <c:pt idx="7">
                  <c:v>326.81108834061456</c:v>
                </c:pt>
                <c:pt idx="8">
                  <c:v>467.29669916922785</c:v>
                </c:pt>
                <c:pt idx="9">
                  <c:v>479.81106646135481</c:v>
                </c:pt>
                <c:pt idx="10">
                  <c:v>324.40963192006802</c:v>
                </c:pt>
                <c:pt idx="11">
                  <c:v>163.43838838358181</c:v>
                </c:pt>
                <c:pt idx="12">
                  <c:v>396.84394349351896</c:v>
                </c:pt>
                <c:pt idx="13">
                  <c:v>447.23408475972155</c:v>
                </c:pt>
                <c:pt idx="14">
                  <c:v>400.0995682518012</c:v>
                </c:pt>
                <c:pt idx="15">
                  <c:v>314.46712296783585</c:v>
                </c:pt>
                <c:pt idx="16">
                  <c:v>352.93324314258371</c:v>
                </c:pt>
                <c:pt idx="17">
                  <c:v>256.47740251020207</c:v>
                </c:pt>
                <c:pt idx="18">
                  <c:v>395.44558296927516</c:v>
                </c:pt>
                <c:pt idx="19">
                  <c:v>491.43326502184345</c:v>
                </c:pt>
                <c:pt idx="20">
                  <c:v>649.77718663610267</c:v>
                </c:pt>
                <c:pt idx="21">
                  <c:v>656.37677676716362</c:v>
                </c:pt>
                <c:pt idx="22">
                  <c:v>518.4291444531932</c:v>
                </c:pt>
                <c:pt idx="23">
                  <c:v>400.44043772827717</c:v>
                </c:pt>
                <c:pt idx="24">
                  <c:v>340.83879825252097</c:v>
                </c:pt>
                <c:pt idx="25">
                  <c:v>175.41682650576149</c:v>
                </c:pt>
                <c:pt idx="26">
                  <c:v>237.43941305592944</c:v>
                </c:pt>
                <c:pt idx="27">
                  <c:v>91.519501593495193</c:v>
                </c:pt>
                <c:pt idx="28">
                  <c:v>153.05030740170434</c:v>
                </c:pt>
                <c:pt idx="29">
                  <c:v>176.27207421399419</c:v>
                </c:pt>
                <c:pt idx="30">
                  <c:v>97.359335457993609</c:v>
                </c:pt>
                <c:pt idx="31">
                  <c:v>221.0236112225158</c:v>
                </c:pt>
                <c:pt idx="32">
                  <c:v>279.92504576380236</c:v>
                </c:pt>
                <c:pt idx="33">
                  <c:v>224.99998906037013</c:v>
                </c:pt>
                <c:pt idx="34">
                  <c:v>289.75359729284673</c:v>
                </c:pt>
                <c:pt idx="35">
                  <c:v>278.75462196519447</c:v>
                </c:pt>
                <c:pt idx="36">
                  <c:v>302.86445881973191</c:v>
                </c:pt>
                <c:pt idx="37">
                  <c:v>300.98766017330854</c:v>
                </c:pt>
                <c:pt idx="38">
                  <c:v>456.34392161425922</c:v>
                </c:pt>
                <c:pt idx="39">
                  <c:v>298.94351174532017</c:v>
                </c:pt>
                <c:pt idx="40">
                  <c:v>321.83262833917524</c:v>
                </c:pt>
                <c:pt idx="41">
                  <c:v>288.27616196375516</c:v>
                </c:pt>
                <c:pt idx="42">
                  <c:v>205.63345901668322</c:v>
                </c:pt>
                <c:pt idx="43">
                  <c:v>320.71149820955338</c:v>
                </c:pt>
                <c:pt idx="44">
                  <c:v>408.70225427916489</c:v>
                </c:pt>
                <c:pt idx="45">
                  <c:v>466.16937724700074</c:v>
                </c:pt>
                <c:pt idx="46">
                  <c:v>424.43426781493145</c:v>
                </c:pt>
                <c:pt idx="47">
                  <c:v>415.34494628660696</c:v>
                </c:pt>
                <c:pt idx="48">
                  <c:v>359.01127139582422</c:v>
                </c:pt>
                <c:pt idx="49">
                  <c:v>427.62317947431688</c:v>
                </c:pt>
                <c:pt idx="50">
                  <c:v>424.60161759649668</c:v>
                </c:pt>
                <c:pt idx="51">
                  <c:v>402.70120772755763</c:v>
                </c:pt>
                <c:pt idx="52">
                  <c:v>340.51230700780184</c:v>
                </c:pt>
                <c:pt idx="53">
                  <c:v>319.30903899591931</c:v>
                </c:pt>
                <c:pt idx="54">
                  <c:v>283.73306008737404</c:v>
                </c:pt>
                <c:pt idx="55">
                  <c:v>529.80182253096609</c:v>
                </c:pt>
                <c:pt idx="56">
                  <c:v>556.68067052208471</c:v>
                </c:pt>
                <c:pt idx="57">
                  <c:v>586.91475528180649</c:v>
                </c:pt>
                <c:pt idx="58">
                  <c:v>464.8675328367749</c:v>
                </c:pt>
                <c:pt idx="59">
                  <c:v>477.36548349207965</c:v>
                </c:pt>
                <c:pt idx="60">
                  <c:v>428.35623956169093</c:v>
                </c:pt>
                <c:pt idx="61">
                  <c:v>271.04002785933812</c:v>
                </c:pt>
                <c:pt idx="62">
                  <c:v>200.95071727064328</c:v>
                </c:pt>
                <c:pt idx="63">
                  <c:v>622.1776183843017</c:v>
                </c:pt>
                <c:pt idx="64">
                  <c:v>644.08005571867625</c:v>
                </c:pt>
                <c:pt idx="65">
                  <c:v>446.47944091526779</c:v>
                </c:pt>
                <c:pt idx="66">
                  <c:v>417.97019698487884</c:v>
                </c:pt>
                <c:pt idx="67">
                  <c:v>531.99278353504701</c:v>
                </c:pt>
                <c:pt idx="68">
                  <c:v>593.4270732292382</c:v>
                </c:pt>
                <c:pt idx="69">
                  <c:v>645.96095305449035</c:v>
                </c:pt>
                <c:pt idx="70">
                  <c:v>617.13549742174882</c:v>
                </c:pt>
                <c:pt idx="71">
                  <c:v>574.51127139582422</c:v>
                </c:pt>
                <c:pt idx="72">
                  <c:v>533.31209113370255</c:v>
                </c:pt>
                <c:pt idx="73">
                  <c:v>393.04617589342411</c:v>
                </c:pt>
                <c:pt idx="74">
                  <c:v>271.64576602448506</c:v>
                </c:pt>
                <c:pt idx="75">
                  <c:v>417.97944091526756</c:v>
                </c:pt>
                <c:pt idx="76">
                  <c:v>330.68992539210331</c:v>
                </c:pt>
                <c:pt idx="77">
                  <c:v>233.89322622287557</c:v>
                </c:pt>
                <c:pt idx="78">
                  <c:v>330.80184441022584</c:v>
                </c:pt>
                <c:pt idx="79">
                  <c:v>427.12727816370762</c:v>
                </c:pt>
                <c:pt idx="80">
                  <c:v>313.80799244431182</c:v>
                </c:pt>
                <c:pt idx="81">
                  <c:v>451.79979506553036</c:v>
                </c:pt>
                <c:pt idx="82">
                  <c:v>602.28542777340317</c:v>
                </c:pt>
                <c:pt idx="83">
                  <c:v>653.49997812074025</c:v>
                </c:pt>
                <c:pt idx="84">
                  <c:v>412.44043772827717</c:v>
                </c:pt>
                <c:pt idx="85">
                  <c:v>273.99075606961128</c:v>
                </c:pt>
                <c:pt idx="86">
                  <c:v>351.66837445391275</c:v>
                </c:pt>
                <c:pt idx="87">
                  <c:v>809.30387187566157</c:v>
                </c:pt>
                <c:pt idx="88">
                  <c:v>854.82850777052499</c:v>
                </c:pt>
                <c:pt idx="89">
                  <c:v>960.90551135141777</c:v>
                </c:pt>
                <c:pt idx="90">
                  <c:v>1060.2299423118116</c:v>
                </c:pt>
                <c:pt idx="91">
                  <c:v>914.10879030293017</c:v>
                </c:pt>
                <c:pt idx="92">
                  <c:v>780.02049344695342</c:v>
                </c:pt>
                <c:pt idx="93">
                  <c:v>894.50920017186945</c:v>
                </c:pt>
                <c:pt idx="94">
                  <c:v>992.78230999784091</c:v>
                </c:pt>
                <c:pt idx="95">
                  <c:v>718.97122165722658</c:v>
                </c:pt>
                <c:pt idx="96">
                  <c:v>552.80387187566157</c:v>
                </c:pt>
                <c:pt idx="97">
                  <c:v>391.40448667907003</c:v>
                </c:pt>
                <c:pt idx="98">
                  <c:v>492.53898130773086</c:v>
                </c:pt>
                <c:pt idx="99">
                  <c:v>426.57183646063504</c:v>
                </c:pt>
                <c:pt idx="100">
                  <c:v>401.0933983384557</c:v>
                </c:pt>
                <c:pt idx="101">
                  <c:v>415.29054019551199</c:v>
                </c:pt>
                <c:pt idx="102">
                  <c:v>337.93531436653893</c:v>
                </c:pt>
                <c:pt idx="103">
                  <c:v>371.93531436653871</c:v>
                </c:pt>
                <c:pt idx="104">
                  <c:v>579.13857143879204</c:v>
                </c:pt>
                <c:pt idx="105">
                  <c:v>578.64062078348707</c:v>
                </c:pt>
                <c:pt idx="106">
                  <c:v>582.47429567426934</c:v>
                </c:pt>
                <c:pt idx="107">
                  <c:v>459.05439515146509</c:v>
                </c:pt>
                <c:pt idx="108">
                  <c:v>504.3121130129623</c:v>
                </c:pt>
                <c:pt idx="109">
                  <c:v>479.80184441022584</c:v>
                </c:pt>
                <c:pt idx="110">
                  <c:v>708.14471947287757</c:v>
                </c:pt>
                <c:pt idx="111">
                  <c:v>926.26894549880217</c:v>
                </c:pt>
                <c:pt idx="112">
                  <c:v>981.40036611041978</c:v>
                </c:pt>
                <c:pt idx="113">
                  <c:v>1007.8849741459449</c:v>
                </c:pt>
                <c:pt idx="114">
                  <c:v>1074.7638221370635</c:v>
                </c:pt>
                <c:pt idx="115">
                  <c:v>866.21042977868638</c:v>
                </c:pt>
                <c:pt idx="116">
                  <c:v>575.15192499820091</c:v>
                </c:pt>
                <c:pt idx="117">
                  <c:v>492.75051233617387</c:v>
                </c:pt>
                <c:pt idx="118">
                  <c:v>681.31622264198268</c:v>
                </c:pt>
                <c:pt idx="119">
                  <c:v>902.09030244215273</c:v>
                </c:pt>
                <c:pt idx="120">
                  <c:v>693.89216873163832</c:v>
                </c:pt>
              </c:numCache>
            </c:numRef>
          </c:val>
          <c:smooth val="0"/>
          <c:extLst>
            <c:ext xmlns:c16="http://schemas.microsoft.com/office/drawing/2014/chart" uri="{C3380CC4-5D6E-409C-BE32-E72D297353CC}">
              <c16:uniqueId val="{00000003-5382-4623-99F0-CAE816E1E65F}"/>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7'!$D$1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7'!$D$2:$D$133</c15:sqref>
                        </c15:formulaRef>
                      </c:ext>
                    </c:extLst>
                    <c:numCache>
                      <c:formatCode>_-* #,##0\ _€_-;\-* #,##0\ _€_-;_-* "-"??\ _€_-;_-@_-</c:formatCode>
                      <c:ptCount val="132"/>
                      <c:pt idx="0">
                        <c:v>1136.597518907106</c:v>
                      </c:pt>
                      <c:pt idx="1">
                        <c:v>1162.7638440163234</c:v>
                      </c:pt>
                      <c:pt idx="2">
                        <c:v>1181.4086072477205</c:v>
                      </c:pt>
                      <c:pt idx="3">
                        <c:v>1188.2525507412392</c:v>
                      </c:pt>
                      <c:pt idx="4">
                        <c:v>1179.9876601733085</c:v>
                      </c:pt>
                      <c:pt idx="5">
                        <c:v>1249.7987485139231</c:v>
                      </c:pt>
                      <c:pt idx="6">
                        <c:v>1302.5318086012971</c:v>
                      </c:pt>
                      <c:pt idx="7">
                        <c:v>1379.8110664613548</c:v>
                      </c:pt>
                      <c:pt idx="8">
                        <c:v>1419.909631920068</c:v>
                      </c:pt>
                      <c:pt idx="9">
                        <c:v>1413.8767767671636</c:v>
                      </c:pt>
                      <c:pt idx="10">
                        <c:v>1432.7207202606826</c:v>
                      </c:pt>
                      <c:pt idx="11">
                        <c:v>1379.1108615268852</c:v>
                      </c:pt>
                      <c:pt idx="12">
                        <c:v>1431.5995682518012</c:v>
                      </c:pt>
                      <c:pt idx="13">
                        <c:v>1463.9671229678358</c:v>
                      </c:pt>
                      <c:pt idx="14">
                        <c:v>1545.4332431425837</c:v>
                      </c:pt>
                      <c:pt idx="15">
                        <c:v>1546.9548050204041</c:v>
                      </c:pt>
                      <c:pt idx="16">
                        <c:v>1542.4003879896793</c:v>
                      </c:pt>
                      <c:pt idx="17">
                        <c:v>1529.3880700422476</c:v>
                      </c:pt>
                      <c:pt idx="18">
                        <c:v>1499.2771866361027</c:v>
                      </c:pt>
                      <c:pt idx="19">
                        <c:v>1502.8767767671636</c:v>
                      </c:pt>
                      <c:pt idx="20">
                        <c:v>1415.4291444531932</c:v>
                      </c:pt>
                      <c:pt idx="21">
                        <c:v>1268.9404377282772</c:v>
                      </c:pt>
                      <c:pt idx="22">
                        <c:v>1105.338798252521</c:v>
                      </c:pt>
                      <c:pt idx="23">
                        <c:v>903.41682650576149</c:v>
                      </c:pt>
                      <c:pt idx="24">
                        <c:v>853.43941305592944</c:v>
                      </c:pt>
                      <c:pt idx="25">
                        <c:v>805.03900318699039</c:v>
                      </c:pt>
                      <c:pt idx="26">
                        <c:v>819.13961799039907</c:v>
                      </c:pt>
                      <c:pt idx="27">
                        <c:v>841.68376641838745</c:v>
                      </c:pt>
                      <c:pt idx="28">
                        <c:v>853.36343414738428</c:v>
                      </c:pt>
                      <c:pt idx="29">
                        <c:v>956.78643056649139</c:v>
                      </c:pt>
                      <c:pt idx="30">
                        <c:v>1075.1437166797896</c:v>
                      </c:pt>
                      <c:pt idx="31">
                        <c:v>1273.9999781207403</c:v>
                      </c:pt>
                      <c:pt idx="32">
                        <c:v>1398.753575413587</c:v>
                      </c:pt>
                      <c:pt idx="33">
                        <c:v>1428.2546000859347</c:v>
                      </c:pt>
                      <c:pt idx="34">
                        <c:v>1407.8644588197319</c:v>
                      </c:pt>
                      <c:pt idx="35">
                        <c:v>1319.9876601733085</c:v>
                      </c:pt>
                      <c:pt idx="36">
                        <c:v>1358.8439216142592</c:v>
                      </c:pt>
                      <c:pt idx="37">
                        <c:v>1374.4435117453202</c:v>
                      </c:pt>
                      <c:pt idx="38">
                        <c:v>1432.3326283391752</c:v>
                      </c:pt>
                      <c:pt idx="39">
                        <c:v>1447.7761619637552</c:v>
                      </c:pt>
                      <c:pt idx="40">
                        <c:v>1415.2669180333664</c:v>
                      </c:pt>
                      <c:pt idx="41">
                        <c:v>1470.4784162429198</c:v>
                      </c:pt>
                      <c:pt idx="42">
                        <c:v>1544.9691723125313</c:v>
                      </c:pt>
                      <c:pt idx="43">
                        <c:v>1727.6693772470007</c:v>
                      </c:pt>
                      <c:pt idx="44">
                        <c:v>1820.9342678149314</c:v>
                      </c:pt>
                      <c:pt idx="45">
                        <c:v>1830.344946286607</c:v>
                      </c:pt>
                      <c:pt idx="46">
                        <c:v>1739.5112713958242</c:v>
                      </c:pt>
                      <c:pt idx="47">
                        <c:v>1634.1231794743169</c:v>
                      </c:pt>
                      <c:pt idx="48">
                        <c:v>1640.6016175964967</c:v>
                      </c:pt>
                      <c:pt idx="49">
                        <c:v>1686.2012077275576</c:v>
                      </c:pt>
                      <c:pt idx="50">
                        <c:v>1742.0246140156037</c:v>
                      </c:pt>
                      <c:pt idx="51">
                        <c:v>1787.833653011523</c:v>
                      </c:pt>
                      <c:pt idx="52">
                        <c:v>1745.7576741029777</c:v>
                      </c:pt>
                      <c:pt idx="53">
                        <c:v>1783.3018225309661</c:v>
                      </c:pt>
                      <c:pt idx="54">
                        <c:v>1767.1806705220847</c:v>
                      </c:pt>
                      <c:pt idx="55">
                        <c:v>1886.4147552818065</c:v>
                      </c:pt>
                      <c:pt idx="56">
                        <c:v>1930.3675328367749</c:v>
                      </c:pt>
                      <c:pt idx="57">
                        <c:v>1871.3654834920796</c:v>
                      </c:pt>
                      <c:pt idx="58">
                        <c:v>1707.8562395616909</c:v>
                      </c:pt>
                      <c:pt idx="59">
                        <c:v>1591.0800557186762</c:v>
                      </c:pt>
                      <c:pt idx="60">
                        <c:v>1664.9814902599628</c:v>
                      </c:pt>
                      <c:pt idx="61">
                        <c:v>1878.6591086442645</c:v>
                      </c:pt>
                      <c:pt idx="62">
                        <c:v>2005.9814902599628</c:v>
                      </c:pt>
                      <c:pt idx="63">
                        <c:v>2051.9794409152678</c:v>
                      </c:pt>
                      <c:pt idx="64">
                        <c:v>1977.4701969848788</c:v>
                      </c:pt>
                      <c:pt idx="65">
                        <c:v>1979.492783535047</c:v>
                      </c:pt>
                      <c:pt idx="66">
                        <c:v>1995.4270732292382</c:v>
                      </c:pt>
                      <c:pt idx="67">
                        <c:v>2139.9609530544903</c:v>
                      </c:pt>
                      <c:pt idx="68">
                        <c:v>2195.1354974217488</c:v>
                      </c:pt>
                      <c:pt idx="69">
                        <c:v>2102.5112713958242</c:v>
                      </c:pt>
                      <c:pt idx="70">
                        <c:v>1903.3120911337026</c:v>
                      </c:pt>
                      <c:pt idx="71">
                        <c:v>1715.5461758934241</c:v>
                      </c:pt>
                      <c:pt idx="72">
                        <c:v>1693.1457660244851</c:v>
                      </c:pt>
                      <c:pt idx="73">
                        <c:v>1746.9794409152676</c:v>
                      </c:pt>
                      <c:pt idx="74">
                        <c:v>1780.3798507842066</c:v>
                      </c:pt>
                      <c:pt idx="75">
                        <c:v>1775.1663032299577</c:v>
                      </c:pt>
                      <c:pt idx="76">
                        <c:v>1716.4681476401836</c:v>
                      </c:pt>
                      <c:pt idx="77">
                        <c:v>1717.9137306094588</c:v>
                      </c:pt>
                      <c:pt idx="78">
                        <c:v>1760.6159848886236</c:v>
                      </c:pt>
                      <c:pt idx="79">
                        <c:v>1988.915779954154</c:v>
                      </c:pt>
                      <c:pt idx="80">
                        <c:v>2101.9014126620268</c:v>
                      </c:pt>
                      <c:pt idx="81">
                        <c:v>2036.9999781207403</c:v>
                      </c:pt>
                      <c:pt idx="82">
                        <c:v>1847.8808754565543</c:v>
                      </c:pt>
                      <c:pt idx="83">
                        <c:v>1809.8623875957769</c:v>
                      </c:pt>
                      <c:pt idx="84">
                        <c:v>2076.1991365036024</c:v>
                      </c:pt>
                      <c:pt idx="85">
                        <c:v>2533.6221329227096</c:v>
                      </c:pt>
                      <c:pt idx="86">
                        <c:v>2870.6652566783505</c:v>
                      </c:pt>
                      <c:pt idx="87">
                        <c:v>2961.9055113514178</c:v>
                      </c:pt>
                      <c:pt idx="88">
                        <c:v>2772.2299423118116</c:v>
                      </c:pt>
                      <c:pt idx="89">
                        <c:v>2636.1087903029302</c:v>
                      </c:pt>
                      <c:pt idx="90">
                        <c:v>2601.0204934469534</c:v>
                      </c:pt>
                      <c:pt idx="91">
                        <c:v>2769.5092001718695</c:v>
                      </c:pt>
                      <c:pt idx="92">
                        <c:v>2795.7823099978409</c:v>
                      </c:pt>
                      <c:pt idx="93">
                        <c:v>2608.9712216572266</c:v>
                      </c:pt>
                      <c:pt idx="94">
                        <c:v>2391.3038718756616</c:v>
                      </c:pt>
                      <c:pt idx="95">
                        <c:v>2162.40448667907</c:v>
                      </c:pt>
                      <c:pt idx="96">
                        <c:v>2170.0389813077309</c:v>
                      </c:pt>
                      <c:pt idx="97">
                        <c:v>2214.071836460635</c:v>
                      </c:pt>
                      <c:pt idx="98">
                        <c:v>2265.5933983384557</c:v>
                      </c:pt>
                      <c:pt idx="99">
                        <c:v>2256.581080391024</c:v>
                      </c:pt>
                      <c:pt idx="100">
                        <c:v>2170.0163947575629</c:v>
                      </c:pt>
                      <c:pt idx="101">
                        <c:v>2191.4517091241014</c:v>
                      </c:pt>
                      <c:pt idx="102">
                        <c:v>2328.5092001718695</c:v>
                      </c:pt>
                      <c:pt idx="103">
                        <c:v>2604.5112495165645</c:v>
                      </c:pt>
                      <c:pt idx="104">
                        <c:v>2836.4742956742693</c:v>
                      </c:pt>
                      <c:pt idx="105">
                        <c:v>2862.1087903029302</c:v>
                      </c:pt>
                      <c:pt idx="106">
                        <c:v>2860.7330163288548</c:v>
                      </c:pt>
                      <c:pt idx="107">
                        <c:v>2856.0348607390806</c:v>
                      </c:pt>
                      <c:pt idx="108">
                        <c:v>3082.2689454988022</c:v>
                      </c:pt>
                      <c:pt idx="109">
                        <c:v>3284.2689454988022</c:v>
                      </c:pt>
                      <c:pt idx="110">
                        <c:v>3382.4003661104198</c:v>
                      </c:pt>
                      <c:pt idx="111">
                        <c:v>3295.8849741459449</c:v>
                      </c:pt>
                      <c:pt idx="112">
                        <c:v>3032.7638221370635</c:v>
                      </c:pt>
                      <c:pt idx="113">
                        <c:v>2825.7104297786864</c:v>
                      </c:pt>
                      <c:pt idx="114">
                        <c:v>2817.3038499964018</c:v>
                      </c:pt>
                      <c:pt idx="115">
                        <c:v>3166.8048746687496</c:v>
                      </c:pt>
                      <c:pt idx="116">
                        <c:v>3498.4373199527149</c:v>
                      </c:pt>
                      <c:pt idx="117">
                        <c:v>3683.2237723984658</c:v>
                      </c:pt>
                      <c:pt idx="118">
                        <c:v>3616.416782747242</c:v>
                      </c:pt>
                      <c:pt idx="119">
                        <c:v>3676.7309451048995</c:v>
                      </c:pt>
                      <c:pt idx="120">
                        <c:v>3904.1888460216064</c:v>
                      </c:pt>
                      <c:pt idx="121">
                        <c:v>4326.7227258468583</c:v>
                      </c:pt>
                      <c:pt idx="122">
                        <c:v>4590.7453123970263</c:v>
                      </c:pt>
                      <c:pt idx="123">
                        <c:v>4701.6303303014911</c:v>
                      </c:pt>
                      <c:pt idx="124">
                        <c:v>4616.9691285540121</c:v>
                      </c:pt>
                      <c:pt idx="125">
                        <c:v>4726.0163509990434</c:v>
                      </c:pt>
                      <c:pt idx="126">
                        <c:v>4962.7884142734074</c:v>
                      </c:pt>
                      <c:pt idx="127">
                        <c:v>5587.4803999498363</c:v>
                      </c:pt>
                      <c:pt idx="128">
                        <c:v>6028.6405770249676</c:v>
                      </c:pt>
                      <c:pt idx="129">
                        <c:v>5780</c:v>
                      </c:pt>
                      <c:pt idx="130">
                        <c:v>3849</c:v>
                      </c:pt>
                      <c:pt idx="131">
                        <c:v>1782</c:v>
                      </c:pt>
                    </c:numCache>
                  </c:numRef>
                </c:val>
                <c:smooth val="0"/>
                <c:extLst>
                  <c:ext xmlns:c16="http://schemas.microsoft.com/office/drawing/2014/chart" uri="{C3380CC4-5D6E-409C-BE32-E72D297353CC}">
                    <c16:uniqueId val="{00000004-5382-4623-99F0-CAE816E1E65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7'!$F$1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7'!$F$2:$F$133</c15:sqref>
                        </c15:formulaRef>
                      </c:ext>
                    </c:extLst>
                    <c:numCache>
                      <c:formatCode>_-* #,##0\ _€_-;\-* #,##0\ _€_-;_-* "-"??\ _€_-;_-@_-</c:formatCode>
                      <c:ptCount val="132"/>
                      <c:pt idx="0">
                        <c:v>1000</c:v>
                      </c:pt>
                      <c:pt idx="1">
                        <c:v>648</c:v>
                      </c:pt>
                      <c:pt idx="2">
                        <c:v>449.59751890710595</c:v>
                      </c:pt>
                      <c:pt idx="3">
                        <c:v>462.76384401632345</c:v>
                      </c:pt>
                      <c:pt idx="4">
                        <c:v>456.40860724772051</c:v>
                      </c:pt>
                      <c:pt idx="5">
                        <c:v>397.25255074123925</c:v>
                      </c:pt>
                      <c:pt idx="6">
                        <c:v>351.73510943206929</c:v>
                      </c:pt>
                      <c:pt idx="7">
                        <c:v>500.81108834061456</c:v>
                      </c:pt>
                      <c:pt idx="8">
                        <c:v>602.79669916922785</c:v>
                      </c:pt>
                      <c:pt idx="9">
                        <c:v>760.81106646135481</c:v>
                      </c:pt>
                      <c:pt idx="10">
                        <c:v>586.90963192006802</c:v>
                      </c:pt>
                      <c:pt idx="11">
                        <c:v>326.87677676716362</c:v>
                      </c:pt>
                      <c:pt idx="12">
                        <c:v>580.84394349351896</c:v>
                      </c:pt>
                      <c:pt idx="13">
                        <c:v>684.23408475972155</c:v>
                      </c:pt>
                      <c:pt idx="14">
                        <c:v>589.5995682518012</c:v>
                      </c:pt>
                      <c:pt idx="15">
                        <c:v>610.96712296783585</c:v>
                      </c:pt>
                      <c:pt idx="16">
                        <c:v>573.43324314258371</c:v>
                      </c:pt>
                      <c:pt idx="17">
                        <c:v>512.95480502040414</c:v>
                      </c:pt>
                      <c:pt idx="18">
                        <c:v>588.44558296927516</c:v>
                      </c:pt>
                      <c:pt idx="19">
                        <c:v>630.43326502184345</c:v>
                      </c:pt>
                      <c:pt idx="20">
                        <c:v>835.27718663610267</c:v>
                      </c:pt>
                      <c:pt idx="21">
                        <c:v>853.87677676716362</c:v>
                      </c:pt>
                      <c:pt idx="22">
                        <c:v>649.4291444531932</c:v>
                      </c:pt>
                      <c:pt idx="23">
                        <c:v>611.94043772827717</c:v>
                      </c:pt>
                      <c:pt idx="24">
                        <c:v>420.33879825252097</c:v>
                      </c:pt>
                      <c:pt idx="25">
                        <c:v>321.41682650576149</c:v>
                      </c:pt>
                      <c:pt idx="26">
                        <c:v>402.43941305592944</c:v>
                      </c:pt>
                      <c:pt idx="27">
                        <c:v>183.03900318699039</c:v>
                      </c:pt>
                      <c:pt idx="28">
                        <c:v>306.10061480340869</c:v>
                      </c:pt>
                      <c:pt idx="29">
                        <c:v>352.54414842798838</c:v>
                      </c:pt>
                      <c:pt idx="30">
                        <c:v>194.71867091598722</c:v>
                      </c:pt>
                      <c:pt idx="31">
                        <c:v>409.5236112225158</c:v>
                      </c:pt>
                      <c:pt idx="32">
                        <c:v>503.42504576380236</c:v>
                      </c:pt>
                      <c:pt idx="33">
                        <c:v>449.99997812074025</c:v>
                      </c:pt>
                      <c:pt idx="34">
                        <c:v>501.75359729284673</c:v>
                      </c:pt>
                      <c:pt idx="35">
                        <c:v>554.25462196519447</c:v>
                      </c:pt>
                      <c:pt idx="36">
                        <c:v>432.86445881973191</c:v>
                      </c:pt>
                      <c:pt idx="37">
                        <c:v>508.98766017330854</c:v>
                      </c:pt>
                      <c:pt idx="38">
                        <c:v>682.84392161425922</c:v>
                      </c:pt>
                      <c:pt idx="39">
                        <c:v>505.44351174532017</c:v>
                      </c:pt>
                      <c:pt idx="40">
                        <c:v>566.33262833917524</c:v>
                      </c:pt>
                      <c:pt idx="41">
                        <c:v>545.77616196375516</c:v>
                      </c:pt>
                      <c:pt idx="42">
                        <c:v>411.26691803336644</c:v>
                      </c:pt>
                      <c:pt idx="43">
                        <c:v>544.21149820955338</c:v>
                      </c:pt>
                      <c:pt idx="44">
                        <c:v>686.70225427916489</c:v>
                      </c:pt>
                      <c:pt idx="45">
                        <c:v>724.66937724700074</c:v>
                      </c:pt>
                      <c:pt idx="46">
                        <c:v>747.93426781493145</c:v>
                      </c:pt>
                      <c:pt idx="47">
                        <c:v>666.34494628660696</c:v>
                      </c:pt>
                      <c:pt idx="48">
                        <c:v>590.51127139582422</c:v>
                      </c:pt>
                      <c:pt idx="49">
                        <c:v>669.12317947431688</c:v>
                      </c:pt>
                      <c:pt idx="50">
                        <c:v>694.60161759649668</c:v>
                      </c:pt>
                      <c:pt idx="51">
                        <c:v>663.20120772755763</c:v>
                      </c:pt>
                      <c:pt idx="52">
                        <c:v>681.02461401560367</c:v>
                      </c:pt>
                      <c:pt idx="53">
                        <c:v>585.80903899591931</c:v>
                      </c:pt>
                      <c:pt idx="54">
                        <c:v>531.73306008737404</c:v>
                      </c:pt>
                      <c:pt idx="55">
                        <c:v>754.30182253096609</c:v>
                      </c:pt>
                      <c:pt idx="56">
                        <c:v>822.18067052208471</c:v>
                      </c:pt>
                      <c:pt idx="57">
                        <c:v>906.41475528180649</c:v>
                      </c:pt>
                      <c:pt idx="58">
                        <c:v>760.3675328367749</c:v>
                      </c:pt>
                      <c:pt idx="59">
                        <c:v>641.36548349207965</c:v>
                      </c:pt>
                      <c:pt idx="60">
                        <c:v>788.85623956169093</c:v>
                      </c:pt>
                      <c:pt idx="61">
                        <c:v>542.08005571867625</c:v>
                      </c:pt>
                      <c:pt idx="62">
                        <c:v>401.90143454128656</c:v>
                      </c:pt>
                      <c:pt idx="63">
                        <c:v>934.6776183843017</c:v>
                      </c:pt>
                      <c:pt idx="64">
                        <c:v>979.08005571867625</c:v>
                      </c:pt>
                      <c:pt idx="65">
                        <c:v>756.97944091526779</c:v>
                      </c:pt>
                      <c:pt idx="66">
                        <c:v>686.47019698487884</c:v>
                      </c:pt>
                      <c:pt idx="67">
                        <c:v>821.49278353504701</c:v>
                      </c:pt>
                      <c:pt idx="68">
                        <c:v>879.4270732292382</c:v>
                      </c:pt>
                      <c:pt idx="69">
                        <c:v>988.96095305449035</c:v>
                      </c:pt>
                      <c:pt idx="70">
                        <c:v>937.13549742174882</c:v>
                      </c:pt>
                      <c:pt idx="71">
                        <c:v>776.51127139582422</c:v>
                      </c:pt>
                      <c:pt idx="72">
                        <c:v>859.31209113370255</c:v>
                      </c:pt>
                      <c:pt idx="73">
                        <c:v>659.54617589342411</c:v>
                      </c:pt>
                      <c:pt idx="74">
                        <c:v>508.14576602448506</c:v>
                      </c:pt>
                      <c:pt idx="75">
                        <c:v>740.97944091526756</c:v>
                      </c:pt>
                      <c:pt idx="76">
                        <c:v>661.37985078420661</c:v>
                      </c:pt>
                      <c:pt idx="77">
                        <c:v>467.78645244575114</c:v>
                      </c:pt>
                      <c:pt idx="78">
                        <c:v>587.30184441022584</c:v>
                      </c:pt>
                      <c:pt idx="79">
                        <c:v>737.12727816370762</c:v>
                      </c:pt>
                      <c:pt idx="80">
                        <c:v>627.61598488862364</c:v>
                      </c:pt>
                      <c:pt idx="81">
                        <c:v>741.29979506553036</c:v>
                      </c:pt>
                      <c:pt idx="82">
                        <c:v>895.28542777340317</c:v>
                      </c:pt>
                      <c:pt idx="83">
                        <c:v>871.99997812074025</c:v>
                      </c:pt>
                      <c:pt idx="84">
                        <c:v>824.88087545655435</c:v>
                      </c:pt>
                      <c:pt idx="85">
                        <c:v>547.98151213922256</c:v>
                      </c:pt>
                      <c:pt idx="86">
                        <c:v>703.33674890782549</c:v>
                      </c:pt>
                      <c:pt idx="87">
                        <c:v>1282.3038718756616</c:v>
                      </c:pt>
                      <c:pt idx="88">
                        <c:v>1221.328507770525</c:v>
                      </c:pt>
                      <c:pt idx="89">
                        <c:v>1282.9055113514178</c:v>
                      </c:pt>
                      <c:pt idx="90">
                        <c:v>1395.2299423118116</c:v>
                      </c:pt>
                      <c:pt idx="91">
                        <c:v>1322.1087903029302</c:v>
                      </c:pt>
                      <c:pt idx="92">
                        <c:v>1115.0204934469534</c:v>
                      </c:pt>
                      <c:pt idx="93">
                        <c:v>1283.5092001718695</c:v>
                      </c:pt>
                      <c:pt idx="94">
                        <c:v>1347.7823099978409</c:v>
                      </c:pt>
                      <c:pt idx="95">
                        <c:v>1120.9712216572266</c:v>
                      </c:pt>
                      <c:pt idx="96">
                        <c:v>877.30387187566157</c:v>
                      </c:pt>
                      <c:pt idx="97">
                        <c:v>709.40448667907003</c:v>
                      </c:pt>
                      <c:pt idx="98">
                        <c:v>885.03898130773086</c:v>
                      </c:pt>
                      <c:pt idx="99">
                        <c:v>793.07183646063504</c:v>
                      </c:pt>
                      <c:pt idx="100">
                        <c:v>747.5933983384557</c:v>
                      </c:pt>
                      <c:pt idx="101">
                        <c:v>830.58108039102399</c:v>
                      </c:pt>
                      <c:pt idx="102">
                        <c:v>646.43531436653893</c:v>
                      </c:pt>
                      <c:pt idx="103">
                        <c:v>743.87062873307741</c:v>
                      </c:pt>
                      <c:pt idx="104">
                        <c:v>967.63857143879204</c:v>
                      </c:pt>
                      <c:pt idx="105">
                        <c:v>1083.6406207834871</c:v>
                      </c:pt>
                      <c:pt idx="106">
                        <c:v>1049.4742956742693</c:v>
                      </c:pt>
                      <c:pt idx="107">
                        <c:v>918.10879030293017</c:v>
                      </c:pt>
                      <c:pt idx="108">
                        <c:v>1008.6242260259246</c:v>
                      </c:pt>
                      <c:pt idx="109">
                        <c:v>929.30184441022584</c:v>
                      </c:pt>
                      <c:pt idx="110">
                        <c:v>1174.6447194728776</c:v>
                      </c:pt>
                      <c:pt idx="111">
                        <c:v>1452.2689454988022</c:v>
                      </c:pt>
                      <c:pt idx="112">
                        <c:v>1397.4003661104198</c:v>
                      </c:pt>
                      <c:pt idx="113">
                        <c:v>1411.8849741459449</c:v>
                      </c:pt>
                      <c:pt idx="114">
                        <c:v>1392.7638221370635</c:v>
                      </c:pt>
                      <c:pt idx="115">
                        <c:v>1381.7104297786864</c:v>
                      </c:pt>
                      <c:pt idx="116">
                        <c:v>1150.3038499964018</c:v>
                      </c:pt>
                      <c:pt idx="117">
                        <c:v>985.50102467234774</c:v>
                      </c:pt>
                      <c:pt idx="118">
                        <c:v>1362.6324452839654</c:v>
                      </c:pt>
                      <c:pt idx="119">
                        <c:v>1335.0903024421527</c:v>
                      </c:pt>
                      <c:pt idx="120">
                        <c:v>1387.7843374632766</c:v>
                      </c:pt>
                    </c:numCache>
                  </c:numRef>
                </c:val>
                <c:smooth val="0"/>
                <c:extLst xmlns:c15="http://schemas.microsoft.com/office/drawing/2012/chart">
                  <c:ext xmlns:c16="http://schemas.microsoft.com/office/drawing/2014/chart" uri="{C3380CC4-5D6E-409C-BE32-E72D297353CC}">
                    <c16:uniqueId val="{00000005-5382-4623-99F0-CAE816E1E65F}"/>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7'!$G$1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7'!$G$2:$G$133</c15:sqref>
                        </c15:formulaRef>
                      </c:ext>
                    </c:extLst>
                    <c:numCache>
                      <c:formatCode>_-* #,##0\ _€_-;\-* #,##0\ _€_-;_-* "-"??\ _€_-;_-@_-</c:formatCode>
                      <c:ptCount val="132"/>
                      <c:pt idx="0">
                        <c:v>352</c:v>
                      </c:pt>
                      <c:pt idx="1">
                        <c:v>335</c:v>
                      </c:pt>
                      <c:pt idx="2">
                        <c:v>365</c:v>
                      </c:pt>
                      <c:pt idx="3">
                        <c:v>360</c:v>
                      </c:pt>
                      <c:pt idx="4">
                        <c:v>431</c:v>
                      </c:pt>
                      <c:pt idx="5">
                        <c:v>397.25255074123925</c:v>
                      </c:pt>
                      <c:pt idx="6">
                        <c:v>351.73510943206929</c:v>
                      </c:pt>
                      <c:pt idx="7">
                        <c:v>348</c:v>
                      </c:pt>
                      <c:pt idx="8">
                        <c:v>271</c:v>
                      </c:pt>
                      <c:pt idx="9">
                        <c:v>562</c:v>
                      </c:pt>
                      <c:pt idx="10">
                        <c:v>525</c:v>
                      </c:pt>
                      <c:pt idx="11">
                        <c:v>326.87677676716362</c:v>
                      </c:pt>
                      <c:pt idx="12">
                        <c:v>368</c:v>
                      </c:pt>
                      <c:pt idx="13">
                        <c:v>474</c:v>
                      </c:pt>
                      <c:pt idx="14">
                        <c:v>379</c:v>
                      </c:pt>
                      <c:pt idx="15">
                        <c:v>593</c:v>
                      </c:pt>
                      <c:pt idx="16">
                        <c:v>441</c:v>
                      </c:pt>
                      <c:pt idx="17">
                        <c:v>512.95480502040414</c:v>
                      </c:pt>
                      <c:pt idx="18">
                        <c:v>386</c:v>
                      </c:pt>
                      <c:pt idx="19">
                        <c:v>278</c:v>
                      </c:pt>
                      <c:pt idx="20">
                        <c:v>371</c:v>
                      </c:pt>
                      <c:pt idx="21">
                        <c:v>395</c:v>
                      </c:pt>
                      <c:pt idx="22">
                        <c:v>262</c:v>
                      </c:pt>
                      <c:pt idx="23">
                        <c:v>423</c:v>
                      </c:pt>
                      <c:pt idx="24">
                        <c:v>159</c:v>
                      </c:pt>
                      <c:pt idx="25">
                        <c:v>292</c:v>
                      </c:pt>
                      <c:pt idx="26">
                        <c:v>330</c:v>
                      </c:pt>
                      <c:pt idx="27">
                        <c:v>183.03900318699039</c:v>
                      </c:pt>
                      <c:pt idx="28">
                        <c:v>306.10061480340869</c:v>
                      </c:pt>
                      <c:pt idx="29">
                        <c:v>352.54414842798838</c:v>
                      </c:pt>
                      <c:pt idx="30">
                        <c:v>194.71867091598722</c:v>
                      </c:pt>
                      <c:pt idx="31">
                        <c:v>377</c:v>
                      </c:pt>
                      <c:pt idx="32">
                        <c:v>447</c:v>
                      </c:pt>
                      <c:pt idx="33">
                        <c:v>449.99997812074025</c:v>
                      </c:pt>
                      <c:pt idx="34">
                        <c:v>424</c:v>
                      </c:pt>
                      <c:pt idx="35">
                        <c:v>551</c:v>
                      </c:pt>
                      <c:pt idx="36">
                        <c:v>260</c:v>
                      </c:pt>
                      <c:pt idx="37">
                        <c:v>416</c:v>
                      </c:pt>
                      <c:pt idx="38">
                        <c:v>453</c:v>
                      </c:pt>
                      <c:pt idx="39">
                        <c:v>413</c:v>
                      </c:pt>
                      <c:pt idx="40">
                        <c:v>489</c:v>
                      </c:pt>
                      <c:pt idx="41">
                        <c:v>515</c:v>
                      </c:pt>
                      <c:pt idx="42">
                        <c:v>411.26691803336644</c:v>
                      </c:pt>
                      <c:pt idx="43">
                        <c:v>447</c:v>
                      </c:pt>
                      <c:pt idx="44">
                        <c:v>556</c:v>
                      </c:pt>
                      <c:pt idx="45">
                        <c:v>517</c:v>
                      </c:pt>
                      <c:pt idx="46">
                        <c:v>647</c:v>
                      </c:pt>
                      <c:pt idx="47">
                        <c:v>502</c:v>
                      </c:pt>
                      <c:pt idx="48">
                        <c:v>463</c:v>
                      </c:pt>
                      <c:pt idx="49">
                        <c:v>483</c:v>
                      </c:pt>
                      <c:pt idx="50">
                        <c:v>540</c:v>
                      </c:pt>
                      <c:pt idx="51">
                        <c:v>521</c:v>
                      </c:pt>
                      <c:pt idx="52">
                        <c:v>681.02461401560367</c:v>
                      </c:pt>
                      <c:pt idx="53">
                        <c:v>533</c:v>
                      </c:pt>
                      <c:pt idx="54">
                        <c:v>496</c:v>
                      </c:pt>
                      <c:pt idx="55">
                        <c:v>449</c:v>
                      </c:pt>
                      <c:pt idx="56">
                        <c:v>531</c:v>
                      </c:pt>
                      <c:pt idx="57">
                        <c:v>639</c:v>
                      </c:pt>
                      <c:pt idx="58">
                        <c:v>591</c:v>
                      </c:pt>
                      <c:pt idx="59">
                        <c:v>328</c:v>
                      </c:pt>
                      <c:pt idx="60">
                        <c:v>721</c:v>
                      </c:pt>
                      <c:pt idx="61">
                        <c:v>542.08005571867625</c:v>
                      </c:pt>
                      <c:pt idx="62">
                        <c:v>401.90143454128656</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661.37985078420661</c:v>
                      </c:pt>
                      <c:pt idx="77">
                        <c:v>467.78645244575114</c:v>
                      </c:pt>
                      <c:pt idx="78">
                        <c:v>513</c:v>
                      </c:pt>
                      <c:pt idx="79">
                        <c:v>620</c:v>
                      </c:pt>
                      <c:pt idx="80">
                        <c:v>627.61598488862364</c:v>
                      </c:pt>
                      <c:pt idx="81">
                        <c:v>579</c:v>
                      </c:pt>
                      <c:pt idx="82">
                        <c:v>586</c:v>
                      </c:pt>
                      <c:pt idx="83">
                        <c:v>437</c:v>
                      </c:pt>
                      <c:pt idx="84">
                        <c:v>824.88087545655435</c:v>
                      </c:pt>
                      <c:pt idx="85">
                        <c:v>547.98151213922256</c:v>
                      </c:pt>
                      <c:pt idx="86">
                        <c:v>703.33674890782549</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830.58108039102399</c:v>
                      </c:pt>
                      <c:pt idx="102">
                        <c:v>617</c:v>
                      </c:pt>
                      <c:pt idx="103">
                        <c:v>743.87062873307741</c:v>
                      </c:pt>
                      <c:pt idx="104">
                        <c:v>777</c:v>
                      </c:pt>
                      <c:pt idx="105">
                        <c:v>1010</c:v>
                      </c:pt>
                      <c:pt idx="106">
                        <c:v>934</c:v>
                      </c:pt>
                      <c:pt idx="107">
                        <c:v>918.10879030293017</c:v>
                      </c:pt>
                      <c:pt idx="108">
                        <c:v>1008.6242260259246</c:v>
                      </c:pt>
                      <c:pt idx="109">
                        <c:v>899</c:v>
                      </c:pt>
                      <c:pt idx="110">
                        <c:v>933</c:v>
                      </c:pt>
                      <c:pt idx="111">
                        <c:v>1052</c:v>
                      </c:pt>
                      <c:pt idx="112">
                        <c:v>832</c:v>
                      </c:pt>
                      <c:pt idx="113">
                        <c:v>808</c:v>
                      </c:pt>
                      <c:pt idx="114">
                        <c:v>636</c:v>
                      </c:pt>
                      <c:pt idx="115">
                        <c:v>1031</c:v>
                      </c:pt>
                      <c:pt idx="116">
                        <c:v>1150.3038499964018</c:v>
                      </c:pt>
                      <c:pt idx="117">
                        <c:v>985.50102467234774</c:v>
                      </c:pt>
                      <c:pt idx="118">
                        <c:v>1362.6324452839654</c:v>
                      </c:pt>
                      <c:pt idx="119">
                        <c:v>866</c:v>
                      </c:pt>
                      <c:pt idx="120">
                        <c:v>1387.7843374632766</c:v>
                      </c:pt>
                    </c:numCache>
                  </c:numRef>
                </c:val>
                <c:smooth val="0"/>
                <c:extLst xmlns:c15="http://schemas.microsoft.com/office/drawing/2012/chart">
                  <c:ext xmlns:c16="http://schemas.microsoft.com/office/drawing/2014/chart" uri="{C3380CC4-5D6E-409C-BE32-E72D297353CC}">
                    <c16:uniqueId val="{00000006-5382-4623-99F0-CAE816E1E65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7'!$I$1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7'!$I$2:$I$133</c15:sqref>
                        </c15:formulaRef>
                      </c:ext>
                    </c:extLst>
                    <c:numCache>
                      <c:formatCode>_-* #,##0\ _€_-;\-* #,##0\ _€_-;_-* "-"??\ _€_-;_-@_-</c:formatCode>
                      <c:ptCount val="132"/>
                      <c:pt idx="0">
                        <c:v>648</c:v>
                      </c:pt>
                      <c:pt idx="1">
                        <c:v>313</c:v>
                      </c:pt>
                      <c:pt idx="2">
                        <c:v>84.59751890710595</c:v>
                      </c:pt>
                      <c:pt idx="3">
                        <c:v>102.76384401632345</c:v>
                      </c:pt>
                      <c:pt idx="4">
                        <c:v>25.408607247720511</c:v>
                      </c:pt>
                      <c:pt idx="5">
                        <c:v>0</c:v>
                      </c:pt>
                      <c:pt idx="6">
                        <c:v>0</c:v>
                      </c:pt>
                      <c:pt idx="7">
                        <c:v>152.81108834061456</c:v>
                      </c:pt>
                      <c:pt idx="8">
                        <c:v>331.79669916922785</c:v>
                      </c:pt>
                      <c:pt idx="9">
                        <c:v>198.81106646135481</c:v>
                      </c:pt>
                      <c:pt idx="10">
                        <c:v>61.909631920068023</c:v>
                      </c:pt>
                      <c:pt idx="11">
                        <c:v>0</c:v>
                      </c:pt>
                      <c:pt idx="12">
                        <c:v>212.84394349351896</c:v>
                      </c:pt>
                      <c:pt idx="13">
                        <c:v>210.23408475972155</c:v>
                      </c:pt>
                      <c:pt idx="14">
                        <c:v>210.5995682518012</c:v>
                      </c:pt>
                      <c:pt idx="15">
                        <c:v>17.967122967835849</c:v>
                      </c:pt>
                      <c:pt idx="16">
                        <c:v>132.43324314258371</c:v>
                      </c:pt>
                      <c:pt idx="17">
                        <c:v>0</c:v>
                      </c:pt>
                      <c:pt idx="18">
                        <c:v>202.44558296927516</c:v>
                      </c:pt>
                      <c:pt idx="19">
                        <c:v>352.43326502184345</c:v>
                      </c:pt>
                      <c:pt idx="20">
                        <c:v>464.27718663610267</c:v>
                      </c:pt>
                      <c:pt idx="21">
                        <c:v>458.87677676716362</c:v>
                      </c:pt>
                      <c:pt idx="22">
                        <c:v>387.4291444531932</c:v>
                      </c:pt>
                      <c:pt idx="23">
                        <c:v>188.94043772827717</c:v>
                      </c:pt>
                      <c:pt idx="24">
                        <c:v>261.33879825252097</c:v>
                      </c:pt>
                      <c:pt idx="25">
                        <c:v>29.416826505761492</c:v>
                      </c:pt>
                      <c:pt idx="26">
                        <c:v>72.439413055929435</c:v>
                      </c:pt>
                      <c:pt idx="27">
                        <c:v>0</c:v>
                      </c:pt>
                      <c:pt idx="28">
                        <c:v>0</c:v>
                      </c:pt>
                      <c:pt idx="29">
                        <c:v>0</c:v>
                      </c:pt>
                      <c:pt idx="30">
                        <c:v>0</c:v>
                      </c:pt>
                      <c:pt idx="31">
                        <c:v>32.523611222515797</c:v>
                      </c:pt>
                      <c:pt idx="32">
                        <c:v>56.425045763802359</c:v>
                      </c:pt>
                      <c:pt idx="33">
                        <c:v>0</c:v>
                      </c:pt>
                      <c:pt idx="34">
                        <c:v>77.753597292846734</c:v>
                      </c:pt>
                      <c:pt idx="35">
                        <c:v>3.2546219651944739</c:v>
                      </c:pt>
                      <c:pt idx="36">
                        <c:v>172.86445881973191</c:v>
                      </c:pt>
                      <c:pt idx="37">
                        <c:v>92.987660173308541</c:v>
                      </c:pt>
                      <c:pt idx="38">
                        <c:v>229.84392161425922</c:v>
                      </c:pt>
                      <c:pt idx="39">
                        <c:v>92.443511745320166</c:v>
                      </c:pt>
                      <c:pt idx="40">
                        <c:v>77.332628339175244</c:v>
                      </c:pt>
                      <c:pt idx="41">
                        <c:v>30.776161963755158</c:v>
                      </c:pt>
                      <c:pt idx="42">
                        <c:v>0</c:v>
                      </c:pt>
                      <c:pt idx="43">
                        <c:v>97.211498209553383</c:v>
                      </c:pt>
                      <c:pt idx="44">
                        <c:v>130.70225427916489</c:v>
                      </c:pt>
                      <c:pt idx="45">
                        <c:v>207.66937724700074</c:v>
                      </c:pt>
                      <c:pt idx="46">
                        <c:v>100.93426781493145</c:v>
                      </c:pt>
                      <c:pt idx="47">
                        <c:v>164.34494628660696</c:v>
                      </c:pt>
                      <c:pt idx="48">
                        <c:v>127.51127139582422</c:v>
                      </c:pt>
                      <c:pt idx="49">
                        <c:v>186.12317947431688</c:v>
                      </c:pt>
                      <c:pt idx="50">
                        <c:v>154.60161759649668</c:v>
                      </c:pt>
                      <c:pt idx="51">
                        <c:v>142.20120772755763</c:v>
                      </c:pt>
                      <c:pt idx="52">
                        <c:v>0</c:v>
                      </c:pt>
                      <c:pt idx="53">
                        <c:v>52.809038995919309</c:v>
                      </c:pt>
                      <c:pt idx="54">
                        <c:v>35.733060087374042</c:v>
                      </c:pt>
                      <c:pt idx="55">
                        <c:v>305.30182253096609</c:v>
                      </c:pt>
                      <c:pt idx="56">
                        <c:v>291.18067052208471</c:v>
                      </c:pt>
                      <c:pt idx="57">
                        <c:v>267.41475528180649</c:v>
                      </c:pt>
                      <c:pt idx="58">
                        <c:v>169.3675328367749</c:v>
                      </c:pt>
                      <c:pt idx="59">
                        <c:v>313.36548349207965</c:v>
                      </c:pt>
                      <c:pt idx="60">
                        <c:v>67.856239561690927</c:v>
                      </c:pt>
                      <c:pt idx="61">
                        <c:v>0</c:v>
                      </c:pt>
                      <c:pt idx="62">
                        <c:v>0</c:v>
                      </c:pt>
                      <c:pt idx="63">
                        <c:v>309.6776183843017</c:v>
                      </c:pt>
                      <c:pt idx="64">
                        <c:v>309.08005571867625</c:v>
                      </c:pt>
                      <c:pt idx="65">
                        <c:v>135.97944091526779</c:v>
                      </c:pt>
                      <c:pt idx="66">
                        <c:v>149.47019698487884</c:v>
                      </c:pt>
                      <c:pt idx="67">
                        <c:v>242.49278353504701</c:v>
                      </c:pt>
                      <c:pt idx="68">
                        <c:v>307.4270732292382</c:v>
                      </c:pt>
                      <c:pt idx="69">
                        <c:v>302.96095305449035</c:v>
                      </c:pt>
                      <c:pt idx="70">
                        <c:v>297.13549742174882</c:v>
                      </c:pt>
                      <c:pt idx="71">
                        <c:v>372.51127139582422</c:v>
                      </c:pt>
                      <c:pt idx="72">
                        <c:v>207.31209113370255</c:v>
                      </c:pt>
                      <c:pt idx="73">
                        <c:v>126.54617589342411</c:v>
                      </c:pt>
                      <c:pt idx="74">
                        <c:v>35.145766024485056</c:v>
                      </c:pt>
                      <c:pt idx="75">
                        <c:v>94.97944091526756</c:v>
                      </c:pt>
                      <c:pt idx="76">
                        <c:v>0</c:v>
                      </c:pt>
                      <c:pt idx="77">
                        <c:v>0</c:v>
                      </c:pt>
                      <c:pt idx="78">
                        <c:v>74.30184441022584</c:v>
                      </c:pt>
                      <c:pt idx="79">
                        <c:v>117.12727816370762</c:v>
                      </c:pt>
                      <c:pt idx="80">
                        <c:v>0</c:v>
                      </c:pt>
                      <c:pt idx="81">
                        <c:v>162.29979506553036</c:v>
                      </c:pt>
                      <c:pt idx="82">
                        <c:v>309.28542777340317</c:v>
                      </c:pt>
                      <c:pt idx="83">
                        <c:v>434.99997812074025</c:v>
                      </c:pt>
                      <c:pt idx="84">
                        <c:v>0</c:v>
                      </c:pt>
                      <c:pt idx="85">
                        <c:v>0</c:v>
                      </c:pt>
                      <c:pt idx="86">
                        <c:v>0</c:v>
                      </c:pt>
                      <c:pt idx="87">
                        <c:v>336.30387187566157</c:v>
                      </c:pt>
                      <c:pt idx="88">
                        <c:v>488.32850777052499</c:v>
                      </c:pt>
                      <c:pt idx="89">
                        <c:v>638.90551135141777</c:v>
                      </c:pt>
                      <c:pt idx="90">
                        <c:v>725.22994231181156</c:v>
                      </c:pt>
                      <c:pt idx="91">
                        <c:v>506.10879030293017</c:v>
                      </c:pt>
                      <c:pt idx="92">
                        <c:v>445.02049344695342</c:v>
                      </c:pt>
                      <c:pt idx="93">
                        <c:v>505.50920017186945</c:v>
                      </c:pt>
                      <c:pt idx="94">
                        <c:v>637.78230999784091</c:v>
                      </c:pt>
                      <c:pt idx="95">
                        <c:v>316.97122165722658</c:v>
                      </c:pt>
                      <c:pt idx="96">
                        <c:v>228.30387187566157</c:v>
                      </c:pt>
                      <c:pt idx="97">
                        <c:v>73.404486679070033</c:v>
                      </c:pt>
                      <c:pt idx="98">
                        <c:v>100.03898130773086</c:v>
                      </c:pt>
                      <c:pt idx="99">
                        <c:v>60.071836460635041</c:v>
                      </c:pt>
                      <c:pt idx="100">
                        <c:v>54.5933983384557</c:v>
                      </c:pt>
                      <c:pt idx="101">
                        <c:v>0</c:v>
                      </c:pt>
                      <c:pt idx="102">
                        <c:v>29.435314366538933</c:v>
                      </c:pt>
                      <c:pt idx="103">
                        <c:v>0</c:v>
                      </c:pt>
                      <c:pt idx="104">
                        <c:v>190.63857143879204</c:v>
                      </c:pt>
                      <c:pt idx="105">
                        <c:v>73.640620783487066</c:v>
                      </c:pt>
                      <c:pt idx="106">
                        <c:v>115.47429567426934</c:v>
                      </c:pt>
                      <c:pt idx="107">
                        <c:v>0</c:v>
                      </c:pt>
                      <c:pt idx="108">
                        <c:v>0</c:v>
                      </c:pt>
                      <c:pt idx="109">
                        <c:v>30.30184441022584</c:v>
                      </c:pt>
                      <c:pt idx="110">
                        <c:v>241.64471947287757</c:v>
                      </c:pt>
                      <c:pt idx="111">
                        <c:v>400.26894549880217</c:v>
                      </c:pt>
                      <c:pt idx="112">
                        <c:v>565.40036611041978</c:v>
                      </c:pt>
                      <c:pt idx="113">
                        <c:v>603.88497414594485</c:v>
                      </c:pt>
                      <c:pt idx="114">
                        <c:v>756.76382213706347</c:v>
                      </c:pt>
                      <c:pt idx="115">
                        <c:v>350.71042977868638</c:v>
                      </c:pt>
                      <c:pt idx="116">
                        <c:v>0</c:v>
                      </c:pt>
                      <c:pt idx="117">
                        <c:v>0</c:v>
                      </c:pt>
                      <c:pt idx="118">
                        <c:v>0</c:v>
                      </c:pt>
                      <c:pt idx="119">
                        <c:v>469.09030244215273</c:v>
                      </c:pt>
                      <c:pt idx="120">
                        <c:v>0</c:v>
                      </c:pt>
                    </c:numCache>
                  </c:numRef>
                </c:val>
                <c:smooth val="0"/>
                <c:extLst xmlns:c15="http://schemas.microsoft.com/office/drawing/2012/chart">
                  <c:ext xmlns:c16="http://schemas.microsoft.com/office/drawing/2014/chart" uri="{C3380CC4-5D6E-409C-BE32-E72D297353CC}">
                    <c16:uniqueId val="{00000007-5382-4623-99F0-CAE816E1E65F}"/>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Holt-Winters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'Triple smoothing'!$C$4</c:f>
              <c:strCache>
                <c:ptCount val="1"/>
                <c:pt idx="0">
                  <c:v>Sales</c:v>
                </c:pt>
              </c:strCache>
            </c:strRef>
          </c:tx>
          <c:spPr>
            <a:ln w="28575" cap="rnd">
              <a:solidFill>
                <a:schemeClr val="accent1"/>
              </a:solidFill>
              <a:round/>
            </a:ln>
            <a:effectLst/>
          </c:spPr>
          <c:marker>
            <c:symbol val="none"/>
          </c:marker>
          <c:cat>
            <c:numRef>
              <c:f>'Triple smoothing'!$B$5:$B$64</c:f>
              <c:numCache>
                <c:formatCode>_-* #,##0\ _€_-;\-* #,##0\ _€_-;_-* "-"??\ _€_-;_-@_-</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'Triple smoothing'!$C$5:$C$64</c:f>
              <c:numCache>
                <c:formatCode>_-* #,##0\ _€_-;\-* #,##0\ _€_-;_-* "-"??\ _€_-;_-@_-</c:formatCode>
                <c:ptCount val="60"/>
                <c:pt idx="0">
                  <c:v>200</c:v>
                </c:pt>
                <c:pt idx="1">
                  <c:v>555</c:v>
                </c:pt>
                <c:pt idx="2">
                  <c:v>1349</c:v>
                </c:pt>
                <c:pt idx="3">
                  <c:v>2304</c:v>
                </c:pt>
                <c:pt idx="4">
                  <c:v>858</c:v>
                </c:pt>
                <c:pt idx="5">
                  <c:v>1217</c:v>
                </c:pt>
                <c:pt idx="6">
                  <c:v>1995</c:v>
                </c:pt>
                <c:pt idx="7">
                  <c:v>2955</c:v>
                </c:pt>
                <c:pt idx="8">
                  <c:v>2386</c:v>
                </c:pt>
                <c:pt idx="9">
                  <c:v>1638</c:v>
                </c:pt>
                <c:pt idx="10">
                  <c:v>1503</c:v>
                </c:pt>
                <c:pt idx="11">
                  <c:v>3336</c:v>
                </c:pt>
                <c:pt idx="12">
                  <c:v>5462</c:v>
                </c:pt>
                <c:pt idx="13">
                  <c:v>7055</c:v>
                </c:pt>
                <c:pt idx="14">
                  <c:v>1775</c:v>
                </c:pt>
                <c:pt idx="15">
                  <c:v>3831</c:v>
                </c:pt>
                <c:pt idx="16">
                  <c:v>4788</c:v>
                </c:pt>
                <c:pt idx="17">
                  <c:v>5313</c:v>
                </c:pt>
                <c:pt idx="18">
                  <c:v>6272</c:v>
                </c:pt>
                <c:pt idx="19">
                  <c:v>5043</c:v>
                </c:pt>
                <c:pt idx="20">
                  <c:v>2399</c:v>
                </c:pt>
                <c:pt idx="21">
                  <c:v>5493</c:v>
                </c:pt>
                <c:pt idx="22">
                  <c:v>8024</c:v>
                </c:pt>
                <c:pt idx="23">
                  <c:v>12389</c:v>
                </c:pt>
                <c:pt idx="24">
                  <c:v>2787</c:v>
                </c:pt>
                <c:pt idx="25">
                  <c:v>4838</c:v>
                </c:pt>
                <c:pt idx="26">
                  <c:v>5772</c:v>
                </c:pt>
                <c:pt idx="27">
                  <c:v>7808</c:v>
                </c:pt>
                <c:pt idx="28">
                  <c:v>7119</c:v>
                </c:pt>
                <c:pt idx="29">
                  <c:v>5804</c:v>
                </c:pt>
                <c:pt idx="30">
                  <c:v>3102</c:v>
                </c:pt>
                <c:pt idx="31">
                  <c:v>6141</c:v>
                </c:pt>
                <c:pt idx="32">
                  <c:v>10120</c:v>
                </c:pt>
                <c:pt idx="33">
                  <c:v>12605</c:v>
                </c:pt>
                <c:pt idx="34">
                  <c:v>3326</c:v>
                </c:pt>
                <c:pt idx="35">
                  <c:v>7073</c:v>
                </c:pt>
                <c:pt idx="36">
                  <c:v>10226</c:v>
                </c:pt>
                <c:pt idx="37">
                  <c:v>13267</c:v>
                </c:pt>
                <c:pt idx="38">
                  <c:v>12443</c:v>
                </c:pt>
                <c:pt idx="39">
                  <c:v>8802</c:v>
                </c:pt>
                <c:pt idx="40">
                  <c:v>4659</c:v>
                </c:pt>
                <c:pt idx="41">
                  <c:v>8773</c:v>
                </c:pt>
                <c:pt idx="42">
                  <c:v>11776</c:v>
                </c:pt>
                <c:pt idx="43">
                  <c:v>16507</c:v>
                </c:pt>
                <c:pt idx="44">
                  <c:v>4103</c:v>
                </c:pt>
                <c:pt idx="45">
                  <c:v>7569</c:v>
                </c:pt>
                <c:pt idx="46">
                  <c:v>10047</c:v>
                </c:pt>
                <c:pt idx="47">
                  <c:v>11356</c:v>
                </c:pt>
                <c:pt idx="48">
                  <c:v>10317</c:v>
                </c:pt>
                <c:pt idx="49">
                  <c:v>8923</c:v>
                </c:pt>
                <c:pt idx="50">
                  <c:v>4599</c:v>
                </c:pt>
                <c:pt idx="51">
                  <c:v>9784</c:v>
                </c:pt>
                <c:pt idx="52">
                  <c:v>15312</c:v>
                </c:pt>
                <c:pt idx="53">
                  <c:v>19977</c:v>
                </c:pt>
                <c:pt idx="54">
                  <c:v>5468</c:v>
                </c:pt>
                <c:pt idx="55">
                  <c:v>10750</c:v>
                </c:pt>
                <c:pt idx="56">
                  <c:v>13541</c:v>
                </c:pt>
                <c:pt idx="57">
                  <c:v>15286</c:v>
                </c:pt>
                <c:pt idx="58">
                  <c:v>13364</c:v>
                </c:pt>
                <c:pt idx="59">
                  <c:v>10333</c:v>
                </c:pt>
              </c:numCache>
            </c:numRef>
          </c:val>
          <c:smooth val="0"/>
          <c:extLst>
            <c:ext xmlns:c16="http://schemas.microsoft.com/office/drawing/2014/chart" uri="{C3380CC4-5D6E-409C-BE32-E72D297353CC}">
              <c16:uniqueId val="{00000000-1EA6-4641-8402-96084C7165BC}"/>
            </c:ext>
          </c:extLst>
        </c:ser>
        <c:ser>
          <c:idx val="1"/>
          <c:order val="1"/>
          <c:tx>
            <c:strRef>
              <c:f>'Triple smoothing'!$D$4</c:f>
              <c:strCache>
                <c:ptCount val="1"/>
                <c:pt idx="0">
                  <c:v> Forecast </c:v>
                </c:pt>
              </c:strCache>
            </c:strRef>
          </c:tx>
          <c:spPr>
            <a:ln w="28575" cap="rnd">
              <a:solidFill>
                <a:schemeClr val="accent2"/>
              </a:solidFill>
              <a:prstDash val="sysDot"/>
              <a:round/>
            </a:ln>
            <a:effectLst/>
          </c:spPr>
          <c:marker>
            <c:symbol val="none"/>
          </c:marker>
          <c:cat>
            <c:numRef>
              <c:f>'Triple smoothing'!$B$5:$B$64</c:f>
              <c:numCache>
                <c:formatCode>_-* #,##0\ _€_-;\-* #,##0\ _€_-;_-* "-"??\ _€_-;_-@_-</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'Triple smoothing'!$D$5:$D$64</c:f>
              <c:numCache>
                <c:formatCode>_-* #,##0\ _€_-;\-* #,##0\ _€_-;_-* "-"??\ _€_-;_-@_-</c:formatCode>
                <c:ptCount val="60"/>
              </c:numCache>
            </c:numRef>
          </c:val>
          <c:smooth val="0"/>
          <c:extLst>
            <c:ext xmlns:c16="http://schemas.microsoft.com/office/drawing/2014/chart" uri="{C3380CC4-5D6E-409C-BE32-E72D297353CC}">
              <c16:uniqueId val="{00000001-1EA6-4641-8402-96084C7165BC}"/>
            </c:ext>
          </c:extLst>
        </c:ser>
        <c:dLbls>
          <c:showLegendKey val="0"/>
          <c:showVal val="0"/>
          <c:showCatName val="0"/>
          <c:showSerName val="0"/>
          <c:showPercent val="0"/>
          <c:showBubbleSize val="0"/>
        </c:dLbls>
        <c:smooth val="0"/>
        <c:axId val="175953408"/>
        <c:axId val="175954944"/>
      </c:lineChart>
      <c:catAx>
        <c:axId val="175953408"/>
        <c:scaling>
          <c:orientation val="minMax"/>
        </c:scaling>
        <c:delete val="0"/>
        <c:axPos val="b"/>
        <c:numFmt formatCode="_-* #,##0\ _€_-;\-* #,##0\ _€_-;_-* &quot;-&quot;??\ _€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4944"/>
        <c:crosses val="autoZero"/>
        <c:auto val="1"/>
        <c:lblAlgn val="ctr"/>
        <c:lblOffset val="100"/>
        <c:noMultiLvlLbl val="0"/>
      </c:catAx>
      <c:valAx>
        <c:axId val="175954944"/>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3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'Triple smoothing'!$F$4</c:f>
              <c:strCache>
                <c:ptCount val="1"/>
                <c:pt idx="0">
                  <c:v> Trend (b) </c:v>
                </c:pt>
              </c:strCache>
            </c:strRef>
          </c:tx>
          <c:spPr>
            <a:ln w="28575" cap="rnd">
              <a:solidFill>
                <a:schemeClr val="accent2"/>
              </a:solidFill>
              <a:round/>
            </a:ln>
            <a:effectLst/>
          </c:spPr>
          <c:marker>
            <c:symbol val="none"/>
          </c:marker>
          <c:val>
            <c:numRef>
              <c:f>'Triple smoothing'!$F$5:$F$64</c:f>
              <c:numCache>
                <c:formatCode>_-* #,##0\ _€_-;\-* #,##0\ _€_-;_-* "-"??\ _€_-;_-@_-</c:formatCode>
                <c:ptCount val="60"/>
                <c:pt idx="0">
                  <c:v>0</c:v>
                </c:pt>
              </c:numCache>
            </c:numRef>
          </c:val>
          <c:smooth val="0"/>
          <c:extLst>
            <c:ext xmlns:c16="http://schemas.microsoft.com/office/drawing/2014/chart" uri="{C3380CC4-5D6E-409C-BE32-E72D297353CC}">
              <c16:uniqueId val="{00000000-AB01-4F11-8732-AFCE646037FF}"/>
            </c:ext>
          </c:extLst>
        </c:ser>
        <c:dLbls>
          <c:showLegendKey val="0"/>
          <c:showVal val="0"/>
          <c:showCatName val="0"/>
          <c:showSerName val="0"/>
          <c:showPercent val="0"/>
          <c:showBubbleSize val="0"/>
        </c:dLbls>
        <c:smooth val="0"/>
        <c:axId val="175443328"/>
        <c:axId val="175477888"/>
      </c:lineChart>
      <c:catAx>
        <c:axId val="17544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77888"/>
        <c:crosses val="autoZero"/>
        <c:auto val="1"/>
        <c:lblAlgn val="ctr"/>
        <c:lblOffset val="100"/>
        <c:noMultiLvlLbl val="0"/>
      </c:catAx>
      <c:valAx>
        <c:axId val="17547788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43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'Triple smoothing'!$H$4</c:f>
              <c:strCache>
                <c:ptCount val="1"/>
                <c:pt idx="0">
                  <c:v> Error </c:v>
                </c:pt>
              </c:strCache>
            </c:strRef>
          </c:tx>
          <c:spPr>
            <a:solidFill>
              <a:srgbClr val="C00000"/>
            </a:solidFill>
            <a:ln>
              <a:noFill/>
            </a:ln>
            <a:effectLst/>
          </c:spPr>
          <c:invertIfNegative val="0"/>
          <c:val>
            <c:numRef>
              <c:f>'Triple smoothing'!$H$5:$H$64</c:f>
              <c:numCache>
                <c:formatCode>_-* #,##0\ _€_-;\-* #,##0\ _€_-;_-* "-"??\ _€_-;_-@_-</c:formatCode>
                <c:ptCount val="60"/>
                <c:pt idx="1">
                  <c:v>-555</c:v>
                </c:pt>
                <c:pt idx="2">
                  <c:v>-1349</c:v>
                </c:pt>
                <c:pt idx="3">
                  <c:v>-2304</c:v>
                </c:pt>
                <c:pt idx="4">
                  <c:v>-858</c:v>
                </c:pt>
                <c:pt idx="5">
                  <c:v>-1217</c:v>
                </c:pt>
                <c:pt idx="6">
                  <c:v>-1995</c:v>
                </c:pt>
                <c:pt idx="7">
                  <c:v>-2955</c:v>
                </c:pt>
                <c:pt idx="8">
                  <c:v>-2386</c:v>
                </c:pt>
                <c:pt idx="9">
                  <c:v>-1638</c:v>
                </c:pt>
                <c:pt idx="10">
                  <c:v>-1503</c:v>
                </c:pt>
                <c:pt idx="11">
                  <c:v>-3336</c:v>
                </c:pt>
                <c:pt idx="12">
                  <c:v>-5462</c:v>
                </c:pt>
                <c:pt idx="13">
                  <c:v>-7055</c:v>
                </c:pt>
                <c:pt idx="14">
                  <c:v>-1775</c:v>
                </c:pt>
                <c:pt idx="15">
                  <c:v>-3831</c:v>
                </c:pt>
                <c:pt idx="16">
                  <c:v>-4788</c:v>
                </c:pt>
                <c:pt idx="17">
                  <c:v>-5313</c:v>
                </c:pt>
                <c:pt idx="18">
                  <c:v>-6272</c:v>
                </c:pt>
                <c:pt idx="19">
                  <c:v>-5043</c:v>
                </c:pt>
                <c:pt idx="20">
                  <c:v>-2399</c:v>
                </c:pt>
                <c:pt idx="21">
                  <c:v>-5493</c:v>
                </c:pt>
                <c:pt idx="22">
                  <c:v>-8024</c:v>
                </c:pt>
                <c:pt idx="23">
                  <c:v>-12389</c:v>
                </c:pt>
                <c:pt idx="24">
                  <c:v>-2787</c:v>
                </c:pt>
                <c:pt idx="25">
                  <c:v>-4838</c:v>
                </c:pt>
                <c:pt idx="26">
                  <c:v>-5772</c:v>
                </c:pt>
                <c:pt idx="27">
                  <c:v>-7808</c:v>
                </c:pt>
                <c:pt idx="28">
                  <c:v>-7119</c:v>
                </c:pt>
                <c:pt idx="29">
                  <c:v>-5804</c:v>
                </c:pt>
                <c:pt idx="30">
                  <c:v>-3102</c:v>
                </c:pt>
                <c:pt idx="31">
                  <c:v>-6141</c:v>
                </c:pt>
                <c:pt idx="32">
                  <c:v>-10120</c:v>
                </c:pt>
                <c:pt idx="33">
                  <c:v>-12605</c:v>
                </c:pt>
                <c:pt idx="34">
                  <c:v>-3326</c:v>
                </c:pt>
                <c:pt idx="35">
                  <c:v>-7073</c:v>
                </c:pt>
                <c:pt idx="36">
                  <c:v>-10226</c:v>
                </c:pt>
                <c:pt idx="37">
                  <c:v>-13267</c:v>
                </c:pt>
                <c:pt idx="38">
                  <c:v>-12443</c:v>
                </c:pt>
                <c:pt idx="39">
                  <c:v>-8802</c:v>
                </c:pt>
                <c:pt idx="40">
                  <c:v>-4659</c:v>
                </c:pt>
                <c:pt idx="41">
                  <c:v>-8773</c:v>
                </c:pt>
                <c:pt idx="42">
                  <c:v>-11776</c:v>
                </c:pt>
                <c:pt idx="43">
                  <c:v>-16507</c:v>
                </c:pt>
                <c:pt idx="44">
                  <c:v>-4103</c:v>
                </c:pt>
                <c:pt idx="45">
                  <c:v>-7569</c:v>
                </c:pt>
                <c:pt idx="46">
                  <c:v>-10047</c:v>
                </c:pt>
                <c:pt idx="47">
                  <c:v>-11356</c:v>
                </c:pt>
                <c:pt idx="48">
                  <c:v>-10317</c:v>
                </c:pt>
                <c:pt idx="49">
                  <c:v>-8923</c:v>
                </c:pt>
                <c:pt idx="50">
                  <c:v>-4599</c:v>
                </c:pt>
                <c:pt idx="51">
                  <c:v>-9784</c:v>
                </c:pt>
                <c:pt idx="52">
                  <c:v>-15312</c:v>
                </c:pt>
                <c:pt idx="53">
                  <c:v>-19977</c:v>
                </c:pt>
                <c:pt idx="54">
                  <c:v>-5468</c:v>
                </c:pt>
                <c:pt idx="55">
                  <c:v>-10750</c:v>
                </c:pt>
                <c:pt idx="56">
                  <c:v>-13541</c:v>
                </c:pt>
                <c:pt idx="57">
                  <c:v>-15286</c:v>
                </c:pt>
                <c:pt idx="58">
                  <c:v>-13364</c:v>
                </c:pt>
                <c:pt idx="59">
                  <c:v>-10333</c:v>
                </c:pt>
              </c:numCache>
            </c:numRef>
          </c:val>
          <c:extLst>
            <c:ext xmlns:c16="http://schemas.microsoft.com/office/drawing/2014/chart" uri="{C3380CC4-5D6E-409C-BE32-E72D297353CC}">
              <c16:uniqueId val="{00000000-A686-4622-AE28-CF7124139F2A}"/>
            </c:ext>
          </c:extLst>
        </c:ser>
        <c:dLbls>
          <c:showLegendKey val="0"/>
          <c:showVal val="0"/>
          <c:showCatName val="0"/>
          <c:showSerName val="0"/>
          <c:showPercent val="0"/>
          <c:showBubbleSize val="0"/>
        </c:dLbls>
        <c:gapWidth val="75"/>
        <c:overlap val="-25"/>
        <c:axId val="175502848"/>
        <c:axId val="175504384"/>
      </c:barChart>
      <c:catAx>
        <c:axId val="17550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4384"/>
        <c:crosses val="autoZero"/>
        <c:auto val="1"/>
        <c:lblAlgn val="ctr"/>
        <c:lblOffset val="100"/>
        <c:noMultiLvlLbl val="0"/>
      </c:catAx>
      <c:valAx>
        <c:axId val="175504384"/>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'Triple smoothing'!$G$4</c:f>
              <c:strCache>
                <c:ptCount val="1"/>
                <c:pt idx="0">
                  <c:v> Season (s) </c:v>
                </c:pt>
              </c:strCache>
            </c:strRef>
          </c:tx>
          <c:spPr>
            <a:ln w="28575" cap="rnd">
              <a:solidFill>
                <a:schemeClr val="accent6"/>
              </a:solidFill>
              <a:round/>
            </a:ln>
            <a:effectLst/>
          </c:spPr>
          <c:marker>
            <c:symbol val="none"/>
          </c:marker>
          <c:val>
            <c:numRef>
              <c:f>'Triple smoothing'!$G$5:$G$64</c:f>
              <c:numCache>
                <c:formatCode>_-* #,##0.00\ _€_-;\-* #,##0.00\ _€_-;_-* "-"??\ _€_-;_-@_-</c:formatCode>
                <c:ptCount val="60"/>
                <c:pt idx="0">
                  <c:v>0.52173913043478259</c:v>
                </c:pt>
                <c:pt idx="1">
                  <c:v>1.0434782608695652</c:v>
                </c:pt>
                <c:pt idx="2">
                  <c:v>1.5652173913043477</c:v>
                </c:pt>
                <c:pt idx="3">
                  <c:v>2.0869565217391304</c:v>
                </c:pt>
                <c:pt idx="4">
                  <c:v>0.52173913043478259</c:v>
                </c:pt>
                <c:pt idx="5">
                  <c:v>1.0434782608695652</c:v>
                </c:pt>
                <c:pt idx="6">
                  <c:v>1.3043478260869565</c:v>
                </c:pt>
                <c:pt idx="7">
                  <c:v>1.5652173913043477</c:v>
                </c:pt>
                <c:pt idx="8">
                  <c:v>1.3043478260869565</c:v>
                </c:pt>
                <c:pt idx="9">
                  <c:v>1.0434782608695652</c:v>
                </c:pt>
              </c:numCache>
            </c:numRef>
          </c:val>
          <c:smooth val="0"/>
          <c:extLst>
            <c:ext xmlns:c16="http://schemas.microsoft.com/office/drawing/2014/chart" uri="{C3380CC4-5D6E-409C-BE32-E72D297353CC}">
              <c16:uniqueId val="{00000000-18F0-4AD9-9ECF-DB27F8D1D38D}"/>
            </c:ext>
          </c:extLst>
        </c:ser>
        <c:dLbls>
          <c:showLegendKey val="0"/>
          <c:showVal val="0"/>
          <c:showCatName val="0"/>
          <c:showSerName val="0"/>
          <c:showPercent val="0"/>
          <c:showBubbleSize val="0"/>
        </c:dLbls>
        <c:smooth val="0"/>
        <c:axId val="175398272"/>
        <c:axId val="175404160"/>
      </c:lineChart>
      <c:catAx>
        <c:axId val="17539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04160"/>
        <c:crosses val="autoZero"/>
        <c:auto val="1"/>
        <c:lblAlgn val="ctr"/>
        <c:lblOffset val="100"/>
        <c:noMultiLvlLbl val="0"/>
      </c:catAx>
      <c:valAx>
        <c:axId val="175404160"/>
        <c:scaling>
          <c:orientation val="minMax"/>
        </c:scaling>
        <c:delete val="0"/>
        <c:axPos val="l"/>
        <c:majorGridlines>
          <c:spPr>
            <a:ln w="9525" cap="flat" cmpd="sng" algn="ctr">
              <a:solidFill>
                <a:schemeClr val="tx1">
                  <a:lumMod val="15000"/>
                  <a:lumOff val="85000"/>
                </a:schemeClr>
              </a:solidFill>
              <a:round/>
            </a:ln>
            <a:effectLst/>
          </c:spPr>
        </c:majorGridlines>
        <c:numFmt formatCode="_-* #,##0.00\ _€_-;\-* #,##0.0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98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279400</xdr:colOff>
      <xdr:row>0</xdr:row>
      <xdr:rowOff>171449</xdr:rowOff>
    </xdr:from>
    <xdr:to>
      <xdr:col>11</xdr:col>
      <xdr:colOff>92364</xdr:colOff>
      <xdr:row>17</xdr:row>
      <xdr:rowOff>89476</xdr:rowOff>
    </xdr:to>
    <xdr:sp macro="" textlink="">
      <xdr:nvSpPr>
        <xdr:cNvPr id="2" name="Rectangle 1">
          <a:extLst>
            <a:ext uri="{FF2B5EF4-FFF2-40B4-BE49-F238E27FC236}">
              <a16:creationId xmlns:a16="http://schemas.microsoft.com/office/drawing/2014/main" id="{0EC31079-D2DF-470D-BEF8-E0166A22AD8D}"/>
            </a:ext>
          </a:extLst>
        </xdr:cNvPr>
        <xdr:cNvSpPr/>
      </xdr:nvSpPr>
      <xdr:spPr>
        <a:xfrm>
          <a:off x="279400" y="171449"/>
          <a:ext cx="6512214" cy="3058391"/>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400" b="0" i="1">
              <a:solidFill>
                <a:sysClr val="windowText" lastClr="000000"/>
              </a:solidFill>
              <a:effectLst/>
              <a:latin typeface="+mn-lt"/>
              <a:ea typeface="+mn-ea"/>
              <a:cs typeface="+mn-cs"/>
            </a:rPr>
            <a:t>You are the inventory planner for a company that resells products sourced from international suppliers. Your supplier quoted you a lead time of two months for deliveries. Furthermore, you have a monthly ordering schedule, with orders placed on the first day of each month. A critical point to note is that stock shortages lead to a loss of sales, as customers will immediately turn to competitors if your products are not available.</a:t>
          </a:r>
        </a:p>
        <a:p>
          <a:endParaRPr lang="en-US" sz="1400" b="0" i="1">
            <a:solidFill>
              <a:sysClr val="windowText" lastClr="000000"/>
            </a:solidFill>
            <a:effectLst/>
            <a:latin typeface="+mn-lt"/>
            <a:ea typeface="+mn-ea"/>
            <a:cs typeface="+mn-cs"/>
          </a:endParaRPr>
        </a:p>
        <a:p>
          <a:r>
            <a:rPr lang="en-US" sz="1400" b="0" i="1">
              <a:solidFill>
                <a:sysClr val="windowText" lastClr="000000"/>
              </a:solidFill>
              <a:effectLst/>
              <a:latin typeface="+mn-lt"/>
              <a:ea typeface="+mn-ea"/>
              <a:cs typeface="+mn-cs"/>
            </a:rPr>
            <a:t>Your task is to come up with an inventory policy to decide how much to order.</a:t>
          </a:r>
        </a:p>
        <a:p>
          <a:endParaRPr lang="en-US" sz="1400" b="0" i="1">
            <a:solidFill>
              <a:sysClr val="windowText" lastClr="000000"/>
            </a:solidFill>
            <a:effectLst/>
            <a:latin typeface="+mn-lt"/>
            <a:ea typeface="+mn-ea"/>
            <a:cs typeface="+mn-cs"/>
          </a:endParaRPr>
        </a:p>
        <a:p>
          <a:r>
            <a:rPr lang="en-US" sz="1400" b="0" i="1">
              <a:solidFill>
                <a:sysClr val="windowText" lastClr="000000"/>
              </a:solidFill>
              <a:effectLst/>
              <a:latin typeface="+mn-lt"/>
              <a:ea typeface="+mn-ea"/>
              <a:cs typeface="+mn-cs"/>
            </a:rPr>
            <a:t>To do so, you gathered some data: historical sales and forecasts, and future forecasts. Let's see how you can use these to assess how much you need to order.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595224</xdr:colOff>
      <xdr:row>25</xdr:row>
      <xdr:rowOff>55404</xdr:rowOff>
    </xdr:from>
    <xdr:to>
      <xdr:col>13</xdr:col>
      <xdr:colOff>553079</xdr:colOff>
      <xdr:row>41</xdr:row>
      <xdr:rowOff>137466</xdr:rowOff>
    </xdr:to>
    <xdr:graphicFrame macro="">
      <xdr:nvGraphicFramePr>
        <xdr:cNvPr id="2" name="Chart 1">
          <a:extLst>
            <a:ext uri="{FF2B5EF4-FFF2-40B4-BE49-F238E27FC236}">
              <a16:creationId xmlns:a16="http://schemas.microsoft.com/office/drawing/2014/main" id="{69819819-A4DA-411F-9F92-A9E1417CC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214922</xdr:colOff>
      <xdr:row>2</xdr:row>
      <xdr:rowOff>122115</xdr:rowOff>
    </xdr:from>
    <xdr:to>
      <xdr:col>14</xdr:col>
      <xdr:colOff>424962</xdr:colOff>
      <xdr:row>16</xdr:row>
      <xdr:rowOff>68385</xdr:rowOff>
    </xdr:to>
    <xdr:sp macro="" textlink="">
      <xdr:nvSpPr>
        <xdr:cNvPr id="3" name="Rectangle 2">
          <a:extLst>
            <a:ext uri="{FF2B5EF4-FFF2-40B4-BE49-F238E27FC236}">
              <a16:creationId xmlns:a16="http://schemas.microsoft.com/office/drawing/2014/main" id="{1B2BCD20-CEFE-4266-A3C6-BFF5E032F708}"/>
            </a:ext>
          </a:extLst>
        </xdr:cNvPr>
        <xdr:cNvSpPr/>
      </xdr:nvSpPr>
      <xdr:spPr>
        <a:xfrm>
          <a:off x="4103076" y="708269"/>
          <a:ext cx="5832232" cy="2569308"/>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0" i="1">
              <a:solidFill>
                <a:sysClr val="windowText" lastClr="000000"/>
              </a:solidFill>
              <a:effectLst/>
              <a:latin typeface="+mn-lt"/>
              <a:ea typeface="+mn-ea"/>
              <a:cs typeface="+mn-cs"/>
            </a:rPr>
            <a:t>It's the 1st of February, 2017. </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You've decided to implement a </a:t>
          </a:r>
          <a:r>
            <a:rPr lang="en-US" sz="1100" b="1" i="1">
              <a:solidFill>
                <a:sysClr val="windowText" lastClr="000000"/>
              </a:solidFill>
              <a:effectLst/>
              <a:latin typeface="+mn-lt"/>
              <a:ea typeface="+mn-ea"/>
              <a:cs typeface="+mn-cs"/>
            </a:rPr>
            <a:t>static</a:t>
          </a:r>
          <a:r>
            <a:rPr lang="en-US" sz="1100" b="0" i="1">
              <a:solidFill>
                <a:sysClr val="windowText" lastClr="000000"/>
              </a:solidFill>
              <a:effectLst/>
              <a:latin typeface="+mn-lt"/>
              <a:ea typeface="+mn-ea"/>
              <a:cs typeface="+mn-cs"/>
            </a:rPr>
            <a:t> (R, S) inventory policy, where </a:t>
          </a:r>
          <a:r>
            <a:rPr lang="en-US" sz="1100" b="1" i="1">
              <a:solidFill>
                <a:sysClr val="windowText" lastClr="000000"/>
              </a:solidFill>
              <a:effectLst/>
              <a:latin typeface="+mn-lt"/>
              <a:ea typeface="+mn-ea"/>
              <a:cs typeface="+mn-cs"/>
            </a:rPr>
            <a:t>the up-to level is set as 3,000 units.</a:t>
          </a:r>
        </a:p>
        <a:p>
          <a:endParaRPr lang="en-US" sz="1100" b="1" i="1">
            <a:solidFill>
              <a:schemeClr val="tx1">
                <a:lumMod val="50000"/>
                <a:lumOff val="50000"/>
              </a:schemeClr>
            </a:solidFill>
            <a:effectLst/>
            <a:latin typeface="+mn-lt"/>
            <a:ea typeface="+mn-ea"/>
            <a:cs typeface="+mn-cs"/>
          </a:endParaRPr>
        </a:p>
        <a:p>
          <a:r>
            <a:rPr lang="en-US">
              <a:solidFill>
                <a:schemeClr val="tx1">
                  <a:lumMod val="50000"/>
                  <a:lumOff val="50000"/>
                </a:schemeClr>
              </a:solidFill>
            </a:rPr>
            <a:t>💡</a:t>
          </a:r>
          <a:r>
            <a:rPr lang="en-US" sz="1100" b="0" i="0">
              <a:solidFill>
                <a:schemeClr val="tx1">
                  <a:lumMod val="50000"/>
                  <a:lumOff val="50000"/>
                </a:schemeClr>
              </a:solidFill>
              <a:effectLst/>
              <a:latin typeface="+mn-lt"/>
              <a:ea typeface="+mn-ea"/>
              <a:cs typeface="+mn-cs"/>
            </a:rPr>
            <a:t>(R,S) Policy:</a:t>
          </a:r>
          <a:r>
            <a:rPr lang="en-US" sz="1100" b="0" i="0" baseline="0">
              <a:solidFill>
                <a:schemeClr val="tx1">
                  <a:lumMod val="50000"/>
                  <a:lumOff val="50000"/>
                </a:schemeClr>
              </a:solidFill>
              <a:effectLst/>
              <a:latin typeface="+mn-lt"/>
              <a:ea typeface="+mn-ea"/>
              <a:cs typeface="+mn-cs"/>
            </a:rPr>
            <a:t> You</a:t>
          </a:r>
          <a:r>
            <a:rPr lang="en-US" sz="1100" b="0" i="0">
              <a:solidFill>
                <a:schemeClr val="tx1">
                  <a:lumMod val="50000"/>
                  <a:lumOff val="50000"/>
                </a:schemeClr>
              </a:solidFill>
              <a:effectLst/>
              <a:latin typeface="+mn-lt"/>
              <a:ea typeface="+mn-ea"/>
              <a:cs typeface="+mn-cs"/>
            </a:rPr>
            <a:t> review the inventory at regular intervals, denoted as "R". The "S" represents the target inventory level, also known as the "up-to" level. Each month, you will order enough units to bring your net inventory back up to this level of S units. Net inventory is calculated as the amount of inventory on-hand, minus any backorders (if there are any), plus any in-transit orders.</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Currently, your inventory system indicates that there are 1,300 units in stock, and an incoming shipment of 700 units is expected at the end of February.</a:t>
          </a:r>
          <a:endParaRPr lang="en-US">
            <a:solidFill>
              <a:sysClr val="windowText" lastClr="000000"/>
            </a:solidFill>
            <a:effectLst/>
          </a:endParaRP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Based on this policy, how much should</a:t>
          </a:r>
          <a:r>
            <a:rPr lang="en-US" sz="1100" b="0" i="1" baseline="0">
              <a:solidFill>
                <a:sysClr val="windowText" lastClr="000000"/>
              </a:solidFill>
              <a:effectLst/>
              <a:latin typeface="+mn-lt"/>
              <a:ea typeface="+mn-ea"/>
              <a:cs typeface="+mn-cs"/>
            </a:rPr>
            <a:t> you order today?</a:t>
          </a:r>
          <a:endParaRPr lang="en-US">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316802</xdr:colOff>
      <xdr:row>2</xdr:row>
      <xdr:rowOff>118903</xdr:rowOff>
    </xdr:from>
    <xdr:to>
      <xdr:col>23</xdr:col>
      <xdr:colOff>187033</xdr:colOff>
      <xdr:row>18</xdr:row>
      <xdr:rowOff>184634</xdr:rowOff>
    </xdr:to>
    <xdr:graphicFrame macro="">
      <xdr:nvGraphicFramePr>
        <xdr:cNvPr id="2" name="Chart 1">
          <a:extLst>
            <a:ext uri="{FF2B5EF4-FFF2-40B4-BE49-F238E27FC236}">
              <a16:creationId xmlns:a16="http://schemas.microsoft.com/office/drawing/2014/main" id="{6C5ACDB1-6502-440E-B767-9CB936BDD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18840</xdr:colOff>
      <xdr:row>2</xdr:row>
      <xdr:rowOff>34193</xdr:rowOff>
    </xdr:from>
    <xdr:to>
      <xdr:col>12</xdr:col>
      <xdr:colOff>597340</xdr:colOff>
      <xdr:row>14</xdr:row>
      <xdr:rowOff>158385</xdr:rowOff>
    </xdr:to>
    <xdr:sp macro="" textlink="">
      <xdr:nvSpPr>
        <xdr:cNvPr id="3" name="Rectangle 2">
          <a:extLst>
            <a:ext uri="{FF2B5EF4-FFF2-40B4-BE49-F238E27FC236}">
              <a16:creationId xmlns:a16="http://schemas.microsoft.com/office/drawing/2014/main" id="{487AFC6E-6BD0-4B5F-9344-7437AFD563D7}"/>
            </a:ext>
          </a:extLst>
        </xdr:cNvPr>
        <xdr:cNvSpPr/>
      </xdr:nvSpPr>
      <xdr:spPr>
        <a:xfrm>
          <a:off x="3291532" y="620347"/>
          <a:ext cx="5976000" cy="23760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0" i="1">
              <a:solidFill>
                <a:sysClr val="windowText" lastClr="000000"/>
              </a:solidFill>
              <a:effectLst/>
              <a:latin typeface="+mn-lt"/>
              <a:ea typeface="+mn-ea"/>
              <a:cs typeface="+mn-cs"/>
            </a:rPr>
            <a:t>It's the 1st of February, 2017. </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You've decided to implement an </a:t>
          </a:r>
          <a:r>
            <a:rPr lang="en-US" sz="1100" b="1" i="1">
              <a:solidFill>
                <a:sysClr val="windowText" lastClr="000000"/>
              </a:solidFill>
              <a:effectLst/>
              <a:latin typeface="+mn-lt"/>
              <a:ea typeface="+mn-ea"/>
              <a:cs typeface="+mn-cs"/>
            </a:rPr>
            <a:t>hybrid</a:t>
          </a:r>
          <a:r>
            <a:rPr lang="en-US" sz="1100" b="0" i="1">
              <a:solidFill>
                <a:sysClr val="windowText" lastClr="000000"/>
              </a:solidFill>
              <a:effectLst/>
              <a:latin typeface="+mn-lt"/>
              <a:ea typeface="+mn-ea"/>
              <a:cs typeface="+mn-cs"/>
            </a:rPr>
            <a:t> (R, S) inventory policy, where </a:t>
          </a:r>
          <a:r>
            <a:rPr lang="en-US" sz="1100" b="1" i="1">
              <a:solidFill>
                <a:sysClr val="windowText" lastClr="000000"/>
              </a:solidFill>
              <a:effectLst/>
              <a:latin typeface="+mn-lt"/>
              <a:ea typeface="+mn-ea"/>
              <a:cs typeface="+mn-cs"/>
            </a:rPr>
            <a:t>the up-to level is set as three months of demand forecast plus a safety stock of 200 units. </a:t>
          </a:r>
        </a:p>
        <a:p>
          <a:endParaRPr lang="en-US" sz="1100" b="1" i="1">
            <a:solidFill>
              <a:schemeClr val="tx1">
                <a:lumMod val="50000"/>
                <a:lumOff val="50000"/>
              </a:schemeClr>
            </a:solidFill>
            <a:effectLst/>
            <a:latin typeface="+mn-lt"/>
            <a:ea typeface="+mn-ea"/>
            <a:cs typeface="+mn-cs"/>
          </a:endParaRPr>
        </a:p>
        <a:p>
          <a:r>
            <a:rPr lang="en-US" sz="1100">
              <a:solidFill>
                <a:schemeClr val="tx1">
                  <a:lumMod val="50000"/>
                  <a:lumOff val="50000"/>
                </a:schemeClr>
              </a:solidFill>
              <a:effectLst/>
              <a:latin typeface="+mn-lt"/>
              <a:ea typeface="+mn-ea"/>
              <a:cs typeface="+mn-cs"/>
            </a:rPr>
            <a:t>💡 In (R, S) policies, S should be computed as the forecasted demand over the risk horizon (which is the sum of the lead time and the review period) plus an amount of safety stock.</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Currently, your inventory system indicates that there are 1,300 units in stock, and an incoming shipment of 700 units is expected at the end of February.</a:t>
          </a:r>
          <a:endParaRPr lang="en-US">
            <a:solidFill>
              <a:sysClr val="windowText" lastClr="000000"/>
            </a:solidFill>
            <a:effectLst/>
          </a:endParaRP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Based on this policy, how much should</a:t>
          </a:r>
          <a:r>
            <a:rPr lang="en-US" sz="1100" b="0" i="1" baseline="0">
              <a:solidFill>
                <a:sysClr val="windowText" lastClr="000000"/>
              </a:solidFill>
              <a:effectLst/>
              <a:latin typeface="+mn-lt"/>
              <a:ea typeface="+mn-ea"/>
              <a:cs typeface="+mn-cs"/>
            </a:rPr>
            <a:t> you order today?</a:t>
          </a:r>
          <a:endParaRPr lang="en-US">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342900</xdr:colOff>
      <xdr:row>2</xdr:row>
      <xdr:rowOff>12700</xdr:rowOff>
    </xdr:from>
    <xdr:to>
      <xdr:col>10</xdr:col>
      <xdr:colOff>53892</xdr:colOff>
      <xdr:row>19</xdr:row>
      <xdr:rowOff>58860</xdr:rowOff>
    </xdr:to>
    <xdr:sp macro="" textlink="">
      <xdr:nvSpPr>
        <xdr:cNvPr id="2" name="Rectangle 1">
          <a:extLst>
            <a:ext uri="{FF2B5EF4-FFF2-40B4-BE49-F238E27FC236}">
              <a16:creationId xmlns:a16="http://schemas.microsoft.com/office/drawing/2014/main" id="{8D11F10A-96E7-484E-873A-FB4B077B281B}"/>
            </a:ext>
            <a:ext uri="{147F2762-F138-4A5C-976F-8EAC2B608ADB}">
              <a16:predDERef xmlns:a16="http://schemas.microsoft.com/office/drawing/2014/main" pred="{9E1F2A8A-32FB-B7D6-F445-EE6216F425A1}"/>
            </a:ext>
          </a:extLst>
        </xdr:cNvPr>
        <xdr:cNvSpPr/>
      </xdr:nvSpPr>
      <xdr:spPr>
        <a:xfrm>
          <a:off x="342900" y="381000"/>
          <a:ext cx="5806992" cy="317671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chemeClr val="tx1"/>
              </a:solidFill>
              <a:effectLst/>
              <a:latin typeface="+mn-lt"/>
              <a:ea typeface="+mn-ea"/>
              <a:cs typeface="+mn-cs"/>
            </a:rPr>
            <a:t>Given some doubts about the effectiveness of your current inventory policy, you opt to conduct a simulation using historical sales data to assess its impact on holding and shortage costs. </a:t>
          </a:r>
        </a:p>
        <a:p>
          <a:endParaRPr lang="en-US" sz="1600" b="0" i="1">
            <a:solidFill>
              <a:schemeClr val="tx1"/>
            </a:solidFill>
            <a:effectLst/>
            <a:latin typeface="+mn-lt"/>
            <a:ea typeface="+mn-ea"/>
            <a:cs typeface="+mn-cs"/>
          </a:endParaRPr>
        </a:p>
        <a:p>
          <a:r>
            <a:rPr lang="en-US" sz="1600" b="0" i="1">
              <a:solidFill>
                <a:schemeClr val="tx1"/>
              </a:solidFill>
              <a:effectLst/>
              <a:latin typeface="+mn-lt"/>
              <a:ea typeface="+mn-ea"/>
              <a:cs typeface="+mn-cs"/>
            </a:rPr>
            <a:t>Assessing</a:t>
          </a:r>
          <a:r>
            <a:rPr lang="en-US" sz="1600" b="0" i="1" baseline="0">
              <a:solidFill>
                <a:schemeClr val="tx1"/>
              </a:solidFill>
              <a:effectLst/>
              <a:latin typeface="+mn-lt"/>
              <a:ea typeface="+mn-ea"/>
              <a:cs typeface="+mn-cs"/>
            </a:rPr>
            <a:t> exact holding and shortage costs is difficult. </a:t>
          </a:r>
        </a:p>
        <a:p>
          <a:r>
            <a:rPr lang="en-US" sz="1600" b="0" i="1" baseline="0">
              <a:solidFill>
                <a:schemeClr val="tx1"/>
              </a:solidFill>
              <a:effectLst/>
              <a:latin typeface="+mn-lt"/>
              <a:ea typeface="+mn-ea"/>
              <a:cs typeface="+mn-cs"/>
            </a:rPr>
            <a:t>But you assumed the following: Holding costs are around 2€ per month per unit in stock. Moreover, the opportunity cost of lost sales is 10€. </a:t>
          </a:r>
        </a:p>
        <a:p>
          <a:endParaRPr lang="en-US" sz="1600" b="0" i="1" baseline="0">
            <a:solidFill>
              <a:schemeClr val="tx1"/>
            </a:solidFill>
            <a:effectLst/>
            <a:latin typeface="+mn-lt"/>
            <a:ea typeface="+mn-ea"/>
            <a:cs typeface="+mn-cs"/>
          </a:endParaRPr>
        </a:p>
        <a:p>
          <a:r>
            <a:rPr lang="en-US" sz="1600" b="0" i="1">
              <a:solidFill>
                <a:schemeClr val="tx1"/>
              </a:solidFill>
              <a:effectLst/>
              <a:latin typeface="+mn-lt"/>
              <a:ea typeface="+mn-ea"/>
              <a:cs typeface="+mn-cs"/>
            </a:rPr>
            <a:t>Using simulations</a:t>
          </a:r>
          <a:r>
            <a:rPr lang="en-US" sz="1600" b="0" i="1" baseline="0">
              <a:solidFill>
                <a:schemeClr val="tx1"/>
              </a:solidFill>
              <a:effectLst/>
              <a:latin typeface="+mn-lt"/>
              <a:ea typeface="+mn-ea"/>
              <a:cs typeface="+mn-cs"/>
            </a:rPr>
            <a:t> </a:t>
          </a:r>
          <a:r>
            <a:rPr lang="en-US" sz="1600" b="0" i="1">
              <a:solidFill>
                <a:schemeClr val="tx1"/>
              </a:solidFill>
              <a:effectLst/>
              <a:latin typeface="+mn-lt"/>
              <a:ea typeface="+mn-ea"/>
              <a:cs typeface="+mn-cs"/>
            </a:rPr>
            <a:t>will help you to compare different inventory strategies, including static, dynamic, and hybrid approaches, to determine the most cost-efficient policy.</a:t>
          </a:r>
          <a:endParaRPr lang="en-US" sz="16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23</xdr:col>
      <xdr:colOff>257613</xdr:colOff>
      <xdr:row>2</xdr:row>
      <xdr:rowOff>163057</xdr:rowOff>
    </xdr:from>
    <xdr:to>
      <xdr:col>32</xdr:col>
      <xdr:colOff>518613</xdr:colOff>
      <xdr:row>19</xdr:row>
      <xdr:rowOff>31896</xdr:rowOff>
    </xdr:to>
    <xdr:graphicFrame macro="">
      <xdr:nvGraphicFramePr>
        <xdr:cNvPr id="2" name="Chart 1">
          <a:extLst>
            <a:ext uri="{FF2B5EF4-FFF2-40B4-BE49-F238E27FC236}">
              <a16:creationId xmlns:a16="http://schemas.microsoft.com/office/drawing/2014/main" id="{19033457-FC0E-409B-8C74-0B3A9AF5F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606734</xdr:colOff>
      <xdr:row>24</xdr:row>
      <xdr:rowOff>173150</xdr:rowOff>
    </xdr:from>
    <xdr:to>
      <xdr:col>11</xdr:col>
      <xdr:colOff>41412</xdr:colOff>
      <xdr:row>32</xdr:row>
      <xdr:rowOff>34405</xdr:rowOff>
    </xdr:to>
    <xdr:sp macro="" textlink="">
      <xdr:nvSpPr>
        <xdr:cNvPr id="3" name="Rectangle 2">
          <a:extLst>
            <a:ext uri="{FF2B5EF4-FFF2-40B4-BE49-F238E27FC236}">
              <a16:creationId xmlns:a16="http://schemas.microsoft.com/office/drawing/2014/main" id="{9E1F2A8A-32FB-B7D6-F445-EE6216F425A1}"/>
            </a:ext>
          </a:extLst>
        </xdr:cNvPr>
        <xdr:cNvSpPr/>
      </xdr:nvSpPr>
      <xdr:spPr>
        <a:xfrm>
          <a:off x="3146734" y="4761715"/>
          <a:ext cx="3879678" cy="1318994"/>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All the formulas are already created for you. You just need to modify columns D, E, and J (Using column E is optional). Additionally, you will need to add various KPIs next to this table.</a:t>
          </a:r>
        </a:p>
      </xdr:txBody>
    </xdr:sp>
    <xdr:clientData/>
  </xdr:twoCellAnchor>
  <xdr:twoCellAnchor>
    <xdr:from>
      <xdr:col>13</xdr:col>
      <xdr:colOff>102577</xdr:colOff>
      <xdr:row>1</xdr:row>
      <xdr:rowOff>19539</xdr:rowOff>
    </xdr:from>
    <xdr:to>
      <xdr:col>22</xdr:col>
      <xdr:colOff>583385</xdr:colOff>
      <xdr:row>27</xdr:row>
      <xdr:rowOff>7815</xdr:rowOff>
    </xdr:to>
    <xdr:sp macro="" textlink="">
      <xdr:nvSpPr>
        <xdr:cNvPr id="5" name="Rectangle 4">
          <a:extLst>
            <a:ext uri="{FF2B5EF4-FFF2-40B4-BE49-F238E27FC236}">
              <a16:creationId xmlns:a16="http://schemas.microsoft.com/office/drawing/2014/main" id="{47BB827C-0FE6-46B4-9611-51A4B56481DA}"/>
            </a:ext>
          </a:extLst>
        </xdr:cNvPr>
        <xdr:cNvSpPr/>
      </xdr:nvSpPr>
      <xdr:spPr>
        <a:xfrm>
          <a:off x="8040077" y="420077"/>
          <a:ext cx="5976000" cy="48387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ysClr val="windowText" lastClr="000000"/>
              </a:solidFill>
              <a:effectLst/>
              <a:latin typeface="+mn-lt"/>
              <a:ea typeface="+mn-ea"/>
              <a:cs typeface="+mn-cs"/>
            </a:rPr>
            <a:t>You decide to first assess your static (R, S) policy with S = 3,000 units by simulating its historical impact on inventory and lost sales.</a:t>
          </a:r>
        </a:p>
        <a:p>
          <a:endParaRPr lang="en-US" sz="1600" b="0" i="1">
            <a:solidFill>
              <a:sysClr val="windowText" lastClr="000000"/>
            </a:solidFill>
            <a:effectLst/>
            <a:latin typeface="+mn-lt"/>
            <a:ea typeface="+mn-ea"/>
            <a:cs typeface="+mn-cs"/>
          </a:endParaRPr>
        </a:p>
        <a:p>
          <a:r>
            <a:rPr lang="en-US" sz="1600" b="0" i="1">
              <a:solidFill>
                <a:sysClr val="windowText" lastClr="000000"/>
              </a:solidFill>
              <a:effectLst/>
              <a:latin typeface="+mn-lt"/>
              <a:ea typeface="+mn-ea"/>
              <a:cs typeface="+mn-cs"/>
            </a:rPr>
            <a:t>You want to evaluate its efficacy by computing the resulting holding costs and lost sales costs.</a:t>
          </a:r>
          <a:r>
            <a:rPr lang="en-US" sz="1600" b="0" i="1" baseline="0">
              <a:solidFill>
                <a:sysClr val="windowText" lastClr="000000"/>
              </a:solidFill>
              <a:effectLst/>
              <a:latin typeface="+mn-lt"/>
              <a:ea typeface="+mn-ea"/>
              <a:cs typeface="+mn-cs"/>
            </a:rPr>
            <a:t> Your financial colleagues are looking forward to your results.</a:t>
          </a:r>
          <a:endParaRPr lang="en-US" sz="1600" b="0" i="1">
            <a:solidFill>
              <a:sysClr val="windowText" lastClr="000000"/>
            </a:solidFill>
            <a:effectLst/>
            <a:latin typeface="+mn-lt"/>
            <a:ea typeface="+mn-ea"/>
            <a:cs typeface="+mn-cs"/>
          </a:endParaRPr>
        </a:p>
        <a:p>
          <a:r>
            <a:rPr lang="en-US" sz="1600" b="0" i="0">
              <a:solidFill>
                <a:schemeClr val="tx1">
                  <a:lumMod val="50000"/>
                  <a:lumOff val="50000"/>
                </a:schemeClr>
              </a:solidFill>
              <a:effectLst/>
              <a:latin typeface="+mn-lt"/>
              <a:ea typeface="+mn-ea"/>
              <a:cs typeface="+mn-cs"/>
            </a:rPr>
            <a:t>💡 Cost-driven simulation/optimization: Great if you have access to reliable financial information.</a:t>
          </a:r>
          <a:r>
            <a:rPr lang="en-US" sz="1600" b="0" i="0" baseline="0">
              <a:solidFill>
                <a:schemeClr val="tx1">
                  <a:lumMod val="50000"/>
                  <a:lumOff val="50000"/>
                </a:schemeClr>
              </a:solidFill>
              <a:effectLst/>
              <a:latin typeface="+mn-lt"/>
              <a:ea typeface="+mn-ea"/>
              <a:cs typeface="+mn-cs"/>
            </a:rPr>
            <a:t> (Which is often not the case.)</a:t>
          </a:r>
          <a:endParaRPr lang="en-US" sz="1600" b="0" i="0">
            <a:solidFill>
              <a:schemeClr val="tx1">
                <a:lumMod val="50000"/>
                <a:lumOff val="50000"/>
              </a:schemeClr>
            </a:solidFill>
            <a:effectLst/>
            <a:latin typeface="+mn-lt"/>
            <a:ea typeface="+mn-ea"/>
            <a:cs typeface="+mn-cs"/>
          </a:endParaRPr>
        </a:p>
        <a:p>
          <a:endParaRPr lang="en-US" sz="1600" b="0" i="0">
            <a:solidFill>
              <a:sysClr val="windowText" lastClr="000000"/>
            </a:solidFill>
            <a:effectLst/>
            <a:latin typeface="+mn-lt"/>
            <a:ea typeface="+mn-ea"/>
            <a:cs typeface="+mn-cs"/>
          </a:endParaRPr>
        </a:p>
        <a:p>
          <a:r>
            <a:rPr lang="en-US" sz="1600" b="0" i="1">
              <a:solidFill>
                <a:sysClr val="windowText" lastClr="000000"/>
              </a:solidFill>
              <a:effectLst/>
              <a:latin typeface="+mn-lt"/>
              <a:ea typeface="+mn-ea"/>
              <a:cs typeface="+mn-cs"/>
            </a:rPr>
            <a:t>You also want to evaluate its effectiveness by computing the historical fill rate and average inventory level. This will provide insight into the size of your inventory and the level of service you could potentially offer your clients in the future.</a:t>
          </a:r>
          <a:r>
            <a:rPr lang="en-US" sz="1600" b="0" i="1" baseline="0">
              <a:solidFill>
                <a:sysClr val="windowText" lastClr="000000"/>
              </a:solidFill>
              <a:effectLst/>
              <a:latin typeface="+mn-lt"/>
              <a:ea typeface="+mn-ea"/>
              <a:cs typeface="+mn-cs"/>
            </a:rPr>
            <a:t> This type of analysis will please your supply chain and customer service colleague.</a:t>
          </a:r>
          <a:br>
            <a:rPr lang="en-US" sz="1600" b="0" i="1">
              <a:solidFill>
                <a:sysClr val="windowText" lastClr="000000"/>
              </a:solidFill>
              <a:effectLst/>
              <a:latin typeface="+mn-lt"/>
              <a:ea typeface="+mn-ea"/>
              <a:cs typeface="+mn-cs"/>
            </a:rPr>
          </a:br>
          <a:r>
            <a:rPr lang="en-US" sz="1600" b="0" i="0">
              <a:solidFill>
                <a:schemeClr val="tx1">
                  <a:lumMod val="50000"/>
                  <a:lumOff val="50000"/>
                </a:schemeClr>
              </a:solidFill>
              <a:effectLst/>
              <a:latin typeface="+mn-lt"/>
              <a:ea typeface="+mn-ea"/>
              <a:cs typeface="+mn-cs"/>
            </a:rPr>
            <a:t>💡 Service-level-driven simulation: Easier</a:t>
          </a:r>
          <a:r>
            <a:rPr lang="en-US" sz="1600" b="0" i="0" baseline="0">
              <a:solidFill>
                <a:schemeClr val="tx1">
                  <a:lumMod val="50000"/>
                  <a:lumOff val="50000"/>
                </a:schemeClr>
              </a:solidFill>
              <a:effectLst/>
              <a:latin typeface="+mn-lt"/>
              <a:ea typeface="+mn-ea"/>
              <a:cs typeface="+mn-cs"/>
            </a:rPr>
            <a:t> to setup and less prone to assumptions.</a:t>
          </a:r>
          <a:endParaRPr lang="en-US" sz="1600" b="0" i="0">
            <a:solidFill>
              <a:schemeClr val="tx1">
                <a:lumMod val="50000"/>
                <a:lumOff val="50000"/>
              </a:schemeClr>
            </a:solidFill>
            <a:effectLst/>
            <a:latin typeface="+mn-lt"/>
            <a:ea typeface="+mn-ea"/>
            <a:cs typeface="+mn-cs"/>
          </a:endParaRPr>
        </a:p>
        <a:p>
          <a:endParaRPr lang="en-US" sz="1600" i="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141981</xdr:colOff>
      <xdr:row>6</xdr:row>
      <xdr:rowOff>183520</xdr:rowOff>
    </xdr:from>
    <xdr:to>
      <xdr:col>34</xdr:col>
      <xdr:colOff>491005</xdr:colOff>
      <xdr:row>23</xdr:row>
      <xdr:rowOff>75420</xdr:rowOff>
    </xdr:to>
    <xdr:graphicFrame macro="">
      <xdr:nvGraphicFramePr>
        <xdr:cNvPr id="2" name="Chart 1">
          <a:extLst>
            <a:ext uri="{FF2B5EF4-FFF2-40B4-BE49-F238E27FC236}">
              <a16:creationId xmlns:a16="http://schemas.microsoft.com/office/drawing/2014/main" id="{2DF63A19-8420-44E8-BB4E-A03589FD5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247821</xdr:colOff>
      <xdr:row>18</xdr:row>
      <xdr:rowOff>73758</xdr:rowOff>
    </xdr:from>
    <xdr:to>
      <xdr:col>11</xdr:col>
      <xdr:colOff>317499</xdr:colOff>
      <xdr:row>25</xdr:row>
      <xdr:rowOff>117230</xdr:rowOff>
    </xdr:to>
    <xdr:sp macro="" textlink="">
      <xdr:nvSpPr>
        <xdr:cNvPr id="3" name="Rectangle 2">
          <a:extLst>
            <a:ext uri="{FF2B5EF4-FFF2-40B4-BE49-F238E27FC236}">
              <a16:creationId xmlns:a16="http://schemas.microsoft.com/office/drawing/2014/main" id="{F60518E3-74C0-4C36-B718-9B068E8FF960}"/>
            </a:ext>
          </a:extLst>
        </xdr:cNvPr>
        <xdr:cNvSpPr/>
      </xdr:nvSpPr>
      <xdr:spPr>
        <a:xfrm>
          <a:off x="3295821" y="3629758"/>
          <a:ext cx="3727278" cy="1332522"/>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All the formulas are already created for you. You just need to modify columns D, E, and J (Using column E is optional). Additionally, you will need to add various KPIs next to this table.</a:t>
          </a:r>
        </a:p>
      </xdr:txBody>
    </xdr:sp>
    <xdr:clientData/>
  </xdr:twoCellAnchor>
  <xdr:twoCellAnchor>
    <xdr:from>
      <xdr:col>14</xdr:col>
      <xdr:colOff>347869</xdr:colOff>
      <xdr:row>1</xdr:row>
      <xdr:rowOff>49695</xdr:rowOff>
    </xdr:from>
    <xdr:to>
      <xdr:col>24</xdr:col>
      <xdr:colOff>249956</xdr:colOff>
      <xdr:row>18</xdr:row>
      <xdr:rowOff>80340</xdr:rowOff>
    </xdr:to>
    <xdr:sp macro="" textlink="">
      <xdr:nvSpPr>
        <xdr:cNvPr id="5" name="Rectangle 4">
          <a:extLst>
            <a:ext uri="{FF2B5EF4-FFF2-40B4-BE49-F238E27FC236}">
              <a16:creationId xmlns:a16="http://schemas.microsoft.com/office/drawing/2014/main" id="{A74BE1C1-963C-48E7-907F-F24C013CEDAA}"/>
            </a:ext>
          </a:extLst>
        </xdr:cNvPr>
        <xdr:cNvSpPr/>
      </xdr:nvSpPr>
      <xdr:spPr>
        <a:xfrm>
          <a:off x="8851347" y="447260"/>
          <a:ext cx="5976000" cy="31559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ysClr val="windowText" lastClr="000000"/>
              </a:solidFill>
              <a:effectLst/>
              <a:latin typeface="+mn-lt"/>
              <a:ea typeface="+mn-ea"/>
              <a:cs typeface="+mn-cs"/>
            </a:rPr>
            <a:t>Next, you want to assess your</a:t>
          </a:r>
          <a:r>
            <a:rPr lang="en-US" sz="1600" b="0" i="1" baseline="0">
              <a:solidFill>
                <a:sysClr val="windowText" lastClr="000000"/>
              </a:solidFill>
              <a:effectLst/>
              <a:latin typeface="+mn-lt"/>
              <a:ea typeface="+mn-ea"/>
              <a:cs typeface="+mn-cs"/>
            </a:rPr>
            <a:t> hybrid (R,S) policy with S = 3 months of forecasts plus 200 units of safety stocks. </a:t>
          </a:r>
        </a:p>
        <a:p>
          <a:endParaRPr lang="en-US" sz="1600" b="0" i="1" baseline="0">
            <a:solidFill>
              <a:sysClr val="windowText" lastClr="000000"/>
            </a:solidFill>
            <a:effectLst/>
            <a:latin typeface="+mn-lt"/>
            <a:ea typeface="+mn-ea"/>
            <a:cs typeface="+mn-cs"/>
          </a:endParaRPr>
        </a:p>
        <a:p>
          <a:r>
            <a:rPr lang="en-US" sz="1600" b="0" i="1" baseline="0">
              <a:solidFill>
                <a:sysClr val="windowText" lastClr="000000"/>
              </a:solidFill>
              <a:effectLst/>
              <a:latin typeface="+mn-lt"/>
              <a:ea typeface="+mn-ea"/>
              <a:cs typeface="+mn-cs"/>
            </a:rPr>
            <a:t>Compute the resulting holding costs and lost sales costs. </a:t>
          </a:r>
        </a:p>
        <a:p>
          <a:r>
            <a:rPr lang="en-US" sz="1600" i="1">
              <a:solidFill>
                <a:sysClr val="windowText" lastClr="000000"/>
              </a:solidFill>
            </a:rPr>
            <a:t>As</a:t>
          </a:r>
          <a:r>
            <a:rPr lang="en-US" sz="1600" i="1" baseline="0">
              <a:solidFill>
                <a:sysClr val="windowText" lastClr="000000"/>
              </a:solidFill>
            </a:rPr>
            <a:t> well as the resulting historical average fill rate and inventory level.</a:t>
          </a:r>
          <a:endParaRPr lang="en-US" sz="1600" i="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439831</xdr:colOff>
      <xdr:row>3</xdr:row>
      <xdr:rowOff>41579</xdr:rowOff>
    </xdr:from>
    <xdr:to>
      <xdr:col>34</xdr:col>
      <xdr:colOff>176266</xdr:colOff>
      <xdr:row>19</xdr:row>
      <xdr:rowOff>120243</xdr:rowOff>
    </xdr:to>
    <xdr:graphicFrame macro="">
      <xdr:nvGraphicFramePr>
        <xdr:cNvPr id="2" name="Chart 1">
          <a:extLst>
            <a:ext uri="{FF2B5EF4-FFF2-40B4-BE49-F238E27FC236}">
              <a16:creationId xmlns:a16="http://schemas.microsoft.com/office/drawing/2014/main" id="{BC94576C-4C1E-447F-9DD9-7D23A26B6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247821</xdr:colOff>
      <xdr:row>18</xdr:row>
      <xdr:rowOff>73758</xdr:rowOff>
    </xdr:from>
    <xdr:to>
      <xdr:col>11</xdr:col>
      <xdr:colOff>317499</xdr:colOff>
      <xdr:row>25</xdr:row>
      <xdr:rowOff>117230</xdr:rowOff>
    </xdr:to>
    <xdr:sp macro="" textlink="">
      <xdr:nvSpPr>
        <xdr:cNvPr id="3" name="Rectangle 2">
          <a:extLst>
            <a:ext uri="{FF2B5EF4-FFF2-40B4-BE49-F238E27FC236}">
              <a16:creationId xmlns:a16="http://schemas.microsoft.com/office/drawing/2014/main" id="{8D9F206A-F440-44AC-8D71-BC4204869C89}"/>
            </a:ext>
          </a:extLst>
        </xdr:cNvPr>
        <xdr:cNvSpPr/>
      </xdr:nvSpPr>
      <xdr:spPr>
        <a:xfrm>
          <a:off x="3295821" y="3629758"/>
          <a:ext cx="3727278" cy="1332522"/>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All the formulas are already created for you. You just need to modify columns D, E, and J (Using column E is optional). Additionally, you will need to add various KPIs next to this table.</a:t>
          </a:r>
        </a:p>
      </xdr:txBody>
    </xdr:sp>
    <xdr:clientData/>
  </xdr:twoCellAnchor>
  <xdr:twoCellAnchor>
    <xdr:from>
      <xdr:col>13</xdr:col>
      <xdr:colOff>552174</xdr:colOff>
      <xdr:row>3</xdr:row>
      <xdr:rowOff>11043</xdr:rowOff>
    </xdr:from>
    <xdr:to>
      <xdr:col>23</xdr:col>
      <xdr:colOff>454261</xdr:colOff>
      <xdr:row>20</xdr:row>
      <xdr:rowOff>41689</xdr:rowOff>
    </xdr:to>
    <xdr:sp macro="" textlink="">
      <xdr:nvSpPr>
        <xdr:cNvPr id="5" name="Rectangle 2">
          <a:extLst>
            <a:ext uri="{FF2B5EF4-FFF2-40B4-BE49-F238E27FC236}">
              <a16:creationId xmlns:a16="http://schemas.microsoft.com/office/drawing/2014/main" id="{E3149DC1-3349-4E56-9445-5EE55DDF2CA4}"/>
            </a:ext>
          </a:extLst>
        </xdr:cNvPr>
        <xdr:cNvSpPr/>
      </xdr:nvSpPr>
      <xdr:spPr>
        <a:xfrm>
          <a:off x="8448261" y="773043"/>
          <a:ext cx="5976000" cy="31559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ysClr val="windowText" lastClr="000000"/>
              </a:solidFill>
              <a:effectLst/>
              <a:latin typeface="+mn-lt"/>
              <a:ea typeface="+mn-ea"/>
              <a:cs typeface="+mn-cs"/>
            </a:rPr>
            <a:t>Maybe</a:t>
          </a:r>
          <a:r>
            <a:rPr lang="en-US" sz="1600" b="0" i="1" baseline="0">
              <a:solidFill>
                <a:sysClr val="windowText" lastClr="000000"/>
              </a:solidFill>
              <a:effectLst/>
              <a:latin typeface="+mn-lt"/>
              <a:ea typeface="+mn-ea"/>
              <a:cs typeface="+mn-cs"/>
            </a:rPr>
            <a:t> we could use a fully dynamic policy with S = 3.3 months of forecast. </a:t>
          </a:r>
        </a:p>
        <a:p>
          <a:endParaRPr lang="en-US" sz="1600" i="1">
            <a:solidFill>
              <a:sysClr val="windowText" lastClr="000000"/>
            </a:solidFill>
          </a:endParaRPr>
        </a:p>
        <a:p>
          <a:r>
            <a:rPr lang="en-US" sz="1600" i="1">
              <a:solidFill>
                <a:sysClr val="windowText" lastClr="000000"/>
              </a:solidFill>
            </a:rPr>
            <a:t>Compute the resulting holding costs and lost sales costs. </a:t>
          </a:r>
        </a:p>
        <a:p>
          <a:r>
            <a:rPr lang="en-US" sz="1600" i="1">
              <a:solidFill>
                <a:sysClr val="windowText" lastClr="000000"/>
              </a:solidFill>
            </a:rPr>
            <a:t>As well as the resulting historical average fill rate and inventory level.</a:t>
          </a:r>
        </a:p>
        <a:p>
          <a:endParaRPr lang="en-US" sz="1600" i="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141445</xdr:colOff>
      <xdr:row>1</xdr:row>
      <xdr:rowOff>123789</xdr:rowOff>
    </xdr:from>
    <xdr:to>
      <xdr:col>34</xdr:col>
      <xdr:colOff>192895</xdr:colOff>
      <xdr:row>18</xdr:row>
      <xdr:rowOff>21701</xdr:rowOff>
    </xdr:to>
    <xdr:graphicFrame macro="">
      <xdr:nvGraphicFramePr>
        <xdr:cNvPr id="2" name="Chart 1">
          <a:extLst>
            <a:ext uri="{FF2B5EF4-FFF2-40B4-BE49-F238E27FC236}">
              <a16:creationId xmlns:a16="http://schemas.microsoft.com/office/drawing/2014/main" id="{9BB5FF19-E92B-41DA-96FD-0FBB952F6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319245</xdr:colOff>
      <xdr:row>2</xdr:row>
      <xdr:rowOff>88900</xdr:rowOff>
    </xdr:from>
    <xdr:to>
      <xdr:col>24</xdr:col>
      <xdr:colOff>46845</xdr:colOff>
      <xdr:row>23</xdr:row>
      <xdr:rowOff>19050</xdr:rowOff>
    </xdr:to>
    <xdr:sp macro="" textlink="">
      <xdr:nvSpPr>
        <xdr:cNvPr id="4" name="Rectangle 3">
          <a:extLst>
            <a:ext uri="{FF2B5EF4-FFF2-40B4-BE49-F238E27FC236}">
              <a16:creationId xmlns:a16="http://schemas.microsoft.com/office/drawing/2014/main" id="{697BA656-490C-4127-B6EF-7B6F4B68A436}"/>
            </a:ext>
          </a:extLst>
        </xdr:cNvPr>
        <xdr:cNvSpPr/>
      </xdr:nvSpPr>
      <xdr:spPr>
        <a:xfrm>
          <a:off x="9844245" y="673100"/>
          <a:ext cx="5633100" cy="37973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chemeClr val="tx1"/>
              </a:solidFill>
              <a:effectLst/>
              <a:latin typeface="+mn-lt"/>
              <a:ea typeface="+mn-ea"/>
              <a:cs typeface="+mn-cs"/>
            </a:rPr>
            <a:t>You are wondering how much safety stock you should really use. Is 200 units too much? Or is it not enough?</a:t>
          </a:r>
        </a:p>
        <a:p>
          <a:endParaRPr lang="en-US" sz="1600" b="0" i="1">
            <a:solidFill>
              <a:schemeClr val="tx1"/>
            </a:solidFill>
            <a:effectLst/>
            <a:latin typeface="+mn-lt"/>
            <a:ea typeface="+mn-ea"/>
            <a:cs typeface="+mn-cs"/>
          </a:endParaRPr>
        </a:p>
        <a:p>
          <a:r>
            <a:rPr lang="en-US" sz="1600" b="0" i="1">
              <a:solidFill>
                <a:schemeClr val="tx1"/>
              </a:solidFill>
              <a:effectLst/>
              <a:latin typeface="+mn-lt"/>
              <a:ea typeface="+mn-ea"/>
              <a:cs typeface="+mn-cs"/>
            </a:rPr>
            <a:t>Let's use a more dynamic approach than a fixed safety stock number. Each week, we will compute the historical forecast error (of the last 12 months) and based on that, determine the appropriate safety stock. This calculation will also consider the expected service level, lead time, and review period.</a:t>
          </a:r>
        </a:p>
        <a:p>
          <a:endParaRPr lang="en-US" sz="1600" b="0" i="0">
            <a:solidFill>
              <a:schemeClr val="tx1"/>
            </a:solidFill>
            <a:effectLst/>
            <a:latin typeface="+mn-lt"/>
            <a:ea typeface="+mn-ea"/>
            <a:cs typeface="+mn-cs"/>
          </a:endParaRPr>
        </a:p>
        <a:p>
          <a:r>
            <a:rPr lang="en-US" sz="1600" b="0" i="0">
              <a:solidFill>
                <a:schemeClr val="tx1"/>
              </a:solidFill>
              <a:effectLst/>
              <a:latin typeface="+mn-lt"/>
              <a:ea typeface="+mn-ea"/>
              <a:cs typeface="+mn-cs"/>
            </a:rPr>
            <a:t>Safety stock is computed as z×RMSE of the last 12 periods times the square root of the risk horizon (review period plus lead time).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439831</xdr:colOff>
      <xdr:row>3</xdr:row>
      <xdr:rowOff>41579</xdr:rowOff>
    </xdr:from>
    <xdr:to>
      <xdr:col>34</xdr:col>
      <xdr:colOff>176266</xdr:colOff>
      <xdr:row>19</xdr:row>
      <xdr:rowOff>120243</xdr:rowOff>
    </xdr:to>
    <xdr:graphicFrame macro="">
      <xdr:nvGraphicFramePr>
        <xdr:cNvPr id="2" name="Chart 1">
          <a:extLst>
            <a:ext uri="{FF2B5EF4-FFF2-40B4-BE49-F238E27FC236}">
              <a16:creationId xmlns:a16="http://schemas.microsoft.com/office/drawing/2014/main" id="{79B8477B-C95B-499E-A18C-B0161508B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397564</xdr:colOff>
      <xdr:row>3</xdr:row>
      <xdr:rowOff>22087</xdr:rowOff>
    </xdr:from>
    <xdr:to>
      <xdr:col>23</xdr:col>
      <xdr:colOff>98660</xdr:colOff>
      <xdr:row>20</xdr:row>
      <xdr:rowOff>54941</xdr:rowOff>
    </xdr:to>
    <xdr:sp macro="" textlink="">
      <xdr:nvSpPr>
        <xdr:cNvPr id="5" name="Rectangle 4">
          <a:extLst>
            <a:ext uri="{FF2B5EF4-FFF2-40B4-BE49-F238E27FC236}">
              <a16:creationId xmlns:a16="http://schemas.microsoft.com/office/drawing/2014/main" id="{77004960-01E9-417E-A6C6-BDF8A5087D5F}"/>
            </a:ext>
          </a:extLst>
        </xdr:cNvPr>
        <xdr:cNvSpPr/>
      </xdr:nvSpPr>
      <xdr:spPr>
        <a:xfrm>
          <a:off x="9287564" y="784087"/>
          <a:ext cx="5366400" cy="31305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chemeClr val="tx1"/>
              </a:solidFill>
              <a:effectLst/>
              <a:latin typeface="+mn-lt"/>
              <a:ea typeface="+mn-ea"/>
              <a:cs typeface="+mn-cs"/>
            </a:rPr>
            <a:t>Unfortunately, there is no formula to optimize a dynamic policy.</a:t>
          </a:r>
        </a:p>
        <a:p>
          <a:r>
            <a:rPr lang="en-US" sz="1600" b="0" i="1">
              <a:solidFill>
                <a:schemeClr val="tx1"/>
              </a:solidFill>
              <a:effectLst/>
              <a:latin typeface="+mn-lt"/>
              <a:ea typeface="+mn-ea"/>
              <a:cs typeface="+mn-cs"/>
            </a:rPr>
            <a:t>Instead, you can simulate different policies and pick the best one.</a:t>
          </a:r>
        </a:p>
        <a:p>
          <a:r>
            <a:rPr lang="en-US" sz="1600" b="0" i="1">
              <a:solidFill>
                <a:schemeClr val="tx1"/>
              </a:solidFill>
              <a:effectLst/>
              <a:latin typeface="+mn-lt"/>
              <a:ea typeface="+mn-ea"/>
              <a:cs typeface="+mn-cs"/>
            </a:rPr>
            <a:t>Or, you can use the Excel solver.</a:t>
          </a:r>
        </a:p>
        <a:p>
          <a:endParaRPr lang="en-US" sz="1600" b="0" i="1">
            <a:solidFill>
              <a:schemeClr val="tx1"/>
            </a:solidFill>
            <a:effectLst/>
            <a:latin typeface="+mn-lt"/>
            <a:ea typeface="+mn-ea"/>
            <a:cs typeface="+mn-cs"/>
          </a:endParaRPr>
        </a:p>
        <a:p>
          <a:r>
            <a:rPr lang="en-US" sz="1600" b="0" i="1">
              <a:solidFill>
                <a:schemeClr val="tx1"/>
              </a:solidFill>
              <a:effectLst/>
              <a:latin typeface="+mn-lt"/>
              <a:ea typeface="+mn-ea"/>
              <a:cs typeface="+mn-cs"/>
            </a:rPr>
            <a:t>Using the Excel solver, what is the lowest cost you can achieve in the simulation using a fully dynamic policy?</a:t>
          </a:r>
          <a:endParaRPr lang="en-US" sz="16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18</xdr:col>
      <xdr:colOff>253521</xdr:colOff>
      <xdr:row>12</xdr:row>
      <xdr:rowOff>66641</xdr:rowOff>
    </xdr:from>
    <xdr:to>
      <xdr:col>25</xdr:col>
      <xdr:colOff>428077</xdr:colOff>
      <xdr:row>30</xdr:row>
      <xdr:rowOff>18229</xdr:rowOff>
    </xdr:to>
    <xdr:sp macro="" textlink="">
      <xdr:nvSpPr>
        <xdr:cNvPr id="2" name="Rectangle 1">
          <a:extLst>
            <a:ext uri="{FF2B5EF4-FFF2-40B4-BE49-F238E27FC236}">
              <a16:creationId xmlns:a16="http://schemas.microsoft.com/office/drawing/2014/main" id="{BC69D35E-049B-F3ED-75D3-17AB4978FB93}"/>
            </a:ext>
          </a:extLst>
        </xdr:cNvPr>
        <xdr:cNvSpPr/>
      </xdr:nvSpPr>
      <xdr:spPr>
        <a:xfrm>
          <a:off x="11683521" y="2660372"/>
          <a:ext cx="4448594" cy="3292665"/>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r>
            <a:rPr lang="fr-BE" sz="1200"/>
            <a:t>You need to analyze the quality of your inventory over time. For this case, use the following inventory segmentation definition:</a:t>
          </a:r>
        </a:p>
        <a:p>
          <a:r>
            <a:rPr lang="fr-BE" sz="1200"/>
            <a:t>At the *start*</a:t>
          </a:r>
          <a:r>
            <a:rPr lang="fr-BE" sz="1200" baseline="0"/>
            <a:t> </a:t>
          </a:r>
          <a:r>
            <a:rPr lang="fr-BE" sz="1200"/>
            <a:t>of each month, categorize your inventory into:</a:t>
          </a:r>
        </a:p>
        <a:p>
          <a:r>
            <a:rPr lang="fr-BE" sz="1200" b="1"/>
            <a:t>- Cycle Stock:</a:t>
          </a:r>
          <a:r>
            <a:rPr lang="fr-BE" sz="1200"/>
            <a:t> Inventory necessary to cover the upcoming review period of forecast.</a:t>
          </a:r>
        </a:p>
        <a:p>
          <a:r>
            <a:rPr lang="fr-BE" sz="1200" b="1"/>
            <a:t>- Safety Stock:</a:t>
          </a:r>
          <a:r>
            <a:rPr lang="fr-BE" sz="1200"/>
            <a:t> Inventory covering up to the safety stock theoretical limit.</a:t>
          </a:r>
        </a:p>
        <a:p>
          <a:r>
            <a:rPr lang="fr-BE" sz="1200" b="1"/>
            <a:t>- Excess Stock:</a:t>
          </a:r>
          <a:r>
            <a:rPr lang="fr-BE" sz="1200"/>
            <a:t> Any inventory beyond the cycle and safety stock is considered excess (this is an aggressive definition).</a:t>
          </a:r>
        </a:p>
        <a:p>
          <a:r>
            <a:rPr lang="fr-BE" sz="1200" b="1"/>
            <a:t>- Under Stock:</a:t>
          </a:r>
          <a:r>
            <a:rPr lang="fr-BE" sz="1200"/>
            <a:t> If your on-hand inventory at the start of the month isn't enough to cover both the cycle and safety stock requirements, you have under stock.</a:t>
          </a:r>
          <a:br>
            <a:rPr lang="fr-BE" sz="1200"/>
          </a:br>
          <a:br>
            <a:rPr lang="fr-BE" sz="1200"/>
          </a:br>
          <a:r>
            <a:rPr lang="fr-BE" sz="1200"/>
            <a:t>You</a:t>
          </a:r>
          <a:r>
            <a:rPr lang="fr-BE" sz="1200" baseline="0"/>
            <a:t> decided to analyze an inventory policy where safety stock is a 0.4 month coverage (of the month following the risk-horizon)</a:t>
          </a:r>
          <a:endParaRPr lang="fr-BE"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26275</xdr:colOff>
      <xdr:row>13</xdr:row>
      <xdr:rowOff>122620</xdr:rowOff>
    </xdr:from>
    <xdr:to>
      <xdr:col>19</xdr:col>
      <xdr:colOff>195536</xdr:colOff>
      <xdr:row>31</xdr:row>
      <xdr:rowOff>78389</xdr:rowOff>
    </xdr:to>
    <xdr:sp macro="" textlink="">
      <xdr:nvSpPr>
        <xdr:cNvPr id="2" name="Rectangle 1">
          <a:extLst>
            <a:ext uri="{FF2B5EF4-FFF2-40B4-BE49-F238E27FC236}">
              <a16:creationId xmlns:a16="http://schemas.microsoft.com/office/drawing/2014/main" id="{15BD41CA-8578-4FF0-96D5-DFFF280A11DD}"/>
            </a:ext>
          </a:extLst>
        </xdr:cNvPr>
        <xdr:cNvSpPr/>
      </xdr:nvSpPr>
      <xdr:spPr>
        <a:xfrm>
          <a:off x="7387896" y="2881586"/>
          <a:ext cx="4290192" cy="3266527"/>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r>
            <a:rPr lang="fr-BE" sz="1200">
              <a:solidFill>
                <a:schemeClr val="lt1"/>
              </a:solidFill>
              <a:latin typeface="+mn-lt"/>
              <a:ea typeface="+mn-ea"/>
              <a:cs typeface="+mn-cs"/>
            </a:rPr>
            <a:t>Our business needs to balance three types of costs:</a:t>
          </a:r>
        </a:p>
        <a:p>
          <a:pPr marL="0" indent="0"/>
          <a:r>
            <a:rPr lang="fr-BE" sz="1200">
              <a:solidFill>
                <a:schemeClr val="lt1"/>
              </a:solidFill>
              <a:latin typeface="+mn-lt"/>
              <a:ea typeface="+mn-ea"/>
              <a:cs typeface="+mn-cs"/>
            </a:rPr>
            <a:t>- Holding Costs: 2€ per unit at the end of each month.</a:t>
          </a:r>
        </a:p>
        <a:p>
          <a:pPr marL="0" indent="0"/>
          <a:r>
            <a:rPr lang="fr-BE" sz="1200">
              <a:solidFill>
                <a:schemeClr val="lt1"/>
              </a:solidFill>
              <a:latin typeface="+mn-lt"/>
              <a:ea typeface="+mn-ea"/>
              <a:cs typeface="+mn-cs"/>
            </a:rPr>
            <a:t>- Shortage Costs: 10€ per unit short to represent the opportunity loss.</a:t>
          </a:r>
        </a:p>
        <a:p>
          <a:pPr marL="0" indent="0"/>
          <a:r>
            <a:rPr lang="fr-BE" sz="1200">
              <a:solidFill>
                <a:schemeClr val="lt1"/>
              </a:solidFill>
              <a:latin typeface="+mn-lt"/>
              <a:ea typeface="+mn-ea"/>
              <a:cs typeface="+mn-cs"/>
            </a:rPr>
            <a:t>- Transaction Costs: 1000€ per order.</a:t>
          </a:r>
        </a:p>
        <a:p>
          <a:pPr marL="0" indent="0"/>
          <a:r>
            <a:rPr lang="fr-BE" sz="1200">
              <a:solidFill>
                <a:schemeClr val="lt1"/>
              </a:solidFill>
              <a:latin typeface="+mn-lt"/>
              <a:ea typeface="+mn-ea"/>
              <a:cs typeface="+mn-cs"/>
            </a:rPr>
            <a:t>How should we optimize our inventory policy to minimize these costs?</a:t>
          </a:r>
          <a:br>
            <a:rPr lang="fr-BE" sz="1200">
              <a:solidFill>
                <a:schemeClr val="lt1"/>
              </a:solidFill>
              <a:latin typeface="+mn-lt"/>
              <a:ea typeface="+mn-ea"/>
              <a:cs typeface="+mn-cs"/>
            </a:rPr>
          </a:br>
          <a:r>
            <a:rPr lang="fr-BE" sz="1200">
              <a:solidFill>
                <a:schemeClr val="lt1"/>
              </a:solidFill>
              <a:latin typeface="+mn-lt"/>
              <a:ea typeface="+mn-ea"/>
              <a:cs typeface="+mn-cs"/>
            </a:rPr>
            <a:t>When making an order, we need to order a round number of pallets. A pallet consists of 100 products.</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466018</xdr:colOff>
      <xdr:row>13</xdr:row>
      <xdr:rowOff>127308</xdr:rowOff>
    </xdr:from>
    <xdr:to>
      <xdr:col>17</xdr:col>
      <xdr:colOff>134714</xdr:colOff>
      <xdr:row>28</xdr:row>
      <xdr:rowOff>13008</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290377</xdr:colOff>
      <xdr:row>13</xdr:row>
      <xdr:rowOff>121461</xdr:rowOff>
    </xdr:from>
    <xdr:to>
      <xdr:col>24</xdr:col>
      <xdr:colOff>571986</xdr:colOff>
      <xdr:row>28</xdr:row>
      <xdr:rowOff>7161</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325944</xdr:colOff>
      <xdr:row>29</xdr:row>
      <xdr:rowOff>1608</xdr:rowOff>
    </xdr:from>
    <xdr:to>
      <xdr:col>25</xdr:col>
      <xdr:colOff>2436</xdr:colOff>
      <xdr:row>43</xdr:row>
      <xdr:rowOff>77808</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480172</xdr:colOff>
      <xdr:row>28</xdr:row>
      <xdr:rowOff>159686</xdr:rowOff>
    </xdr:from>
    <xdr:to>
      <xdr:col>17</xdr:col>
      <xdr:colOff>175372</xdr:colOff>
      <xdr:row>43</xdr:row>
      <xdr:rowOff>45386</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409575</xdr:colOff>
      <xdr:row>0</xdr:row>
      <xdr:rowOff>171450</xdr:rowOff>
    </xdr:from>
    <xdr:to>
      <xdr:col>18</xdr:col>
      <xdr:colOff>317170</xdr:colOff>
      <xdr:row>12</xdr:row>
      <xdr:rowOff>133350</xdr:rowOff>
    </xdr:to>
    <mc:AlternateContent xmlns:mc="http://schemas.openxmlformats.org/markup-compatibility/2006" xmlns:a14="http://schemas.microsoft.com/office/drawing/2010/main">
      <mc:Choice Requires="a14">
        <xdr:sp macro="" textlink="">
          <xdr:nvSpPr>
            <xdr:cNvPr id="6" name="Rectangle: Rounded Corners 5">
              <a:extLst>
                <a:ext uri="{FF2B5EF4-FFF2-40B4-BE49-F238E27FC236}">
                  <a16:creationId xmlns:a16="http://schemas.microsoft.com/office/drawing/2014/main" id="{00000000-0008-0000-0600-000006000000}"/>
                </a:ext>
              </a:extLst>
            </xdr:cNvPr>
            <xdr:cNvSpPr/>
          </xdr:nvSpPr>
          <xdr:spPr>
            <a:xfrm>
              <a:off x="8286750" y="171450"/>
              <a:ext cx="2955595" cy="2247900"/>
            </a:xfrm>
            <a:prstGeom prst="roundRect">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rtl="0" eaLnBrk="1" latinLnBrk="0" hangingPunct="1"/>
              <a14:m>
                <m:oMathPara xmlns:m="http://schemas.openxmlformats.org/officeDocument/2006/math">
                  <m:oMathParaPr>
                    <m:jc m:val="centerGroup"/>
                  </m:oMathParaPr>
                  <m:oMath xmlns:m="http://schemas.openxmlformats.org/officeDocument/2006/math">
                    <m:r>
                      <a:rPr lang="fr-BE" sz="1100" b="0" i="1">
                        <a:solidFill>
                          <a:schemeClr val="dk1"/>
                        </a:solidFill>
                        <a:effectLst/>
                        <a:latin typeface="Cambria Math" panose="02040503050406030204" pitchFamily="18" charset="0"/>
                        <a:ea typeface="+mn-ea"/>
                        <a:cs typeface="+mn-cs"/>
                      </a:rPr>
                      <m:t>𝑀𝑜𝑑𝑒𝑙</m:t>
                    </m:r>
                    <m:r>
                      <a:rPr lang="fr-BE" sz="1100" b="0" i="1">
                        <a:solidFill>
                          <a:schemeClr val="dk1"/>
                        </a:solidFill>
                        <a:effectLst/>
                        <a:latin typeface="Cambria Math" panose="02040503050406030204" pitchFamily="18" charset="0"/>
                        <a:ea typeface="+mn-ea"/>
                        <a:cs typeface="+mn-cs"/>
                      </a:rPr>
                      <m:t> </m:t>
                    </m:r>
                    <m:r>
                      <a:rPr lang="fr-BE" sz="1100" b="0" i="1">
                        <a:solidFill>
                          <a:schemeClr val="dk1"/>
                        </a:solidFill>
                        <a:effectLst/>
                        <a:latin typeface="Cambria Math" panose="02040503050406030204" pitchFamily="18" charset="0"/>
                        <a:ea typeface="+mn-ea"/>
                        <a:cs typeface="+mn-cs"/>
                      </a:rPr>
                      <m:t>𝑎𝑠𝑠𝑢𝑚𝑝𝑡𝑖𝑜𝑛</m:t>
                    </m:r>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b="0" i="1">
                            <a:solidFill>
                              <a:schemeClr val="dk1"/>
                            </a:solidFill>
                            <a:effectLst/>
                            <a:latin typeface="Cambria Math" panose="02040503050406030204" pitchFamily="18" charset="0"/>
                            <a:ea typeface="+mn-ea"/>
                            <a:cs typeface="+mn-cs"/>
                          </a:rPr>
                        </m:ctrlPr>
                      </m:sSubPr>
                      <m:e>
                        <m:r>
                          <a:rPr lang="fr-BE" sz="1100" b="0" i="1">
                            <a:solidFill>
                              <a:schemeClr val="dk1"/>
                            </a:solidFill>
                            <a:effectLst/>
                            <a:latin typeface="Cambria Math" panose="02040503050406030204" pitchFamily="18" charset="0"/>
                            <a:ea typeface="+mn-ea"/>
                            <a:cs typeface="+mn-cs"/>
                          </a:rPr>
                          <m:t>𝑦</m:t>
                        </m:r>
                      </m:e>
                      <m:sub>
                        <m:r>
                          <a:rPr lang="fr-BE" sz="1100" b="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d>
                      <m:dPr>
                        <m:ctrlPr>
                          <a:rPr lang="fr-BE" sz="1100" b="0" i="1">
                            <a:solidFill>
                              <a:schemeClr val="dk1"/>
                            </a:solidFill>
                            <a:effectLst/>
                            <a:latin typeface="Cambria Math" panose="02040503050406030204" pitchFamily="18" charset="0"/>
                            <a:ea typeface="+mn-ea"/>
                            <a:cs typeface="+mn-cs"/>
                          </a:rPr>
                        </m:ctrlPr>
                      </m:dPr>
                      <m:e>
                        <m:r>
                          <a:rPr lang="fr-BE" sz="1100" i="1">
                            <a:solidFill>
                              <a:schemeClr val="accent1"/>
                            </a:solidFill>
                            <a:effectLst/>
                            <a:latin typeface="Cambria Math" panose="02040503050406030204" pitchFamily="18" charset="0"/>
                            <a:ea typeface="+mn-ea"/>
                            <a:cs typeface="+mn-cs"/>
                          </a:rPr>
                          <m:t>𝑙𝑒𝑣𝑒𝑙</m:t>
                        </m:r>
                        <m:r>
                          <a:rPr lang="fr-BE" sz="1100" i="1">
                            <a:solidFill>
                              <a:schemeClr val="dk1"/>
                            </a:solidFill>
                            <a:effectLst/>
                            <a:latin typeface="Cambria Math" panose="02040503050406030204" pitchFamily="18" charset="0"/>
                            <a:ea typeface="+mn-ea"/>
                            <a:cs typeface="+mn-cs"/>
                          </a:rPr>
                          <m:t>+</m:t>
                        </m:r>
                        <m:r>
                          <a:rPr lang="fr-BE" sz="1100" i="1">
                            <a:solidFill>
                              <a:schemeClr val="accent2"/>
                            </a:solidFill>
                            <a:effectLst/>
                            <a:latin typeface="Cambria Math" panose="02040503050406030204" pitchFamily="18" charset="0"/>
                            <a:ea typeface="+mn-ea"/>
                            <a:cs typeface="+mn-cs"/>
                          </a:rPr>
                          <m:t>𝑡𝑟𝑒𝑛𝑑</m:t>
                        </m:r>
                      </m:e>
                    </m:d>
                    <m:r>
                      <a:rPr lang="fr-BE" sz="1100" b="0" i="1">
                        <a:solidFill>
                          <a:schemeClr val="accent6"/>
                        </a:solidFill>
                        <a:effectLst/>
                        <a:latin typeface="Cambria Math" panose="02040503050406030204" pitchFamily="18" charset="0"/>
                        <a:ea typeface="+mn-ea"/>
                        <a:cs typeface="+mn-cs"/>
                      </a:rPr>
                      <m:t>𝑠𝑒𝑎𝑠𝑜𝑛𝑎𝑙𝑖𝑡𝑦</m:t>
                    </m:r>
                    <m:r>
                      <a:rPr lang="fr-BE" sz="1100" b="0" i="1">
                        <a:solidFill>
                          <a:schemeClr val="dk1"/>
                        </a:solidFill>
                        <a:effectLst/>
                        <a:latin typeface="Cambria Math" panose="02040503050406030204" pitchFamily="18" charset="0"/>
                        <a:ea typeface="+mn-ea"/>
                        <a:cs typeface="+mn-cs"/>
                      </a:rPr>
                      <m:t>+</m:t>
                    </m:r>
                    <m:r>
                      <a:rPr lang="fr-BE" sz="1100" b="0" i="1">
                        <a:solidFill>
                          <a:schemeClr val="dk1"/>
                        </a:solidFill>
                        <a:effectLst/>
                        <a:latin typeface="Cambria Math" panose="02040503050406030204" pitchFamily="18" charset="0"/>
                        <a:ea typeface="+mn-ea"/>
                        <a:cs typeface="+mn-cs"/>
                      </a:rPr>
                      <m:t>𝑛𝑜𝑖𝑠𝑒</m:t>
                    </m:r>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𝑦</m:t>
                        </m:r>
                      </m:e>
                      <m:sub>
                        <m:r>
                          <a:rPr lang="fr-BE" sz="110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d>
                      <m:dPr>
                        <m:ctrlPr>
                          <a:rPr lang="fr-BE" sz="1100" b="0" i="1">
                            <a:solidFill>
                              <a:schemeClr val="dk1"/>
                            </a:solidFill>
                            <a:effectLst/>
                            <a:latin typeface="Cambria Math" panose="02040503050406030204" pitchFamily="18" charset="0"/>
                            <a:ea typeface="+mn-ea"/>
                            <a:cs typeface="+mn-cs"/>
                          </a:rPr>
                        </m:ctrlPr>
                      </m:dPr>
                      <m:e>
                        <m:r>
                          <a:rPr lang="fr-BE" sz="1100" i="1">
                            <a:solidFill>
                              <a:schemeClr val="accent1"/>
                            </a:solidFill>
                            <a:effectLst/>
                            <a:latin typeface="Cambria Math" panose="02040503050406030204" pitchFamily="18" charset="0"/>
                            <a:ea typeface="+mn-ea"/>
                            <a:cs typeface="+mn-cs"/>
                          </a:rPr>
                          <m:t>𝑎</m:t>
                        </m:r>
                        <m:r>
                          <a:rPr lang="fr-BE" sz="1100" i="1">
                            <a:solidFill>
                              <a:schemeClr val="dk1"/>
                            </a:solidFill>
                            <a:effectLst/>
                            <a:latin typeface="Cambria Math" panose="02040503050406030204" pitchFamily="18" charset="0"/>
                            <a:ea typeface="+mn-ea"/>
                            <a:cs typeface="+mn-cs"/>
                          </a:rPr>
                          <m:t>+</m:t>
                        </m:r>
                        <m:r>
                          <a:rPr lang="fr-BE" sz="1100" i="1">
                            <a:solidFill>
                              <a:schemeClr val="accent2"/>
                            </a:solidFill>
                            <a:effectLst/>
                            <a:latin typeface="Cambria Math" panose="02040503050406030204" pitchFamily="18" charset="0"/>
                            <a:ea typeface="+mn-ea"/>
                            <a:cs typeface="+mn-cs"/>
                          </a:rPr>
                          <m:t>𝑏</m:t>
                        </m:r>
                        <m:r>
                          <a:rPr lang="fr-BE" sz="1100" i="1">
                            <a:solidFill>
                              <a:schemeClr val="dk1"/>
                            </a:solidFill>
                            <a:effectLst/>
                            <a:latin typeface="Cambria Math" panose="02040503050406030204" pitchFamily="18" charset="0"/>
                            <a:ea typeface="+mn-ea"/>
                            <a:cs typeface="+mn-cs"/>
                          </a:rPr>
                          <m:t>𝑡</m:t>
                        </m:r>
                      </m:e>
                    </m:d>
                    <m:sSub>
                      <m:sSubPr>
                        <m:ctrlPr>
                          <a:rPr lang="fr-BE" sz="1100" b="0" i="1">
                            <a:solidFill>
                              <a:schemeClr val="accent6"/>
                            </a:solidFill>
                            <a:effectLst/>
                            <a:latin typeface="Cambria Math" panose="02040503050406030204" pitchFamily="18" charset="0"/>
                            <a:ea typeface="+mn-ea"/>
                            <a:cs typeface="+mn-cs"/>
                          </a:rPr>
                        </m:ctrlPr>
                      </m:sSubPr>
                      <m:e>
                        <m:r>
                          <a:rPr lang="fr-BE" sz="1100" b="0" i="1">
                            <a:solidFill>
                              <a:schemeClr val="accent6"/>
                            </a:solidFill>
                            <a:effectLst/>
                            <a:latin typeface="Cambria Math" panose="02040503050406030204" pitchFamily="18" charset="0"/>
                            <a:ea typeface="+mn-ea"/>
                            <a:cs typeface="+mn-cs"/>
                          </a:rPr>
                          <m:t>𝑠</m:t>
                        </m:r>
                      </m:e>
                      <m:sub>
                        <m:r>
                          <a:rPr lang="fr-BE" sz="1100" b="0" i="1">
                            <a:solidFill>
                              <a:schemeClr val="accent6"/>
                            </a:solidFill>
                            <a:effectLst/>
                            <a:latin typeface="Cambria Math" panose="02040503050406030204" pitchFamily="18" charset="0"/>
                            <a:ea typeface="+mn-ea"/>
                            <a:cs typeface="+mn-cs"/>
                          </a:rPr>
                          <m:t>𝑡</m:t>
                        </m:r>
                      </m:sub>
                    </m:sSub>
                    <m:r>
                      <a:rPr lang="fr-BE" sz="1100" i="1">
                        <a:solidFill>
                          <a:schemeClr val="accent6"/>
                        </a:solidFill>
                        <a:effectLst/>
                        <a:latin typeface="Cambria Math" panose="02040503050406030204" pitchFamily="18" charset="0"/>
                        <a:ea typeface="+mn-ea"/>
                        <a:cs typeface="+mn-cs"/>
                      </a:rPr>
                      <m:t> </m:t>
                    </m:r>
                    <m:r>
                      <a:rPr lang="fr-BE" sz="1100" i="1">
                        <a:solidFill>
                          <a:schemeClr val="dk1"/>
                        </a:solidFill>
                        <a:effectLst/>
                        <a:latin typeface="Cambria Math" panose="02040503050406030204" pitchFamily="18" charset="0"/>
                        <a:ea typeface="+mn-ea"/>
                        <a:cs typeface="+mn-cs"/>
                      </a:rPr>
                      <m:t>+</m:t>
                    </m:r>
                    <m:r>
                      <a:rPr lang="fr-BE" sz="1100" i="1">
                        <a:solidFill>
                          <a:schemeClr val="dk1"/>
                        </a:solidFill>
                        <a:effectLst/>
                        <a:latin typeface="Cambria Math" panose="02040503050406030204" pitchFamily="18" charset="0"/>
                        <a:ea typeface="+mn-ea"/>
                        <a:cs typeface="+mn-cs"/>
                      </a:rPr>
                      <m:t>𝜀</m:t>
                    </m:r>
                  </m:oMath>
                </m:oMathPara>
              </a14:m>
              <a:endParaRPr lang="en-US">
                <a:effectLst/>
              </a:endParaRPr>
            </a:p>
            <a:p>
              <a:pPr rtl="0" eaLnBrk="1" latinLnBrk="0" hangingPunct="1"/>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r>
                      <a:rPr lang="fr-BE" sz="1100" i="1">
                        <a:solidFill>
                          <a:schemeClr val="dk1"/>
                        </a:solidFill>
                        <a:effectLst/>
                        <a:latin typeface="Cambria Math" panose="02040503050406030204" pitchFamily="18" charset="0"/>
                        <a:ea typeface="+mn-ea"/>
                        <a:cs typeface="+mn-cs"/>
                      </a:rPr>
                      <m:t>𝐸𝑥𝑝𝑜𝑛𝑒𝑛𝑡𝑖𝑎𝑙</m:t>
                    </m:r>
                    <m:r>
                      <a:rPr lang="fr-BE" sz="1100" i="1">
                        <a:solidFill>
                          <a:schemeClr val="dk1"/>
                        </a:solidFill>
                        <a:effectLst/>
                        <a:latin typeface="Cambria Math" panose="02040503050406030204" pitchFamily="18" charset="0"/>
                        <a:ea typeface="+mn-ea"/>
                        <a:cs typeface="+mn-cs"/>
                      </a:rPr>
                      <m:t> </m:t>
                    </m:r>
                    <m:r>
                      <a:rPr lang="fr-BE" sz="1100" i="1">
                        <a:solidFill>
                          <a:schemeClr val="dk1"/>
                        </a:solidFill>
                        <a:effectLst/>
                        <a:latin typeface="Cambria Math" panose="02040503050406030204" pitchFamily="18" charset="0"/>
                        <a:ea typeface="+mn-ea"/>
                        <a:cs typeface="+mn-cs"/>
                      </a:rPr>
                      <m:t>𝑠𝑚𝑜𝑜𝑡h𝑖𝑛𝑔</m:t>
                    </m:r>
                    <m:r>
                      <a:rPr lang="fr-BE" sz="1100" b="0" i="1">
                        <a:solidFill>
                          <a:schemeClr val="dk1"/>
                        </a:solidFill>
                        <a:effectLst/>
                        <a:latin typeface="Cambria Math" panose="02040503050406030204" pitchFamily="18" charset="0"/>
                        <a:ea typeface="+mn-ea"/>
                        <a:cs typeface="+mn-cs"/>
                      </a:rPr>
                      <m:t> </m:t>
                    </m:r>
                    <m:r>
                      <a:rPr lang="fr-BE" sz="1100" b="0" i="1">
                        <a:solidFill>
                          <a:schemeClr val="dk1"/>
                        </a:solidFill>
                        <a:effectLst/>
                        <a:latin typeface="Cambria Math" panose="02040503050406030204" pitchFamily="18" charset="0"/>
                        <a:ea typeface="+mn-ea"/>
                        <a:cs typeface="+mn-cs"/>
                      </a:rPr>
                      <m:t>𝑤𝑖𝑡h</m:t>
                    </m:r>
                    <m:r>
                      <a:rPr lang="fr-BE" sz="1100" b="0" i="1">
                        <a:solidFill>
                          <a:schemeClr val="dk1"/>
                        </a:solidFill>
                        <a:effectLst/>
                        <a:latin typeface="Cambria Math" panose="02040503050406030204" pitchFamily="18" charset="0"/>
                        <a:ea typeface="+mn-ea"/>
                        <a:cs typeface="+mn-cs"/>
                      </a:rPr>
                      <m:t> </m:t>
                    </m:r>
                    <m:r>
                      <a:rPr lang="fr-BE" sz="1100" b="0" i="1">
                        <a:solidFill>
                          <a:schemeClr val="dk1"/>
                        </a:solidFill>
                        <a:effectLst/>
                        <a:latin typeface="Cambria Math" panose="02040503050406030204" pitchFamily="18" charset="0"/>
                        <a:ea typeface="+mn-ea"/>
                        <a:cs typeface="+mn-cs"/>
                      </a:rPr>
                      <m:t>𝑡𝑟𝑒𝑛𝑑</m:t>
                    </m:r>
                    <m:r>
                      <a:rPr lang="fr-BE" sz="1100" i="1">
                        <a:solidFill>
                          <a:schemeClr val="dk1"/>
                        </a:solidFill>
                        <a:effectLst/>
                        <a:latin typeface="Cambria Math" panose="02040503050406030204" pitchFamily="18" charset="0"/>
                        <a:ea typeface="+mn-ea"/>
                        <a:cs typeface="+mn-cs"/>
                      </a:rPr>
                      <m:t> </m:t>
                    </m:r>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dk1"/>
                            </a:solidFill>
                            <a:effectLst/>
                            <a:latin typeface="Cambria Math" panose="02040503050406030204" pitchFamily="18" charset="0"/>
                            <a:ea typeface="+mn-ea"/>
                            <a:cs typeface="+mn-cs"/>
                          </a:rPr>
                        </m:ctrlPr>
                      </m:sSubPr>
                      <m:e>
                        <m:acc>
                          <m:accPr>
                            <m:chr m:val="̂"/>
                            <m:ctrlPr>
                              <a:rPr lang="fr-BE" sz="1100" i="1">
                                <a:solidFill>
                                  <a:schemeClr val="dk1"/>
                                </a:solidFill>
                                <a:effectLst/>
                                <a:latin typeface="Cambria Math" panose="02040503050406030204" pitchFamily="18" charset="0"/>
                                <a:ea typeface="+mn-ea"/>
                                <a:cs typeface="+mn-cs"/>
                              </a:rPr>
                            </m:ctrlPr>
                          </m:accPr>
                          <m:e>
                            <m:r>
                              <a:rPr lang="fr-BE" sz="1100" i="1">
                                <a:solidFill>
                                  <a:schemeClr val="dk1"/>
                                </a:solidFill>
                                <a:effectLst/>
                                <a:latin typeface="Cambria Math" panose="02040503050406030204" pitchFamily="18" charset="0"/>
                                <a:ea typeface="+mn-ea"/>
                                <a:cs typeface="+mn-cs"/>
                              </a:rPr>
                              <m:t>𝑦</m:t>
                            </m:r>
                          </m:e>
                        </m:acc>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m:t>
                        </m:r>
                        <m:r>
                          <m:rPr>
                            <m:sty m:val="p"/>
                          </m:rPr>
                          <a:rPr lang="el-GR" sz="1100" i="1">
                            <a:solidFill>
                              <a:schemeClr val="dk1"/>
                            </a:solidFill>
                            <a:effectLst/>
                            <a:latin typeface="Cambria Math" panose="02040503050406030204" pitchFamily="18" charset="0"/>
                            <a:ea typeface="+mn-ea"/>
                            <a:cs typeface="+mn-cs"/>
                          </a:rPr>
                          <m:t>λ</m:t>
                        </m:r>
                        <m:r>
                          <a:rPr lang="fr-BE" sz="1100" i="1">
                            <a:solidFill>
                              <a:schemeClr val="dk1"/>
                            </a:solidFill>
                            <a:effectLst/>
                            <a:latin typeface="Cambria Math" panose="02040503050406030204" pitchFamily="18" charset="0"/>
                            <a:ea typeface="+mn-ea"/>
                            <a:cs typeface="+mn-cs"/>
                          </a:rPr>
                          <m:t>|</m:t>
                        </m:r>
                        <m:r>
                          <a:rPr lang="fr-BE" sz="110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d>
                      <m:dPr>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accent1"/>
                                </a:solidFill>
                                <a:effectLst/>
                                <a:latin typeface="Cambria Math" panose="02040503050406030204" pitchFamily="18" charset="0"/>
                                <a:ea typeface="+mn-ea"/>
                                <a:cs typeface="+mn-cs"/>
                              </a:rPr>
                            </m:ctrlPr>
                          </m:sSubPr>
                          <m:e>
                            <m:r>
                              <a:rPr lang="fr-BE" sz="1100" i="1">
                                <a:solidFill>
                                  <a:schemeClr val="accent1"/>
                                </a:solidFill>
                                <a:effectLst/>
                                <a:latin typeface="Cambria Math" panose="02040503050406030204" pitchFamily="18" charset="0"/>
                                <a:ea typeface="+mn-ea"/>
                                <a:cs typeface="+mn-cs"/>
                              </a:rPr>
                              <m:t>𝑎</m:t>
                            </m:r>
                          </m:e>
                          <m:sub>
                            <m:r>
                              <a:rPr lang="fr-BE" sz="1100" i="1">
                                <a:solidFill>
                                  <a:schemeClr val="accent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m:rPr>
                            <m:sty m:val="p"/>
                          </m:rPr>
                          <a:rPr lang="el-GR" sz="1100" i="1">
                            <a:solidFill>
                              <a:schemeClr val="dk1"/>
                            </a:solidFill>
                            <a:effectLst/>
                            <a:latin typeface="Cambria Math" panose="02040503050406030204" pitchFamily="18" charset="0"/>
                            <a:ea typeface="+mn-ea"/>
                            <a:cs typeface="+mn-cs"/>
                          </a:rPr>
                          <m:t>λ</m:t>
                        </m:r>
                        <m:sSub>
                          <m:sSubPr>
                            <m:ctrlPr>
                              <a:rPr lang="fr-BE" sz="1100" i="1">
                                <a:solidFill>
                                  <a:schemeClr val="accent2"/>
                                </a:solidFill>
                                <a:effectLst/>
                                <a:latin typeface="Cambria Math" panose="02040503050406030204" pitchFamily="18" charset="0"/>
                                <a:ea typeface="+mn-ea"/>
                                <a:cs typeface="+mn-cs"/>
                              </a:rPr>
                            </m:ctrlPr>
                          </m:sSubPr>
                          <m:e>
                            <m:r>
                              <a:rPr lang="fr-BE" sz="1100" i="1">
                                <a:solidFill>
                                  <a:schemeClr val="accent2"/>
                                </a:solidFill>
                                <a:effectLst/>
                                <a:latin typeface="Cambria Math" panose="02040503050406030204" pitchFamily="18" charset="0"/>
                                <a:ea typeface="+mn-ea"/>
                                <a:cs typeface="+mn-cs"/>
                              </a:rPr>
                              <m:t>𝑏</m:t>
                            </m:r>
                          </m:e>
                          <m:sub>
                            <m:r>
                              <a:rPr lang="fr-BE" sz="1100" i="1">
                                <a:solidFill>
                                  <a:schemeClr val="accent2"/>
                                </a:solidFill>
                                <a:effectLst/>
                                <a:latin typeface="Cambria Math" panose="02040503050406030204" pitchFamily="18" charset="0"/>
                                <a:ea typeface="+mn-ea"/>
                                <a:cs typeface="+mn-cs"/>
                              </a:rPr>
                              <m:t>𝑡</m:t>
                            </m:r>
                          </m:sub>
                        </m:sSub>
                      </m:e>
                    </m:d>
                    <m:sSub>
                      <m:sSubPr>
                        <m:ctrlPr>
                          <a:rPr lang="fr-BE" sz="1100" i="1">
                            <a:solidFill>
                              <a:schemeClr val="accent6"/>
                            </a:solidFill>
                            <a:effectLst/>
                            <a:latin typeface="Cambria Math" panose="02040503050406030204" pitchFamily="18" charset="0"/>
                            <a:ea typeface="+mn-ea"/>
                            <a:cs typeface="+mn-cs"/>
                          </a:rPr>
                        </m:ctrlPr>
                      </m:sSubPr>
                      <m:e>
                        <m:r>
                          <a:rPr lang="fr-BE" sz="1100" i="1">
                            <a:solidFill>
                              <a:schemeClr val="accent6"/>
                            </a:solidFill>
                            <a:effectLst/>
                            <a:latin typeface="Cambria Math" panose="02040503050406030204" pitchFamily="18" charset="0"/>
                            <a:ea typeface="+mn-ea"/>
                            <a:cs typeface="+mn-cs"/>
                          </a:rPr>
                          <m:t>𝑠</m:t>
                        </m:r>
                      </m:e>
                      <m:sub>
                        <m:r>
                          <a:rPr lang="fr-BE" sz="1100" i="1">
                            <a:solidFill>
                              <a:schemeClr val="accent6"/>
                            </a:solidFill>
                            <a:effectLst/>
                            <a:latin typeface="Cambria Math" panose="02040503050406030204" pitchFamily="18" charset="0"/>
                            <a:ea typeface="+mn-ea"/>
                            <a:cs typeface="+mn-cs"/>
                          </a:rPr>
                          <m:t>𝑡</m:t>
                        </m:r>
                        <m:r>
                          <a:rPr lang="fr-BE" sz="1100" i="1">
                            <a:solidFill>
                              <a:schemeClr val="accent6"/>
                            </a:solidFill>
                            <a:effectLst/>
                            <a:latin typeface="Cambria Math" panose="02040503050406030204" pitchFamily="18" charset="0"/>
                            <a:ea typeface="+mn-ea"/>
                            <a:cs typeface="+mn-cs"/>
                          </a:rPr>
                          <m:t>+</m:t>
                        </m:r>
                        <m:r>
                          <m:rPr>
                            <m:sty m:val="p"/>
                          </m:rPr>
                          <a:rPr lang="el-GR" sz="1100" i="1">
                            <a:solidFill>
                              <a:schemeClr val="accent6"/>
                            </a:solidFill>
                            <a:effectLst/>
                            <a:latin typeface="Cambria Math" panose="02040503050406030204" pitchFamily="18" charset="0"/>
                            <a:ea typeface="+mn-ea"/>
                            <a:cs typeface="+mn-cs"/>
                          </a:rPr>
                          <m:t>λ</m:t>
                        </m:r>
                        <m:r>
                          <a:rPr lang="fr-BE" sz="1100" i="1">
                            <a:solidFill>
                              <a:schemeClr val="accent6"/>
                            </a:solidFill>
                            <a:effectLst/>
                            <a:latin typeface="Cambria Math" panose="02040503050406030204" pitchFamily="18" charset="0"/>
                            <a:ea typeface="+mn-ea"/>
                            <a:cs typeface="+mn-cs"/>
                          </a:rPr>
                          <m:t>−</m:t>
                        </m:r>
                        <m:r>
                          <a:rPr lang="fr-BE" sz="1100" b="0" i="1">
                            <a:solidFill>
                              <a:schemeClr val="accent6"/>
                            </a:solidFill>
                            <a:effectLst/>
                            <a:latin typeface="Cambria Math" panose="02040503050406030204" pitchFamily="18" charset="0"/>
                            <a:ea typeface="+mn-ea"/>
                            <a:cs typeface="+mn-cs"/>
                          </a:rPr>
                          <m:t>𝑝</m:t>
                        </m:r>
                      </m:sub>
                    </m:sSub>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accent1"/>
                            </a:solidFill>
                            <a:effectLst/>
                            <a:latin typeface="Cambria Math" panose="02040503050406030204" pitchFamily="18" charset="0"/>
                            <a:ea typeface="+mn-ea"/>
                            <a:cs typeface="+mn-cs"/>
                          </a:rPr>
                        </m:ctrlPr>
                      </m:sSubPr>
                      <m:e>
                        <m:r>
                          <a:rPr lang="fr-BE" sz="1100" i="1">
                            <a:solidFill>
                              <a:schemeClr val="accent1"/>
                            </a:solidFill>
                            <a:effectLst/>
                            <a:latin typeface="Cambria Math" panose="02040503050406030204" pitchFamily="18" charset="0"/>
                            <a:ea typeface="+mn-ea"/>
                            <a:cs typeface="+mn-cs"/>
                          </a:rPr>
                          <m:t>𝑎</m:t>
                        </m:r>
                      </m:e>
                      <m:sub>
                        <m:r>
                          <a:rPr lang="fr-BE" sz="1100" i="1">
                            <a:solidFill>
                              <a:schemeClr val="accent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a:rPr lang="fr-BE" sz="1100" i="1">
                        <a:solidFill>
                          <a:schemeClr val="dk1"/>
                        </a:solidFill>
                        <a:effectLst/>
                        <a:latin typeface="Cambria Math" panose="02040503050406030204" pitchFamily="18" charset="0"/>
                        <a:ea typeface="+mn-ea"/>
                        <a:cs typeface="+mn-cs"/>
                      </a:rPr>
                      <m:t>𝛼</m:t>
                    </m:r>
                    <m:f>
                      <m:fPr>
                        <m:ctrlPr>
                          <a:rPr lang="el-GR" sz="1100" i="1">
                            <a:solidFill>
                              <a:schemeClr val="dk1"/>
                            </a:solidFill>
                            <a:effectLst/>
                            <a:latin typeface="Cambria Math" panose="02040503050406030204" pitchFamily="18" charset="0"/>
                            <a:ea typeface="+mn-ea"/>
                            <a:cs typeface="+mn-cs"/>
                          </a:rPr>
                        </m:ctrlPr>
                      </m:fPr>
                      <m:num>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𝑦</m:t>
                            </m:r>
                          </m:e>
                          <m:sub>
                            <m:r>
                              <a:rPr lang="fr-BE" sz="1100" i="1">
                                <a:solidFill>
                                  <a:schemeClr val="dk1"/>
                                </a:solidFill>
                                <a:effectLst/>
                                <a:latin typeface="Cambria Math" panose="02040503050406030204" pitchFamily="18" charset="0"/>
                                <a:ea typeface="+mn-ea"/>
                                <a:cs typeface="+mn-cs"/>
                              </a:rPr>
                              <m:t>𝑡</m:t>
                            </m:r>
                          </m:sub>
                        </m:sSub>
                      </m:num>
                      <m:den>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𝑠</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m:t>
                            </m:r>
                            <m:r>
                              <a:rPr lang="fr-BE" sz="1100" b="0" i="1">
                                <a:solidFill>
                                  <a:schemeClr val="dk1"/>
                                </a:solidFill>
                                <a:effectLst/>
                                <a:latin typeface="Cambria Math" panose="02040503050406030204" pitchFamily="18" charset="0"/>
                                <a:ea typeface="+mn-ea"/>
                                <a:cs typeface="+mn-cs"/>
                              </a:rPr>
                              <m:t>𝑝</m:t>
                            </m:r>
                          </m:sub>
                        </m:sSub>
                      </m:den>
                    </m:f>
                    <m:r>
                      <a:rPr lang="fr-BE" sz="1100" i="1">
                        <a:solidFill>
                          <a:schemeClr val="dk1"/>
                        </a:solidFill>
                        <a:effectLst/>
                        <a:latin typeface="Cambria Math" panose="02040503050406030204" pitchFamily="18" charset="0"/>
                        <a:ea typeface="+mn-ea"/>
                        <a:cs typeface="+mn-cs"/>
                      </a:rPr>
                      <m:t>+</m:t>
                    </m:r>
                    <m:d>
                      <m:dPr>
                        <m:ctrlPr>
                          <a:rPr lang="fr-BE" sz="1100" i="1">
                            <a:solidFill>
                              <a:schemeClr val="dk1"/>
                            </a:solidFill>
                            <a:effectLst/>
                            <a:latin typeface="Cambria Math" panose="02040503050406030204" pitchFamily="18" charset="0"/>
                            <a:ea typeface="+mn-ea"/>
                            <a:cs typeface="+mn-cs"/>
                          </a:rPr>
                        </m:ctrlPr>
                      </m:dPr>
                      <m:e>
                        <m:r>
                          <a:rPr lang="fr-BE" sz="1100" i="1">
                            <a:solidFill>
                              <a:schemeClr val="dk1"/>
                            </a:solidFill>
                            <a:effectLst/>
                            <a:latin typeface="Cambria Math" panose="02040503050406030204" pitchFamily="18" charset="0"/>
                            <a:ea typeface="+mn-ea"/>
                            <a:cs typeface="+mn-cs"/>
                          </a:rPr>
                          <m:t>1−</m:t>
                        </m:r>
                        <m:r>
                          <a:rPr lang="fr-BE" sz="1100" i="1">
                            <a:solidFill>
                              <a:schemeClr val="dk1"/>
                            </a:solidFill>
                            <a:effectLst/>
                            <a:latin typeface="Cambria Math" panose="02040503050406030204" pitchFamily="18" charset="0"/>
                            <a:ea typeface="+mn-ea"/>
                            <a:cs typeface="+mn-cs"/>
                          </a:rPr>
                          <m:t>𝛼</m:t>
                        </m:r>
                      </m:e>
                    </m:d>
                    <m:d>
                      <m:dPr>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r>
                          <a:rPr lang="fr-BE" sz="1100" i="1">
                            <a:solidFill>
                              <a:schemeClr val="dk1"/>
                            </a:solidFill>
                            <a:effectLst/>
                            <a:latin typeface="Cambria Math" panose="02040503050406030204" pitchFamily="18" charset="0"/>
                            <a:ea typeface="+mn-ea"/>
                            <a:cs typeface="+mn-cs"/>
                          </a:rPr>
                          <m:t>+</m:t>
                        </m:r>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𝑏</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e>
                    </m:d>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accent2"/>
                            </a:solidFill>
                            <a:effectLst/>
                            <a:latin typeface="Cambria Math" panose="02040503050406030204" pitchFamily="18" charset="0"/>
                            <a:ea typeface="+mn-ea"/>
                            <a:cs typeface="+mn-cs"/>
                          </a:rPr>
                        </m:ctrlPr>
                      </m:sSubPr>
                      <m:e>
                        <m:r>
                          <a:rPr lang="fr-BE" sz="1100" i="1">
                            <a:solidFill>
                              <a:schemeClr val="accent2"/>
                            </a:solidFill>
                            <a:effectLst/>
                            <a:latin typeface="Cambria Math" panose="02040503050406030204" pitchFamily="18" charset="0"/>
                            <a:ea typeface="+mn-ea"/>
                            <a:cs typeface="+mn-cs"/>
                          </a:rPr>
                          <m:t>𝑏</m:t>
                        </m:r>
                      </m:e>
                      <m:sub>
                        <m:r>
                          <a:rPr lang="fr-BE" sz="1100" i="1">
                            <a:solidFill>
                              <a:schemeClr val="accent2"/>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a:rPr lang="el-GR" sz="1100" i="1">
                        <a:solidFill>
                          <a:schemeClr val="dk1"/>
                        </a:solidFill>
                        <a:effectLst/>
                        <a:latin typeface="Cambria Math" panose="02040503050406030204" pitchFamily="18" charset="0"/>
                        <a:ea typeface="+mn-ea"/>
                        <a:cs typeface="+mn-cs"/>
                      </a:rPr>
                      <m:t>𝛽</m:t>
                    </m:r>
                    <m:d>
                      <m:dPr>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e>
                    </m:d>
                    <m:r>
                      <a:rPr lang="fr-BE" sz="1100" i="1">
                        <a:solidFill>
                          <a:schemeClr val="dk1"/>
                        </a:solidFill>
                        <a:effectLst/>
                        <a:latin typeface="Cambria Math" panose="02040503050406030204" pitchFamily="18" charset="0"/>
                        <a:ea typeface="+mn-ea"/>
                        <a:cs typeface="+mn-cs"/>
                      </a:rPr>
                      <m:t> +</m:t>
                    </m:r>
                    <m:d>
                      <m:dPr>
                        <m:ctrlPr>
                          <a:rPr lang="fr-BE" sz="1100" i="1">
                            <a:solidFill>
                              <a:schemeClr val="dk1"/>
                            </a:solidFill>
                            <a:effectLst/>
                            <a:latin typeface="Cambria Math" panose="02040503050406030204" pitchFamily="18" charset="0"/>
                            <a:ea typeface="+mn-ea"/>
                            <a:cs typeface="+mn-cs"/>
                          </a:rPr>
                        </m:ctrlPr>
                      </m:dPr>
                      <m:e>
                        <m:r>
                          <a:rPr lang="fr-BE" sz="1100" i="1">
                            <a:solidFill>
                              <a:schemeClr val="dk1"/>
                            </a:solidFill>
                            <a:effectLst/>
                            <a:latin typeface="Cambria Math" panose="02040503050406030204" pitchFamily="18" charset="0"/>
                            <a:ea typeface="+mn-ea"/>
                            <a:cs typeface="+mn-cs"/>
                          </a:rPr>
                          <m:t>1−</m:t>
                        </m:r>
                        <m:r>
                          <a:rPr lang="el-GR" sz="1100" i="1">
                            <a:solidFill>
                              <a:schemeClr val="dk1"/>
                            </a:solidFill>
                            <a:effectLst/>
                            <a:latin typeface="Cambria Math" panose="02040503050406030204" pitchFamily="18" charset="0"/>
                            <a:ea typeface="+mn-ea"/>
                            <a:cs typeface="+mn-cs"/>
                          </a:rPr>
                          <m:t>𝛽</m:t>
                        </m:r>
                      </m:e>
                    </m:d>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𝑏</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accent6"/>
                            </a:solidFill>
                            <a:effectLst/>
                            <a:latin typeface="Cambria Math" panose="02040503050406030204" pitchFamily="18" charset="0"/>
                            <a:ea typeface="+mn-ea"/>
                            <a:cs typeface="+mn-cs"/>
                          </a:rPr>
                        </m:ctrlPr>
                      </m:sSubPr>
                      <m:e>
                        <m:r>
                          <a:rPr lang="fr-BE" sz="1100" i="1">
                            <a:solidFill>
                              <a:schemeClr val="accent6"/>
                            </a:solidFill>
                            <a:effectLst/>
                            <a:latin typeface="Cambria Math" panose="02040503050406030204" pitchFamily="18" charset="0"/>
                            <a:ea typeface="+mn-ea"/>
                            <a:cs typeface="+mn-cs"/>
                          </a:rPr>
                          <m:t>𝑠</m:t>
                        </m:r>
                      </m:e>
                      <m:sub>
                        <m:r>
                          <a:rPr lang="fr-BE" sz="1100" i="1">
                            <a:solidFill>
                              <a:schemeClr val="accent6"/>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a:rPr lang="el-GR" sz="1100" i="1">
                        <a:solidFill>
                          <a:schemeClr val="dk1"/>
                        </a:solidFill>
                        <a:effectLst/>
                        <a:latin typeface="Cambria Math" panose="02040503050406030204" pitchFamily="18" charset="0"/>
                        <a:ea typeface="+mn-ea"/>
                        <a:cs typeface="+mn-cs"/>
                      </a:rPr>
                      <m:t>𝛾</m:t>
                    </m:r>
                    <m:f>
                      <m:fPr>
                        <m:ctrlPr>
                          <a:rPr lang="el-GR" sz="1100" i="1">
                            <a:solidFill>
                              <a:schemeClr val="dk1"/>
                            </a:solidFill>
                            <a:effectLst/>
                            <a:latin typeface="Cambria Math" panose="02040503050406030204" pitchFamily="18" charset="0"/>
                            <a:ea typeface="+mn-ea"/>
                            <a:cs typeface="+mn-cs"/>
                          </a:rPr>
                        </m:ctrlPr>
                      </m:fPr>
                      <m:num>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𝑦</m:t>
                            </m:r>
                          </m:e>
                          <m:sub>
                            <m:r>
                              <a:rPr lang="fr-BE" sz="1100" i="1">
                                <a:solidFill>
                                  <a:schemeClr val="dk1"/>
                                </a:solidFill>
                                <a:effectLst/>
                                <a:latin typeface="Cambria Math" panose="02040503050406030204" pitchFamily="18" charset="0"/>
                                <a:ea typeface="+mn-ea"/>
                                <a:cs typeface="+mn-cs"/>
                              </a:rPr>
                              <m:t>𝑡</m:t>
                            </m:r>
                          </m:sub>
                        </m:sSub>
                      </m:num>
                      <m:den>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sub>
                        </m:sSub>
                      </m:den>
                    </m:f>
                    <m:r>
                      <a:rPr lang="fr-BE" sz="1100" i="1">
                        <a:solidFill>
                          <a:schemeClr val="dk1"/>
                        </a:solidFill>
                        <a:effectLst/>
                        <a:latin typeface="Cambria Math" panose="02040503050406030204" pitchFamily="18" charset="0"/>
                        <a:ea typeface="+mn-ea"/>
                        <a:cs typeface="+mn-cs"/>
                      </a:rPr>
                      <m:t> +</m:t>
                    </m:r>
                    <m:d>
                      <m:dPr>
                        <m:ctrlPr>
                          <a:rPr lang="fr-BE" sz="1100" i="1">
                            <a:solidFill>
                              <a:schemeClr val="dk1"/>
                            </a:solidFill>
                            <a:effectLst/>
                            <a:latin typeface="Cambria Math" panose="02040503050406030204" pitchFamily="18" charset="0"/>
                            <a:ea typeface="+mn-ea"/>
                            <a:cs typeface="+mn-cs"/>
                          </a:rPr>
                        </m:ctrlPr>
                      </m:dPr>
                      <m:e>
                        <m:r>
                          <a:rPr lang="fr-BE" sz="1100" i="1">
                            <a:solidFill>
                              <a:schemeClr val="dk1"/>
                            </a:solidFill>
                            <a:effectLst/>
                            <a:latin typeface="Cambria Math" panose="02040503050406030204" pitchFamily="18" charset="0"/>
                            <a:ea typeface="+mn-ea"/>
                            <a:cs typeface="+mn-cs"/>
                          </a:rPr>
                          <m:t>1−</m:t>
                        </m:r>
                        <m:r>
                          <a:rPr lang="el-GR" sz="1100" i="1">
                            <a:solidFill>
                              <a:schemeClr val="dk1"/>
                            </a:solidFill>
                            <a:effectLst/>
                            <a:latin typeface="Cambria Math" panose="02040503050406030204" pitchFamily="18" charset="0"/>
                            <a:ea typeface="+mn-ea"/>
                            <a:cs typeface="+mn-cs"/>
                          </a:rPr>
                          <m:t>𝛾</m:t>
                        </m:r>
                      </m:e>
                    </m:d>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𝑠</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m:t>
                        </m:r>
                        <m:r>
                          <a:rPr lang="fr-BE" sz="1100" b="0" i="1">
                            <a:solidFill>
                              <a:schemeClr val="dk1"/>
                            </a:solidFill>
                            <a:effectLst/>
                            <a:latin typeface="Cambria Math" panose="02040503050406030204" pitchFamily="18" charset="0"/>
                            <a:ea typeface="+mn-ea"/>
                            <a:cs typeface="+mn-cs"/>
                          </a:rPr>
                          <m:t>𝑝</m:t>
                        </m:r>
                      </m:sub>
                    </m:sSub>
                  </m:oMath>
                </m:oMathPara>
              </a14:m>
              <a:endParaRPr lang="en-US">
                <a:effectLst/>
              </a:endParaRPr>
            </a:p>
            <a:p>
              <a:pPr rtl="0" eaLnBrk="1" latinLnBrk="0" hangingPunct="1"/>
              <a:endParaRPr lang="en-US" sz="1200">
                <a:effectLst/>
              </a:endParaRPr>
            </a:p>
            <a:p>
              <a:pPr algn="l"/>
              <a:endParaRPr lang="fr-BE" sz="1200" b="0">
                <a:solidFill>
                  <a:sysClr val="windowText" lastClr="000000"/>
                </a:solidFill>
              </a:endParaRPr>
            </a:p>
            <a:p>
              <a:pPr algn="l"/>
              <a:endParaRPr lang="en-US" sz="1200">
                <a:solidFill>
                  <a:sysClr val="windowText" lastClr="000000"/>
                </a:solidFill>
              </a:endParaRPr>
            </a:p>
          </xdr:txBody>
        </xdr:sp>
      </mc:Choice>
      <mc:Fallback xmlns="">
        <xdr:sp macro="" textlink="">
          <xdr:nvSpPr>
            <xdr:cNvPr id="6" name="Rectangle: Rounded Corners 5">
              <a:extLst>
                <a:ext uri="{FF2B5EF4-FFF2-40B4-BE49-F238E27FC236}">
                  <a16:creationId xmlns:a16="http://schemas.microsoft.com/office/drawing/2014/main" id="{3A54A183-8270-4F03-8111-A2FF73FCA039}"/>
                </a:ext>
              </a:extLst>
            </xdr:cNvPr>
            <xdr:cNvSpPr/>
          </xdr:nvSpPr>
          <xdr:spPr>
            <a:xfrm>
              <a:off x="8286750" y="171450"/>
              <a:ext cx="2955595" cy="2247900"/>
            </a:xfrm>
            <a:prstGeom prst="roundRect">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rtl="0" eaLnBrk="1" latinLnBrk="0" hangingPunct="1"/>
              <a:r>
                <a:rPr lang="fr-BE" sz="1100" b="0" i="0">
                  <a:solidFill>
                    <a:schemeClr val="dk1"/>
                  </a:solidFill>
                  <a:effectLst/>
                  <a:latin typeface="+mn-lt"/>
                  <a:ea typeface="+mn-ea"/>
                  <a:cs typeface="+mn-cs"/>
                </a:rPr>
                <a:t>𝑀𝑜𝑑𝑒𝑙 𝑎𝑠𝑠𝑢𝑚𝑝𝑡𝑖𝑜𝑛</a:t>
              </a:r>
              <a:endParaRPr lang="en-US">
                <a:effectLst/>
              </a:endParaRPr>
            </a:p>
            <a:p>
              <a:pPr rtl="0" eaLnBrk="1" latinLnBrk="0" hangingPunct="1"/>
              <a:r>
                <a:rPr lang="fr-BE" sz="1100" b="0" i="0">
                  <a:solidFill>
                    <a:schemeClr val="dk1"/>
                  </a:solidFill>
                  <a:effectLst/>
                  <a:latin typeface="+mn-lt"/>
                  <a:ea typeface="+mn-ea"/>
                  <a:cs typeface="+mn-cs"/>
                </a:rPr>
                <a:t>𝑦_𝑡</a:t>
              </a:r>
              <a:r>
                <a:rPr lang="fr-BE" sz="1100" i="0">
                  <a:solidFill>
                    <a:schemeClr val="dk1"/>
                  </a:solidFill>
                  <a:effectLst/>
                  <a:latin typeface="+mn-lt"/>
                  <a:ea typeface="+mn-ea"/>
                  <a:cs typeface="+mn-cs"/>
                </a:rPr>
                <a:t>=</a:t>
              </a:r>
              <a:r>
                <a:rPr lang="fr-BE" sz="1100" b="0" i="0">
                  <a:solidFill>
                    <a:schemeClr val="dk1"/>
                  </a:solidFill>
                  <a:effectLst/>
                  <a:latin typeface="+mn-lt"/>
                  <a:ea typeface="+mn-ea"/>
                  <a:cs typeface="+mn-cs"/>
                </a:rPr>
                <a:t>(</a:t>
              </a:r>
              <a:r>
                <a:rPr lang="fr-BE" sz="1100" i="0">
                  <a:solidFill>
                    <a:schemeClr val="accent1"/>
                  </a:solidFill>
                  <a:effectLst/>
                  <a:latin typeface="+mn-lt"/>
                  <a:ea typeface="+mn-ea"/>
                  <a:cs typeface="+mn-cs"/>
                </a:rPr>
                <a:t>𝑙𝑒𝑣𝑒𝑙</a:t>
              </a:r>
              <a:r>
                <a:rPr lang="fr-BE" sz="1100" i="0">
                  <a:solidFill>
                    <a:schemeClr val="dk1"/>
                  </a:solidFill>
                  <a:effectLst/>
                  <a:latin typeface="+mn-lt"/>
                  <a:ea typeface="+mn-ea"/>
                  <a:cs typeface="+mn-cs"/>
                </a:rPr>
                <a:t>+</a:t>
              </a:r>
              <a:r>
                <a:rPr lang="fr-BE" sz="1100" i="0">
                  <a:solidFill>
                    <a:schemeClr val="accent2"/>
                  </a:solidFill>
                  <a:effectLst/>
                  <a:latin typeface="+mn-lt"/>
                  <a:ea typeface="+mn-ea"/>
                  <a:cs typeface="+mn-cs"/>
                </a:rPr>
                <a:t>𝑡𝑟𝑒𝑛𝑑</a:t>
              </a:r>
              <a:r>
                <a:rPr lang="fr-BE" sz="1100" i="0">
                  <a:solidFill>
                    <a:schemeClr val="dk1"/>
                  </a:solidFill>
                  <a:effectLst/>
                  <a:latin typeface="+mn-lt"/>
                  <a:ea typeface="+mn-ea"/>
                  <a:cs typeface="+mn-cs"/>
                </a:rPr>
                <a:t>)</a:t>
              </a:r>
              <a:r>
                <a:rPr lang="fr-BE" sz="1100" b="0" i="0">
                  <a:solidFill>
                    <a:schemeClr val="accent6"/>
                  </a:solidFill>
                  <a:effectLst/>
                  <a:latin typeface="+mn-lt"/>
                  <a:ea typeface="+mn-ea"/>
                  <a:cs typeface="+mn-cs"/>
                </a:rPr>
                <a:t>𝑠𝑒𝑎𝑠𝑜𝑛𝑎𝑙𝑖𝑡𝑦</a:t>
              </a:r>
              <a:r>
                <a:rPr lang="fr-BE" sz="1100" b="0" i="0">
                  <a:solidFill>
                    <a:schemeClr val="dk1"/>
                  </a:solidFill>
                  <a:effectLst/>
                  <a:latin typeface="+mn-lt"/>
                  <a:ea typeface="+mn-ea"/>
                  <a:cs typeface="+mn-cs"/>
                </a:rPr>
                <a:t>+𝑛𝑜𝑖𝑠𝑒</a:t>
              </a:r>
              <a:endParaRPr lang="en-US">
                <a:effectLst/>
              </a:endParaRPr>
            </a:p>
            <a:p>
              <a:pPr rtl="0" eaLnBrk="1" latinLnBrk="0" hangingPunct="1"/>
              <a:r>
                <a:rPr lang="fr-BE" sz="1100" i="0">
                  <a:solidFill>
                    <a:schemeClr val="dk1"/>
                  </a:solidFill>
                  <a:effectLst/>
                  <a:latin typeface="+mn-lt"/>
                  <a:ea typeface="+mn-ea"/>
                  <a:cs typeface="+mn-cs"/>
                </a:rPr>
                <a:t>𝑦_𝑡=</a:t>
              </a:r>
              <a:r>
                <a:rPr lang="fr-BE" sz="1100" b="0" i="0">
                  <a:solidFill>
                    <a:schemeClr val="dk1"/>
                  </a:solidFill>
                  <a:effectLst/>
                  <a:latin typeface="+mn-lt"/>
                  <a:ea typeface="+mn-ea"/>
                  <a:cs typeface="+mn-cs"/>
                </a:rPr>
                <a:t>(</a:t>
              </a:r>
              <a:r>
                <a:rPr lang="fr-BE" sz="1100" i="0">
                  <a:solidFill>
                    <a:schemeClr val="accent1"/>
                  </a:solidFill>
                  <a:effectLst/>
                  <a:latin typeface="+mn-lt"/>
                  <a:ea typeface="+mn-ea"/>
                  <a:cs typeface="+mn-cs"/>
                </a:rPr>
                <a:t>𝑎</a:t>
              </a:r>
              <a:r>
                <a:rPr lang="fr-BE" sz="1100" i="0">
                  <a:solidFill>
                    <a:schemeClr val="dk1"/>
                  </a:solidFill>
                  <a:effectLst/>
                  <a:latin typeface="+mn-lt"/>
                  <a:ea typeface="+mn-ea"/>
                  <a:cs typeface="+mn-cs"/>
                </a:rPr>
                <a:t>+</a:t>
              </a:r>
              <a:r>
                <a:rPr lang="fr-BE" sz="1100" i="0">
                  <a:solidFill>
                    <a:schemeClr val="accent2"/>
                  </a:solidFill>
                  <a:effectLst/>
                  <a:latin typeface="+mn-lt"/>
                  <a:ea typeface="+mn-ea"/>
                  <a:cs typeface="+mn-cs"/>
                </a:rPr>
                <a:t>𝑏</a:t>
              </a:r>
              <a:r>
                <a:rPr lang="fr-BE" sz="1100" i="0">
                  <a:solidFill>
                    <a:schemeClr val="dk1"/>
                  </a:solidFill>
                  <a:effectLst/>
                  <a:latin typeface="+mn-lt"/>
                  <a:ea typeface="+mn-ea"/>
                  <a:cs typeface="+mn-cs"/>
                </a:rPr>
                <a:t>𝑡)</a:t>
              </a:r>
              <a:r>
                <a:rPr lang="fr-BE" sz="1100" b="0" i="0">
                  <a:solidFill>
                    <a:schemeClr val="accent6"/>
                  </a:solidFill>
                  <a:effectLst/>
                  <a:latin typeface="+mn-lt"/>
                  <a:ea typeface="+mn-ea"/>
                  <a:cs typeface="+mn-cs"/>
                </a:rPr>
                <a:t> 𝑠_𝑡 </a:t>
              </a:r>
              <a:r>
                <a:rPr lang="fr-BE" sz="1100" i="0">
                  <a:solidFill>
                    <a:schemeClr val="accent6"/>
                  </a:solidFill>
                  <a:effectLst/>
                  <a:latin typeface="+mn-lt"/>
                  <a:ea typeface="+mn-ea"/>
                  <a:cs typeface="+mn-cs"/>
                </a:rPr>
                <a:t> </a:t>
              </a:r>
              <a:r>
                <a:rPr lang="fr-BE" sz="1100" i="0">
                  <a:solidFill>
                    <a:schemeClr val="dk1"/>
                  </a:solidFill>
                  <a:effectLst/>
                  <a:latin typeface="+mn-lt"/>
                  <a:ea typeface="+mn-ea"/>
                  <a:cs typeface="+mn-cs"/>
                </a:rPr>
                <a:t>+𝜀</a:t>
              </a:r>
              <a:endParaRPr lang="en-US">
                <a:effectLst/>
              </a:endParaRPr>
            </a:p>
            <a:p>
              <a:pPr rtl="0" eaLnBrk="1" latinLnBrk="0" hangingPunct="1"/>
              <a:endParaRPr lang="en-US">
                <a:effectLst/>
              </a:endParaRPr>
            </a:p>
            <a:p>
              <a:pPr rtl="0" eaLnBrk="1" latinLnBrk="0" hangingPunct="1"/>
              <a:r>
                <a:rPr lang="fr-BE" sz="1100" i="0">
                  <a:solidFill>
                    <a:schemeClr val="dk1"/>
                  </a:solidFill>
                  <a:effectLst/>
                  <a:latin typeface="+mn-lt"/>
                  <a:ea typeface="+mn-ea"/>
                  <a:cs typeface="+mn-cs"/>
                </a:rPr>
                <a:t>𝐸𝑥𝑝𝑜𝑛𝑒𝑛𝑡𝑖𝑎𝑙 𝑠𝑚𝑜𝑜𝑡ℎ𝑖𝑛𝑔</a:t>
              </a:r>
              <a:r>
                <a:rPr lang="fr-BE" sz="1100" b="0" i="0">
                  <a:solidFill>
                    <a:schemeClr val="dk1"/>
                  </a:solidFill>
                  <a:effectLst/>
                  <a:latin typeface="+mn-lt"/>
                  <a:ea typeface="+mn-ea"/>
                  <a:cs typeface="+mn-cs"/>
                </a:rPr>
                <a:t> 𝑤𝑖𝑡ℎ 𝑡𝑟𝑒𝑛𝑑</a:t>
              </a:r>
              <a:r>
                <a:rPr lang="fr-BE" sz="1100" i="0">
                  <a:solidFill>
                    <a:schemeClr val="dk1"/>
                  </a:solidFill>
                  <a:effectLst/>
                  <a:latin typeface="+mn-lt"/>
                  <a:ea typeface="+mn-ea"/>
                  <a:cs typeface="+mn-cs"/>
                </a:rPr>
                <a:t> </a:t>
              </a:r>
              <a:endParaRPr lang="en-US">
                <a:effectLst/>
              </a:endParaRPr>
            </a:p>
            <a:p>
              <a:pPr rtl="0" eaLnBrk="1" latinLnBrk="0" hangingPunct="1"/>
              <a:r>
                <a:rPr lang="fr-BE" sz="1100" i="0">
                  <a:solidFill>
                    <a:schemeClr val="dk1"/>
                  </a:solidFill>
                  <a:effectLst/>
                  <a:latin typeface="+mn-lt"/>
                  <a:ea typeface="+mn-ea"/>
                  <a:cs typeface="+mn-cs"/>
                </a:rPr>
                <a:t>𝑦 ̂_(𝑡+</a:t>
              </a:r>
              <a:r>
                <a:rPr lang="el-GR" sz="1100" i="0">
                  <a:solidFill>
                    <a:schemeClr val="dk1"/>
                  </a:solidFill>
                  <a:effectLst/>
                  <a:latin typeface="+mn-lt"/>
                  <a:ea typeface="+mn-ea"/>
                  <a:cs typeface="+mn-cs"/>
                </a:rPr>
                <a:t>λ</a:t>
              </a:r>
              <a:r>
                <a:rPr lang="fr-BE" sz="1100" i="0">
                  <a:solidFill>
                    <a:schemeClr val="dk1"/>
                  </a:solidFill>
                  <a:effectLst/>
                  <a:latin typeface="+mn-lt"/>
                  <a:ea typeface="+mn-ea"/>
                  <a:cs typeface="+mn-cs"/>
                </a:rPr>
                <a:t>|𝑡)=(</a:t>
              </a:r>
              <a:r>
                <a:rPr lang="fr-BE" sz="1100" i="0">
                  <a:solidFill>
                    <a:schemeClr val="accent1"/>
                  </a:solidFill>
                  <a:effectLst/>
                  <a:latin typeface="+mn-lt"/>
                  <a:ea typeface="+mn-ea"/>
                  <a:cs typeface="+mn-cs"/>
                </a:rPr>
                <a:t>𝑎_𝑡</a:t>
              </a:r>
              <a:r>
                <a:rPr lang="fr-BE" sz="1100" i="0">
                  <a:solidFill>
                    <a:schemeClr val="dk1"/>
                  </a:solidFill>
                  <a:effectLst/>
                  <a:latin typeface="+mn-lt"/>
                  <a:ea typeface="+mn-ea"/>
                  <a:cs typeface="+mn-cs"/>
                </a:rPr>
                <a:t>+</a:t>
              </a:r>
              <a:r>
                <a:rPr lang="el-GR" sz="1100" i="0">
                  <a:solidFill>
                    <a:schemeClr val="dk1"/>
                  </a:solidFill>
                  <a:effectLst/>
                  <a:latin typeface="+mn-lt"/>
                  <a:ea typeface="+mn-ea"/>
                  <a:cs typeface="+mn-cs"/>
                </a:rPr>
                <a:t>λ</a:t>
              </a:r>
              <a:r>
                <a:rPr lang="fr-BE" sz="1100" i="0">
                  <a:solidFill>
                    <a:schemeClr val="accent2"/>
                  </a:solidFill>
                  <a:effectLst/>
                  <a:latin typeface="+mn-lt"/>
                  <a:ea typeface="+mn-ea"/>
                  <a:cs typeface="+mn-cs"/>
                </a:rPr>
                <a:t>𝑏_𝑡</a:t>
              </a:r>
              <a:r>
                <a:rPr lang="fr-BE" sz="1100" i="0">
                  <a:solidFill>
                    <a:schemeClr val="dk1"/>
                  </a:solidFill>
                  <a:effectLst/>
                  <a:latin typeface="+mn-lt"/>
                  <a:ea typeface="+mn-ea"/>
                  <a:cs typeface="+mn-cs"/>
                </a:rPr>
                <a:t> )</a:t>
              </a:r>
              <a:r>
                <a:rPr lang="fr-BE" sz="1100" i="0">
                  <a:solidFill>
                    <a:schemeClr val="accent6"/>
                  </a:solidFill>
                  <a:effectLst/>
                  <a:latin typeface="+mn-lt"/>
                  <a:ea typeface="+mn-ea"/>
                  <a:cs typeface="+mn-cs"/>
                </a:rPr>
                <a:t> 𝑠_(𝑡+</a:t>
              </a:r>
              <a:r>
                <a:rPr lang="el-GR" sz="1100" i="0">
                  <a:solidFill>
                    <a:schemeClr val="accent6"/>
                  </a:solidFill>
                  <a:effectLst/>
                  <a:latin typeface="+mn-lt"/>
                  <a:ea typeface="+mn-ea"/>
                  <a:cs typeface="+mn-cs"/>
                </a:rPr>
                <a:t>λ</a:t>
              </a:r>
              <a:r>
                <a:rPr lang="fr-BE" sz="1100" i="0">
                  <a:solidFill>
                    <a:schemeClr val="accent6"/>
                  </a:solidFill>
                  <a:effectLst/>
                  <a:latin typeface="+mn-lt"/>
                  <a:ea typeface="+mn-ea"/>
                  <a:cs typeface="+mn-cs"/>
                </a:rPr>
                <a:t>−</a:t>
              </a:r>
              <a:r>
                <a:rPr lang="fr-BE" sz="1100" b="0" i="0">
                  <a:solidFill>
                    <a:schemeClr val="accent6"/>
                  </a:solidFill>
                  <a:effectLst/>
                  <a:latin typeface="+mn-lt"/>
                  <a:ea typeface="+mn-ea"/>
                  <a:cs typeface="+mn-cs"/>
                </a:rPr>
                <a:t>𝑝)</a:t>
              </a:r>
              <a:endParaRPr lang="en-US">
                <a:effectLst/>
              </a:endParaRPr>
            </a:p>
            <a:p>
              <a:pPr rtl="0" eaLnBrk="1" latinLnBrk="0" hangingPunct="1"/>
              <a:r>
                <a:rPr lang="fr-BE" sz="1100" i="0">
                  <a:solidFill>
                    <a:schemeClr val="accent1"/>
                  </a:solidFill>
                  <a:effectLst/>
                  <a:latin typeface="+mn-lt"/>
                  <a:ea typeface="+mn-ea"/>
                  <a:cs typeface="+mn-cs"/>
                </a:rPr>
                <a:t>𝑎_𝑡</a:t>
              </a:r>
              <a:r>
                <a:rPr lang="fr-BE" sz="1100" i="0">
                  <a:solidFill>
                    <a:schemeClr val="dk1"/>
                  </a:solidFill>
                  <a:effectLst/>
                  <a:latin typeface="+mn-lt"/>
                  <a:ea typeface="+mn-ea"/>
                  <a:cs typeface="+mn-cs"/>
                </a:rPr>
                <a:t>=𝛼 𝑦_𝑡</a:t>
              </a:r>
              <a:r>
                <a:rPr lang="el-GR" sz="1100" i="0">
                  <a:solidFill>
                    <a:schemeClr val="dk1"/>
                  </a:solidFill>
                  <a:effectLst/>
                  <a:latin typeface="+mn-lt"/>
                  <a:ea typeface="+mn-ea"/>
                  <a:cs typeface="+mn-cs"/>
                </a:rPr>
                <a:t>/</a:t>
              </a:r>
              <a:r>
                <a:rPr lang="fr-BE" sz="1100" i="0">
                  <a:solidFill>
                    <a:schemeClr val="dk1"/>
                  </a:solidFill>
                  <a:effectLst/>
                  <a:latin typeface="+mn-lt"/>
                  <a:ea typeface="+mn-ea"/>
                  <a:cs typeface="+mn-cs"/>
                </a:rPr>
                <a:t>𝑠_(𝑡−</a:t>
              </a:r>
              <a:r>
                <a:rPr lang="fr-BE" sz="1100" b="0" i="0">
                  <a:solidFill>
                    <a:schemeClr val="dk1"/>
                  </a:solidFill>
                  <a:effectLst/>
                  <a:latin typeface="+mn-lt"/>
                  <a:ea typeface="+mn-ea"/>
                  <a:cs typeface="+mn-cs"/>
                </a:rPr>
                <a:t>𝑝) </a:t>
              </a:r>
              <a:r>
                <a:rPr lang="fr-BE" sz="1100" i="0">
                  <a:solidFill>
                    <a:schemeClr val="dk1"/>
                  </a:solidFill>
                  <a:effectLst/>
                  <a:latin typeface="+mn-lt"/>
                  <a:ea typeface="+mn-ea"/>
                  <a:cs typeface="+mn-cs"/>
                </a:rPr>
                <a:t>+(1−𝛼)(𝑎_(𝑡−1)+𝑏_(𝑡−1) )</a:t>
              </a:r>
              <a:endParaRPr lang="en-US">
                <a:effectLst/>
              </a:endParaRPr>
            </a:p>
            <a:p>
              <a:pPr rtl="0" eaLnBrk="1" latinLnBrk="0" hangingPunct="1"/>
              <a:r>
                <a:rPr lang="fr-BE" sz="1100" i="0">
                  <a:solidFill>
                    <a:schemeClr val="accent2"/>
                  </a:solidFill>
                  <a:effectLst/>
                  <a:latin typeface="+mn-lt"/>
                  <a:ea typeface="+mn-ea"/>
                  <a:cs typeface="+mn-cs"/>
                </a:rPr>
                <a:t>𝑏_𝑡</a:t>
              </a:r>
              <a:r>
                <a:rPr lang="fr-BE" sz="1100" i="0">
                  <a:solidFill>
                    <a:schemeClr val="dk1"/>
                  </a:solidFill>
                  <a:effectLst/>
                  <a:latin typeface="+mn-lt"/>
                  <a:ea typeface="+mn-ea"/>
                  <a:cs typeface="+mn-cs"/>
                </a:rPr>
                <a:t>=</a:t>
              </a:r>
              <a:r>
                <a:rPr lang="el-GR" sz="1100" i="0">
                  <a:solidFill>
                    <a:schemeClr val="dk1"/>
                  </a:solidFill>
                  <a:effectLst/>
                  <a:latin typeface="+mn-lt"/>
                  <a:ea typeface="+mn-ea"/>
                  <a:cs typeface="+mn-cs"/>
                </a:rPr>
                <a:t>𝛽</a:t>
              </a:r>
              <a:r>
                <a:rPr lang="fr-BE" sz="1100" i="0">
                  <a:solidFill>
                    <a:schemeClr val="dk1"/>
                  </a:solidFill>
                  <a:effectLst/>
                  <a:latin typeface="+mn-lt"/>
                  <a:ea typeface="+mn-ea"/>
                  <a:cs typeface="+mn-cs"/>
                </a:rPr>
                <a:t>(𝑎_𝑡−𝑎_(𝑡−1) )  +(1−</a:t>
              </a:r>
              <a:r>
                <a:rPr lang="el-GR" sz="1100" i="0">
                  <a:solidFill>
                    <a:schemeClr val="dk1"/>
                  </a:solidFill>
                  <a:effectLst/>
                  <a:latin typeface="+mn-lt"/>
                  <a:ea typeface="+mn-ea"/>
                  <a:cs typeface="+mn-cs"/>
                </a:rPr>
                <a:t>𝛽)</a:t>
              </a:r>
              <a:r>
                <a:rPr lang="fr-BE" sz="1100" i="0">
                  <a:solidFill>
                    <a:schemeClr val="dk1"/>
                  </a:solidFill>
                  <a:effectLst/>
                  <a:latin typeface="+mn-lt"/>
                  <a:ea typeface="+mn-ea"/>
                  <a:cs typeface="+mn-cs"/>
                </a:rPr>
                <a:t> 𝑏_(𝑡−1)</a:t>
              </a:r>
              <a:endParaRPr lang="en-US">
                <a:effectLst/>
              </a:endParaRPr>
            </a:p>
            <a:p>
              <a:pPr rtl="0" eaLnBrk="1" latinLnBrk="0" hangingPunct="1"/>
              <a:r>
                <a:rPr lang="fr-BE" sz="1100" i="0">
                  <a:solidFill>
                    <a:schemeClr val="accent6"/>
                  </a:solidFill>
                  <a:effectLst/>
                  <a:latin typeface="+mn-lt"/>
                  <a:ea typeface="+mn-ea"/>
                  <a:cs typeface="+mn-cs"/>
                </a:rPr>
                <a:t>𝑠_𝑡</a:t>
              </a:r>
              <a:r>
                <a:rPr lang="fr-BE" sz="1100" i="0">
                  <a:solidFill>
                    <a:schemeClr val="dk1"/>
                  </a:solidFill>
                  <a:effectLst/>
                  <a:latin typeface="+mn-lt"/>
                  <a:ea typeface="+mn-ea"/>
                  <a:cs typeface="+mn-cs"/>
                </a:rPr>
                <a:t>=</a:t>
              </a:r>
              <a:r>
                <a:rPr lang="el-GR" sz="1100" i="0">
                  <a:solidFill>
                    <a:schemeClr val="dk1"/>
                  </a:solidFill>
                  <a:effectLst/>
                  <a:latin typeface="+mn-lt"/>
                  <a:ea typeface="+mn-ea"/>
                  <a:cs typeface="+mn-cs"/>
                </a:rPr>
                <a:t>𝛾</a:t>
              </a:r>
              <a:r>
                <a:rPr lang="fr-BE" sz="1100" i="0">
                  <a:solidFill>
                    <a:schemeClr val="dk1"/>
                  </a:solidFill>
                  <a:effectLst/>
                  <a:latin typeface="+mn-lt"/>
                  <a:ea typeface="+mn-ea"/>
                  <a:cs typeface="+mn-cs"/>
                </a:rPr>
                <a:t> 𝑦_𝑡</a:t>
              </a:r>
              <a:r>
                <a:rPr lang="el-GR" sz="1100" i="0">
                  <a:solidFill>
                    <a:schemeClr val="dk1"/>
                  </a:solidFill>
                  <a:effectLst/>
                  <a:latin typeface="+mn-lt"/>
                  <a:ea typeface="+mn-ea"/>
                  <a:cs typeface="+mn-cs"/>
                </a:rPr>
                <a:t>/</a:t>
              </a:r>
              <a:r>
                <a:rPr lang="fr-BE" sz="1100" i="0">
                  <a:solidFill>
                    <a:schemeClr val="dk1"/>
                  </a:solidFill>
                  <a:effectLst/>
                  <a:latin typeface="+mn-lt"/>
                  <a:ea typeface="+mn-ea"/>
                  <a:cs typeface="+mn-cs"/>
                </a:rPr>
                <a:t>𝑎_𝑡   +(1−</a:t>
              </a:r>
              <a:r>
                <a:rPr lang="el-GR" sz="1100" i="0">
                  <a:solidFill>
                    <a:schemeClr val="dk1"/>
                  </a:solidFill>
                  <a:effectLst/>
                  <a:latin typeface="+mn-lt"/>
                  <a:ea typeface="+mn-ea"/>
                  <a:cs typeface="+mn-cs"/>
                </a:rPr>
                <a:t>𝛾)</a:t>
              </a:r>
              <a:r>
                <a:rPr lang="fr-BE" sz="1100" i="0">
                  <a:solidFill>
                    <a:schemeClr val="dk1"/>
                  </a:solidFill>
                  <a:effectLst/>
                  <a:latin typeface="+mn-lt"/>
                  <a:ea typeface="+mn-ea"/>
                  <a:cs typeface="+mn-cs"/>
                </a:rPr>
                <a:t> 𝑠_(𝑡−</a:t>
              </a:r>
              <a:r>
                <a:rPr lang="fr-BE" sz="1100" b="0" i="0">
                  <a:solidFill>
                    <a:schemeClr val="dk1"/>
                  </a:solidFill>
                  <a:effectLst/>
                  <a:latin typeface="+mn-lt"/>
                  <a:ea typeface="+mn-ea"/>
                  <a:cs typeface="+mn-cs"/>
                </a:rPr>
                <a:t>𝑝)</a:t>
              </a:r>
              <a:endParaRPr lang="en-US">
                <a:effectLst/>
              </a:endParaRPr>
            </a:p>
            <a:p>
              <a:pPr rtl="0" eaLnBrk="1" latinLnBrk="0" hangingPunct="1"/>
              <a:endParaRPr lang="en-US" sz="1200">
                <a:effectLst/>
              </a:endParaRPr>
            </a:p>
            <a:p>
              <a:pPr algn="l"/>
              <a:endParaRPr lang="fr-BE" sz="1200" b="0">
                <a:solidFill>
                  <a:sysClr val="windowText" lastClr="000000"/>
                </a:solidFill>
              </a:endParaRPr>
            </a:p>
            <a:p>
              <a:pPr algn="l"/>
              <a:endParaRPr lang="en-US" sz="1200">
                <a:solidFill>
                  <a:sysClr val="windowText" lastClr="000000"/>
                </a:solidFill>
              </a:endParaRPr>
            </a:p>
          </xdr:txBody>
        </xdr:sp>
      </mc:Fallback>
    </mc:AlternateContent>
    <xdr:clientData/>
  </xdr:twoCellAnchor>
  <xdr:twoCellAnchor>
    <xdr:from>
      <xdr:col>18</xdr:col>
      <xdr:colOff>542925</xdr:colOff>
      <xdr:row>2</xdr:row>
      <xdr:rowOff>0</xdr:rowOff>
    </xdr:from>
    <xdr:to>
      <xdr:col>21</xdr:col>
      <xdr:colOff>540299</xdr:colOff>
      <xdr:row>11</xdr:row>
      <xdr:rowOff>52224</xdr:rowOff>
    </xdr:to>
    <mc:AlternateContent xmlns:mc="http://schemas.openxmlformats.org/markup-compatibility/2006" xmlns:a14="http://schemas.microsoft.com/office/drawing/2010/main">
      <mc:Choice Requires="a14">
        <xdr:sp macro="" textlink="">
          <xdr:nvSpPr>
            <xdr:cNvPr id="8" name="Rectangle: Rounded Corners 5">
              <a:extLst>
                <a:ext uri="{FF2B5EF4-FFF2-40B4-BE49-F238E27FC236}">
                  <a16:creationId xmlns:a16="http://schemas.microsoft.com/office/drawing/2014/main" id="{00000000-0008-0000-0600-000008000000}"/>
                </a:ext>
              </a:extLst>
            </xdr:cNvPr>
            <xdr:cNvSpPr/>
          </xdr:nvSpPr>
          <xdr:spPr>
            <a:xfrm>
              <a:off x="11468100" y="381000"/>
              <a:ext cx="1826174" cy="1766724"/>
            </a:xfrm>
            <a:prstGeom prst="roundRect">
              <a:avLst/>
            </a:prstGeom>
            <a:ln w="28575"/>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𝐸𝑟𝑟𝑜𝑟</m:t>
                    </m:r>
                    <m:r>
                      <a:rPr lang="fr-BE" sz="1100" b="0" i="1">
                        <a:solidFill>
                          <a:sysClr val="windowText" lastClr="000000"/>
                        </a:solidFill>
                        <a:effectLst/>
                        <a:latin typeface="Cambria Math" panose="02040503050406030204" pitchFamily="18" charset="0"/>
                        <a:ea typeface="+mn-ea"/>
                        <a:cs typeface="+mn-cs"/>
                      </a:rPr>
                      <m:t>: </m:t>
                    </m:r>
                    <m:sSub>
                      <m:sSubPr>
                        <m:ctrlPr>
                          <a:rPr lang="fr-BE" sz="1100" i="1">
                            <a:solidFill>
                              <a:sysClr val="windowText" lastClr="000000"/>
                            </a:solidFill>
                            <a:effectLst/>
                            <a:latin typeface="Cambria Math" panose="02040503050406030204" pitchFamily="18" charset="0"/>
                            <a:ea typeface="+mn-ea"/>
                            <a:cs typeface="+mn-cs"/>
                          </a:rPr>
                        </m:ctrlPr>
                      </m:sSubPr>
                      <m:e>
                        <m:r>
                          <a:rPr lang="fr-BE" sz="1100">
                            <a:solidFill>
                              <a:sysClr val="windowText" lastClr="000000"/>
                            </a:solidFill>
                            <a:effectLst/>
                            <a:latin typeface="Cambria Math" panose="02040503050406030204" pitchFamily="18" charset="0"/>
                            <a:ea typeface="+mn-ea"/>
                            <a:cs typeface="+mn-cs"/>
                          </a:rPr>
                          <m:t>𝑒</m:t>
                        </m:r>
                      </m:e>
                      <m:sub>
                        <m:r>
                          <a:rPr lang="fr-BE" sz="1100">
                            <a:solidFill>
                              <a:sysClr val="windowText" lastClr="000000"/>
                            </a:solidFill>
                            <a:effectLst/>
                            <a:latin typeface="Cambria Math" panose="02040503050406030204" pitchFamily="18" charset="0"/>
                            <a:ea typeface="+mn-ea"/>
                            <a:cs typeface="+mn-cs"/>
                          </a:rPr>
                          <m:t>𝑡</m:t>
                        </m:r>
                      </m:sub>
                    </m:sSub>
                    <m:r>
                      <a:rPr lang="fr-BE" sz="1100">
                        <a:solidFill>
                          <a:sysClr val="windowText" lastClr="000000"/>
                        </a:solidFill>
                        <a:effectLst/>
                        <a:latin typeface="Cambria Math" panose="02040503050406030204" pitchFamily="18" charset="0"/>
                        <a:ea typeface="+mn-ea"/>
                        <a:cs typeface="+mn-cs"/>
                      </a:rPr>
                      <m:t>=</m:t>
                    </m:r>
                    <m:sSub>
                      <m:sSubPr>
                        <m:ctrlPr>
                          <a:rPr lang="fr-BE" sz="1100" i="1">
                            <a:solidFill>
                              <a:sysClr val="windowText" lastClr="000000"/>
                            </a:solidFill>
                            <a:effectLst/>
                            <a:latin typeface="Cambria Math" panose="02040503050406030204" pitchFamily="18" charset="0"/>
                            <a:ea typeface="+mn-ea"/>
                            <a:cs typeface="+mn-cs"/>
                          </a:rPr>
                        </m:ctrlPr>
                      </m:sSubPr>
                      <m:e>
                        <m:acc>
                          <m:accPr>
                            <m:chr m:val="̂"/>
                            <m:ctrlPr>
                              <a:rPr lang="fr-BE" sz="1100" i="1">
                                <a:solidFill>
                                  <a:sysClr val="windowText" lastClr="000000"/>
                                </a:solidFill>
                                <a:effectLst/>
                                <a:latin typeface="Cambria Math" panose="02040503050406030204" pitchFamily="18" charset="0"/>
                                <a:ea typeface="+mn-ea"/>
                                <a:cs typeface="+mn-cs"/>
                              </a:rPr>
                            </m:ctrlPr>
                          </m:accPr>
                          <m:e>
                            <m:r>
                              <a:rPr lang="fr-BE" sz="1100">
                                <a:solidFill>
                                  <a:sysClr val="windowText" lastClr="000000"/>
                                </a:solidFill>
                                <a:effectLst/>
                                <a:latin typeface="Cambria Math" panose="02040503050406030204" pitchFamily="18" charset="0"/>
                                <a:ea typeface="+mn-ea"/>
                                <a:cs typeface="+mn-cs"/>
                              </a:rPr>
                              <m:t>𝑦</m:t>
                            </m:r>
                          </m:e>
                        </m:acc>
                      </m:e>
                      <m:sub>
                        <m:r>
                          <a:rPr lang="fr-BE" sz="1100">
                            <a:solidFill>
                              <a:sysClr val="windowText" lastClr="000000"/>
                            </a:solidFill>
                            <a:effectLst/>
                            <a:latin typeface="Cambria Math" panose="02040503050406030204" pitchFamily="18" charset="0"/>
                            <a:ea typeface="+mn-ea"/>
                            <a:cs typeface="+mn-cs"/>
                          </a:rPr>
                          <m:t>𝑡</m:t>
                        </m:r>
                      </m:sub>
                    </m:sSub>
                    <m:r>
                      <a:rPr lang="fr-BE" sz="1100">
                        <a:solidFill>
                          <a:sysClr val="windowText" lastClr="000000"/>
                        </a:solidFill>
                        <a:effectLst/>
                        <a:latin typeface="Cambria Math" panose="02040503050406030204" pitchFamily="18" charset="0"/>
                        <a:ea typeface="+mn-ea"/>
                        <a:cs typeface="+mn-cs"/>
                      </a:rPr>
                      <m:t>−</m:t>
                    </m:r>
                    <m:sSub>
                      <m:sSubPr>
                        <m:ctrlPr>
                          <a:rPr lang="fr-BE" sz="1100" i="1">
                            <a:solidFill>
                              <a:sysClr val="windowText" lastClr="000000"/>
                            </a:solidFill>
                            <a:effectLst/>
                            <a:latin typeface="Cambria Math" panose="02040503050406030204" pitchFamily="18" charset="0"/>
                            <a:ea typeface="+mn-ea"/>
                            <a:cs typeface="+mn-cs"/>
                          </a:rPr>
                        </m:ctrlPr>
                      </m:sSubPr>
                      <m:e>
                        <m:r>
                          <a:rPr lang="fr-BE" sz="1100">
                            <a:solidFill>
                              <a:sysClr val="windowText" lastClr="000000"/>
                            </a:solidFill>
                            <a:effectLst/>
                            <a:latin typeface="Cambria Math" panose="02040503050406030204" pitchFamily="18" charset="0"/>
                            <a:ea typeface="+mn-ea"/>
                            <a:cs typeface="+mn-cs"/>
                          </a:rPr>
                          <m:t>𝑦</m:t>
                        </m:r>
                      </m:e>
                      <m:sub>
                        <m:r>
                          <a:rPr lang="fr-BE" sz="1100">
                            <a:solidFill>
                              <a:sysClr val="windowText" lastClr="000000"/>
                            </a:solidFill>
                            <a:effectLst/>
                            <a:latin typeface="Cambria Math" panose="02040503050406030204" pitchFamily="18" charset="0"/>
                            <a:ea typeface="+mn-ea"/>
                            <a:cs typeface="+mn-cs"/>
                          </a:rPr>
                          <m:t>𝑡</m:t>
                        </m:r>
                      </m:sub>
                    </m:sSub>
                  </m:oMath>
                </m:oMathPara>
              </a14:m>
              <a:endParaRPr lang="en-US" sz="1100">
                <a:solidFill>
                  <a:sysClr val="windowText" lastClr="000000"/>
                </a:solidFill>
              </a:endParaRPr>
            </a:p>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𝐵𝑖𝑎𝑠</m:t>
                    </m:r>
                    <m:r>
                      <a:rPr lang="fr-BE" sz="1100" b="0" i="1">
                        <a:solidFill>
                          <a:sysClr val="windowText" lastClr="000000"/>
                        </a:solidFill>
                        <a:effectLst/>
                        <a:latin typeface="Cambria Math" panose="02040503050406030204" pitchFamily="18" charset="0"/>
                        <a:ea typeface="+mn-ea"/>
                        <a:cs typeface="+mn-cs"/>
                      </a:rPr>
                      <m:t>: </m:t>
                    </m:r>
                    <m:f>
                      <m:fPr>
                        <m:ctrlPr>
                          <a:rPr lang="en-US" sz="1100" i="1">
                            <a:solidFill>
                              <a:sysClr val="windowText" lastClr="000000"/>
                            </a:solidFill>
                            <a:effectLst/>
                            <a:latin typeface="Cambria Math" panose="02040503050406030204" pitchFamily="18" charset="0"/>
                            <a:ea typeface="+mn-ea"/>
                            <a:cs typeface="+mn-cs"/>
                          </a:rPr>
                        </m:ctrlPr>
                      </m:fPr>
                      <m:num>
                        <m:r>
                          <a:rPr lang="fr-BE" sz="1100">
                            <a:solidFill>
                              <a:sysClr val="windowText" lastClr="000000"/>
                            </a:solidFill>
                            <a:effectLst/>
                            <a:latin typeface="Cambria Math" panose="02040503050406030204" pitchFamily="18" charset="0"/>
                            <a:ea typeface="+mn-ea"/>
                            <a:cs typeface="+mn-cs"/>
                          </a:rPr>
                          <m:t>1</m:t>
                        </m:r>
                      </m:num>
                      <m:den>
                        <m:r>
                          <a:rPr lang="fr-BE" sz="1100">
                            <a:solidFill>
                              <a:sysClr val="windowText" lastClr="000000"/>
                            </a:solidFill>
                            <a:effectLst/>
                            <a:latin typeface="Cambria Math" panose="02040503050406030204" pitchFamily="18" charset="0"/>
                            <a:ea typeface="+mn-ea"/>
                            <a:cs typeface="+mn-cs"/>
                          </a:rPr>
                          <m:t>𝑛</m:t>
                        </m:r>
                      </m:den>
                    </m:f>
                    <m:nary>
                      <m:naryPr>
                        <m:chr m:val="∑"/>
                        <m:subHide m:val="on"/>
                        <m:supHide m:val="on"/>
                        <m:ctrlPr>
                          <a:rPr lang="en-US" sz="1100" i="1">
                            <a:solidFill>
                              <a:sysClr val="windowText" lastClr="000000"/>
                            </a:solidFill>
                            <a:effectLst/>
                            <a:latin typeface="Cambria Math" panose="02040503050406030204" pitchFamily="18" charset="0"/>
                            <a:ea typeface="+mn-ea"/>
                            <a:cs typeface="+mn-cs"/>
                          </a:rPr>
                        </m:ctrlPr>
                      </m:naryPr>
                      <m:sub/>
                      <m:sup/>
                      <m:e>
                        <m:sSub>
                          <m:sSubPr>
                            <m:ctrlPr>
                              <a:rPr lang="fr-BE" sz="1100" i="1">
                                <a:solidFill>
                                  <a:sysClr val="windowText" lastClr="000000"/>
                                </a:solidFill>
                                <a:effectLst/>
                                <a:latin typeface="Cambria Math" panose="02040503050406030204" pitchFamily="18" charset="0"/>
                                <a:ea typeface="+mn-ea"/>
                                <a:cs typeface="+mn-cs"/>
                              </a:rPr>
                            </m:ctrlPr>
                          </m:sSubPr>
                          <m:e>
                            <m:r>
                              <a:rPr lang="fr-BE" sz="1100">
                                <a:solidFill>
                                  <a:sysClr val="windowText" lastClr="000000"/>
                                </a:solidFill>
                                <a:effectLst/>
                                <a:latin typeface="Cambria Math" panose="02040503050406030204" pitchFamily="18" charset="0"/>
                                <a:ea typeface="+mn-ea"/>
                                <a:cs typeface="+mn-cs"/>
                              </a:rPr>
                              <m:t>𝑒</m:t>
                            </m:r>
                          </m:e>
                          <m:sub>
                            <m:r>
                              <a:rPr lang="fr-BE" sz="1100">
                                <a:solidFill>
                                  <a:sysClr val="windowText" lastClr="000000"/>
                                </a:solidFill>
                                <a:effectLst/>
                                <a:latin typeface="Cambria Math" panose="02040503050406030204" pitchFamily="18" charset="0"/>
                                <a:ea typeface="+mn-ea"/>
                                <a:cs typeface="+mn-cs"/>
                              </a:rPr>
                              <m:t>𝑡</m:t>
                            </m:r>
                          </m:sub>
                        </m:sSub>
                      </m:e>
                    </m:nary>
                  </m:oMath>
                </m:oMathPara>
              </a14:m>
              <a:endParaRPr lang="en-US" sz="1100">
                <a:solidFill>
                  <a:sysClr val="windowText" lastClr="000000"/>
                </a:solidFill>
              </a:endParaRPr>
            </a:p>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𝑅𝑀𝑆𝐸</m:t>
                    </m:r>
                    <m:r>
                      <a:rPr lang="fr-BE" sz="1100" b="0" i="1">
                        <a:solidFill>
                          <a:sysClr val="windowText" lastClr="000000"/>
                        </a:solidFill>
                        <a:effectLst/>
                        <a:latin typeface="Cambria Math" panose="02040503050406030204" pitchFamily="18" charset="0"/>
                        <a:ea typeface="+mn-ea"/>
                        <a:cs typeface="+mn-cs"/>
                      </a:rPr>
                      <m:t>: </m:t>
                    </m:r>
                    <m:rad>
                      <m:radPr>
                        <m:degHide m:val="on"/>
                        <m:ctrlPr>
                          <a:rPr lang="en-US" sz="1100" i="1">
                            <a:solidFill>
                              <a:sysClr val="windowText" lastClr="000000"/>
                            </a:solidFill>
                            <a:effectLst/>
                            <a:latin typeface="Cambria Math" panose="02040503050406030204" pitchFamily="18" charset="0"/>
                            <a:ea typeface="+mn-ea"/>
                            <a:cs typeface="+mn-cs"/>
                          </a:rPr>
                        </m:ctrlPr>
                      </m:radPr>
                      <m:deg/>
                      <m:e>
                        <m:f>
                          <m:fPr>
                            <m:ctrlPr>
                              <a:rPr lang="en-US" sz="1100" i="1">
                                <a:solidFill>
                                  <a:sysClr val="windowText" lastClr="000000"/>
                                </a:solidFill>
                                <a:effectLst/>
                                <a:latin typeface="Cambria Math" panose="02040503050406030204" pitchFamily="18" charset="0"/>
                                <a:ea typeface="+mn-ea"/>
                                <a:cs typeface="+mn-cs"/>
                              </a:rPr>
                            </m:ctrlPr>
                          </m:fPr>
                          <m:num>
                            <m:r>
                              <a:rPr lang="fr-BE" sz="1100">
                                <a:solidFill>
                                  <a:sysClr val="windowText" lastClr="000000"/>
                                </a:solidFill>
                                <a:effectLst/>
                                <a:latin typeface="Cambria Math" panose="02040503050406030204" pitchFamily="18" charset="0"/>
                                <a:ea typeface="+mn-ea"/>
                                <a:cs typeface="+mn-cs"/>
                              </a:rPr>
                              <m:t>1</m:t>
                            </m:r>
                          </m:num>
                          <m:den>
                            <m:r>
                              <a:rPr lang="fr-BE" sz="1100">
                                <a:solidFill>
                                  <a:sysClr val="windowText" lastClr="000000"/>
                                </a:solidFill>
                                <a:effectLst/>
                                <a:latin typeface="Cambria Math" panose="02040503050406030204" pitchFamily="18" charset="0"/>
                                <a:ea typeface="+mn-ea"/>
                                <a:cs typeface="+mn-cs"/>
                              </a:rPr>
                              <m:t>𝑛</m:t>
                            </m:r>
                          </m:den>
                        </m:f>
                        <m:nary>
                          <m:naryPr>
                            <m:chr m:val="∑"/>
                            <m:subHide m:val="on"/>
                            <m:supHide m:val="on"/>
                            <m:ctrlPr>
                              <a:rPr lang="en-US" sz="1100" i="1">
                                <a:solidFill>
                                  <a:sysClr val="windowText" lastClr="000000"/>
                                </a:solidFill>
                                <a:effectLst/>
                                <a:latin typeface="Cambria Math" panose="02040503050406030204" pitchFamily="18" charset="0"/>
                                <a:ea typeface="+mn-ea"/>
                                <a:cs typeface="+mn-cs"/>
                              </a:rPr>
                            </m:ctrlPr>
                          </m:naryPr>
                          <m:sub/>
                          <m:sup/>
                          <m:e>
                            <m:sSubSup>
                              <m:sSubSupPr>
                                <m:ctrlPr>
                                  <a:rPr lang="fr-BE" sz="1100" b="0" i="1">
                                    <a:solidFill>
                                      <a:sysClr val="windowText" lastClr="000000"/>
                                    </a:solidFill>
                                    <a:effectLst/>
                                    <a:latin typeface="Cambria Math" panose="02040503050406030204" pitchFamily="18" charset="0"/>
                                    <a:ea typeface="+mn-ea"/>
                                    <a:cs typeface="+mn-cs"/>
                                  </a:rPr>
                                </m:ctrlPr>
                              </m:sSubSupPr>
                              <m:e>
                                <m:r>
                                  <m:rPr>
                                    <m:sty m:val="p"/>
                                  </m:rPr>
                                  <a:rPr lang="fr-BE" sz="1100" b="0" i="0">
                                    <a:solidFill>
                                      <a:sysClr val="windowText" lastClr="000000"/>
                                    </a:solidFill>
                                    <a:effectLst/>
                                    <a:latin typeface="Cambria Math" panose="02040503050406030204" pitchFamily="18" charset="0"/>
                                    <a:ea typeface="+mn-ea"/>
                                    <a:cs typeface="+mn-cs"/>
                                  </a:rPr>
                                  <m:t>e</m:t>
                                </m:r>
                              </m:e>
                              <m:sub>
                                <m:r>
                                  <m:rPr>
                                    <m:sty m:val="p"/>
                                  </m:rPr>
                                  <a:rPr lang="fr-BE" sz="1100" b="0" i="0">
                                    <a:solidFill>
                                      <a:sysClr val="windowText" lastClr="000000"/>
                                    </a:solidFill>
                                    <a:effectLst/>
                                    <a:latin typeface="Cambria Math" panose="02040503050406030204" pitchFamily="18" charset="0"/>
                                    <a:ea typeface="+mn-ea"/>
                                    <a:cs typeface="+mn-cs"/>
                                  </a:rPr>
                                  <m:t>t</m:t>
                                </m:r>
                              </m:sub>
                              <m:sup>
                                <m:r>
                                  <a:rPr lang="fr-BE" sz="1100">
                                    <a:solidFill>
                                      <a:sysClr val="windowText" lastClr="000000"/>
                                    </a:solidFill>
                                    <a:effectLst/>
                                    <a:latin typeface="Cambria Math" panose="02040503050406030204" pitchFamily="18" charset="0"/>
                                    <a:ea typeface="+mn-ea"/>
                                    <a:cs typeface="+mn-cs"/>
                                  </a:rPr>
                                  <m:t>2</m:t>
                                </m:r>
                              </m:sup>
                            </m:sSubSup>
                          </m:e>
                        </m:nary>
                      </m:e>
                    </m:rad>
                  </m:oMath>
                </m:oMathPara>
              </a14:m>
              <a:endParaRPr lang="en-US" sz="1100">
                <a:solidFill>
                  <a:sysClr val="windowText" lastClr="000000"/>
                </a:solidFill>
              </a:endParaRPr>
            </a:p>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𝑀𝐴𝐸</m:t>
                    </m:r>
                    <m:r>
                      <a:rPr lang="fr-BE" sz="1100" b="0" i="1">
                        <a:solidFill>
                          <a:sysClr val="windowText" lastClr="000000"/>
                        </a:solidFill>
                        <a:effectLst/>
                        <a:latin typeface="Cambria Math" panose="02040503050406030204" pitchFamily="18" charset="0"/>
                        <a:ea typeface="+mn-ea"/>
                        <a:cs typeface="+mn-cs"/>
                      </a:rPr>
                      <m:t>: </m:t>
                    </m:r>
                    <m:f>
                      <m:fPr>
                        <m:ctrlPr>
                          <a:rPr lang="en-US" sz="1100" i="1">
                            <a:solidFill>
                              <a:sysClr val="windowText" lastClr="000000"/>
                            </a:solidFill>
                            <a:effectLst/>
                            <a:latin typeface="Cambria Math" panose="02040503050406030204" pitchFamily="18" charset="0"/>
                            <a:ea typeface="+mn-ea"/>
                            <a:cs typeface="+mn-cs"/>
                          </a:rPr>
                        </m:ctrlPr>
                      </m:fPr>
                      <m:num>
                        <m:r>
                          <a:rPr lang="fr-BE" sz="1100">
                            <a:solidFill>
                              <a:sysClr val="windowText" lastClr="000000"/>
                            </a:solidFill>
                            <a:effectLst/>
                            <a:latin typeface="Cambria Math" panose="02040503050406030204" pitchFamily="18" charset="0"/>
                            <a:ea typeface="+mn-ea"/>
                            <a:cs typeface="+mn-cs"/>
                          </a:rPr>
                          <m:t>1</m:t>
                        </m:r>
                      </m:num>
                      <m:den>
                        <m:r>
                          <a:rPr lang="fr-BE" sz="1100">
                            <a:solidFill>
                              <a:sysClr val="windowText" lastClr="000000"/>
                            </a:solidFill>
                            <a:effectLst/>
                            <a:latin typeface="Cambria Math" panose="02040503050406030204" pitchFamily="18" charset="0"/>
                            <a:ea typeface="+mn-ea"/>
                            <a:cs typeface="+mn-cs"/>
                          </a:rPr>
                          <m:t>𝑛</m:t>
                        </m:r>
                      </m:den>
                    </m:f>
                    <m:nary>
                      <m:naryPr>
                        <m:chr m:val="∑"/>
                        <m:subHide m:val="on"/>
                        <m:supHide m:val="on"/>
                        <m:ctrlPr>
                          <a:rPr lang="en-US" sz="1100" i="1">
                            <a:solidFill>
                              <a:sysClr val="windowText" lastClr="000000"/>
                            </a:solidFill>
                            <a:effectLst/>
                            <a:latin typeface="Cambria Math" panose="02040503050406030204" pitchFamily="18" charset="0"/>
                            <a:ea typeface="+mn-ea"/>
                            <a:cs typeface="+mn-cs"/>
                          </a:rPr>
                        </m:ctrlPr>
                      </m:naryPr>
                      <m:sub/>
                      <m:sup/>
                      <m:e>
                        <m:d>
                          <m:dPr>
                            <m:begChr m:val="|"/>
                            <m:endChr m:val="|"/>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dk1"/>
                                    </a:solidFill>
                                    <a:effectLst/>
                                    <a:latin typeface="Cambria Math" panose="02040503050406030204" pitchFamily="18" charset="0"/>
                                    <a:ea typeface="+mn-ea"/>
                                    <a:cs typeface="+mn-cs"/>
                                  </a:rPr>
                                </m:ctrlPr>
                              </m:sSubPr>
                              <m:e>
                                <m:r>
                                  <a:rPr lang="fr-BE" sz="1100">
                                    <a:solidFill>
                                      <a:schemeClr val="dk1"/>
                                    </a:solidFill>
                                    <a:effectLst/>
                                    <a:latin typeface="Cambria Math" panose="02040503050406030204" pitchFamily="18" charset="0"/>
                                    <a:ea typeface="+mn-ea"/>
                                    <a:cs typeface="+mn-cs"/>
                                  </a:rPr>
                                  <m:t>𝑒</m:t>
                                </m:r>
                              </m:e>
                              <m:sub>
                                <m:r>
                                  <a:rPr lang="fr-BE" sz="1100">
                                    <a:solidFill>
                                      <a:schemeClr val="dk1"/>
                                    </a:solidFill>
                                    <a:effectLst/>
                                    <a:latin typeface="Cambria Math" panose="02040503050406030204" pitchFamily="18" charset="0"/>
                                    <a:ea typeface="+mn-ea"/>
                                    <a:cs typeface="+mn-cs"/>
                                  </a:rPr>
                                  <m:t>𝑡</m:t>
                                </m:r>
                              </m:sub>
                            </m:sSub>
                          </m:e>
                        </m:d>
                      </m:e>
                    </m:nary>
                  </m:oMath>
                </m:oMathPara>
              </a14:m>
              <a:endParaRPr lang="en-US" sz="1100">
                <a:solidFill>
                  <a:sysClr val="windowText" lastClr="000000"/>
                </a:solidFill>
              </a:endParaRPr>
            </a:p>
          </xdr:txBody>
        </xdr:sp>
      </mc:Choice>
      <mc:Fallback xmlns="">
        <xdr:sp macro="" textlink="">
          <xdr:nvSpPr>
            <xdr:cNvPr id="8" name="Rectangle: Rounded Corners 5">
              <a:extLst>
                <a:ext uri="{FF2B5EF4-FFF2-40B4-BE49-F238E27FC236}">
                  <a16:creationId xmlns:a16="http://schemas.microsoft.com/office/drawing/2014/main" xmlns="" xmlns:a14="http://schemas.microsoft.com/office/drawing/2010/main" id="{E16EAD86-61CF-466E-B6D5-94C51F10A729}"/>
                </a:ext>
              </a:extLst>
            </xdr:cNvPr>
            <xdr:cNvSpPr/>
          </xdr:nvSpPr>
          <xdr:spPr>
            <a:xfrm>
              <a:off x="11468100" y="381000"/>
              <a:ext cx="1826174" cy="1766724"/>
            </a:xfrm>
            <a:prstGeom prst="roundRect">
              <a:avLst/>
            </a:prstGeom>
            <a:ln w="28575"/>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fr-BE" sz="1100" b="0" i="0">
                  <a:solidFill>
                    <a:sysClr val="windowText" lastClr="000000"/>
                  </a:solidFill>
                  <a:effectLst/>
                  <a:latin typeface="Cambria Math" panose="02040503050406030204" pitchFamily="18" charset="0"/>
                  <a:ea typeface="+mn-ea"/>
                  <a:cs typeface="+mn-cs"/>
                </a:rPr>
                <a:t>𝐸𝑟𝑟𝑜𝑟: </a:t>
              </a:r>
              <a:r>
                <a:rPr lang="fr-BE" sz="1100" i="0">
                  <a:solidFill>
                    <a:sysClr val="windowText" lastClr="000000"/>
                  </a:solidFill>
                  <a:effectLst/>
                  <a:latin typeface="Cambria Math" panose="02040503050406030204" pitchFamily="18" charset="0"/>
                  <a:ea typeface="+mn-ea"/>
                  <a:cs typeface="+mn-cs"/>
                </a:rPr>
                <a:t>𝑒</a:t>
              </a:r>
              <a:r>
                <a:rPr lang="fr-BE" sz="1100" i="0">
                  <a:solidFill>
                    <a:sysClr val="windowText" lastClr="000000"/>
                  </a:solidFill>
                  <a:effectLst/>
                  <a:latin typeface="Cambria Math"/>
                  <a:ea typeface="+mn-ea"/>
                  <a:cs typeface="+mn-cs"/>
                </a:rPr>
                <a:t>_</a:t>
              </a:r>
              <a:r>
                <a:rPr lang="fr-BE" sz="1100" i="0">
                  <a:solidFill>
                    <a:sysClr val="windowText" lastClr="000000"/>
                  </a:solidFill>
                  <a:effectLst/>
                  <a:latin typeface="Cambria Math" panose="02040503050406030204" pitchFamily="18" charset="0"/>
                  <a:ea typeface="+mn-ea"/>
                  <a:cs typeface="+mn-cs"/>
                </a:rPr>
                <a:t>𝑡=𝑦</a:t>
              </a:r>
              <a:r>
                <a:rPr lang="fr-BE" sz="1100" i="0">
                  <a:solidFill>
                    <a:sysClr val="windowText" lastClr="000000"/>
                  </a:solidFill>
                  <a:effectLst/>
                  <a:latin typeface="Cambria Math"/>
                  <a:ea typeface="+mn-ea"/>
                  <a:cs typeface="+mn-cs"/>
                </a:rPr>
                <a:t> ̂_</a:t>
              </a:r>
              <a:r>
                <a:rPr lang="fr-BE" sz="1100" i="0">
                  <a:solidFill>
                    <a:sysClr val="windowText" lastClr="000000"/>
                  </a:solidFill>
                  <a:effectLst/>
                  <a:latin typeface="Cambria Math" panose="02040503050406030204" pitchFamily="18" charset="0"/>
                  <a:ea typeface="+mn-ea"/>
                  <a:cs typeface="+mn-cs"/>
                </a:rPr>
                <a:t>𝑡−𝑦</a:t>
              </a:r>
              <a:r>
                <a:rPr lang="fr-BE" sz="1100" i="0">
                  <a:solidFill>
                    <a:sysClr val="windowText" lastClr="000000"/>
                  </a:solidFill>
                  <a:effectLst/>
                  <a:latin typeface="Cambria Math"/>
                  <a:ea typeface="+mn-ea"/>
                  <a:cs typeface="+mn-cs"/>
                </a:rPr>
                <a:t>_</a:t>
              </a:r>
              <a:r>
                <a:rPr lang="fr-BE" sz="1100" i="0">
                  <a:solidFill>
                    <a:sysClr val="windowText" lastClr="000000"/>
                  </a:solidFill>
                  <a:effectLst/>
                  <a:latin typeface="Cambria Math" panose="02040503050406030204" pitchFamily="18" charset="0"/>
                  <a:ea typeface="+mn-ea"/>
                  <a:cs typeface="+mn-cs"/>
                </a:rPr>
                <a:t>𝑡</a:t>
              </a:r>
              <a:endParaRPr lang="en-US" sz="1100">
                <a:solidFill>
                  <a:sysClr val="windowText" lastClr="000000"/>
                </a:solidFill>
              </a:endParaRPr>
            </a:p>
            <a:p>
              <a:pPr algn="ctr"/>
              <a:r>
                <a:rPr lang="fr-BE" sz="1100" b="0" i="0">
                  <a:solidFill>
                    <a:sysClr val="windowText" lastClr="000000"/>
                  </a:solidFill>
                  <a:effectLst/>
                  <a:latin typeface="Cambria Math" panose="02040503050406030204" pitchFamily="18" charset="0"/>
                  <a:ea typeface="+mn-ea"/>
                  <a:cs typeface="+mn-cs"/>
                </a:rPr>
                <a:t>𝐵𝑖𝑎𝑠: </a:t>
              </a:r>
              <a:r>
                <a:rPr lang="fr-BE" sz="1100" i="0">
                  <a:solidFill>
                    <a:sysClr val="windowText" lastClr="000000"/>
                  </a:solidFill>
                  <a:effectLst/>
                  <a:latin typeface="Cambria Math" panose="02040503050406030204" pitchFamily="18" charset="0"/>
                  <a:ea typeface="+mn-ea"/>
                  <a:cs typeface="+mn-cs"/>
                </a:rPr>
                <a:t> 1</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𝑛</a:t>
              </a:r>
              <a:r>
                <a:rPr lang="en-US" sz="1100" i="0">
                  <a:solidFill>
                    <a:sysClr val="windowText" lastClr="000000"/>
                  </a:solidFill>
                  <a:effectLst/>
                  <a:latin typeface="Cambria Math"/>
                  <a:ea typeface="+mn-ea"/>
                  <a:cs typeface="+mn-cs"/>
                </a:rPr>
                <a:t> ∑</a:t>
              </a:r>
              <a:r>
                <a:rPr lang="fr-BE"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𝑒</a:t>
              </a:r>
              <a:r>
                <a:rPr lang="fr-BE" sz="1100" i="0">
                  <a:solidFill>
                    <a:sysClr val="windowText" lastClr="000000"/>
                  </a:solidFill>
                  <a:effectLst/>
                  <a:latin typeface="Cambria Math"/>
                  <a:ea typeface="+mn-ea"/>
                  <a:cs typeface="+mn-cs"/>
                </a:rPr>
                <a:t>_</a:t>
              </a:r>
              <a:r>
                <a:rPr lang="fr-BE" sz="1100" i="0">
                  <a:solidFill>
                    <a:sysClr val="windowText" lastClr="000000"/>
                  </a:solidFill>
                  <a:effectLst/>
                  <a:latin typeface="Cambria Math" panose="02040503050406030204" pitchFamily="18" charset="0"/>
                  <a:ea typeface="+mn-ea"/>
                  <a:cs typeface="+mn-cs"/>
                </a:rPr>
                <a:t>𝑡</a:t>
              </a:r>
              <a:r>
                <a:rPr lang="fr-BE" sz="1100" i="0">
                  <a:solidFill>
                    <a:sysClr val="windowText" lastClr="000000"/>
                  </a:solidFill>
                  <a:effectLst/>
                  <a:latin typeface="Cambria Math"/>
                  <a:ea typeface="+mn-ea"/>
                  <a:cs typeface="+mn-cs"/>
                </a:rPr>
                <a:t> </a:t>
              </a:r>
              <a:endParaRPr lang="en-US" sz="1100">
                <a:solidFill>
                  <a:sysClr val="windowText" lastClr="000000"/>
                </a:solidFill>
              </a:endParaRPr>
            </a:p>
            <a:p>
              <a:pPr algn="ctr"/>
              <a:r>
                <a:rPr lang="fr-BE" sz="1100" b="0" i="0">
                  <a:solidFill>
                    <a:sysClr val="windowText" lastClr="000000"/>
                  </a:solidFill>
                  <a:effectLst/>
                  <a:latin typeface="Cambria Math" panose="02040503050406030204" pitchFamily="18" charset="0"/>
                  <a:ea typeface="+mn-ea"/>
                  <a:cs typeface="+mn-cs"/>
                </a:rPr>
                <a:t>𝑅𝑀𝑆𝐸: </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1</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𝑛</a:t>
              </a:r>
              <a:r>
                <a:rPr lang="en-US" sz="1100" i="0">
                  <a:solidFill>
                    <a:sysClr val="windowText" lastClr="000000"/>
                  </a:solidFill>
                  <a:effectLst/>
                  <a:latin typeface="Cambria Math"/>
                  <a:ea typeface="+mn-ea"/>
                  <a:cs typeface="+mn-cs"/>
                </a:rPr>
                <a:t> ∑</a:t>
              </a:r>
              <a:r>
                <a:rPr lang="fr-BE" sz="1100" i="0">
                  <a:solidFill>
                    <a:sysClr val="windowText" lastClr="000000"/>
                  </a:solidFill>
                  <a:effectLst/>
                  <a:latin typeface="Cambria Math"/>
                  <a:ea typeface="+mn-ea"/>
                  <a:cs typeface="+mn-cs"/>
                </a:rPr>
                <a:t>▒</a:t>
              </a:r>
              <a:r>
                <a:rPr lang="fr-BE" sz="1100" b="0" i="0">
                  <a:solidFill>
                    <a:sysClr val="windowText" lastClr="000000"/>
                  </a:solidFill>
                  <a:effectLst/>
                  <a:latin typeface="Cambria Math" panose="02040503050406030204" pitchFamily="18" charset="0"/>
                  <a:ea typeface="+mn-ea"/>
                  <a:cs typeface="+mn-cs"/>
                </a:rPr>
                <a:t>e</a:t>
              </a:r>
              <a:r>
                <a:rPr lang="fr-BE" sz="1100" b="0" i="0">
                  <a:solidFill>
                    <a:sysClr val="windowText" lastClr="000000"/>
                  </a:solidFill>
                  <a:effectLst/>
                  <a:latin typeface="Cambria Math"/>
                  <a:ea typeface="+mn-ea"/>
                  <a:cs typeface="+mn-cs"/>
                </a:rPr>
                <a:t>_</a:t>
              </a:r>
              <a:r>
                <a:rPr lang="fr-BE" sz="1100" b="0" i="0">
                  <a:solidFill>
                    <a:sysClr val="windowText" lastClr="000000"/>
                  </a:solidFill>
                  <a:effectLst/>
                  <a:latin typeface="Cambria Math" panose="02040503050406030204" pitchFamily="18" charset="0"/>
                  <a:ea typeface="+mn-ea"/>
                  <a:cs typeface="+mn-cs"/>
                </a:rPr>
                <a:t>t</a:t>
              </a:r>
              <a:r>
                <a:rPr lang="fr-BE" sz="1100" b="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2</a:t>
              </a:r>
              <a:r>
                <a:rPr lang="fr-BE" sz="1100" i="0">
                  <a:solidFill>
                    <a:sysClr val="windowText" lastClr="000000"/>
                  </a:solidFill>
                  <a:effectLst/>
                  <a:latin typeface="Cambria Math"/>
                  <a:ea typeface="+mn-ea"/>
                  <a:cs typeface="+mn-cs"/>
                </a:rPr>
                <a:t> </a:t>
              </a:r>
              <a:r>
                <a:rPr lang="en-US" sz="1100" i="0">
                  <a:solidFill>
                    <a:sysClr val="windowText" lastClr="000000"/>
                  </a:solidFill>
                  <a:effectLst/>
                  <a:latin typeface="Cambria Math"/>
                  <a:ea typeface="+mn-ea"/>
                  <a:cs typeface="+mn-cs"/>
                </a:rPr>
                <a:t>)</a:t>
              </a:r>
              <a:endParaRPr lang="en-US" sz="1100">
                <a:solidFill>
                  <a:sysClr val="windowText" lastClr="000000"/>
                </a:solidFill>
              </a:endParaRPr>
            </a:p>
            <a:p>
              <a:pPr algn="ctr"/>
              <a:r>
                <a:rPr lang="fr-BE" sz="1100" b="0" i="0">
                  <a:solidFill>
                    <a:sysClr val="windowText" lastClr="000000"/>
                  </a:solidFill>
                  <a:effectLst/>
                  <a:latin typeface="Cambria Math" panose="02040503050406030204" pitchFamily="18" charset="0"/>
                  <a:ea typeface="+mn-ea"/>
                  <a:cs typeface="+mn-cs"/>
                </a:rPr>
                <a:t>𝑀𝐴𝐸: </a:t>
              </a:r>
              <a:r>
                <a:rPr lang="fr-BE" sz="1100" i="0">
                  <a:solidFill>
                    <a:sysClr val="windowText" lastClr="000000"/>
                  </a:solidFill>
                  <a:effectLst/>
                  <a:latin typeface="Cambria Math" panose="02040503050406030204" pitchFamily="18" charset="0"/>
                  <a:ea typeface="+mn-ea"/>
                  <a:cs typeface="+mn-cs"/>
                </a:rPr>
                <a:t> 1</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𝑛</a:t>
              </a:r>
              <a:r>
                <a:rPr lang="en-US" sz="1100" i="0">
                  <a:solidFill>
                    <a:sysClr val="windowText" lastClr="000000"/>
                  </a:solidFill>
                  <a:effectLst/>
                  <a:latin typeface="Cambria Math"/>
                  <a:ea typeface="+mn-ea"/>
                  <a:cs typeface="+mn-cs"/>
                </a:rPr>
                <a:t> ∑</a:t>
              </a:r>
              <a:r>
                <a:rPr lang="fr-BE" sz="1100" i="0">
                  <a:solidFill>
                    <a:sysClr val="windowText" lastClr="000000"/>
                  </a:solidFill>
                  <a:effectLst/>
                  <a:latin typeface="Cambria Math"/>
                  <a:ea typeface="+mn-ea"/>
                  <a:cs typeface="+mn-cs"/>
                </a:rPr>
                <a:t>▒</a:t>
              </a:r>
              <a:r>
                <a:rPr lang="fr-BE" sz="1100" i="0">
                  <a:solidFill>
                    <a:schemeClr val="dk1"/>
                  </a:solidFill>
                  <a:effectLst/>
                  <a:latin typeface="+mn-lt"/>
                  <a:ea typeface="+mn-ea"/>
                  <a:cs typeface="+mn-cs"/>
                </a:rPr>
                <a:t>|</a:t>
              </a:r>
              <a:r>
                <a:rPr lang="fr-BE" sz="1100" i="0">
                  <a:solidFill>
                    <a:schemeClr val="dk1"/>
                  </a:solidFill>
                  <a:effectLst/>
                  <a:latin typeface="+mn-lt"/>
                  <a:ea typeface="+mn-ea"/>
                  <a:cs typeface="+mn-cs"/>
                </a:rPr>
                <a:t>𝑒_𝑡 |</a:t>
              </a:r>
              <a:r>
                <a:rPr lang="fr-BE" sz="1100" i="0">
                  <a:solidFill>
                    <a:sysClr val="windowText" lastClr="000000"/>
                  </a:solidFill>
                  <a:effectLst/>
                  <a:latin typeface="Cambria Math"/>
                  <a:ea typeface="+mn-ea"/>
                  <a:cs typeface="+mn-cs"/>
                </a:rPr>
                <a:t> </a:t>
              </a:r>
              <a:endParaRPr lang="en-US" sz="1100">
                <a:solidFill>
                  <a:sysClr val="windowText" lastClr="000000"/>
                </a:solidFill>
              </a:endParaRP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reca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ive"/>
      <sheetName val="Moving Average"/>
      <sheetName val="Smoothing"/>
      <sheetName val="Smoothing &amp; Trend"/>
      <sheetName val="Smoothing &amp; Damped Trend"/>
      <sheetName val="Overfit"/>
      <sheetName val="Holt-Winters"/>
      <sheetName val="Single Linear Regression"/>
      <sheetName val="Multiple Linear Regression"/>
    </sheetNames>
    <sheetDataSet>
      <sheetData sheetId="0"/>
      <sheetData sheetId="1"/>
      <sheetData sheetId="2"/>
      <sheetData sheetId="3">
        <row r="3">
          <cell r="D3">
            <v>0.3</v>
          </cell>
          <cell r="E3">
            <v>0.35</v>
          </cell>
        </row>
      </sheetData>
      <sheetData sheetId="4">
        <row r="3">
          <cell r="F3">
            <v>0.8</v>
          </cell>
        </row>
      </sheetData>
      <sheetData sheetId="5"/>
      <sheetData sheetId="6">
        <row r="3">
          <cell r="E3">
            <v>0.3</v>
          </cell>
          <cell r="F3">
            <v>0.2</v>
          </cell>
          <cell r="G3">
            <v>0.3</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B487-1E40-4A3D-B799-2DA99F5E06E4}">
  <dimension ref="A1"/>
  <sheetViews>
    <sheetView showGridLines="0" zoomScale="160" zoomScaleNormal="160" workbookViewId="0">
      <selection activeCell="B31" sqref="B31"/>
    </sheetView>
  </sheetViews>
  <sheetFormatPr defaultColWidth="8.7265625" defaultRowHeight="14.5" x14ac:dyDescent="0.35"/>
  <cols>
    <col min="1" max="17" width="9.08984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8D536-15D9-40FA-A8FE-341DECAF96B4}">
  <dimension ref="A1:H133"/>
  <sheetViews>
    <sheetView zoomScale="130" zoomScaleNormal="130" workbookViewId="0">
      <pane xSplit="1" ySplit="1" topLeftCell="B2" activePane="bottomRight" state="frozen"/>
      <selection activeCell="B36" sqref="B36"/>
      <selection pane="topRight" activeCell="B36" sqref="B36"/>
      <selection pane="bottomLeft" activeCell="B36" sqref="B36"/>
      <selection pane="bottomRight" activeCell="B36" sqref="B36"/>
    </sheetView>
  </sheetViews>
  <sheetFormatPr defaultColWidth="8.7265625" defaultRowHeight="14.5" x14ac:dyDescent="0.35"/>
  <cols>
    <col min="1" max="2" width="9.08984375" customWidth="1"/>
    <col min="3" max="3" width="9.08984375" style="24" customWidth="1"/>
    <col min="4" max="17" width="9.08984375" customWidth="1"/>
  </cols>
  <sheetData>
    <row r="1" spans="1:6" s="9" customFormat="1" ht="31.5" customHeight="1" x14ac:dyDescent="0.35">
      <c r="A1" s="25" t="s">
        <v>0</v>
      </c>
      <c r="B1" s="26" t="s">
        <v>1</v>
      </c>
      <c r="C1" s="26" t="s">
        <v>2</v>
      </c>
    </row>
    <row r="2" spans="1:6" x14ac:dyDescent="0.35">
      <c r="A2" s="23">
        <v>39083</v>
      </c>
      <c r="B2" s="24">
        <v>352</v>
      </c>
      <c r="C2" s="24">
        <v>350</v>
      </c>
    </row>
    <row r="3" spans="1:6" x14ac:dyDescent="0.35">
      <c r="A3" s="23">
        <v>39114</v>
      </c>
      <c r="B3" s="24">
        <v>335</v>
      </c>
      <c r="C3" s="24">
        <v>348</v>
      </c>
      <c r="D3" s="27"/>
      <c r="F3" s="2"/>
    </row>
    <row r="4" spans="1:6" x14ac:dyDescent="0.35">
      <c r="A4" s="23">
        <v>39142</v>
      </c>
      <c r="B4" s="24">
        <v>365</v>
      </c>
      <c r="C4" s="24">
        <v>367</v>
      </c>
      <c r="D4" s="27"/>
      <c r="F4" s="2"/>
    </row>
    <row r="5" spans="1:6" x14ac:dyDescent="0.35">
      <c r="A5" s="23">
        <v>39173</v>
      </c>
      <c r="B5" s="24">
        <v>360</v>
      </c>
      <c r="C5" s="24">
        <v>379</v>
      </c>
      <c r="D5" s="27"/>
      <c r="F5" s="4"/>
    </row>
    <row r="6" spans="1:6" ht="16.5" customHeight="1" x14ac:dyDescent="0.35">
      <c r="A6" s="23">
        <v>39203</v>
      </c>
      <c r="B6" s="24">
        <v>431</v>
      </c>
      <c r="C6" s="24">
        <v>364</v>
      </c>
      <c r="D6" s="27"/>
      <c r="F6" s="4"/>
    </row>
    <row r="7" spans="1:6" x14ac:dyDescent="0.35">
      <c r="A7" s="23">
        <v>39234</v>
      </c>
      <c r="B7" s="24">
        <v>477</v>
      </c>
      <c r="C7" s="24">
        <v>378</v>
      </c>
      <c r="D7" s="27"/>
      <c r="F7" s="2"/>
    </row>
    <row r="8" spans="1:6" x14ac:dyDescent="0.35">
      <c r="A8" s="23">
        <v>39264</v>
      </c>
      <c r="B8" s="24">
        <v>403</v>
      </c>
      <c r="C8" s="24">
        <v>356</v>
      </c>
      <c r="D8" s="27"/>
      <c r="F8" s="4"/>
    </row>
    <row r="9" spans="1:6" x14ac:dyDescent="0.35">
      <c r="A9" s="23">
        <v>39295</v>
      </c>
      <c r="B9" s="24">
        <v>348</v>
      </c>
      <c r="C9" s="24">
        <v>434</v>
      </c>
      <c r="D9" s="27"/>
      <c r="F9" s="4"/>
    </row>
    <row r="10" spans="1:6" x14ac:dyDescent="0.35">
      <c r="A10" s="23">
        <v>39326</v>
      </c>
      <c r="B10" s="24">
        <v>271</v>
      </c>
      <c r="C10" s="24">
        <v>433</v>
      </c>
      <c r="D10" s="27"/>
    </row>
    <row r="11" spans="1:6" x14ac:dyDescent="0.35">
      <c r="A11" s="23">
        <v>39356</v>
      </c>
      <c r="B11" s="24">
        <v>562</v>
      </c>
      <c r="C11" s="24">
        <v>421</v>
      </c>
      <c r="D11" s="27"/>
    </row>
    <row r="12" spans="1:6" x14ac:dyDescent="0.35">
      <c r="A12" s="23">
        <v>39387</v>
      </c>
      <c r="B12" s="24">
        <v>525</v>
      </c>
      <c r="C12" s="24">
        <v>486</v>
      </c>
      <c r="D12" s="27"/>
      <c r="F12" s="27"/>
    </row>
    <row r="13" spans="1:6" x14ac:dyDescent="0.35">
      <c r="A13" s="23">
        <v>39417</v>
      </c>
      <c r="B13" s="24">
        <v>512</v>
      </c>
      <c r="C13" s="24">
        <v>423</v>
      </c>
      <c r="D13" s="27"/>
      <c r="F13" s="27"/>
    </row>
    <row r="14" spans="1:6" x14ac:dyDescent="0.35">
      <c r="A14" s="23">
        <v>39448</v>
      </c>
      <c r="B14" s="24">
        <v>368</v>
      </c>
      <c r="C14" s="24">
        <v>444</v>
      </c>
      <c r="D14" s="27"/>
    </row>
    <row r="15" spans="1:6" x14ac:dyDescent="0.35">
      <c r="A15" s="23">
        <v>39479</v>
      </c>
      <c r="B15" s="24">
        <v>474</v>
      </c>
      <c r="C15" s="24">
        <v>422</v>
      </c>
      <c r="D15" s="27"/>
    </row>
    <row r="16" spans="1:6" x14ac:dyDescent="0.35">
      <c r="A16" s="23">
        <v>39508</v>
      </c>
      <c r="B16" s="24">
        <v>379</v>
      </c>
      <c r="C16" s="24">
        <v>477</v>
      </c>
      <c r="D16" s="27"/>
    </row>
    <row r="17" spans="1:8" x14ac:dyDescent="0.35">
      <c r="A17" s="23">
        <v>39539</v>
      </c>
      <c r="B17" s="24">
        <v>593</v>
      </c>
      <c r="C17" s="24">
        <v>469</v>
      </c>
      <c r="D17" s="27"/>
    </row>
    <row r="18" spans="1:8" x14ac:dyDescent="0.35">
      <c r="A18" s="23">
        <v>39569</v>
      </c>
      <c r="B18" s="24">
        <v>441</v>
      </c>
      <c r="C18" s="24">
        <v>508</v>
      </c>
      <c r="D18" s="27"/>
    </row>
    <row r="19" spans="1:8" x14ac:dyDescent="0.35">
      <c r="A19" s="23">
        <v>39600</v>
      </c>
      <c r="B19" s="24">
        <v>593</v>
      </c>
      <c r="C19" s="24">
        <v>484</v>
      </c>
      <c r="D19" s="27"/>
      <c r="F19" t="s">
        <v>37</v>
      </c>
      <c r="H19" s="4">
        <v>3000</v>
      </c>
    </row>
    <row r="20" spans="1:8" x14ac:dyDescent="0.35">
      <c r="A20" s="23">
        <v>39630</v>
      </c>
      <c r="B20" s="24">
        <v>386</v>
      </c>
      <c r="C20" s="24">
        <v>455</v>
      </c>
      <c r="D20" s="27"/>
      <c r="F20" t="s">
        <v>38</v>
      </c>
      <c r="H20" s="4">
        <v>1300</v>
      </c>
    </row>
    <row r="21" spans="1:8" x14ac:dyDescent="0.35">
      <c r="A21" s="23">
        <v>39661</v>
      </c>
      <c r="B21" s="24">
        <v>278</v>
      </c>
      <c r="C21" s="24">
        <v>505</v>
      </c>
      <c r="D21" s="27"/>
      <c r="F21" t="s">
        <v>39</v>
      </c>
      <c r="H21" s="4">
        <v>700</v>
      </c>
    </row>
    <row r="22" spans="1:8" x14ac:dyDescent="0.35">
      <c r="A22" s="23">
        <v>39692</v>
      </c>
      <c r="B22" s="24">
        <v>371</v>
      </c>
      <c r="C22" s="24">
        <v>452</v>
      </c>
      <c r="D22" s="27"/>
      <c r="F22" t="s">
        <v>40</v>
      </c>
      <c r="H22" s="4">
        <v>0</v>
      </c>
    </row>
    <row r="23" spans="1:8" x14ac:dyDescent="0.35">
      <c r="A23" s="23">
        <v>39722</v>
      </c>
      <c r="B23" s="24">
        <v>395</v>
      </c>
      <c r="C23" s="24">
        <v>462</v>
      </c>
      <c r="D23" s="27"/>
      <c r="F23" t="s">
        <v>41</v>
      </c>
      <c r="H23" s="4">
        <f>H20+H21</f>
        <v>2000</v>
      </c>
    </row>
    <row r="24" spans="1:8" x14ac:dyDescent="0.35">
      <c r="A24" s="23">
        <v>39753</v>
      </c>
      <c r="B24" s="24">
        <v>262</v>
      </c>
      <c r="C24" s="24">
        <v>444</v>
      </c>
      <c r="D24" s="27"/>
      <c r="F24" t="s">
        <v>42</v>
      </c>
      <c r="H24" s="4">
        <f>H19-H23</f>
        <v>1000</v>
      </c>
    </row>
    <row r="25" spans="1:8" x14ac:dyDescent="0.35">
      <c r="A25" s="23">
        <v>39783</v>
      </c>
      <c r="B25" s="24">
        <v>423</v>
      </c>
      <c r="C25" s="24">
        <v>304</v>
      </c>
      <c r="D25" s="27"/>
    </row>
    <row r="26" spans="1:8" x14ac:dyDescent="0.35">
      <c r="A26" s="23">
        <v>39814</v>
      </c>
      <c r="B26" s="24">
        <v>159</v>
      </c>
      <c r="C26" s="24">
        <v>312</v>
      </c>
      <c r="D26" s="27"/>
    </row>
    <row r="27" spans="1:8" x14ac:dyDescent="0.35">
      <c r="A27" s="23">
        <v>39845</v>
      </c>
      <c r="B27" s="24">
        <v>292</v>
      </c>
      <c r="C27" s="24">
        <v>240</v>
      </c>
      <c r="D27" s="27"/>
    </row>
    <row r="28" spans="1:8" x14ac:dyDescent="0.35">
      <c r="A28" s="23">
        <v>39873</v>
      </c>
      <c r="B28" s="24">
        <v>330</v>
      </c>
      <c r="C28" s="24">
        <v>251</v>
      </c>
      <c r="D28" s="27"/>
    </row>
    <row r="29" spans="1:8" x14ac:dyDescent="0.35">
      <c r="A29" s="23">
        <v>39904</v>
      </c>
      <c r="B29" s="24">
        <v>278</v>
      </c>
      <c r="C29" s="24">
        <v>267</v>
      </c>
      <c r="D29" s="27"/>
    </row>
    <row r="30" spans="1:8" x14ac:dyDescent="0.35">
      <c r="A30" s="23">
        <v>39934</v>
      </c>
      <c r="B30" s="24">
        <v>389</v>
      </c>
      <c r="C30" s="24">
        <v>249</v>
      </c>
      <c r="D30" s="27"/>
    </row>
    <row r="31" spans="1:8" x14ac:dyDescent="0.35">
      <c r="A31" s="23">
        <v>39965</v>
      </c>
      <c r="B31" s="24">
        <v>383</v>
      </c>
      <c r="C31" s="24">
        <v>276</v>
      </c>
      <c r="D31" s="27"/>
    </row>
    <row r="32" spans="1:8" x14ac:dyDescent="0.35">
      <c r="A32" s="23">
        <v>39995</v>
      </c>
      <c r="B32" s="24">
        <v>378</v>
      </c>
      <c r="C32" s="24">
        <v>263</v>
      </c>
      <c r="D32" s="27"/>
    </row>
    <row r="33" spans="1:4" x14ac:dyDescent="0.35">
      <c r="A33" s="23">
        <v>40026</v>
      </c>
      <c r="B33" s="24">
        <v>377</v>
      </c>
      <c r="C33" s="24">
        <v>346</v>
      </c>
      <c r="D33" s="27"/>
    </row>
    <row r="34" spans="1:4" x14ac:dyDescent="0.35">
      <c r="A34" s="23">
        <v>40057</v>
      </c>
      <c r="B34" s="24">
        <v>447</v>
      </c>
      <c r="C34" s="24">
        <v>380</v>
      </c>
      <c r="D34" s="27"/>
    </row>
    <row r="35" spans="1:4" x14ac:dyDescent="0.35">
      <c r="A35" s="23">
        <v>40087</v>
      </c>
      <c r="B35" s="24">
        <v>450</v>
      </c>
      <c r="C35" s="24">
        <v>456</v>
      </c>
      <c r="D35" s="27"/>
    </row>
    <row r="36" spans="1:4" x14ac:dyDescent="0.35">
      <c r="A36" s="23">
        <v>40118</v>
      </c>
      <c r="B36" s="24">
        <v>424</v>
      </c>
      <c r="C36" s="24">
        <v>487</v>
      </c>
      <c r="D36" s="27"/>
    </row>
    <row r="37" spans="1:4" x14ac:dyDescent="0.35">
      <c r="A37" s="23">
        <v>40148</v>
      </c>
      <c r="B37" s="24">
        <v>551</v>
      </c>
      <c r="C37" s="24">
        <v>401</v>
      </c>
      <c r="D37" s="27"/>
    </row>
    <row r="38" spans="1:4" x14ac:dyDescent="0.35">
      <c r="A38" s="23">
        <v>40179</v>
      </c>
      <c r="B38" s="24">
        <v>260</v>
      </c>
      <c r="C38" s="24">
        <v>446</v>
      </c>
      <c r="D38" s="27"/>
    </row>
    <row r="39" spans="1:4" x14ac:dyDescent="0.35">
      <c r="A39" s="23">
        <v>40210</v>
      </c>
      <c r="B39" s="24">
        <v>416</v>
      </c>
      <c r="C39" s="24">
        <v>391</v>
      </c>
      <c r="D39" s="27"/>
    </row>
    <row r="40" spans="1:4" x14ac:dyDescent="0.35">
      <c r="A40" s="23">
        <v>40238</v>
      </c>
      <c r="B40" s="24">
        <v>453</v>
      </c>
      <c r="C40" s="24">
        <v>434</v>
      </c>
      <c r="D40" s="27"/>
    </row>
    <row r="41" spans="1:4" x14ac:dyDescent="0.35">
      <c r="A41" s="23">
        <v>40269</v>
      </c>
      <c r="B41" s="24">
        <v>413</v>
      </c>
      <c r="C41" s="24">
        <v>465</v>
      </c>
      <c r="D41" s="27"/>
    </row>
    <row r="42" spans="1:4" x14ac:dyDescent="0.35">
      <c r="A42" s="23">
        <v>40299</v>
      </c>
      <c r="B42" s="24">
        <v>489</v>
      </c>
      <c r="C42" s="24">
        <v>447</v>
      </c>
      <c r="D42" s="27"/>
    </row>
    <row r="43" spans="1:4" x14ac:dyDescent="0.35">
      <c r="A43" s="23">
        <v>40330</v>
      </c>
      <c r="B43" s="24">
        <v>515</v>
      </c>
      <c r="C43" s="24">
        <v>457</v>
      </c>
      <c r="D43" s="27"/>
    </row>
    <row r="44" spans="1:4" x14ac:dyDescent="0.35">
      <c r="A44" s="23">
        <v>40360</v>
      </c>
      <c r="B44" s="24">
        <v>442</v>
      </c>
      <c r="C44" s="24">
        <v>417</v>
      </c>
      <c r="D44" s="27"/>
    </row>
    <row r="45" spans="1:4" x14ac:dyDescent="0.35">
      <c r="A45" s="23">
        <v>40391</v>
      </c>
      <c r="B45" s="24">
        <v>447</v>
      </c>
      <c r="C45" s="24">
        <v>499</v>
      </c>
      <c r="D45" s="27"/>
    </row>
    <row r="46" spans="1:4" x14ac:dyDescent="0.35">
      <c r="A46" s="23">
        <v>40422</v>
      </c>
      <c r="B46" s="24">
        <v>556</v>
      </c>
      <c r="C46" s="24">
        <v>516</v>
      </c>
      <c r="D46" s="27"/>
    </row>
    <row r="47" spans="1:4" x14ac:dyDescent="0.35">
      <c r="A47" s="23">
        <v>40452</v>
      </c>
      <c r="B47" s="24">
        <v>517</v>
      </c>
      <c r="C47" s="24">
        <v>598</v>
      </c>
      <c r="D47" s="27"/>
    </row>
    <row r="48" spans="1:4" x14ac:dyDescent="0.35">
      <c r="A48" s="23">
        <v>40483</v>
      </c>
      <c r="B48" s="24">
        <v>647</v>
      </c>
      <c r="C48" s="24">
        <v>607</v>
      </c>
      <c r="D48" s="27"/>
    </row>
    <row r="49" spans="1:4" x14ac:dyDescent="0.35">
      <c r="A49" s="23">
        <v>40513</v>
      </c>
      <c r="B49" s="24">
        <v>502</v>
      </c>
      <c r="C49" s="24">
        <v>529</v>
      </c>
      <c r="D49" s="27"/>
    </row>
    <row r="50" spans="1:4" x14ac:dyDescent="0.35">
      <c r="A50" s="23">
        <v>40544</v>
      </c>
      <c r="B50" s="24">
        <v>463</v>
      </c>
      <c r="C50" s="24">
        <v>510</v>
      </c>
      <c r="D50" s="27"/>
    </row>
    <row r="51" spans="1:4" x14ac:dyDescent="0.35">
      <c r="A51" s="23">
        <v>40575</v>
      </c>
      <c r="B51" s="24">
        <v>483</v>
      </c>
      <c r="C51" s="24">
        <v>495</v>
      </c>
      <c r="D51" s="27"/>
    </row>
    <row r="52" spans="1:4" x14ac:dyDescent="0.35">
      <c r="A52" s="23">
        <v>40603</v>
      </c>
      <c r="B52" s="24">
        <v>540</v>
      </c>
      <c r="C52" s="24">
        <v>530</v>
      </c>
      <c r="D52" s="27"/>
    </row>
    <row r="53" spans="1:4" x14ac:dyDescent="0.35">
      <c r="A53" s="23">
        <v>40634</v>
      </c>
      <c r="B53" s="24">
        <v>521</v>
      </c>
      <c r="C53" s="24">
        <v>559</v>
      </c>
      <c r="D53" s="27"/>
    </row>
    <row r="54" spans="1:4" x14ac:dyDescent="0.35">
      <c r="A54" s="23">
        <v>40664</v>
      </c>
      <c r="B54" s="24">
        <v>714</v>
      </c>
      <c r="C54" s="24">
        <v>541</v>
      </c>
      <c r="D54" s="27"/>
    </row>
    <row r="55" spans="1:4" x14ac:dyDescent="0.35">
      <c r="A55" s="23">
        <v>40695</v>
      </c>
      <c r="B55" s="24">
        <v>533</v>
      </c>
      <c r="C55" s="24">
        <v>593</v>
      </c>
      <c r="D55" s="27"/>
    </row>
    <row r="56" spans="1:4" x14ac:dyDescent="0.35">
      <c r="A56" s="23">
        <v>40725</v>
      </c>
      <c r="B56" s="24">
        <v>496</v>
      </c>
      <c r="C56" s="24">
        <v>502</v>
      </c>
      <c r="D56" s="27"/>
    </row>
    <row r="57" spans="1:4" x14ac:dyDescent="0.35">
      <c r="A57" s="23">
        <v>40756</v>
      </c>
      <c r="B57" s="24">
        <v>449</v>
      </c>
      <c r="C57" s="24">
        <v>581</v>
      </c>
      <c r="D57" s="27"/>
    </row>
    <row r="58" spans="1:4" x14ac:dyDescent="0.35">
      <c r="A58" s="23">
        <v>40787</v>
      </c>
      <c r="B58" s="24">
        <v>531</v>
      </c>
      <c r="C58" s="24">
        <v>568</v>
      </c>
      <c r="D58" s="27"/>
    </row>
    <row r="59" spans="1:4" x14ac:dyDescent="0.35">
      <c r="A59" s="23">
        <v>40817</v>
      </c>
      <c r="B59" s="24">
        <v>639</v>
      </c>
      <c r="C59" s="24">
        <v>615</v>
      </c>
      <c r="D59" s="27"/>
    </row>
    <row r="60" spans="1:4" x14ac:dyDescent="0.35">
      <c r="A60" s="23">
        <v>40848</v>
      </c>
      <c r="B60" s="24">
        <v>591</v>
      </c>
      <c r="C60" s="24">
        <v>648</v>
      </c>
      <c r="D60" s="27"/>
    </row>
    <row r="61" spans="1:4" x14ac:dyDescent="0.35">
      <c r="A61" s="23">
        <v>40878</v>
      </c>
      <c r="B61" s="24">
        <v>328</v>
      </c>
      <c r="C61" s="24">
        <v>526</v>
      </c>
      <c r="D61" s="27"/>
    </row>
    <row r="62" spans="1:4" x14ac:dyDescent="0.35">
      <c r="A62" s="23">
        <v>40909</v>
      </c>
      <c r="B62" s="24">
        <v>721</v>
      </c>
      <c r="C62" s="24">
        <v>436</v>
      </c>
      <c r="D62" s="27"/>
    </row>
    <row r="63" spans="1:4" x14ac:dyDescent="0.35">
      <c r="A63" s="23">
        <v>40940</v>
      </c>
      <c r="B63" s="24">
        <v>598</v>
      </c>
      <c r="C63" s="24">
        <v>518</v>
      </c>
      <c r="D63" s="27"/>
    </row>
    <row r="64" spans="1:4" x14ac:dyDescent="0.35">
      <c r="A64" s="23">
        <v>40969</v>
      </c>
      <c r="B64" s="24">
        <v>672</v>
      </c>
      <c r="C64" s="24">
        <v>588</v>
      </c>
      <c r="D64" s="27"/>
    </row>
    <row r="65" spans="1:4" x14ac:dyDescent="0.35">
      <c r="A65" s="23">
        <v>41000</v>
      </c>
      <c r="B65" s="24">
        <v>625</v>
      </c>
      <c r="C65" s="24">
        <v>651</v>
      </c>
      <c r="D65" s="27"/>
    </row>
    <row r="66" spans="1:4" x14ac:dyDescent="0.35">
      <c r="A66" s="23">
        <v>41030</v>
      </c>
      <c r="B66" s="24">
        <v>670</v>
      </c>
      <c r="C66" s="24">
        <v>644</v>
      </c>
      <c r="D66" s="27"/>
    </row>
    <row r="67" spans="1:4" x14ac:dyDescent="0.35">
      <c r="A67" s="23">
        <v>41061</v>
      </c>
      <c r="B67" s="24">
        <v>621</v>
      </c>
      <c r="C67" s="24">
        <v>651</v>
      </c>
      <c r="D67" s="27"/>
    </row>
    <row r="68" spans="1:4" x14ac:dyDescent="0.35">
      <c r="A68" s="23">
        <v>41091</v>
      </c>
      <c r="B68" s="24">
        <v>537</v>
      </c>
      <c r="C68" s="24">
        <v>561</v>
      </c>
      <c r="D68" s="27"/>
    </row>
    <row r="69" spans="1:4" x14ac:dyDescent="0.35">
      <c r="A69" s="23">
        <v>41122</v>
      </c>
      <c r="B69" s="24">
        <v>579</v>
      </c>
      <c r="C69" s="24">
        <v>643</v>
      </c>
      <c r="D69" s="27"/>
    </row>
    <row r="70" spans="1:4" x14ac:dyDescent="0.35">
      <c r="A70" s="23">
        <v>41153</v>
      </c>
      <c r="B70" s="24">
        <v>572</v>
      </c>
      <c r="C70" s="24">
        <v>659</v>
      </c>
      <c r="D70" s="27"/>
    </row>
    <row r="71" spans="1:4" x14ac:dyDescent="0.35">
      <c r="A71" s="23">
        <v>41183</v>
      </c>
      <c r="B71" s="24">
        <v>686</v>
      </c>
      <c r="C71" s="24">
        <v>701</v>
      </c>
      <c r="D71" s="27"/>
    </row>
    <row r="72" spans="1:4" x14ac:dyDescent="0.35">
      <c r="A72" s="23">
        <v>41214</v>
      </c>
      <c r="B72" s="24">
        <v>640</v>
      </c>
      <c r="C72" s="24">
        <v>725</v>
      </c>
      <c r="D72" s="27"/>
    </row>
    <row r="73" spans="1:4" x14ac:dyDescent="0.35">
      <c r="A73" s="23">
        <v>41244</v>
      </c>
      <c r="B73" s="24">
        <v>404</v>
      </c>
      <c r="C73" s="24">
        <v>583</v>
      </c>
      <c r="D73" s="27"/>
    </row>
    <row r="74" spans="1:4" x14ac:dyDescent="0.35">
      <c r="A74" s="23">
        <v>41275</v>
      </c>
      <c r="B74" s="24">
        <v>652</v>
      </c>
      <c r="C74" s="24">
        <v>495</v>
      </c>
      <c r="D74" s="27"/>
    </row>
    <row r="75" spans="1:4" x14ac:dyDescent="0.35">
      <c r="A75" s="23">
        <v>41306</v>
      </c>
      <c r="B75" s="24">
        <v>533</v>
      </c>
      <c r="C75" s="24">
        <v>531</v>
      </c>
      <c r="D75" s="27"/>
    </row>
    <row r="76" spans="1:4" x14ac:dyDescent="0.35">
      <c r="A76" s="23">
        <v>41334</v>
      </c>
      <c r="B76" s="24">
        <v>473</v>
      </c>
      <c r="C76" s="24">
        <v>564</v>
      </c>
      <c r="D76" s="27"/>
    </row>
    <row r="77" spans="1:4" x14ac:dyDescent="0.35">
      <c r="A77" s="23">
        <v>41365</v>
      </c>
      <c r="B77" s="24">
        <v>646</v>
      </c>
      <c r="C77" s="24">
        <v>546</v>
      </c>
      <c r="D77" s="27"/>
    </row>
    <row r="78" spans="1:4" x14ac:dyDescent="0.35">
      <c r="A78" s="23">
        <v>41395</v>
      </c>
      <c r="B78" s="24">
        <v>662</v>
      </c>
      <c r="C78" s="24">
        <v>561</v>
      </c>
      <c r="D78" s="27"/>
    </row>
    <row r="79" spans="1:4" x14ac:dyDescent="0.35">
      <c r="A79" s="23">
        <v>41426</v>
      </c>
      <c r="B79" s="24">
        <v>494</v>
      </c>
      <c r="C79" s="24">
        <v>579</v>
      </c>
      <c r="D79" s="27"/>
    </row>
    <row r="80" spans="1:4" x14ac:dyDescent="0.35">
      <c r="A80" s="23">
        <v>41456</v>
      </c>
      <c r="B80" s="24">
        <v>513</v>
      </c>
      <c r="C80" s="24">
        <v>472</v>
      </c>
      <c r="D80" s="27"/>
    </row>
    <row r="81" spans="1:4" x14ac:dyDescent="0.35">
      <c r="A81" s="23">
        <v>41487</v>
      </c>
      <c r="B81" s="24">
        <v>620</v>
      </c>
      <c r="C81" s="24">
        <v>553</v>
      </c>
      <c r="D81" s="27"/>
    </row>
    <row r="82" spans="1:4" x14ac:dyDescent="0.35">
      <c r="A82" s="23">
        <v>41518</v>
      </c>
      <c r="B82" s="24">
        <v>681</v>
      </c>
      <c r="C82" s="24">
        <v>603</v>
      </c>
      <c r="D82" s="27"/>
    </row>
    <row r="83" spans="1:4" x14ac:dyDescent="0.35">
      <c r="A83" s="23">
        <v>41548</v>
      </c>
      <c r="B83" s="24">
        <v>579</v>
      </c>
      <c r="C83" s="24">
        <v>702</v>
      </c>
      <c r="D83" s="27"/>
    </row>
    <row r="84" spans="1:4" x14ac:dyDescent="0.35">
      <c r="A84" s="23">
        <v>41579</v>
      </c>
      <c r="B84" s="24">
        <v>586</v>
      </c>
      <c r="C84" s="24">
        <v>693</v>
      </c>
      <c r="D84" s="27"/>
    </row>
    <row r="85" spans="1:4" x14ac:dyDescent="0.35">
      <c r="A85" s="23">
        <v>41609</v>
      </c>
      <c r="B85" s="24">
        <v>437</v>
      </c>
      <c r="C85" s="24">
        <v>550</v>
      </c>
      <c r="D85" s="27"/>
    </row>
    <row r="86" spans="1:4" x14ac:dyDescent="0.35">
      <c r="A86" s="23">
        <v>41640</v>
      </c>
      <c r="B86" s="24">
        <v>919</v>
      </c>
      <c r="C86" s="24">
        <v>487</v>
      </c>
      <c r="D86" s="27"/>
    </row>
    <row r="87" spans="1:4" x14ac:dyDescent="0.35">
      <c r="A87" s="23">
        <v>41671</v>
      </c>
      <c r="B87" s="24">
        <v>896</v>
      </c>
      <c r="C87" s="24">
        <v>624</v>
      </c>
      <c r="D87" s="27"/>
    </row>
    <row r="88" spans="1:4" x14ac:dyDescent="0.35">
      <c r="A88" s="23">
        <v>41699</v>
      </c>
      <c r="B88" s="24">
        <v>1016</v>
      </c>
      <c r="C88" s="24">
        <v>788</v>
      </c>
      <c r="D88" s="27"/>
    </row>
    <row r="89" spans="1:4" x14ac:dyDescent="0.35">
      <c r="A89" s="23">
        <v>41730</v>
      </c>
      <c r="B89" s="24">
        <v>946</v>
      </c>
      <c r="C89" s="24">
        <v>938</v>
      </c>
      <c r="D89" s="27"/>
    </row>
    <row r="90" spans="1:4" x14ac:dyDescent="0.35">
      <c r="A90" s="23">
        <v>41760</v>
      </c>
      <c r="B90" s="24">
        <v>733</v>
      </c>
      <c r="C90" s="24">
        <v>972</v>
      </c>
      <c r="D90" s="27"/>
    </row>
    <row r="91" spans="1:4" x14ac:dyDescent="0.35">
      <c r="A91" s="23">
        <v>41791</v>
      </c>
      <c r="B91" s="24">
        <v>644</v>
      </c>
      <c r="C91" s="24">
        <v>914</v>
      </c>
      <c r="D91" s="27"/>
    </row>
    <row r="92" spans="1:4" x14ac:dyDescent="0.35">
      <c r="A92" s="23">
        <v>41821</v>
      </c>
      <c r="B92" s="24">
        <v>670</v>
      </c>
      <c r="C92" s="24">
        <v>730</v>
      </c>
      <c r="D92" s="27"/>
    </row>
    <row r="93" spans="1:4" x14ac:dyDescent="0.35">
      <c r="A93" s="23">
        <v>41852</v>
      </c>
      <c r="B93" s="24">
        <v>816</v>
      </c>
      <c r="C93" s="24">
        <v>827</v>
      </c>
      <c r="D93" s="27"/>
    </row>
    <row r="94" spans="1:4" x14ac:dyDescent="0.35">
      <c r="A94" s="23">
        <v>41883</v>
      </c>
      <c r="B94" s="24">
        <v>670</v>
      </c>
      <c r="C94" s="24">
        <v>874</v>
      </c>
      <c r="D94" s="27"/>
    </row>
    <row r="95" spans="1:4" x14ac:dyDescent="0.35">
      <c r="A95" s="23">
        <v>41913</v>
      </c>
      <c r="B95" s="24">
        <v>778</v>
      </c>
      <c r="C95" s="24">
        <v>900</v>
      </c>
      <c r="D95" s="27"/>
    </row>
    <row r="96" spans="1:4" x14ac:dyDescent="0.35">
      <c r="A96" s="23">
        <v>41944</v>
      </c>
      <c r="B96" s="24">
        <v>710</v>
      </c>
      <c r="C96" s="24">
        <v>892</v>
      </c>
      <c r="D96" s="27"/>
    </row>
    <row r="97" spans="1:4" x14ac:dyDescent="0.35">
      <c r="A97" s="23">
        <v>41974</v>
      </c>
      <c r="B97" s="24">
        <v>804</v>
      </c>
      <c r="C97" s="24">
        <v>687</v>
      </c>
      <c r="D97" s="27"/>
    </row>
    <row r="98" spans="1:4" x14ac:dyDescent="0.35">
      <c r="A98" s="23">
        <v>42005</v>
      </c>
      <c r="B98" s="24">
        <v>649</v>
      </c>
      <c r="C98" s="24">
        <v>688</v>
      </c>
      <c r="D98" s="27"/>
    </row>
    <row r="99" spans="1:4" x14ac:dyDescent="0.35">
      <c r="A99" s="23">
        <v>42036</v>
      </c>
      <c r="B99" s="24">
        <v>636</v>
      </c>
      <c r="C99" s="24">
        <v>658</v>
      </c>
      <c r="D99" s="27"/>
    </row>
    <row r="100" spans="1:4" x14ac:dyDescent="0.35">
      <c r="A100" s="23">
        <v>42064</v>
      </c>
      <c r="B100" s="24">
        <v>785</v>
      </c>
      <c r="C100" s="24">
        <v>685</v>
      </c>
      <c r="D100" s="27"/>
    </row>
    <row r="101" spans="1:4" x14ac:dyDescent="0.35">
      <c r="A101" s="23">
        <v>42095</v>
      </c>
      <c r="B101" s="24">
        <v>733</v>
      </c>
      <c r="C101" s="24">
        <v>736</v>
      </c>
      <c r="D101" s="27"/>
    </row>
    <row r="102" spans="1:4" x14ac:dyDescent="0.35">
      <c r="A102" s="23">
        <v>42125</v>
      </c>
      <c r="B102" s="24">
        <v>693</v>
      </c>
      <c r="C102" s="24">
        <v>715</v>
      </c>
      <c r="D102" s="27"/>
    </row>
    <row r="103" spans="1:4" x14ac:dyDescent="0.35">
      <c r="A103" s="23">
        <v>42156</v>
      </c>
      <c r="B103" s="24">
        <v>849</v>
      </c>
      <c r="C103" s="24">
        <v>686</v>
      </c>
      <c r="D103" s="27"/>
    </row>
    <row r="104" spans="1:4" x14ac:dyDescent="0.35">
      <c r="A104" s="23">
        <v>42186</v>
      </c>
      <c r="B104" s="24">
        <v>617</v>
      </c>
      <c r="C104" s="24">
        <v>633</v>
      </c>
      <c r="D104" s="27"/>
    </row>
    <row r="105" spans="1:4" x14ac:dyDescent="0.35">
      <c r="A105" s="23">
        <v>42217</v>
      </c>
      <c r="B105" s="24">
        <v>860</v>
      </c>
      <c r="C105" s="24">
        <v>720</v>
      </c>
      <c r="D105" s="27"/>
    </row>
    <row r="106" spans="1:4" x14ac:dyDescent="0.35">
      <c r="A106" s="23">
        <v>42248</v>
      </c>
      <c r="B106" s="24">
        <v>777</v>
      </c>
      <c r="C106" s="24">
        <v>807</v>
      </c>
      <c r="D106" s="27"/>
    </row>
    <row r="107" spans="1:4" x14ac:dyDescent="0.35">
      <c r="A107" s="23">
        <v>42278</v>
      </c>
      <c r="B107" s="24">
        <v>1010</v>
      </c>
      <c r="C107" s="24">
        <v>892</v>
      </c>
      <c r="D107" s="27"/>
    </row>
    <row r="108" spans="1:4" x14ac:dyDescent="0.35">
      <c r="A108" s="23">
        <v>42309</v>
      </c>
      <c r="B108" s="24">
        <v>934</v>
      </c>
      <c r="C108" s="24">
        <v>982</v>
      </c>
      <c r="D108" s="27"/>
    </row>
    <row r="109" spans="1:4" x14ac:dyDescent="0.35">
      <c r="A109" s="23">
        <v>42339</v>
      </c>
      <c r="B109" s="24">
        <v>1024</v>
      </c>
      <c r="C109" s="24">
        <v>823</v>
      </c>
      <c r="D109" s="27"/>
    </row>
    <row r="110" spans="1:4" x14ac:dyDescent="0.35">
      <c r="A110" s="23">
        <v>42370</v>
      </c>
      <c r="B110" s="24">
        <v>1089</v>
      </c>
      <c r="C110" s="24">
        <v>874</v>
      </c>
      <c r="D110" s="27"/>
    </row>
    <row r="111" spans="1:4" x14ac:dyDescent="0.35">
      <c r="A111" s="23">
        <v>42401</v>
      </c>
      <c r="B111" s="24">
        <v>899</v>
      </c>
      <c r="C111" s="24">
        <v>962</v>
      </c>
      <c r="D111" s="27"/>
    </row>
    <row r="112" spans="1:4" x14ac:dyDescent="0.35">
      <c r="A112" s="23">
        <v>42430</v>
      </c>
      <c r="B112" s="24">
        <v>933</v>
      </c>
      <c r="C112" s="24">
        <v>1043</v>
      </c>
      <c r="D112" s="27"/>
    </row>
    <row r="113" spans="1:4" x14ac:dyDescent="0.35">
      <c r="A113" s="23">
        <v>42461</v>
      </c>
      <c r="B113" s="24">
        <v>1052</v>
      </c>
      <c r="C113" s="24">
        <v>1076</v>
      </c>
      <c r="D113" s="27"/>
    </row>
    <row r="114" spans="1:4" x14ac:dyDescent="0.35">
      <c r="A114" s="23">
        <v>42491</v>
      </c>
      <c r="B114" s="24">
        <v>832</v>
      </c>
      <c r="C114" s="24">
        <v>1076</v>
      </c>
      <c r="D114" s="27"/>
    </row>
    <row r="115" spans="1:4" x14ac:dyDescent="0.35">
      <c r="A115" s="23">
        <v>42522</v>
      </c>
      <c r="B115" s="24">
        <v>808</v>
      </c>
      <c r="C115" s="24">
        <v>992</v>
      </c>
      <c r="D115" s="27"/>
    </row>
    <row r="116" spans="1:4" x14ac:dyDescent="0.35">
      <c r="A116" s="23">
        <v>42552</v>
      </c>
      <c r="B116" s="24">
        <v>636</v>
      </c>
      <c r="C116" s="24">
        <v>804</v>
      </c>
      <c r="D116" s="27"/>
    </row>
    <row r="117" spans="1:4" x14ac:dyDescent="0.35">
      <c r="A117" s="23">
        <v>42583</v>
      </c>
      <c r="B117" s="24">
        <v>1031</v>
      </c>
      <c r="C117" s="24">
        <v>851</v>
      </c>
      <c r="D117" s="27"/>
    </row>
    <row r="118" spans="1:4" x14ac:dyDescent="0.35">
      <c r="A118" s="23">
        <v>42614</v>
      </c>
      <c r="B118" s="24">
        <v>1193</v>
      </c>
      <c r="C118" s="24">
        <v>946</v>
      </c>
      <c r="D118" s="27"/>
    </row>
    <row r="119" spans="1:4" x14ac:dyDescent="0.35">
      <c r="A119" s="23">
        <v>42644</v>
      </c>
      <c r="B119" s="24">
        <v>1096</v>
      </c>
      <c r="C119" s="24">
        <v>1145</v>
      </c>
      <c r="D119" s="27"/>
    </row>
    <row r="120" spans="1:4" x14ac:dyDescent="0.35">
      <c r="A120" s="23">
        <v>42675</v>
      </c>
      <c r="B120" s="24">
        <v>1663</v>
      </c>
      <c r="C120" s="24">
        <v>1190</v>
      </c>
      <c r="D120" s="27"/>
    </row>
    <row r="121" spans="1:4" x14ac:dyDescent="0.35">
      <c r="A121" s="23">
        <v>42705</v>
      </c>
      <c r="B121" s="24">
        <v>866</v>
      </c>
      <c r="C121" s="24">
        <v>1151</v>
      </c>
      <c r="D121" s="27"/>
    </row>
    <row r="122" spans="1:4" x14ac:dyDescent="0.35">
      <c r="A122" s="23">
        <v>42736</v>
      </c>
      <c r="B122" s="24">
        <v>1540</v>
      </c>
      <c r="C122" s="24">
        <v>1044</v>
      </c>
      <c r="D122" s="27"/>
    </row>
    <row r="123" spans="1:4" x14ac:dyDescent="0.35">
      <c r="A123" s="23">
        <v>42767</v>
      </c>
      <c r="B123" s="24"/>
      <c r="C123" s="24">
        <v>1225</v>
      </c>
      <c r="D123" s="27"/>
    </row>
    <row r="124" spans="1:4" x14ac:dyDescent="0.35">
      <c r="A124" s="23">
        <v>42795</v>
      </c>
      <c r="B124" s="24"/>
      <c r="C124" s="24">
        <v>1359</v>
      </c>
      <c r="D124" s="27"/>
    </row>
    <row r="125" spans="1:4" x14ac:dyDescent="0.35">
      <c r="A125" s="23">
        <v>42826</v>
      </c>
      <c r="B125" s="24"/>
      <c r="C125" s="24">
        <v>1462</v>
      </c>
      <c r="D125" s="27"/>
    </row>
    <row r="126" spans="1:4" x14ac:dyDescent="0.35">
      <c r="A126" s="23">
        <v>42856</v>
      </c>
      <c r="B126" s="24"/>
      <c r="C126" s="24">
        <v>1486</v>
      </c>
      <c r="D126" s="27"/>
    </row>
    <row r="127" spans="1:4" x14ac:dyDescent="0.35">
      <c r="A127" s="23">
        <v>42887</v>
      </c>
      <c r="B127" s="24"/>
      <c r="C127" s="24">
        <v>1502</v>
      </c>
      <c r="D127" s="27"/>
    </row>
    <row r="128" spans="1:4" x14ac:dyDescent="0.35">
      <c r="A128" s="23">
        <v>42917</v>
      </c>
      <c r="B128" s="24"/>
      <c r="C128" s="24">
        <v>1332</v>
      </c>
      <c r="D128" s="27"/>
    </row>
    <row r="129" spans="1:4" x14ac:dyDescent="0.35">
      <c r="A129" s="23">
        <v>42948</v>
      </c>
      <c r="B129" s="24"/>
      <c r="C129" s="24">
        <v>1572</v>
      </c>
      <c r="D129" s="27"/>
    </row>
    <row r="130" spans="1:4" x14ac:dyDescent="0.35">
      <c r="A130" s="23">
        <v>42979</v>
      </c>
      <c r="B130" s="24"/>
      <c r="C130" s="24">
        <v>1694</v>
      </c>
      <c r="D130" s="27"/>
    </row>
    <row r="131" spans="1:4" x14ac:dyDescent="0.35">
      <c r="A131" s="23">
        <v>43009</v>
      </c>
      <c r="B131" s="24"/>
      <c r="C131" s="24">
        <v>1931</v>
      </c>
      <c r="D131" s="27"/>
    </row>
    <row r="132" spans="1:4" x14ac:dyDescent="0.35">
      <c r="A132" s="23">
        <v>43040</v>
      </c>
      <c r="B132" s="24"/>
      <c r="C132" s="24">
        <v>2067</v>
      </c>
      <c r="D132" s="27"/>
    </row>
    <row r="133" spans="1:4" x14ac:dyDescent="0.35">
      <c r="A133" s="23">
        <v>43070</v>
      </c>
      <c r="B133" s="24"/>
      <c r="C133" s="24">
        <v>1782</v>
      </c>
      <c r="D133"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8D52-46D4-474F-B6C6-49A7F720D718}">
  <dimension ref="A1:H133"/>
  <sheetViews>
    <sheetView zoomScale="130" zoomScaleNormal="130" workbookViewId="0">
      <pane xSplit="1" ySplit="1" topLeftCell="B2" activePane="bottomRight" state="frozen"/>
      <selection activeCell="B36" sqref="B36"/>
      <selection pane="topRight" activeCell="B36" sqref="B36"/>
      <selection pane="bottomLeft" activeCell="B36" sqref="B36"/>
      <selection pane="bottomRight" activeCell="B36" sqref="B36"/>
    </sheetView>
  </sheetViews>
  <sheetFormatPr defaultColWidth="8.7265625" defaultRowHeight="14.5" x14ac:dyDescent="0.35"/>
  <cols>
    <col min="1" max="2" width="9.08984375" customWidth="1"/>
    <col min="3" max="3" width="9.08984375" style="24" customWidth="1"/>
    <col min="4" max="17" width="9.08984375" customWidth="1"/>
  </cols>
  <sheetData>
    <row r="1" spans="1:7" s="9" customFormat="1" ht="31.5" customHeight="1" x14ac:dyDescent="0.35">
      <c r="A1" s="25" t="s">
        <v>0</v>
      </c>
      <c r="B1" s="26" t="s">
        <v>1</v>
      </c>
      <c r="C1" s="26" t="s">
        <v>2</v>
      </c>
    </row>
    <row r="2" spans="1:7" x14ac:dyDescent="0.35">
      <c r="A2" s="23">
        <v>39083</v>
      </c>
      <c r="B2" s="24">
        <v>352</v>
      </c>
      <c r="C2" s="24">
        <v>350</v>
      </c>
    </row>
    <row r="3" spans="1:7" x14ac:dyDescent="0.35">
      <c r="A3" s="23">
        <v>39114</v>
      </c>
      <c r="B3" s="24">
        <v>335</v>
      </c>
      <c r="C3" s="24">
        <v>348</v>
      </c>
      <c r="F3" s="2"/>
    </row>
    <row r="4" spans="1:7" x14ac:dyDescent="0.35">
      <c r="A4" s="23">
        <v>39142</v>
      </c>
      <c r="B4" s="24">
        <v>365</v>
      </c>
      <c r="C4" s="24">
        <v>367</v>
      </c>
      <c r="F4" s="2"/>
    </row>
    <row r="5" spans="1:7" x14ac:dyDescent="0.35">
      <c r="A5" s="23">
        <v>39173</v>
      </c>
      <c r="B5" s="24">
        <v>360</v>
      </c>
      <c r="C5" s="24">
        <v>379</v>
      </c>
      <c r="F5" s="4"/>
    </row>
    <row r="6" spans="1:7" ht="16.5" customHeight="1" x14ac:dyDescent="0.35">
      <c r="A6" s="23">
        <v>39203</v>
      </c>
      <c r="B6" s="24">
        <v>431</v>
      </c>
      <c r="C6" s="24">
        <v>364</v>
      </c>
      <c r="F6" s="4"/>
    </row>
    <row r="7" spans="1:7" x14ac:dyDescent="0.35">
      <c r="A7" s="23">
        <v>39234</v>
      </c>
      <c r="B7" s="24">
        <v>477</v>
      </c>
      <c r="C7" s="24">
        <v>378</v>
      </c>
      <c r="F7" s="2"/>
    </row>
    <row r="8" spans="1:7" x14ac:dyDescent="0.35">
      <c r="A8" s="23">
        <v>39264</v>
      </c>
      <c r="B8" s="24">
        <v>403</v>
      </c>
      <c r="C8" s="24">
        <v>356</v>
      </c>
      <c r="F8" s="4"/>
    </row>
    <row r="9" spans="1:7" x14ac:dyDescent="0.35">
      <c r="A9" s="23">
        <v>39295</v>
      </c>
      <c r="B9" s="24">
        <v>348</v>
      </c>
      <c r="C9" s="24">
        <v>434</v>
      </c>
      <c r="F9" s="4"/>
    </row>
    <row r="10" spans="1:7" x14ac:dyDescent="0.35">
      <c r="A10" s="23">
        <v>39326</v>
      </c>
      <c r="B10" s="24">
        <v>271</v>
      </c>
      <c r="C10" s="24">
        <v>433</v>
      </c>
    </row>
    <row r="11" spans="1:7" x14ac:dyDescent="0.35">
      <c r="A11" s="23">
        <v>39356</v>
      </c>
      <c r="B11" s="24">
        <v>562</v>
      </c>
      <c r="C11" s="24">
        <v>421</v>
      </c>
    </row>
    <row r="12" spans="1:7" x14ac:dyDescent="0.35">
      <c r="A12" s="23">
        <v>39387</v>
      </c>
      <c r="B12" s="24">
        <v>525</v>
      </c>
      <c r="C12" s="24">
        <v>486</v>
      </c>
      <c r="F12" s="27"/>
    </row>
    <row r="13" spans="1:7" x14ac:dyDescent="0.35">
      <c r="A13" s="23">
        <v>39417</v>
      </c>
      <c r="B13" s="24">
        <v>512</v>
      </c>
      <c r="C13" s="24">
        <v>423</v>
      </c>
      <c r="F13" s="27"/>
    </row>
    <row r="14" spans="1:7" x14ac:dyDescent="0.35">
      <c r="A14" s="23">
        <v>39448</v>
      </c>
      <c r="B14" s="24">
        <v>368</v>
      </c>
      <c r="C14" s="24">
        <v>444</v>
      </c>
    </row>
    <row r="15" spans="1:7" x14ac:dyDescent="0.35">
      <c r="A15" s="23">
        <v>39479</v>
      </c>
      <c r="B15" s="24">
        <v>474</v>
      </c>
      <c r="C15" s="24">
        <v>422</v>
      </c>
    </row>
    <row r="16" spans="1:7" x14ac:dyDescent="0.35">
      <c r="A16" s="23">
        <v>39508</v>
      </c>
      <c r="B16" s="24">
        <v>379</v>
      </c>
      <c r="C16" s="24">
        <v>477</v>
      </c>
      <c r="E16" t="s">
        <v>43</v>
      </c>
      <c r="G16" s="4">
        <v>200</v>
      </c>
    </row>
    <row r="17" spans="1:7" x14ac:dyDescent="0.35">
      <c r="A17" s="23">
        <v>39539</v>
      </c>
      <c r="B17" s="24">
        <v>593</v>
      </c>
      <c r="C17" s="24">
        <v>469</v>
      </c>
      <c r="E17" t="s">
        <v>44</v>
      </c>
      <c r="G17" s="4">
        <f>SUM(C123:C125)</f>
        <v>4046</v>
      </c>
    </row>
    <row r="18" spans="1:7" x14ac:dyDescent="0.35">
      <c r="A18" s="23">
        <v>39569</v>
      </c>
      <c r="B18" s="24">
        <v>441</v>
      </c>
      <c r="C18" s="24">
        <v>508</v>
      </c>
      <c r="E18" t="s">
        <v>37</v>
      </c>
      <c r="G18" s="4">
        <f>G17+G16</f>
        <v>4246</v>
      </c>
    </row>
    <row r="19" spans="1:7" x14ac:dyDescent="0.35">
      <c r="A19" s="23">
        <v>39600</v>
      </c>
      <c r="B19" s="24">
        <v>593</v>
      </c>
      <c r="C19" s="24">
        <v>484</v>
      </c>
      <c r="E19" t="s">
        <v>38</v>
      </c>
      <c r="G19" s="4">
        <v>1300</v>
      </c>
    </row>
    <row r="20" spans="1:7" x14ac:dyDescent="0.35">
      <c r="A20" s="23">
        <v>39630</v>
      </c>
      <c r="B20" s="24">
        <v>386</v>
      </c>
      <c r="C20" s="24">
        <v>455</v>
      </c>
      <c r="E20" t="s">
        <v>39</v>
      </c>
      <c r="G20" s="4">
        <v>700</v>
      </c>
    </row>
    <row r="21" spans="1:7" x14ac:dyDescent="0.35">
      <c r="A21" s="23">
        <v>39661</v>
      </c>
      <c r="B21" s="24">
        <v>278</v>
      </c>
      <c r="C21" s="24">
        <v>505</v>
      </c>
      <c r="E21" t="s">
        <v>40</v>
      </c>
      <c r="G21" s="4">
        <v>0</v>
      </c>
    </row>
    <row r="22" spans="1:7" x14ac:dyDescent="0.35">
      <c r="A22" s="23">
        <v>39692</v>
      </c>
      <c r="B22" s="24">
        <v>371</v>
      </c>
      <c r="C22" s="24">
        <v>452</v>
      </c>
      <c r="E22" t="s">
        <v>41</v>
      </c>
      <c r="G22" s="4">
        <f>G19+G20</f>
        <v>2000</v>
      </c>
    </row>
    <row r="23" spans="1:7" x14ac:dyDescent="0.35">
      <c r="A23" s="23">
        <v>39722</v>
      </c>
      <c r="B23" s="24">
        <v>395</v>
      </c>
      <c r="C23" s="24">
        <v>462</v>
      </c>
      <c r="E23" t="s">
        <v>42</v>
      </c>
      <c r="G23" s="4">
        <f>G18-G22</f>
        <v>2246</v>
      </c>
    </row>
    <row r="24" spans="1:7" x14ac:dyDescent="0.35">
      <c r="A24" s="23">
        <v>39753</v>
      </c>
      <c r="B24" s="24">
        <v>262</v>
      </c>
      <c r="C24" s="24">
        <v>444</v>
      </c>
    </row>
    <row r="25" spans="1:7" x14ac:dyDescent="0.35">
      <c r="A25" s="23">
        <v>39783</v>
      </c>
      <c r="B25" s="24">
        <v>423</v>
      </c>
      <c r="C25" s="24">
        <v>304</v>
      </c>
    </row>
    <row r="26" spans="1:7" x14ac:dyDescent="0.35">
      <c r="A26" s="23">
        <v>39814</v>
      </c>
      <c r="B26" s="24">
        <v>159</v>
      </c>
      <c r="C26" s="24">
        <v>312</v>
      </c>
    </row>
    <row r="27" spans="1:7" x14ac:dyDescent="0.35">
      <c r="A27" s="23">
        <v>39845</v>
      </c>
      <c r="B27" s="24">
        <v>292</v>
      </c>
      <c r="C27" s="24">
        <v>240</v>
      </c>
    </row>
    <row r="28" spans="1:7" x14ac:dyDescent="0.35">
      <c r="A28" s="23">
        <v>39873</v>
      </c>
      <c r="B28" s="24">
        <v>330</v>
      </c>
      <c r="C28" s="24">
        <v>251</v>
      </c>
    </row>
    <row r="29" spans="1:7" x14ac:dyDescent="0.35">
      <c r="A29" s="23">
        <v>39904</v>
      </c>
      <c r="B29" s="24">
        <v>278</v>
      </c>
      <c r="C29" s="24">
        <v>267</v>
      </c>
    </row>
    <row r="30" spans="1:7" x14ac:dyDescent="0.35">
      <c r="A30" s="23">
        <v>39934</v>
      </c>
      <c r="B30" s="24">
        <v>389</v>
      </c>
      <c r="C30" s="24">
        <v>249</v>
      </c>
    </row>
    <row r="31" spans="1:7" x14ac:dyDescent="0.35">
      <c r="A31" s="23">
        <v>39965</v>
      </c>
      <c r="B31" s="24">
        <v>383</v>
      </c>
      <c r="C31" s="24">
        <v>276</v>
      </c>
    </row>
    <row r="32" spans="1:7" x14ac:dyDescent="0.35">
      <c r="A32" s="23">
        <v>39995</v>
      </c>
      <c r="B32" s="24">
        <v>378</v>
      </c>
      <c r="C32" s="24">
        <v>263</v>
      </c>
    </row>
    <row r="33" spans="1:8" x14ac:dyDescent="0.35">
      <c r="A33" s="23">
        <v>40026</v>
      </c>
      <c r="B33" s="24">
        <v>377</v>
      </c>
      <c r="C33" s="24">
        <v>346</v>
      </c>
    </row>
    <row r="34" spans="1:8" x14ac:dyDescent="0.35">
      <c r="A34" s="23">
        <v>40057</v>
      </c>
      <c r="B34" s="24">
        <v>447</v>
      </c>
      <c r="C34" s="24">
        <v>380</v>
      </c>
    </row>
    <row r="35" spans="1:8" x14ac:dyDescent="0.35">
      <c r="A35" s="23">
        <v>40087</v>
      </c>
      <c r="B35" s="24">
        <v>450</v>
      </c>
      <c r="C35" s="24">
        <v>456</v>
      </c>
    </row>
    <row r="36" spans="1:8" x14ac:dyDescent="0.35">
      <c r="A36" s="23">
        <v>40118</v>
      </c>
      <c r="B36" s="24">
        <v>424</v>
      </c>
      <c r="C36" s="24">
        <v>487</v>
      </c>
      <c r="F36" s="27"/>
      <c r="H36" s="27"/>
    </row>
    <row r="37" spans="1:8" x14ac:dyDescent="0.35">
      <c r="A37" s="23">
        <v>40148</v>
      </c>
      <c r="B37" s="24">
        <v>551</v>
      </c>
      <c r="C37" s="24">
        <v>401</v>
      </c>
    </row>
    <row r="38" spans="1:8" x14ac:dyDescent="0.35">
      <c r="A38" s="23">
        <v>40179</v>
      </c>
      <c r="B38" s="24">
        <v>260</v>
      </c>
      <c r="C38" s="24">
        <v>446</v>
      </c>
    </row>
    <row r="39" spans="1:8" x14ac:dyDescent="0.35">
      <c r="A39" s="23">
        <v>40210</v>
      </c>
      <c r="B39" s="24">
        <v>416</v>
      </c>
      <c r="C39" s="24">
        <v>391</v>
      </c>
      <c r="F39" s="27"/>
    </row>
    <row r="40" spans="1:8" x14ac:dyDescent="0.35">
      <c r="A40" s="23">
        <v>40238</v>
      </c>
      <c r="B40" s="24">
        <v>453</v>
      </c>
      <c r="C40" s="24">
        <v>434</v>
      </c>
    </row>
    <row r="41" spans="1:8" x14ac:dyDescent="0.35">
      <c r="A41" s="23">
        <v>40269</v>
      </c>
      <c r="B41" s="24">
        <v>413</v>
      </c>
      <c r="C41" s="24">
        <v>465</v>
      </c>
    </row>
    <row r="42" spans="1:8" x14ac:dyDescent="0.35">
      <c r="A42" s="23">
        <v>40299</v>
      </c>
      <c r="B42" s="24">
        <v>489</v>
      </c>
      <c r="C42" s="24">
        <v>447</v>
      </c>
    </row>
    <row r="43" spans="1:8" x14ac:dyDescent="0.35">
      <c r="A43" s="23">
        <v>40330</v>
      </c>
      <c r="B43" s="24">
        <v>515</v>
      </c>
      <c r="C43" s="24">
        <v>457</v>
      </c>
    </row>
    <row r="44" spans="1:8" x14ac:dyDescent="0.35">
      <c r="A44" s="23">
        <v>40360</v>
      </c>
      <c r="B44" s="24">
        <v>442</v>
      </c>
      <c r="C44" s="24">
        <v>417</v>
      </c>
    </row>
    <row r="45" spans="1:8" x14ac:dyDescent="0.35">
      <c r="A45" s="23">
        <v>40391</v>
      </c>
      <c r="B45" s="24">
        <v>447</v>
      </c>
      <c r="C45" s="24">
        <v>499</v>
      </c>
    </row>
    <row r="46" spans="1:8" x14ac:dyDescent="0.35">
      <c r="A46" s="23">
        <v>40422</v>
      </c>
      <c r="B46" s="24">
        <v>556</v>
      </c>
      <c r="C46" s="24">
        <v>516</v>
      </c>
    </row>
    <row r="47" spans="1:8" x14ac:dyDescent="0.35">
      <c r="A47" s="23">
        <v>40452</v>
      </c>
      <c r="B47" s="24">
        <v>517</v>
      </c>
      <c r="C47" s="24">
        <v>598</v>
      </c>
    </row>
    <row r="48" spans="1:8" x14ac:dyDescent="0.35">
      <c r="A48" s="23">
        <v>40483</v>
      </c>
      <c r="B48" s="24">
        <v>647</v>
      </c>
      <c r="C48" s="24">
        <v>607</v>
      </c>
    </row>
    <row r="49" spans="1:3" x14ac:dyDescent="0.35">
      <c r="A49" s="23">
        <v>40513</v>
      </c>
      <c r="B49" s="24">
        <v>502</v>
      </c>
      <c r="C49" s="24">
        <v>529</v>
      </c>
    </row>
    <row r="50" spans="1:3" x14ac:dyDescent="0.35">
      <c r="A50" s="23">
        <v>40544</v>
      </c>
      <c r="B50" s="24">
        <v>463</v>
      </c>
      <c r="C50" s="24">
        <v>510</v>
      </c>
    </row>
    <row r="51" spans="1:3" x14ac:dyDescent="0.35">
      <c r="A51" s="23">
        <v>40575</v>
      </c>
      <c r="B51" s="24">
        <v>483</v>
      </c>
      <c r="C51" s="24">
        <v>495</v>
      </c>
    </row>
    <row r="52" spans="1:3" x14ac:dyDescent="0.35">
      <c r="A52" s="23">
        <v>40603</v>
      </c>
      <c r="B52" s="24">
        <v>540</v>
      </c>
      <c r="C52" s="24">
        <v>530</v>
      </c>
    </row>
    <row r="53" spans="1:3" x14ac:dyDescent="0.35">
      <c r="A53" s="23">
        <v>40634</v>
      </c>
      <c r="B53" s="24">
        <v>521</v>
      </c>
      <c r="C53" s="24">
        <v>559</v>
      </c>
    </row>
    <row r="54" spans="1:3" x14ac:dyDescent="0.35">
      <c r="A54" s="23">
        <v>40664</v>
      </c>
      <c r="B54" s="24">
        <v>714</v>
      </c>
      <c r="C54" s="24">
        <v>541</v>
      </c>
    </row>
    <row r="55" spans="1:3" x14ac:dyDescent="0.35">
      <c r="A55" s="23">
        <v>40695</v>
      </c>
      <c r="B55" s="24">
        <v>533</v>
      </c>
      <c r="C55" s="24">
        <v>593</v>
      </c>
    </row>
    <row r="56" spans="1:3" x14ac:dyDescent="0.35">
      <c r="A56" s="23">
        <v>40725</v>
      </c>
      <c r="B56" s="24">
        <v>496</v>
      </c>
      <c r="C56" s="24">
        <v>502</v>
      </c>
    </row>
    <row r="57" spans="1:3" x14ac:dyDescent="0.35">
      <c r="A57" s="23">
        <v>40756</v>
      </c>
      <c r="B57" s="24">
        <v>449</v>
      </c>
      <c r="C57" s="24">
        <v>581</v>
      </c>
    </row>
    <row r="58" spans="1:3" x14ac:dyDescent="0.35">
      <c r="A58" s="23">
        <v>40787</v>
      </c>
      <c r="B58" s="24">
        <v>531</v>
      </c>
      <c r="C58" s="24">
        <v>568</v>
      </c>
    </row>
    <row r="59" spans="1:3" x14ac:dyDescent="0.35">
      <c r="A59" s="23">
        <v>40817</v>
      </c>
      <c r="B59" s="24">
        <v>639</v>
      </c>
      <c r="C59" s="24">
        <v>615</v>
      </c>
    </row>
    <row r="60" spans="1:3" x14ac:dyDescent="0.35">
      <c r="A60" s="23">
        <v>40848</v>
      </c>
      <c r="B60" s="24">
        <v>591</v>
      </c>
      <c r="C60" s="24">
        <v>648</v>
      </c>
    </row>
    <row r="61" spans="1:3" x14ac:dyDescent="0.35">
      <c r="A61" s="23">
        <v>40878</v>
      </c>
      <c r="B61" s="24">
        <v>328</v>
      </c>
      <c r="C61" s="24">
        <v>526</v>
      </c>
    </row>
    <row r="62" spans="1:3" x14ac:dyDescent="0.35">
      <c r="A62" s="23">
        <v>40909</v>
      </c>
      <c r="B62" s="24">
        <v>721</v>
      </c>
      <c r="C62" s="24">
        <v>436</v>
      </c>
    </row>
    <row r="63" spans="1:3" x14ac:dyDescent="0.35">
      <c r="A63" s="23">
        <v>40940</v>
      </c>
      <c r="B63" s="24">
        <v>598</v>
      </c>
      <c r="C63" s="24">
        <v>518</v>
      </c>
    </row>
    <row r="64" spans="1:3" x14ac:dyDescent="0.35">
      <c r="A64" s="23">
        <v>40969</v>
      </c>
      <c r="B64" s="24">
        <v>672</v>
      </c>
      <c r="C64" s="24">
        <v>588</v>
      </c>
    </row>
    <row r="65" spans="1:3" x14ac:dyDescent="0.35">
      <c r="A65" s="23">
        <v>41000</v>
      </c>
      <c r="B65" s="24">
        <v>625</v>
      </c>
      <c r="C65" s="24">
        <v>651</v>
      </c>
    </row>
    <row r="66" spans="1:3" x14ac:dyDescent="0.35">
      <c r="A66" s="23">
        <v>41030</v>
      </c>
      <c r="B66" s="24">
        <v>670</v>
      </c>
      <c r="C66" s="24">
        <v>644</v>
      </c>
    </row>
    <row r="67" spans="1:3" x14ac:dyDescent="0.35">
      <c r="A67" s="23">
        <v>41061</v>
      </c>
      <c r="B67" s="24">
        <v>621</v>
      </c>
      <c r="C67" s="24">
        <v>651</v>
      </c>
    </row>
    <row r="68" spans="1:3" x14ac:dyDescent="0.35">
      <c r="A68" s="23">
        <v>41091</v>
      </c>
      <c r="B68" s="24">
        <v>537</v>
      </c>
      <c r="C68" s="24">
        <v>561</v>
      </c>
    </row>
    <row r="69" spans="1:3" x14ac:dyDescent="0.35">
      <c r="A69" s="23">
        <v>41122</v>
      </c>
      <c r="B69" s="24">
        <v>579</v>
      </c>
      <c r="C69" s="24">
        <v>643</v>
      </c>
    </row>
    <row r="70" spans="1:3" x14ac:dyDescent="0.35">
      <c r="A70" s="23">
        <v>41153</v>
      </c>
      <c r="B70" s="24">
        <v>572</v>
      </c>
      <c r="C70" s="24">
        <v>659</v>
      </c>
    </row>
    <row r="71" spans="1:3" x14ac:dyDescent="0.35">
      <c r="A71" s="23">
        <v>41183</v>
      </c>
      <c r="B71" s="24">
        <v>686</v>
      </c>
      <c r="C71" s="24">
        <v>701</v>
      </c>
    </row>
    <row r="72" spans="1:3" x14ac:dyDescent="0.35">
      <c r="A72" s="23">
        <v>41214</v>
      </c>
      <c r="B72" s="24">
        <v>640</v>
      </c>
      <c r="C72" s="24">
        <v>725</v>
      </c>
    </row>
    <row r="73" spans="1:3" x14ac:dyDescent="0.35">
      <c r="A73" s="23">
        <v>41244</v>
      </c>
      <c r="B73" s="24">
        <v>404</v>
      </c>
      <c r="C73" s="24">
        <v>583</v>
      </c>
    </row>
    <row r="74" spans="1:3" x14ac:dyDescent="0.35">
      <c r="A74" s="23">
        <v>41275</v>
      </c>
      <c r="B74" s="24">
        <v>652</v>
      </c>
      <c r="C74" s="24">
        <v>495</v>
      </c>
    </row>
    <row r="75" spans="1:3" x14ac:dyDescent="0.35">
      <c r="A75" s="23">
        <v>41306</v>
      </c>
      <c r="B75" s="24">
        <v>533</v>
      </c>
      <c r="C75" s="24">
        <v>531</v>
      </c>
    </row>
    <row r="76" spans="1:3" x14ac:dyDescent="0.35">
      <c r="A76" s="23">
        <v>41334</v>
      </c>
      <c r="B76" s="24">
        <v>473</v>
      </c>
      <c r="C76" s="24">
        <v>564</v>
      </c>
    </row>
    <row r="77" spans="1:3" x14ac:dyDescent="0.35">
      <c r="A77" s="23">
        <v>41365</v>
      </c>
      <c r="B77" s="24">
        <v>646</v>
      </c>
      <c r="C77" s="24">
        <v>546</v>
      </c>
    </row>
    <row r="78" spans="1:3" x14ac:dyDescent="0.35">
      <c r="A78" s="23">
        <v>41395</v>
      </c>
      <c r="B78" s="24">
        <v>662</v>
      </c>
      <c r="C78" s="24">
        <v>561</v>
      </c>
    </row>
    <row r="79" spans="1:3" x14ac:dyDescent="0.35">
      <c r="A79" s="23">
        <v>41426</v>
      </c>
      <c r="B79" s="24">
        <v>494</v>
      </c>
      <c r="C79" s="24">
        <v>579</v>
      </c>
    </row>
    <row r="80" spans="1:3" x14ac:dyDescent="0.35">
      <c r="A80" s="23">
        <v>41456</v>
      </c>
      <c r="B80" s="24">
        <v>513</v>
      </c>
      <c r="C80" s="24">
        <v>472</v>
      </c>
    </row>
    <row r="81" spans="1:3" x14ac:dyDescent="0.35">
      <c r="A81" s="23">
        <v>41487</v>
      </c>
      <c r="B81" s="24">
        <v>620</v>
      </c>
      <c r="C81" s="24">
        <v>553</v>
      </c>
    </row>
    <row r="82" spans="1:3" x14ac:dyDescent="0.35">
      <c r="A82" s="23">
        <v>41518</v>
      </c>
      <c r="B82" s="24">
        <v>681</v>
      </c>
      <c r="C82" s="24">
        <v>603</v>
      </c>
    </row>
    <row r="83" spans="1:3" x14ac:dyDescent="0.35">
      <c r="A83" s="23">
        <v>41548</v>
      </c>
      <c r="B83" s="24">
        <v>579</v>
      </c>
      <c r="C83" s="24">
        <v>702</v>
      </c>
    </row>
    <row r="84" spans="1:3" x14ac:dyDescent="0.35">
      <c r="A84" s="23">
        <v>41579</v>
      </c>
      <c r="B84" s="24">
        <v>586</v>
      </c>
      <c r="C84" s="24">
        <v>693</v>
      </c>
    </row>
    <row r="85" spans="1:3" x14ac:dyDescent="0.35">
      <c r="A85" s="23">
        <v>41609</v>
      </c>
      <c r="B85" s="24">
        <v>437</v>
      </c>
      <c r="C85" s="24">
        <v>550</v>
      </c>
    </row>
    <row r="86" spans="1:3" x14ac:dyDescent="0.35">
      <c r="A86" s="23">
        <v>41640</v>
      </c>
      <c r="B86" s="24">
        <v>919</v>
      </c>
      <c r="C86" s="24">
        <v>487</v>
      </c>
    </row>
    <row r="87" spans="1:3" x14ac:dyDescent="0.35">
      <c r="A87" s="23">
        <v>41671</v>
      </c>
      <c r="B87" s="24">
        <v>896</v>
      </c>
      <c r="C87" s="24">
        <v>624</v>
      </c>
    </row>
    <row r="88" spans="1:3" x14ac:dyDescent="0.35">
      <c r="A88" s="23">
        <v>41699</v>
      </c>
      <c r="B88" s="24">
        <v>1016</v>
      </c>
      <c r="C88" s="24">
        <v>788</v>
      </c>
    </row>
    <row r="89" spans="1:3" x14ac:dyDescent="0.35">
      <c r="A89" s="23">
        <v>41730</v>
      </c>
      <c r="B89" s="24">
        <v>946</v>
      </c>
      <c r="C89" s="24">
        <v>938</v>
      </c>
    </row>
    <row r="90" spans="1:3" x14ac:dyDescent="0.35">
      <c r="A90" s="23">
        <v>41760</v>
      </c>
      <c r="B90" s="24">
        <v>733</v>
      </c>
      <c r="C90" s="24">
        <v>972</v>
      </c>
    </row>
    <row r="91" spans="1:3" x14ac:dyDescent="0.35">
      <c r="A91" s="23">
        <v>41791</v>
      </c>
      <c r="B91" s="24">
        <v>644</v>
      </c>
      <c r="C91" s="24">
        <v>914</v>
      </c>
    </row>
    <row r="92" spans="1:3" x14ac:dyDescent="0.35">
      <c r="A92" s="23">
        <v>41821</v>
      </c>
      <c r="B92" s="24">
        <v>670</v>
      </c>
      <c r="C92" s="24">
        <v>730</v>
      </c>
    </row>
    <row r="93" spans="1:3" x14ac:dyDescent="0.35">
      <c r="A93" s="23">
        <v>41852</v>
      </c>
      <c r="B93" s="24">
        <v>816</v>
      </c>
      <c r="C93" s="24">
        <v>827</v>
      </c>
    </row>
    <row r="94" spans="1:3" x14ac:dyDescent="0.35">
      <c r="A94" s="23">
        <v>41883</v>
      </c>
      <c r="B94" s="24">
        <v>670</v>
      </c>
      <c r="C94" s="24">
        <v>874</v>
      </c>
    </row>
    <row r="95" spans="1:3" x14ac:dyDescent="0.35">
      <c r="A95" s="23">
        <v>41913</v>
      </c>
      <c r="B95" s="24">
        <v>778</v>
      </c>
      <c r="C95" s="24">
        <v>900</v>
      </c>
    </row>
    <row r="96" spans="1:3" x14ac:dyDescent="0.35">
      <c r="A96" s="23">
        <v>41944</v>
      </c>
      <c r="B96" s="24">
        <v>710</v>
      </c>
      <c r="C96" s="24">
        <v>892</v>
      </c>
    </row>
    <row r="97" spans="1:3" x14ac:dyDescent="0.35">
      <c r="A97" s="23">
        <v>41974</v>
      </c>
      <c r="B97" s="24">
        <v>804</v>
      </c>
      <c r="C97" s="24">
        <v>687</v>
      </c>
    </row>
    <row r="98" spans="1:3" x14ac:dyDescent="0.35">
      <c r="A98" s="23">
        <v>42005</v>
      </c>
      <c r="B98" s="24">
        <v>649</v>
      </c>
      <c r="C98" s="24">
        <v>688</v>
      </c>
    </row>
    <row r="99" spans="1:3" x14ac:dyDescent="0.35">
      <c r="A99" s="23">
        <v>42036</v>
      </c>
      <c r="B99" s="24">
        <v>636</v>
      </c>
      <c r="C99" s="24">
        <v>658</v>
      </c>
    </row>
    <row r="100" spans="1:3" x14ac:dyDescent="0.35">
      <c r="A100" s="23">
        <v>42064</v>
      </c>
      <c r="B100" s="24">
        <v>785</v>
      </c>
      <c r="C100" s="24">
        <v>685</v>
      </c>
    </row>
    <row r="101" spans="1:3" x14ac:dyDescent="0.35">
      <c r="A101" s="23">
        <v>42095</v>
      </c>
      <c r="B101" s="24">
        <v>733</v>
      </c>
      <c r="C101" s="24">
        <v>736</v>
      </c>
    </row>
    <row r="102" spans="1:3" x14ac:dyDescent="0.35">
      <c r="A102" s="23">
        <v>42125</v>
      </c>
      <c r="B102" s="24">
        <v>693</v>
      </c>
      <c r="C102" s="24">
        <v>715</v>
      </c>
    </row>
    <row r="103" spans="1:3" x14ac:dyDescent="0.35">
      <c r="A103" s="23">
        <v>42156</v>
      </c>
      <c r="B103" s="24">
        <v>849</v>
      </c>
      <c r="C103" s="24">
        <v>686</v>
      </c>
    </row>
    <row r="104" spans="1:3" x14ac:dyDescent="0.35">
      <c r="A104" s="23">
        <v>42186</v>
      </c>
      <c r="B104" s="24">
        <v>617</v>
      </c>
      <c r="C104" s="24">
        <v>633</v>
      </c>
    </row>
    <row r="105" spans="1:3" x14ac:dyDescent="0.35">
      <c r="A105" s="23">
        <v>42217</v>
      </c>
      <c r="B105" s="24">
        <v>860</v>
      </c>
      <c r="C105" s="24">
        <v>720</v>
      </c>
    </row>
    <row r="106" spans="1:3" x14ac:dyDescent="0.35">
      <c r="A106" s="23">
        <v>42248</v>
      </c>
      <c r="B106" s="24">
        <v>777</v>
      </c>
      <c r="C106" s="24">
        <v>807</v>
      </c>
    </row>
    <row r="107" spans="1:3" x14ac:dyDescent="0.35">
      <c r="A107" s="23">
        <v>42278</v>
      </c>
      <c r="B107" s="24">
        <v>1010</v>
      </c>
      <c r="C107" s="24">
        <v>892</v>
      </c>
    </row>
    <row r="108" spans="1:3" x14ac:dyDescent="0.35">
      <c r="A108" s="23">
        <v>42309</v>
      </c>
      <c r="B108" s="24">
        <v>934</v>
      </c>
      <c r="C108" s="24">
        <v>982</v>
      </c>
    </row>
    <row r="109" spans="1:3" x14ac:dyDescent="0.35">
      <c r="A109" s="23">
        <v>42339</v>
      </c>
      <c r="B109" s="24">
        <v>1024</v>
      </c>
      <c r="C109" s="24">
        <v>823</v>
      </c>
    </row>
    <row r="110" spans="1:3" x14ac:dyDescent="0.35">
      <c r="A110" s="23">
        <v>42370</v>
      </c>
      <c r="B110" s="24">
        <v>1089</v>
      </c>
      <c r="C110" s="24">
        <v>874</v>
      </c>
    </row>
    <row r="111" spans="1:3" x14ac:dyDescent="0.35">
      <c r="A111" s="23">
        <v>42401</v>
      </c>
      <c r="B111" s="24">
        <v>899</v>
      </c>
      <c r="C111" s="24">
        <v>962</v>
      </c>
    </row>
    <row r="112" spans="1:3" x14ac:dyDescent="0.35">
      <c r="A112" s="23">
        <v>42430</v>
      </c>
      <c r="B112" s="24">
        <v>933</v>
      </c>
      <c r="C112" s="24">
        <v>1043</v>
      </c>
    </row>
    <row r="113" spans="1:4" x14ac:dyDescent="0.35">
      <c r="A113" s="23">
        <v>42461</v>
      </c>
      <c r="B113" s="24">
        <v>1052</v>
      </c>
      <c r="C113" s="24">
        <v>1076</v>
      </c>
    </row>
    <row r="114" spans="1:4" x14ac:dyDescent="0.35">
      <c r="A114" s="23">
        <v>42491</v>
      </c>
      <c r="B114" s="24">
        <v>832</v>
      </c>
      <c r="C114" s="24">
        <v>1076</v>
      </c>
    </row>
    <row r="115" spans="1:4" x14ac:dyDescent="0.35">
      <c r="A115" s="23">
        <v>42522</v>
      </c>
      <c r="B115" s="24">
        <v>808</v>
      </c>
      <c r="C115" s="24">
        <v>992</v>
      </c>
    </row>
    <row r="116" spans="1:4" x14ac:dyDescent="0.35">
      <c r="A116" s="23">
        <v>42552</v>
      </c>
      <c r="B116" s="24">
        <v>636</v>
      </c>
      <c r="C116" s="24">
        <v>804</v>
      </c>
    </row>
    <row r="117" spans="1:4" x14ac:dyDescent="0.35">
      <c r="A117" s="23">
        <v>42583</v>
      </c>
      <c r="B117" s="24">
        <v>1031</v>
      </c>
      <c r="C117" s="24">
        <v>851</v>
      </c>
    </row>
    <row r="118" spans="1:4" x14ac:dyDescent="0.35">
      <c r="A118" s="23">
        <v>42614</v>
      </c>
      <c r="B118" s="24">
        <v>1193</v>
      </c>
      <c r="C118" s="24">
        <v>946</v>
      </c>
    </row>
    <row r="119" spans="1:4" x14ac:dyDescent="0.35">
      <c r="A119" s="23">
        <v>42644</v>
      </c>
      <c r="B119" s="24">
        <v>1096</v>
      </c>
      <c r="C119" s="24">
        <v>1145</v>
      </c>
    </row>
    <row r="120" spans="1:4" x14ac:dyDescent="0.35">
      <c r="A120" s="23">
        <v>42675</v>
      </c>
      <c r="B120" s="24">
        <v>1663</v>
      </c>
      <c r="C120" s="24">
        <v>1190</v>
      </c>
    </row>
    <row r="121" spans="1:4" x14ac:dyDescent="0.35">
      <c r="A121" s="23">
        <v>42705</v>
      </c>
      <c r="B121" s="24">
        <v>866</v>
      </c>
      <c r="C121" s="24">
        <v>1151</v>
      </c>
    </row>
    <row r="122" spans="1:4" x14ac:dyDescent="0.35">
      <c r="A122" s="23">
        <v>42736</v>
      </c>
      <c r="B122" s="24">
        <v>1540</v>
      </c>
      <c r="C122" s="24">
        <v>1044</v>
      </c>
    </row>
    <row r="123" spans="1:4" x14ac:dyDescent="0.35">
      <c r="A123" s="23">
        <v>42767</v>
      </c>
      <c r="B123" s="24"/>
      <c r="C123" s="24">
        <v>1225</v>
      </c>
      <c r="D123" s="27"/>
    </row>
    <row r="124" spans="1:4" x14ac:dyDescent="0.35">
      <c r="A124" s="23">
        <v>42795</v>
      </c>
      <c r="B124" s="24"/>
      <c r="C124" s="24">
        <v>1359</v>
      </c>
      <c r="D124" s="27"/>
    </row>
    <row r="125" spans="1:4" x14ac:dyDescent="0.35">
      <c r="A125" s="23">
        <v>42826</v>
      </c>
      <c r="B125" s="24"/>
      <c r="C125" s="24">
        <v>1462</v>
      </c>
    </row>
    <row r="126" spans="1:4" x14ac:dyDescent="0.35">
      <c r="A126" s="23">
        <v>42856</v>
      </c>
      <c r="B126" s="24"/>
      <c r="C126" s="24">
        <v>1486</v>
      </c>
    </row>
    <row r="127" spans="1:4" x14ac:dyDescent="0.35">
      <c r="A127" s="23">
        <v>42887</v>
      </c>
      <c r="B127" s="24"/>
      <c r="C127" s="24">
        <v>1502</v>
      </c>
    </row>
    <row r="128" spans="1:4" x14ac:dyDescent="0.35">
      <c r="A128" s="23">
        <v>42917</v>
      </c>
      <c r="B128" s="24"/>
      <c r="C128" s="24">
        <v>1332</v>
      </c>
    </row>
    <row r="129" spans="1:3" x14ac:dyDescent="0.35">
      <c r="A129" s="23">
        <v>42948</v>
      </c>
      <c r="B129" s="24"/>
      <c r="C129" s="24">
        <v>1572</v>
      </c>
    </row>
    <row r="130" spans="1:3" x14ac:dyDescent="0.35">
      <c r="A130" s="23">
        <v>42979</v>
      </c>
      <c r="B130" s="24"/>
      <c r="C130" s="24">
        <v>1694</v>
      </c>
    </row>
    <row r="131" spans="1:3" x14ac:dyDescent="0.35">
      <c r="A131" s="23">
        <v>43009</v>
      </c>
      <c r="B131" s="24"/>
      <c r="C131" s="24">
        <v>1931</v>
      </c>
    </row>
    <row r="132" spans="1:3" x14ac:dyDescent="0.35">
      <c r="A132" s="23">
        <v>43040</v>
      </c>
      <c r="B132" s="24"/>
      <c r="C132" s="24">
        <v>2067</v>
      </c>
    </row>
    <row r="133" spans="1:3" x14ac:dyDescent="0.35">
      <c r="A133" s="23">
        <v>43070</v>
      </c>
      <c r="B133" s="24"/>
      <c r="C133" s="24">
        <v>1782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CE1D-4497-4746-95B4-4D3C5B019918}">
  <dimension ref="A1"/>
  <sheetViews>
    <sheetView workbookViewId="0">
      <selection activeCell="D21" sqref="D21"/>
    </sheetView>
  </sheetViews>
  <sheetFormatPr defaultRowHeight="14.5" x14ac:dyDescent="0.35"/>
  <cols>
    <col min="1" max="17" width="9.08984375"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D930-71DA-49C6-9F9A-C07488607F86}">
  <dimension ref="A1:R133"/>
  <sheetViews>
    <sheetView zoomScale="115" zoomScaleNormal="115" workbookViewId="0">
      <pane xSplit="1" ySplit="1" topLeftCell="B2" activePane="bottomRight" state="frozen"/>
      <selection activeCell="N28" sqref="N28"/>
      <selection pane="topRight" activeCell="N28" sqref="N28"/>
      <selection pane="bottomLeft" activeCell="N28" sqref="N28"/>
      <selection pane="bottomRight" activeCell="O36" sqref="O36:Q36"/>
    </sheetView>
  </sheetViews>
  <sheetFormatPr defaultColWidth="8.7265625" defaultRowHeight="14.5" x14ac:dyDescent="0.35"/>
  <cols>
    <col min="1" max="2" width="9.08984375" style="1" customWidth="1"/>
    <col min="3" max="3" width="9.08984375" style="29" customWidth="1"/>
    <col min="4" max="5" width="9.08984375" style="1" customWidth="1"/>
    <col min="6" max="12" width="9.08984375" style="6" customWidth="1"/>
    <col min="13" max="16" width="9.08984375" customWidth="1"/>
    <col min="17" max="17" width="10.90625" customWidth="1"/>
    <col min="18" max="21" width="8.7265625" customWidth="1"/>
    <col min="24" max="24" width="8.7265625" customWidth="1"/>
  </cols>
  <sheetData>
    <row r="1" spans="1:17" s="10" customFormat="1" ht="31.5" customHeight="1" x14ac:dyDescent="0.35">
      <c r="A1" s="25" t="s">
        <v>0</v>
      </c>
      <c r="B1" s="26" t="s">
        <v>1</v>
      </c>
      <c r="C1" s="26" t="s">
        <v>2</v>
      </c>
      <c r="D1" s="10" t="s">
        <v>3</v>
      </c>
      <c r="E1" s="10" t="s">
        <v>12</v>
      </c>
      <c r="F1" s="54" t="s">
        <v>4</v>
      </c>
      <c r="G1" s="28" t="s">
        <v>5</v>
      </c>
      <c r="H1" s="28" t="s">
        <v>6</v>
      </c>
      <c r="I1" s="54" t="s">
        <v>7</v>
      </c>
      <c r="J1" s="54" t="s">
        <v>36</v>
      </c>
      <c r="K1" s="28" t="s">
        <v>8</v>
      </c>
      <c r="L1" s="28" t="s">
        <v>9</v>
      </c>
    </row>
    <row r="2" spans="1:17" x14ac:dyDescent="0.35">
      <c r="A2" s="23">
        <v>39083</v>
      </c>
      <c r="B2" s="29">
        <v>352</v>
      </c>
      <c r="C2" s="29">
        <v>350</v>
      </c>
      <c r="D2" s="33">
        <v>3000</v>
      </c>
      <c r="E2" s="33"/>
      <c r="F2" s="6">
        <v>1000</v>
      </c>
      <c r="G2" s="6">
        <f t="shared" ref="G2:G33" si="0">MIN(B2,F2)</f>
        <v>352</v>
      </c>
      <c r="H2" s="6">
        <f t="shared" ref="H2:H33" si="1">B2-G2</f>
        <v>0</v>
      </c>
      <c r="I2" s="6">
        <f>F2-G2</f>
        <v>648</v>
      </c>
      <c r="J2" s="33">
        <f>AVERAGE(F2,I2)</f>
        <v>824</v>
      </c>
      <c r="K2" s="6">
        <v>0</v>
      </c>
      <c r="L2" s="6">
        <f>MAX(0,D2-F2-K2)</f>
        <v>2000</v>
      </c>
      <c r="M2" s="27"/>
      <c r="N2" s="27"/>
    </row>
    <row r="3" spans="1:17" x14ac:dyDescent="0.35">
      <c r="A3" s="23">
        <v>39114</v>
      </c>
      <c r="B3" s="29">
        <v>335</v>
      </c>
      <c r="C3" s="24">
        <v>348</v>
      </c>
      <c r="D3" s="33">
        <v>3000</v>
      </c>
      <c r="E3" s="33"/>
      <c r="F3" s="6">
        <f>I2+K2</f>
        <v>648</v>
      </c>
      <c r="G3" s="6">
        <f t="shared" si="0"/>
        <v>335</v>
      </c>
      <c r="H3" s="6">
        <f t="shared" si="1"/>
        <v>0</v>
      </c>
      <c r="I3" s="6">
        <f>F3-G3</f>
        <v>313</v>
      </c>
      <c r="J3" s="33">
        <f t="shared" ref="J3:J66" si="2">AVERAGE(F3,I3)</f>
        <v>480.5</v>
      </c>
      <c r="K3" s="6">
        <f>L2</f>
        <v>2000</v>
      </c>
      <c r="L3" s="6">
        <f>MAX(0,D3-F3-K3)</f>
        <v>352</v>
      </c>
      <c r="M3" s="27"/>
      <c r="N3" s="27"/>
      <c r="P3" s="2"/>
    </row>
    <row r="4" spans="1:17" x14ac:dyDescent="0.35">
      <c r="A4" s="23">
        <v>39142</v>
      </c>
      <c r="B4" s="29">
        <v>365</v>
      </c>
      <c r="C4" s="24">
        <v>367</v>
      </c>
      <c r="D4" s="33">
        <v>3000</v>
      </c>
      <c r="E4" s="33"/>
      <c r="F4" s="6">
        <f t="shared" ref="F4:F67" si="3">I3+K3</f>
        <v>2313</v>
      </c>
      <c r="G4" s="6">
        <f t="shared" si="0"/>
        <v>365</v>
      </c>
      <c r="H4" s="6">
        <f t="shared" si="1"/>
        <v>0</v>
      </c>
      <c r="I4" s="6">
        <f t="shared" ref="I4:I67" si="4">F4-G4</f>
        <v>1948</v>
      </c>
      <c r="J4" s="33">
        <f t="shared" si="2"/>
        <v>2130.5</v>
      </c>
      <c r="K4" s="6">
        <f t="shared" ref="K4:K67" si="5">L3</f>
        <v>352</v>
      </c>
      <c r="L4" s="6">
        <f t="shared" ref="L4:L67" si="6">MAX(0,D4-F4-K4)</f>
        <v>335</v>
      </c>
      <c r="M4" s="27"/>
      <c r="N4" s="27"/>
      <c r="P4" s="2"/>
    </row>
    <row r="5" spans="1:17" x14ac:dyDescent="0.35">
      <c r="A5" s="23">
        <v>39173</v>
      </c>
      <c r="B5" s="29">
        <v>360</v>
      </c>
      <c r="C5" s="24">
        <v>379</v>
      </c>
      <c r="D5" s="33">
        <v>3000</v>
      </c>
      <c r="E5" s="33"/>
      <c r="F5" s="6">
        <f t="shared" si="3"/>
        <v>2300</v>
      </c>
      <c r="G5" s="6">
        <f t="shared" si="0"/>
        <v>360</v>
      </c>
      <c r="H5" s="6">
        <f>B5-G5</f>
        <v>0</v>
      </c>
      <c r="I5" s="6">
        <f>F5-G5</f>
        <v>1940</v>
      </c>
      <c r="J5" s="33">
        <f t="shared" si="2"/>
        <v>2120</v>
      </c>
      <c r="K5" s="6">
        <f t="shared" si="5"/>
        <v>335</v>
      </c>
      <c r="L5" s="6">
        <f t="shared" si="6"/>
        <v>365</v>
      </c>
      <c r="M5" s="27"/>
      <c r="N5" s="27"/>
    </row>
    <row r="6" spans="1:17" x14ac:dyDescent="0.35">
      <c r="A6" s="23">
        <v>39203</v>
      </c>
      <c r="B6" s="29">
        <v>431</v>
      </c>
      <c r="C6" s="24">
        <v>364</v>
      </c>
      <c r="D6" s="33">
        <v>3000</v>
      </c>
      <c r="E6" s="33"/>
      <c r="F6" s="6">
        <f t="shared" si="3"/>
        <v>2275</v>
      </c>
      <c r="G6" s="6">
        <f>MIN(B6,F6)</f>
        <v>431</v>
      </c>
      <c r="H6" s="6">
        <f t="shared" si="1"/>
        <v>0</v>
      </c>
      <c r="I6" s="6">
        <f t="shared" si="4"/>
        <v>1844</v>
      </c>
      <c r="J6" s="33">
        <f t="shared" si="2"/>
        <v>2059.5</v>
      </c>
      <c r="K6" s="6">
        <f>L5</f>
        <v>365</v>
      </c>
      <c r="L6" s="6">
        <f t="shared" si="6"/>
        <v>360</v>
      </c>
      <c r="M6" s="27"/>
      <c r="N6" s="27"/>
    </row>
    <row r="7" spans="1:17" x14ac:dyDescent="0.35">
      <c r="A7" s="23">
        <v>39234</v>
      </c>
      <c r="B7" s="29">
        <v>477</v>
      </c>
      <c r="C7" s="24">
        <v>378</v>
      </c>
      <c r="D7" s="33">
        <v>3000</v>
      </c>
      <c r="E7" s="33"/>
      <c r="F7" s="6">
        <f t="shared" si="3"/>
        <v>2209</v>
      </c>
      <c r="G7" s="6">
        <f t="shared" si="0"/>
        <v>477</v>
      </c>
      <c r="H7" s="6">
        <f>B7-G7</f>
        <v>0</v>
      </c>
      <c r="I7" s="6">
        <f t="shared" si="4"/>
        <v>1732</v>
      </c>
      <c r="J7" s="33">
        <f t="shared" si="2"/>
        <v>1970.5</v>
      </c>
      <c r="K7" s="6">
        <f t="shared" si="5"/>
        <v>360</v>
      </c>
      <c r="L7" s="6">
        <f t="shared" si="6"/>
        <v>431</v>
      </c>
      <c r="M7" s="27"/>
      <c r="N7" s="27"/>
      <c r="P7" s="2"/>
    </row>
    <row r="8" spans="1:17" x14ac:dyDescent="0.35">
      <c r="A8" s="23">
        <v>39264</v>
      </c>
      <c r="B8" s="29">
        <v>403</v>
      </c>
      <c r="C8" s="24">
        <v>356</v>
      </c>
      <c r="D8" s="33">
        <v>3000</v>
      </c>
      <c r="E8" s="33"/>
      <c r="F8" s="6">
        <f t="shared" si="3"/>
        <v>2092</v>
      </c>
      <c r="G8" s="6">
        <f t="shared" si="0"/>
        <v>403</v>
      </c>
      <c r="H8" s="6">
        <f t="shared" si="1"/>
        <v>0</v>
      </c>
      <c r="I8" s="6">
        <f t="shared" si="4"/>
        <v>1689</v>
      </c>
      <c r="J8" s="33">
        <f t="shared" si="2"/>
        <v>1890.5</v>
      </c>
      <c r="K8" s="6">
        <f t="shared" si="5"/>
        <v>431</v>
      </c>
      <c r="L8" s="6">
        <f t="shared" si="6"/>
        <v>477</v>
      </c>
      <c r="M8" s="27"/>
      <c r="N8" s="27"/>
      <c r="P8" s="30"/>
    </row>
    <row r="9" spans="1:17" x14ac:dyDescent="0.35">
      <c r="A9" s="23">
        <v>39295</v>
      </c>
      <c r="B9" s="29">
        <v>348</v>
      </c>
      <c r="C9" s="24">
        <v>434</v>
      </c>
      <c r="D9" s="33">
        <v>3000</v>
      </c>
      <c r="E9" s="33"/>
      <c r="F9" s="6">
        <f t="shared" si="3"/>
        <v>2120</v>
      </c>
      <c r="G9" s="6">
        <f t="shared" si="0"/>
        <v>348</v>
      </c>
      <c r="H9" s="6">
        <f t="shared" si="1"/>
        <v>0</v>
      </c>
      <c r="I9" s="6">
        <f t="shared" si="4"/>
        <v>1772</v>
      </c>
      <c r="J9" s="33">
        <f t="shared" si="2"/>
        <v>1946</v>
      </c>
      <c r="K9" s="6">
        <f t="shared" si="5"/>
        <v>477</v>
      </c>
      <c r="L9" s="6">
        <f t="shared" si="6"/>
        <v>403</v>
      </c>
      <c r="M9" s="27"/>
      <c r="N9" s="27"/>
      <c r="P9" s="30"/>
    </row>
    <row r="10" spans="1:17" x14ac:dyDescent="0.35">
      <c r="A10" s="23">
        <v>39326</v>
      </c>
      <c r="B10" s="29">
        <v>271</v>
      </c>
      <c r="C10" s="24">
        <v>433</v>
      </c>
      <c r="D10" s="33">
        <v>3000</v>
      </c>
      <c r="E10" s="33"/>
      <c r="F10" s="6">
        <f t="shared" si="3"/>
        <v>2249</v>
      </c>
      <c r="G10" s="6">
        <f t="shared" si="0"/>
        <v>271</v>
      </c>
      <c r="H10" s="6">
        <f t="shared" si="1"/>
        <v>0</v>
      </c>
      <c r="I10" s="6">
        <f t="shared" si="4"/>
        <v>1978</v>
      </c>
      <c r="J10" s="33">
        <f t="shared" si="2"/>
        <v>2113.5</v>
      </c>
      <c r="K10" s="6">
        <f t="shared" si="5"/>
        <v>403</v>
      </c>
      <c r="L10" s="6">
        <f t="shared" si="6"/>
        <v>348</v>
      </c>
      <c r="M10" s="27"/>
      <c r="N10" s="27"/>
    </row>
    <row r="11" spans="1:17" x14ac:dyDescent="0.35">
      <c r="A11" s="23">
        <v>39356</v>
      </c>
      <c r="B11" s="29">
        <v>562</v>
      </c>
      <c r="C11" s="24">
        <v>421</v>
      </c>
      <c r="D11" s="33">
        <v>3000</v>
      </c>
      <c r="E11" s="33"/>
      <c r="F11" s="6">
        <f t="shared" si="3"/>
        <v>2381</v>
      </c>
      <c r="G11" s="6">
        <f t="shared" si="0"/>
        <v>562</v>
      </c>
      <c r="H11" s="6">
        <f t="shared" si="1"/>
        <v>0</v>
      </c>
      <c r="I11" s="6">
        <f t="shared" si="4"/>
        <v>1819</v>
      </c>
      <c r="J11" s="33">
        <f t="shared" si="2"/>
        <v>2100</v>
      </c>
      <c r="K11" s="6">
        <f t="shared" si="5"/>
        <v>348</v>
      </c>
      <c r="L11" s="6">
        <f t="shared" si="6"/>
        <v>271</v>
      </c>
      <c r="M11" s="27"/>
      <c r="N11" s="27"/>
      <c r="P11" s="27"/>
    </row>
    <row r="12" spans="1:17" x14ac:dyDescent="0.35">
      <c r="A12" s="23">
        <v>39387</v>
      </c>
      <c r="B12" s="29">
        <v>525</v>
      </c>
      <c r="C12" s="24">
        <v>486</v>
      </c>
      <c r="D12" s="33">
        <v>3000</v>
      </c>
      <c r="E12" s="33"/>
      <c r="F12" s="6">
        <f t="shared" si="3"/>
        <v>2167</v>
      </c>
      <c r="G12" s="6">
        <f t="shared" si="0"/>
        <v>525</v>
      </c>
      <c r="H12" s="6">
        <f t="shared" si="1"/>
        <v>0</v>
      </c>
      <c r="I12" s="6">
        <f t="shared" si="4"/>
        <v>1642</v>
      </c>
      <c r="J12" s="33">
        <f t="shared" si="2"/>
        <v>1904.5</v>
      </c>
      <c r="K12" s="6">
        <f t="shared" si="5"/>
        <v>271</v>
      </c>
      <c r="L12" s="6">
        <f t="shared" si="6"/>
        <v>562</v>
      </c>
      <c r="M12" s="27"/>
      <c r="N12" s="27"/>
      <c r="P12" s="27"/>
    </row>
    <row r="13" spans="1:17" x14ac:dyDescent="0.35">
      <c r="A13" s="23">
        <v>39417</v>
      </c>
      <c r="B13" s="29">
        <v>512</v>
      </c>
      <c r="C13" s="24">
        <v>423</v>
      </c>
      <c r="D13" s="33">
        <v>3000</v>
      </c>
      <c r="E13" s="33"/>
      <c r="F13" s="6">
        <f t="shared" si="3"/>
        <v>1913</v>
      </c>
      <c r="G13" s="6">
        <f t="shared" si="0"/>
        <v>512</v>
      </c>
      <c r="H13" s="6">
        <f t="shared" si="1"/>
        <v>0</v>
      </c>
      <c r="I13" s="6">
        <f t="shared" si="4"/>
        <v>1401</v>
      </c>
      <c r="J13" s="33">
        <f t="shared" si="2"/>
        <v>1657</v>
      </c>
      <c r="K13" s="6">
        <f t="shared" si="5"/>
        <v>562</v>
      </c>
      <c r="L13" s="6">
        <f t="shared" si="6"/>
        <v>525</v>
      </c>
      <c r="M13" s="27"/>
      <c r="N13" s="27"/>
      <c r="P13" s="27"/>
    </row>
    <row r="14" spans="1:17" x14ac:dyDescent="0.35">
      <c r="A14" s="23">
        <v>39448</v>
      </c>
      <c r="B14" s="29">
        <v>368</v>
      </c>
      <c r="C14" s="24">
        <v>444</v>
      </c>
      <c r="D14" s="33">
        <v>3000</v>
      </c>
      <c r="E14" s="33"/>
      <c r="F14" s="6">
        <f t="shared" si="3"/>
        <v>1963</v>
      </c>
      <c r="G14" s="6">
        <f t="shared" si="0"/>
        <v>368</v>
      </c>
      <c r="H14" s="6">
        <f t="shared" si="1"/>
        <v>0</v>
      </c>
      <c r="I14" s="6">
        <f t="shared" si="4"/>
        <v>1595</v>
      </c>
      <c r="J14" s="33">
        <f t="shared" si="2"/>
        <v>1779</v>
      </c>
      <c r="K14" s="6">
        <f t="shared" si="5"/>
        <v>525</v>
      </c>
      <c r="L14" s="6">
        <f t="shared" si="6"/>
        <v>512</v>
      </c>
      <c r="M14" s="27"/>
      <c r="N14" s="27"/>
      <c r="P14" s="32"/>
    </row>
    <row r="15" spans="1:17" x14ac:dyDescent="0.35">
      <c r="A15" s="23">
        <v>39479</v>
      </c>
      <c r="B15" s="29">
        <v>474</v>
      </c>
      <c r="C15" s="24">
        <v>422</v>
      </c>
      <c r="D15" s="33">
        <v>3000</v>
      </c>
      <c r="E15" s="33"/>
      <c r="F15" s="6">
        <f t="shared" si="3"/>
        <v>2120</v>
      </c>
      <c r="G15" s="6">
        <f t="shared" si="0"/>
        <v>474</v>
      </c>
      <c r="H15" s="6">
        <f t="shared" si="1"/>
        <v>0</v>
      </c>
      <c r="I15" s="6">
        <f t="shared" si="4"/>
        <v>1646</v>
      </c>
      <c r="J15" s="33">
        <f t="shared" si="2"/>
        <v>1883</v>
      </c>
      <c r="K15" s="6">
        <f t="shared" si="5"/>
        <v>512</v>
      </c>
      <c r="L15" s="6">
        <f t="shared" si="6"/>
        <v>368</v>
      </c>
      <c r="M15" s="27"/>
      <c r="N15" s="27"/>
      <c r="Q15" s="31"/>
    </row>
    <row r="16" spans="1:17" x14ac:dyDescent="0.35">
      <c r="A16" s="23">
        <v>39508</v>
      </c>
      <c r="B16" s="29">
        <v>379</v>
      </c>
      <c r="C16" s="24">
        <v>477</v>
      </c>
      <c r="D16" s="33">
        <v>3000</v>
      </c>
      <c r="E16" s="33"/>
      <c r="F16" s="6">
        <f t="shared" si="3"/>
        <v>2158</v>
      </c>
      <c r="G16" s="6">
        <f t="shared" si="0"/>
        <v>379</v>
      </c>
      <c r="H16" s="6">
        <f t="shared" si="1"/>
        <v>0</v>
      </c>
      <c r="I16" s="6">
        <f t="shared" si="4"/>
        <v>1779</v>
      </c>
      <c r="J16" s="33">
        <f t="shared" si="2"/>
        <v>1968.5</v>
      </c>
      <c r="K16" s="6">
        <f t="shared" si="5"/>
        <v>368</v>
      </c>
      <c r="L16" s="6">
        <f t="shared" si="6"/>
        <v>474</v>
      </c>
      <c r="M16" s="27"/>
      <c r="N16" s="27"/>
      <c r="Q16" s="31"/>
    </row>
    <row r="17" spans="1:17" x14ac:dyDescent="0.35">
      <c r="A17" s="23">
        <v>39539</v>
      </c>
      <c r="B17" s="29">
        <v>593</v>
      </c>
      <c r="C17" s="24">
        <v>469</v>
      </c>
      <c r="D17" s="33">
        <v>3000</v>
      </c>
      <c r="E17" s="33"/>
      <c r="F17" s="6">
        <f t="shared" si="3"/>
        <v>2147</v>
      </c>
      <c r="G17" s="6">
        <f t="shared" si="0"/>
        <v>593</v>
      </c>
      <c r="H17" s="6">
        <f t="shared" si="1"/>
        <v>0</v>
      </c>
      <c r="I17" s="6">
        <f t="shared" si="4"/>
        <v>1554</v>
      </c>
      <c r="J17" s="33">
        <f t="shared" si="2"/>
        <v>1850.5</v>
      </c>
      <c r="K17" s="6">
        <f t="shared" si="5"/>
        <v>474</v>
      </c>
      <c r="L17" s="6">
        <f t="shared" si="6"/>
        <v>379</v>
      </c>
      <c r="M17" s="27"/>
      <c r="N17" s="27"/>
      <c r="Q17" s="31"/>
    </row>
    <row r="18" spans="1:17" x14ac:dyDescent="0.35">
      <c r="A18" s="23">
        <v>39569</v>
      </c>
      <c r="B18" s="29">
        <v>441</v>
      </c>
      <c r="C18" s="24">
        <v>508</v>
      </c>
      <c r="D18" s="33">
        <v>3000</v>
      </c>
      <c r="E18" s="33"/>
      <c r="F18" s="6">
        <f t="shared" si="3"/>
        <v>2028</v>
      </c>
      <c r="G18" s="6">
        <f t="shared" si="0"/>
        <v>441</v>
      </c>
      <c r="H18" s="6">
        <f t="shared" si="1"/>
        <v>0</v>
      </c>
      <c r="I18" s="6">
        <f t="shared" si="4"/>
        <v>1587</v>
      </c>
      <c r="J18" s="33">
        <f t="shared" si="2"/>
        <v>1807.5</v>
      </c>
      <c r="K18" s="6">
        <f t="shared" si="5"/>
        <v>379</v>
      </c>
      <c r="L18" s="6">
        <f t="shared" si="6"/>
        <v>593</v>
      </c>
      <c r="M18" s="27"/>
      <c r="N18" s="27"/>
    </row>
    <row r="19" spans="1:17" x14ac:dyDescent="0.35">
      <c r="A19" s="23">
        <v>39600</v>
      </c>
      <c r="B19" s="29">
        <v>593</v>
      </c>
      <c r="C19" s="24">
        <v>484</v>
      </c>
      <c r="D19" s="33">
        <v>3000</v>
      </c>
      <c r="E19" s="33"/>
      <c r="F19" s="6">
        <f t="shared" si="3"/>
        <v>1966</v>
      </c>
      <c r="G19" s="6">
        <f t="shared" si="0"/>
        <v>593</v>
      </c>
      <c r="H19" s="6">
        <f t="shared" si="1"/>
        <v>0</v>
      </c>
      <c r="I19" s="6">
        <f t="shared" si="4"/>
        <v>1373</v>
      </c>
      <c r="J19" s="33">
        <f t="shared" si="2"/>
        <v>1669.5</v>
      </c>
      <c r="K19" s="6">
        <f t="shared" si="5"/>
        <v>593</v>
      </c>
      <c r="L19" s="6">
        <f t="shared" si="6"/>
        <v>441</v>
      </c>
      <c r="M19" s="27"/>
      <c r="N19" s="27"/>
    </row>
    <row r="20" spans="1:17" x14ac:dyDescent="0.35">
      <c r="A20" s="23">
        <v>39630</v>
      </c>
      <c r="B20" s="29">
        <v>386</v>
      </c>
      <c r="C20" s="24">
        <v>455</v>
      </c>
      <c r="D20" s="33">
        <v>3000</v>
      </c>
      <c r="E20" s="33"/>
      <c r="F20" s="6">
        <f t="shared" si="3"/>
        <v>1966</v>
      </c>
      <c r="G20" s="6">
        <f t="shared" si="0"/>
        <v>386</v>
      </c>
      <c r="H20" s="6">
        <f t="shared" si="1"/>
        <v>0</v>
      </c>
      <c r="I20" s="6">
        <f t="shared" si="4"/>
        <v>1580</v>
      </c>
      <c r="J20" s="33">
        <f t="shared" si="2"/>
        <v>1773</v>
      </c>
      <c r="K20" s="6">
        <f t="shared" si="5"/>
        <v>441</v>
      </c>
      <c r="L20" s="6">
        <f t="shared" si="6"/>
        <v>593</v>
      </c>
      <c r="M20" s="27"/>
      <c r="N20" s="27"/>
    </row>
    <row r="21" spans="1:17" x14ac:dyDescent="0.35">
      <c r="A21" s="23">
        <v>39661</v>
      </c>
      <c r="B21" s="29">
        <v>278</v>
      </c>
      <c r="C21" s="24">
        <v>505</v>
      </c>
      <c r="D21" s="33">
        <v>3000</v>
      </c>
      <c r="E21" s="33"/>
      <c r="F21" s="6">
        <f t="shared" si="3"/>
        <v>2021</v>
      </c>
      <c r="G21" s="6">
        <f t="shared" si="0"/>
        <v>278</v>
      </c>
      <c r="H21" s="6">
        <f t="shared" si="1"/>
        <v>0</v>
      </c>
      <c r="I21" s="6">
        <f t="shared" si="4"/>
        <v>1743</v>
      </c>
      <c r="J21" s="33">
        <f t="shared" si="2"/>
        <v>1882</v>
      </c>
      <c r="K21" s="6">
        <f t="shared" si="5"/>
        <v>593</v>
      </c>
      <c r="L21" s="6">
        <f t="shared" si="6"/>
        <v>386</v>
      </c>
      <c r="M21" s="27"/>
      <c r="N21" s="27"/>
    </row>
    <row r="22" spans="1:17" x14ac:dyDescent="0.35">
      <c r="A22" s="23">
        <v>39692</v>
      </c>
      <c r="B22" s="29">
        <v>371</v>
      </c>
      <c r="C22" s="24">
        <v>452</v>
      </c>
      <c r="D22" s="33">
        <v>3000</v>
      </c>
      <c r="E22" s="33"/>
      <c r="F22" s="6">
        <f t="shared" si="3"/>
        <v>2336</v>
      </c>
      <c r="G22" s="6">
        <f t="shared" si="0"/>
        <v>371</v>
      </c>
      <c r="H22" s="6">
        <f t="shared" si="1"/>
        <v>0</v>
      </c>
      <c r="I22" s="6">
        <f t="shared" si="4"/>
        <v>1965</v>
      </c>
      <c r="J22" s="33">
        <f t="shared" si="2"/>
        <v>2150.5</v>
      </c>
      <c r="K22" s="6">
        <f t="shared" si="5"/>
        <v>386</v>
      </c>
      <c r="L22" s="6">
        <f t="shared" si="6"/>
        <v>278</v>
      </c>
      <c r="M22" s="27"/>
      <c r="N22" s="27"/>
    </row>
    <row r="23" spans="1:17" x14ac:dyDescent="0.35">
      <c r="A23" s="23">
        <v>39722</v>
      </c>
      <c r="B23" s="29">
        <v>395</v>
      </c>
      <c r="C23" s="24">
        <v>462</v>
      </c>
      <c r="D23" s="33">
        <v>3000</v>
      </c>
      <c r="E23" s="33"/>
      <c r="F23" s="6">
        <f t="shared" si="3"/>
        <v>2351</v>
      </c>
      <c r="G23" s="6">
        <f t="shared" si="0"/>
        <v>395</v>
      </c>
      <c r="H23" s="6">
        <f t="shared" si="1"/>
        <v>0</v>
      </c>
      <c r="I23" s="6">
        <f t="shared" si="4"/>
        <v>1956</v>
      </c>
      <c r="J23" s="33">
        <f t="shared" si="2"/>
        <v>2153.5</v>
      </c>
      <c r="K23" s="6">
        <f t="shared" si="5"/>
        <v>278</v>
      </c>
      <c r="L23" s="6">
        <f t="shared" si="6"/>
        <v>371</v>
      </c>
      <c r="M23" s="27"/>
      <c r="N23" s="27"/>
    </row>
    <row r="24" spans="1:17" x14ac:dyDescent="0.35">
      <c r="A24" s="23">
        <v>39753</v>
      </c>
      <c r="B24" s="29">
        <v>262</v>
      </c>
      <c r="C24" s="24">
        <v>444</v>
      </c>
      <c r="D24" s="33">
        <v>3000</v>
      </c>
      <c r="E24" s="33"/>
      <c r="F24" s="6">
        <f t="shared" si="3"/>
        <v>2234</v>
      </c>
      <c r="G24" s="6">
        <f t="shared" si="0"/>
        <v>262</v>
      </c>
      <c r="H24" s="6">
        <f t="shared" si="1"/>
        <v>0</v>
      </c>
      <c r="I24" s="6">
        <f t="shared" si="4"/>
        <v>1972</v>
      </c>
      <c r="J24" s="33">
        <f t="shared" si="2"/>
        <v>2103</v>
      </c>
      <c r="K24" s="6">
        <f t="shared" si="5"/>
        <v>371</v>
      </c>
      <c r="L24" s="6">
        <f t="shared" si="6"/>
        <v>395</v>
      </c>
      <c r="M24" s="27"/>
      <c r="N24" s="27"/>
    </row>
    <row r="25" spans="1:17" x14ac:dyDescent="0.35">
      <c r="A25" s="23">
        <v>39783</v>
      </c>
      <c r="B25" s="29">
        <v>423</v>
      </c>
      <c r="C25" s="24">
        <v>304</v>
      </c>
      <c r="D25" s="33">
        <v>3000</v>
      </c>
      <c r="E25" s="33"/>
      <c r="F25" s="6">
        <f t="shared" si="3"/>
        <v>2343</v>
      </c>
      <c r="G25" s="6">
        <f t="shared" si="0"/>
        <v>423</v>
      </c>
      <c r="H25" s="6">
        <f t="shared" si="1"/>
        <v>0</v>
      </c>
      <c r="I25" s="6">
        <f t="shared" si="4"/>
        <v>1920</v>
      </c>
      <c r="J25" s="33">
        <f t="shared" si="2"/>
        <v>2131.5</v>
      </c>
      <c r="K25" s="6">
        <f t="shared" si="5"/>
        <v>395</v>
      </c>
      <c r="L25" s="6">
        <f t="shared" si="6"/>
        <v>262</v>
      </c>
      <c r="M25" s="27"/>
      <c r="N25" s="27"/>
    </row>
    <row r="26" spans="1:17" x14ac:dyDescent="0.35">
      <c r="A26" s="23">
        <v>39814</v>
      </c>
      <c r="B26" s="29">
        <v>159</v>
      </c>
      <c r="C26" s="24">
        <v>312</v>
      </c>
      <c r="D26" s="33">
        <v>3000</v>
      </c>
      <c r="E26" s="33"/>
      <c r="F26" s="6">
        <f t="shared" si="3"/>
        <v>2315</v>
      </c>
      <c r="G26" s="6">
        <f t="shared" si="0"/>
        <v>159</v>
      </c>
      <c r="H26" s="6">
        <f t="shared" si="1"/>
        <v>0</v>
      </c>
      <c r="I26" s="6">
        <f t="shared" si="4"/>
        <v>2156</v>
      </c>
      <c r="J26" s="33">
        <f t="shared" si="2"/>
        <v>2235.5</v>
      </c>
      <c r="K26" s="6">
        <f t="shared" si="5"/>
        <v>262</v>
      </c>
      <c r="L26" s="6">
        <f t="shared" si="6"/>
        <v>423</v>
      </c>
      <c r="M26" s="27"/>
      <c r="N26" s="27"/>
    </row>
    <row r="27" spans="1:17" x14ac:dyDescent="0.35">
      <c r="A27" s="23">
        <v>39845</v>
      </c>
      <c r="B27" s="29">
        <v>292</v>
      </c>
      <c r="C27" s="24">
        <v>240</v>
      </c>
      <c r="D27" s="33">
        <v>3000</v>
      </c>
      <c r="E27" s="33"/>
      <c r="F27" s="6">
        <f t="shared" si="3"/>
        <v>2418</v>
      </c>
      <c r="G27" s="6">
        <f t="shared" si="0"/>
        <v>292</v>
      </c>
      <c r="H27" s="6">
        <f t="shared" si="1"/>
        <v>0</v>
      </c>
      <c r="I27" s="6">
        <f t="shared" si="4"/>
        <v>2126</v>
      </c>
      <c r="J27" s="33">
        <f t="shared" si="2"/>
        <v>2272</v>
      </c>
      <c r="K27" s="6">
        <f t="shared" si="5"/>
        <v>423</v>
      </c>
      <c r="L27" s="6">
        <f t="shared" si="6"/>
        <v>159</v>
      </c>
      <c r="M27" s="27"/>
      <c r="N27" s="27"/>
    </row>
    <row r="28" spans="1:17" x14ac:dyDescent="0.35">
      <c r="A28" s="23">
        <v>39873</v>
      </c>
      <c r="B28" s="29">
        <v>330</v>
      </c>
      <c r="C28" s="24">
        <v>251</v>
      </c>
      <c r="D28" s="33">
        <v>3000</v>
      </c>
      <c r="E28" s="33"/>
      <c r="F28" s="6">
        <f t="shared" si="3"/>
        <v>2549</v>
      </c>
      <c r="G28" s="6">
        <f t="shared" si="0"/>
        <v>330</v>
      </c>
      <c r="H28" s="6">
        <f t="shared" si="1"/>
        <v>0</v>
      </c>
      <c r="I28" s="6">
        <f t="shared" si="4"/>
        <v>2219</v>
      </c>
      <c r="J28" s="33">
        <f t="shared" si="2"/>
        <v>2384</v>
      </c>
      <c r="K28" s="6">
        <f t="shared" si="5"/>
        <v>159</v>
      </c>
      <c r="L28" s="6">
        <f t="shared" si="6"/>
        <v>292</v>
      </c>
      <c r="M28" s="27"/>
      <c r="N28" s="27"/>
    </row>
    <row r="29" spans="1:17" x14ac:dyDescent="0.35">
      <c r="A29" s="23">
        <v>39904</v>
      </c>
      <c r="B29" s="29">
        <v>278</v>
      </c>
      <c r="C29" s="24">
        <v>267</v>
      </c>
      <c r="D29" s="33">
        <v>3000</v>
      </c>
      <c r="E29" s="33"/>
      <c r="F29" s="6">
        <f t="shared" si="3"/>
        <v>2378</v>
      </c>
      <c r="G29" s="6">
        <f t="shared" si="0"/>
        <v>278</v>
      </c>
      <c r="H29" s="6">
        <f t="shared" si="1"/>
        <v>0</v>
      </c>
      <c r="I29" s="6">
        <f t="shared" si="4"/>
        <v>2100</v>
      </c>
      <c r="J29" s="33">
        <f t="shared" si="2"/>
        <v>2239</v>
      </c>
      <c r="K29" s="6">
        <f t="shared" si="5"/>
        <v>292</v>
      </c>
      <c r="L29" s="6">
        <f t="shared" si="6"/>
        <v>330</v>
      </c>
      <c r="M29" s="27"/>
      <c r="N29" s="27"/>
    </row>
    <row r="30" spans="1:17" x14ac:dyDescent="0.35">
      <c r="A30" s="23">
        <v>39934</v>
      </c>
      <c r="B30" s="29">
        <v>389</v>
      </c>
      <c r="C30" s="24">
        <v>249</v>
      </c>
      <c r="D30" s="33">
        <v>3000</v>
      </c>
      <c r="E30" s="33"/>
      <c r="F30" s="6">
        <f t="shared" si="3"/>
        <v>2392</v>
      </c>
      <c r="G30" s="6">
        <f t="shared" si="0"/>
        <v>389</v>
      </c>
      <c r="H30" s="6">
        <f t="shared" si="1"/>
        <v>0</v>
      </c>
      <c r="I30" s="6">
        <f t="shared" si="4"/>
        <v>2003</v>
      </c>
      <c r="J30" s="33">
        <f t="shared" si="2"/>
        <v>2197.5</v>
      </c>
      <c r="K30" s="6">
        <f t="shared" si="5"/>
        <v>330</v>
      </c>
      <c r="L30" s="6">
        <f t="shared" si="6"/>
        <v>278</v>
      </c>
      <c r="M30" s="27"/>
      <c r="N30" s="27"/>
      <c r="O30" t="s">
        <v>47</v>
      </c>
      <c r="Q30" s="37">
        <v>2</v>
      </c>
    </row>
    <row r="31" spans="1:17" x14ac:dyDescent="0.35">
      <c r="A31" s="23">
        <v>39965</v>
      </c>
      <c r="B31" s="29">
        <v>383</v>
      </c>
      <c r="C31" s="24">
        <v>276</v>
      </c>
      <c r="D31" s="33">
        <v>3000</v>
      </c>
      <c r="E31" s="33"/>
      <c r="F31" s="6">
        <f t="shared" si="3"/>
        <v>2333</v>
      </c>
      <c r="G31" s="6">
        <f t="shared" si="0"/>
        <v>383</v>
      </c>
      <c r="H31" s="6">
        <f t="shared" si="1"/>
        <v>0</v>
      </c>
      <c r="I31" s="6">
        <f t="shared" si="4"/>
        <v>1950</v>
      </c>
      <c r="J31" s="33">
        <f t="shared" si="2"/>
        <v>2141.5</v>
      </c>
      <c r="K31" s="6">
        <f t="shared" si="5"/>
        <v>278</v>
      </c>
      <c r="L31" s="6">
        <f t="shared" si="6"/>
        <v>389</v>
      </c>
      <c r="M31" s="27"/>
      <c r="N31" s="27"/>
      <c r="O31" t="s">
        <v>48</v>
      </c>
      <c r="Q31" s="37">
        <v>10</v>
      </c>
    </row>
    <row r="32" spans="1:17" x14ac:dyDescent="0.35">
      <c r="A32" s="23">
        <v>39995</v>
      </c>
      <c r="B32" s="29">
        <v>378</v>
      </c>
      <c r="C32" s="24">
        <v>263</v>
      </c>
      <c r="D32" s="33">
        <v>3000</v>
      </c>
      <c r="E32" s="33"/>
      <c r="F32" s="6">
        <f t="shared" si="3"/>
        <v>2228</v>
      </c>
      <c r="G32" s="6">
        <f t="shared" si="0"/>
        <v>378</v>
      </c>
      <c r="H32" s="6">
        <f t="shared" si="1"/>
        <v>0</v>
      </c>
      <c r="I32" s="6">
        <f t="shared" si="4"/>
        <v>1850</v>
      </c>
      <c r="J32" s="33">
        <f t="shared" si="2"/>
        <v>2039</v>
      </c>
      <c r="K32" s="6">
        <f t="shared" si="5"/>
        <v>389</v>
      </c>
      <c r="L32" s="6">
        <f t="shared" si="6"/>
        <v>383</v>
      </c>
      <c r="M32" s="27"/>
      <c r="N32" s="27"/>
      <c r="O32" t="s">
        <v>45</v>
      </c>
      <c r="Q32" s="37">
        <f>Q30*SUM(J:J)</f>
        <v>364749</v>
      </c>
    </row>
    <row r="33" spans="1:18" x14ac:dyDescent="0.35">
      <c r="A33" s="23">
        <v>40026</v>
      </c>
      <c r="B33" s="29">
        <v>377</v>
      </c>
      <c r="C33" s="24">
        <v>346</v>
      </c>
      <c r="D33" s="33">
        <v>3000</v>
      </c>
      <c r="E33" s="33"/>
      <c r="F33" s="6">
        <f t="shared" si="3"/>
        <v>2239</v>
      </c>
      <c r="G33" s="6">
        <f t="shared" si="0"/>
        <v>377</v>
      </c>
      <c r="H33" s="6">
        <f t="shared" si="1"/>
        <v>0</v>
      </c>
      <c r="I33" s="6">
        <f t="shared" si="4"/>
        <v>1862</v>
      </c>
      <c r="J33" s="33">
        <f t="shared" si="2"/>
        <v>2050.5</v>
      </c>
      <c r="K33" s="6">
        <f t="shared" si="5"/>
        <v>383</v>
      </c>
      <c r="L33" s="6">
        <f t="shared" si="6"/>
        <v>378</v>
      </c>
      <c r="M33" s="27"/>
      <c r="N33" s="27"/>
      <c r="O33" t="s">
        <v>46</v>
      </c>
      <c r="Q33" s="37">
        <f>Q31*SUM(H:H)</f>
        <v>14360</v>
      </c>
    </row>
    <row r="34" spans="1:18" x14ac:dyDescent="0.35">
      <c r="A34" s="23">
        <v>40057</v>
      </c>
      <c r="B34" s="29">
        <v>447</v>
      </c>
      <c r="C34" s="24">
        <v>380</v>
      </c>
      <c r="D34" s="33">
        <v>3000</v>
      </c>
      <c r="E34" s="33"/>
      <c r="F34" s="6">
        <f t="shared" si="3"/>
        <v>2245</v>
      </c>
      <c r="G34" s="6">
        <f t="shared" ref="G34:G65" si="7">MIN(B34,F34)</f>
        <v>447</v>
      </c>
      <c r="H34" s="6">
        <f t="shared" ref="H34:H65" si="8">B34-G34</f>
        <v>0</v>
      </c>
      <c r="I34" s="6">
        <f t="shared" si="4"/>
        <v>1798</v>
      </c>
      <c r="J34" s="33">
        <f t="shared" si="2"/>
        <v>2021.5</v>
      </c>
      <c r="K34" s="6">
        <f t="shared" si="5"/>
        <v>378</v>
      </c>
      <c r="L34" s="6">
        <f t="shared" si="6"/>
        <v>377</v>
      </c>
      <c r="M34" s="27"/>
      <c r="N34" s="27"/>
      <c r="O34" t="s">
        <v>49</v>
      </c>
      <c r="Q34" s="55">
        <f>Q33+Q32</f>
        <v>379109</v>
      </c>
    </row>
    <row r="35" spans="1:18" x14ac:dyDescent="0.35">
      <c r="A35" s="23">
        <v>40087</v>
      </c>
      <c r="B35" s="29">
        <v>450</v>
      </c>
      <c r="C35" s="24">
        <v>456</v>
      </c>
      <c r="D35" s="33">
        <v>3000</v>
      </c>
      <c r="E35" s="33"/>
      <c r="F35" s="6">
        <f t="shared" si="3"/>
        <v>2176</v>
      </c>
      <c r="G35" s="6">
        <f t="shared" si="7"/>
        <v>450</v>
      </c>
      <c r="H35" s="6">
        <f t="shared" si="8"/>
        <v>0</v>
      </c>
      <c r="I35" s="6">
        <f t="shared" si="4"/>
        <v>1726</v>
      </c>
      <c r="J35" s="33">
        <f t="shared" si="2"/>
        <v>1951</v>
      </c>
      <c r="K35" s="6">
        <f t="shared" si="5"/>
        <v>377</v>
      </c>
      <c r="L35" s="6">
        <f t="shared" si="6"/>
        <v>447</v>
      </c>
      <c r="M35" s="27"/>
      <c r="N35" s="27"/>
      <c r="O35" t="s">
        <v>50</v>
      </c>
      <c r="Q35" s="36">
        <f>1-SUM(H:H)/SUM(B:B)</f>
        <v>0.98041328513946668</v>
      </c>
    </row>
    <row r="36" spans="1:18" x14ac:dyDescent="0.35">
      <c r="A36" s="23">
        <v>40118</v>
      </c>
      <c r="B36" s="29">
        <v>424</v>
      </c>
      <c r="C36" s="24">
        <v>487</v>
      </c>
      <c r="D36" s="33">
        <v>3000</v>
      </c>
      <c r="E36" s="33"/>
      <c r="F36" s="6">
        <f t="shared" si="3"/>
        <v>2103</v>
      </c>
      <c r="G36" s="6">
        <f t="shared" si="7"/>
        <v>424</v>
      </c>
      <c r="H36" s="6">
        <f t="shared" si="8"/>
        <v>0</v>
      </c>
      <c r="I36" s="6">
        <f t="shared" si="4"/>
        <v>1679</v>
      </c>
      <c r="J36" s="33">
        <f t="shared" si="2"/>
        <v>1891</v>
      </c>
      <c r="K36" s="6">
        <f t="shared" si="5"/>
        <v>447</v>
      </c>
      <c r="L36" s="6">
        <f t="shared" si="6"/>
        <v>450</v>
      </c>
      <c r="M36" s="27"/>
      <c r="N36" s="27"/>
      <c r="O36" t="s">
        <v>51</v>
      </c>
      <c r="Q36" s="46">
        <f>AVERAGE(J:J)</f>
        <v>1507.2272727272727</v>
      </c>
      <c r="R36" s="4"/>
    </row>
    <row r="37" spans="1:18" x14ac:dyDescent="0.35">
      <c r="A37" s="23">
        <v>40148</v>
      </c>
      <c r="B37" s="29">
        <v>551</v>
      </c>
      <c r="C37" s="24">
        <v>401</v>
      </c>
      <c r="D37" s="33">
        <v>3000</v>
      </c>
      <c r="E37" s="33"/>
      <c r="F37" s="6">
        <f t="shared" si="3"/>
        <v>2126</v>
      </c>
      <c r="G37" s="6">
        <f t="shared" si="7"/>
        <v>551</v>
      </c>
      <c r="H37" s="6">
        <f t="shared" si="8"/>
        <v>0</v>
      </c>
      <c r="I37" s="6">
        <f t="shared" si="4"/>
        <v>1575</v>
      </c>
      <c r="J37" s="33">
        <f t="shared" si="2"/>
        <v>1850.5</v>
      </c>
      <c r="K37" s="6">
        <f t="shared" si="5"/>
        <v>450</v>
      </c>
      <c r="L37" s="6">
        <f t="shared" si="6"/>
        <v>424</v>
      </c>
      <c r="M37" s="27"/>
      <c r="N37" s="27"/>
      <c r="O37" t="s">
        <v>55</v>
      </c>
      <c r="Q37" s="36">
        <f>1-COUNTIF(H2:H122,"&gt;0")/COUNT(H2:H122)</f>
        <v>0.96694214876033058</v>
      </c>
    </row>
    <row r="38" spans="1:18" x14ac:dyDescent="0.35">
      <c r="A38" s="23">
        <v>40179</v>
      </c>
      <c r="B38" s="29">
        <v>260</v>
      </c>
      <c r="C38" s="24">
        <v>446</v>
      </c>
      <c r="D38" s="33">
        <v>3000</v>
      </c>
      <c r="E38" s="33"/>
      <c r="F38" s="6">
        <f t="shared" si="3"/>
        <v>2025</v>
      </c>
      <c r="G38" s="6">
        <f t="shared" si="7"/>
        <v>260</v>
      </c>
      <c r="H38" s="6">
        <f t="shared" si="8"/>
        <v>0</v>
      </c>
      <c r="I38" s="6">
        <f t="shared" si="4"/>
        <v>1765</v>
      </c>
      <c r="J38" s="33">
        <f t="shared" si="2"/>
        <v>1895</v>
      </c>
      <c r="K38" s="6">
        <f t="shared" si="5"/>
        <v>424</v>
      </c>
      <c r="L38" s="6">
        <f t="shared" si="6"/>
        <v>551</v>
      </c>
      <c r="M38" s="27"/>
      <c r="N38" s="27"/>
    </row>
    <row r="39" spans="1:18" x14ac:dyDescent="0.35">
      <c r="A39" s="23">
        <v>40210</v>
      </c>
      <c r="B39" s="29">
        <v>416</v>
      </c>
      <c r="C39" s="24">
        <v>391</v>
      </c>
      <c r="D39" s="33">
        <v>3000</v>
      </c>
      <c r="E39" s="33"/>
      <c r="F39" s="6">
        <f t="shared" si="3"/>
        <v>2189</v>
      </c>
      <c r="G39" s="6">
        <f t="shared" si="7"/>
        <v>416</v>
      </c>
      <c r="H39" s="6">
        <f t="shared" si="8"/>
        <v>0</v>
      </c>
      <c r="I39" s="6">
        <f t="shared" si="4"/>
        <v>1773</v>
      </c>
      <c r="J39" s="33">
        <f t="shared" si="2"/>
        <v>1981</v>
      </c>
      <c r="K39" s="6">
        <f t="shared" si="5"/>
        <v>551</v>
      </c>
      <c r="L39" s="6">
        <f t="shared" si="6"/>
        <v>260</v>
      </c>
      <c r="M39" s="27"/>
      <c r="N39" s="27"/>
    </row>
    <row r="40" spans="1:18" x14ac:dyDescent="0.35">
      <c r="A40" s="23">
        <v>40238</v>
      </c>
      <c r="B40" s="29">
        <v>453</v>
      </c>
      <c r="C40" s="24">
        <v>434</v>
      </c>
      <c r="D40" s="33">
        <v>3000</v>
      </c>
      <c r="E40" s="33"/>
      <c r="F40" s="6">
        <f t="shared" si="3"/>
        <v>2324</v>
      </c>
      <c r="G40" s="6">
        <f t="shared" si="7"/>
        <v>453</v>
      </c>
      <c r="H40" s="6">
        <f t="shared" si="8"/>
        <v>0</v>
      </c>
      <c r="I40" s="6">
        <f t="shared" si="4"/>
        <v>1871</v>
      </c>
      <c r="J40" s="33">
        <f t="shared" si="2"/>
        <v>2097.5</v>
      </c>
      <c r="K40" s="6">
        <f t="shared" si="5"/>
        <v>260</v>
      </c>
      <c r="L40" s="6">
        <f t="shared" si="6"/>
        <v>416</v>
      </c>
      <c r="M40" s="27"/>
      <c r="N40" s="27"/>
    </row>
    <row r="41" spans="1:18" x14ac:dyDescent="0.35">
      <c r="A41" s="23">
        <v>40269</v>
      </c>
      <c r="B41" s="29">
        <v>413</v>
      </c>
      <c r="C41" s="24">
        <v>465</v>
      </c>
      <c r="D41" s="33">
        <v>3000</v>
      </c>
      <c r="E41" s="33"/>
      <c r="F41" s="6">
        <f t="shared" si="3"/>
        <v>2131</v>
      </c>
      <c r="G41" s="6">
        <f t="shared" si="7"/>
        <v>413</v>
      </c>
      <c r="H41" s="6">
        <f t="shared" si="8"/>
        <v>0</v>
      </c>
      <c r="I41" s="6">
        <f t="shared" si="4"/>
        <v>1718</v>
      </c>
      <c r="J41" s="33">
        <f t="shared" si="2"/>
        <v>1924.5</v>
      </c>
      <c r="K41" s="6">
        <f t="shared" si="5"/>
        <v>416</v>
      </c>
      <c r="L41" s="6">
        <f t="shared" si="6"/>
        <v>453</v>
      </c>
      <c r="M41" s="27"/>
      <c r="N41" s="27"/>
      <c r="O41" s="37"/>
    </row>
    <row r="42" spans="1:18" x14ac:dyDescent="0.35">
      <c r="A42" s="23">
        <v>40299</v>
      </c>
      <c r="B42" s="29">
        <v>489</v>
      </c>
      <c r="C42" s="24">
        <v>447</v>
      </c>
      <c r="D42" s="33">
        <v>3000</v>
      </c>
      <c r="E42" s="33"/>
      <c r="F42" s="6">
        <f t="shared" si="3"/>
        <v>2134</v>
      </c>
      <c r="G42" s="6">
        <f t="shared" si="7"/>
        <v>489</v>
      </c>
      <c r="H42" s="6">
        <f t="shared" si="8"/>
        <v>0</v>
      </c>
      <c r="I42" s="6">
        <f t="shared" si="4"/>
        <v>1645</v>
      </c>
      <c r="J42" s="33">
        <f t="shared" si="2"/>
        <v>1889.5</v>
      </c>
      <c r="K42" s="6">
        <f t="shared" si="5"/>
        <v>453</v>
      </c>
      <c r="L42" s="6">
        <f t="shared" si="6"/>
        <v>413</v>
      </c>
      <c r="M42" s="27"/>
      <c r="N42" s="27"/>
      <c r="O42" s="37"/>
    </row>
    <row r="43" spans="1:18" x14ac:dyDescent="0.35">
      <c r="A43" s="23">
        <v>40330</v>
      </c>
      <c r="B43" s="29">
        <v>515</v>
      </c>
      <c r="C43" s="24">
        <v>457</v>
      </c>
      <c r="D43" s="33">
        <v>3000</v>
      </c>
      <c r="E43" s="33"/>
      <c r="F43" s="6">
        <f t="shared" si="3"/>
        <v>2098</v>
      </c>
      <c r="G43" s="6">
        <f t="shared" si="7"/>
        <v>515</v>
      </c>
      <c r="H43" s="6">
        <f t="shared" si="8"/>
        <v>0</v>
      </c>
      <c r="I43" s="6">
        <f t="shared" si="4"/>
        <v>1583</v>
      </c>
      <c r="J43" s="33">
        <f t="shared" si="2"/>
        <v>1840.5</v>
      </c>
      <c r="K43" s="6">
        <f t="shared" si="5"/>
        <v>413</v>
      </c>
      <c r="L43" s="6">
        <f t="shared" si="6"/>
        <v>489</v>
      </c>
      <c r="M43" s="27"/>
      <c r="N43" s="27"/>
      <c r="O43" s="37"/>
    </row>
    <row r="44" spans="1:18" x14ac:dyDescent="0.35">
      <c r="A44" s="23">
        <v>40360</v>
      </c>
      <c r="B44" s="29">
        <v>442</v>
      </c>
      <c r="C44" s="24">
        <v>417</v>
      </c>
      <c r="D44" s="33">
        <v>3000</v>
      </c>
      <c r="E44" s="33"/>
      <c r="F44" s="6">
        <f t="shared" si="3"/>
        <v>1996</v>
      </c>
      <c r="G44" s="6">
        <f t="shared" si="7"/>
        <v>442</v>
      </c>
      <c r="H44" s="6">
        <f t="shared" si="8"/>
        <v>0</v>
      </c>
      <c r="I44" s="6">
        <f t="shared" si="4"/>
        <v>1554</v>
      </c>
      <c r="J44" s="33">
        <f t="shared" si="2"/>
        <v>1775</v>
      </c>
      <c r="K44" s="6">
        <f t="shared" si="5"/>
        <v>489</v>
      </c>
      <c r="L44" s="6">
        <f t="shared" si="6"/>
        <v>515</v>
      </c>
      <c r="M44" s="27"/>
      <c r="N44" s="27"/>
      <c r="O44" s="36"/>
    </row>
    <row r="45" spans="1:18" x14ac:dyDescent="0.35">
      <c r="A45" s="23">
        <v>40391</v>
      </c>
      <c r="B45" s="29">
        <v>447</v>
      </c>
      <c r="C45" s="24">
        <v>499</v>
      </c>
      <c r="D45" s="33">
        <v>3000</v>
      </c>
      <c r="E45" s="33"/>
      <c r="F45" s="6">
        <f t="shared" si="3"/>
        <v>2043</v>
      </c>
      <c r="G45" s="6">
        <f t="shared" si="7"/>
        <v>447</v>
      </c>
      <c r="H45" s="6">
        <f t="shared" si="8"/>
        <v>0</v>
      </c>
      <c r="I45" s="6">
        <f t="shared" si="4"/>
        <v>1596</v>
      </c>
      <c r="J45" s="33">
        <f t="shared" si="2"/>
        <v>1819.5</v>
      </c>
      <c r="K45" s="6">
        <f t="shared" si="5"/>
        <v>515</v>
      </c>
      <c r="L45" s="6">
        <f t="shared" si="6"/>
        <v>442</v>
      </c>
      <c r="M45" s="27"/>
      <c r="N45" s="27"/>
      <c r="O45" s="27"/>
    </row>
    <row r="46" spans="1:18" x14ac:dyDescent="0.35">
      <c r="A46" s="23">
        <v>40422</v>
      </c>
      <c r="B46" s="29">
        <v>556</v>
      </c>
      <c r="C46" s="24">
        <v>516</v>
      </c>
      <c r="D46" s="33">
        <v>3000</v>
      </c>
      <c r="E46" s="33"/>
      <c r="F46" s="6">
        <f t="shared" si="3"/>
        <v>2111</v>
      </c>
      <c r="G46" s="6">
        <f t="shared" si="7"/>
        <v>556</v>
      </c>
      <c r="H46" s="6">
        <f t="shared" si="8"/>
        <v>0</v>
      </c>
      <c r="I46" s="6">
        <f t="shared" si="4"/>
        <v>1555</v>
      </c>
      <c r="J46" s="33">
        <f t="shared" si="2"/>
        <v>1833</v>
      </c>
      <c r="K46" s="6">
        <f t="shared" si="5"/>
        <v>442</v>
      </c>
      <c r="L46" s="6">
        <f t="shared" si="6"/>
        <v>447</v>
      </c>
      <c r="M46" s="27"/>
      <c r="N46" s="27"/>
      <c r="O46" s="35"/>
    </row>
    <row r="47" spans="1:18" x14ac:dyDescent="0.35">
      <c r="A47" s="23">
        <v>40452</v>
      </c>
      <c r="B47" s="29">
        <v>517</v>
      </c>
      <c r="C47" s="24">
        <v>598</v>
      </c>
      <c r="D47" s="33">
        <v>3000</v>
      </c>
      <c r="E47" s="33"/>
      <c r="F47" s="6">
        <f t="shared" si="3"/>
        <v>1997</v>
      </c>
      <c r="G47" s="6">
        <f t="shared" si="7"/>
        <v>517</v>
      </c>
      <c r="H47" s="6">
        <f t="shared" si="8"/>
        <v>0</v>
      </c>
      <c r="I47" s="6">
        <f t="shared" si="4"/>
        <v>1480</v>
      </c>
      <c r="J47" s="33">
        <f t="shared" si="2"/>
        <v>1738.5</v>
      </c>
      <c r="K47" s="6">
        <f t="shared" si="5"/>
        <v>447</v>
      </c>
      <c r="L47" s="6">
        <f t="shared" si="6"/>
        <v>556</v>
      </c>
      <c r="M47" s="27"/>
      <c r="N47" s="27"/>
    </row>
    <row r="48" spans="1:18" x14ac:dyDescent="0.35">
      <c r="A48" s="23">
        <v>40483</v>
      </c>
      <c r="B48" s="29">
        <v>647</v>
      </c>
      <c r="C48" s="24">
        <v>607</v>
      </c>
      <c r="D48" s="33">
        <v>3000</v>
      </c>
      <c r="E48" s="33"/>
      <c r="F48" s="6">
        <f t="shared" si="3"/>
        <v>1927</v>
      </c>
      <c r="G48" s="6">
        <f t="shared" si="7"/>
        <v>647</v>
      </c>
      <c r="H48" s="6">
        <f t="shared" si="8"/>
        <v>0</v>
      </c>
      <c r="I48" s="6">
        <f t="shared" si="4"/>
        <v>1280</v>
      </c>
      <c r="J48" s="33">
        <f t="shared" si="2"/>
        <v>1603.5</v>
      </c>
      <c r="K48" s="6">
        <f t="shared" si="5"/>
        <v>556</v>
      </c>
      <c r="L48" s="6">
        <f t="shared" si="6"/>
        <v>517</v>
      </c>
      <c r="M48" s="27"/>
      <c r="N48" s="27"/>
    </row>
    <row r="49" spans="1:14" x14ac:dyDescent="0.35">
      <c r="A49" s="23">
        <v>40513</v>
      </c>
      <c r="B49" s="29">
        <v>502</v>
      </c>
      <c r="C49" s="24">
        <v>529</v>
      </c>
      <c r="D49" s="33">
        <v>3000</v>
      </c>
      <c r="E49" s="33"/>
      <c r="F49" s="6">
        <f t="shared" si="3"/>
        <v>1836</v>
      </c>
      <c r="G49" s="6">
        <f t="shared" si="7"/>
        <v>502</v>
      </c>
      <c r="H49" s="6">
        <f t="shared" si="8"/>
        <v>0</v>
      </c>
      <c r="I49" s="6">
        <f t="shared" si="4"/>
        <v>1334</v>
      </c>
      <c r="J49" s="33">
        <f t="shared" si="2"/>
        <v>1585</v>
      </c>
      <c r="K49" s="6">
        <f t="shared" si="5"/>
        <v>517</v>
      </c>
      <c r="L49" s="6">
        <f t="shared" si="6"/>
        <v>647</v>
      </c>
      <c r="M49" s="27"/>
      <c r="N49" s="27"/>
    </row>
    <row r="50" spans="1:14" x14ac:dyDescent="0.35">
      <c r="A50" s="23">
        <v>40544</v>
      </c>
      <c r="B50" s="29">
        <v>463</v>
      </c>
      <c r="C50" s="24">
        <v>510</v>
      </c>
      <c r="D50" s="33">
        <v>3000</v>
      </c>
      <c r="E50" s="33"/>
      <c r="F50" s="6">
        <f t="shared" si="3"/>
        <v>1851</v>
      </c>
      <c r="G50" s="6">
        <f t="shared" si="7"/>
        <v>463</v>
      </c>
      <c r="H50" s="6">
        <f t="shared" si="8"/>
        <v>0</v>
      </c>
      <c r="I50" s="6">
        <f t="shared" si="4"/>
        <v>1388</v>
      </c>
      <c r="J50" s="33">
        <f t="shared" si="2"/>
        <v>1619.5</v>
      </c>
      <c r="K50" s="6">
        <f t="shared" si="5"/>
        <v>647</v>
      </c>
      <c r="L50" s="6">
        <f t="shared" si="6"/>
        <v>502</v>
      </c>
      <c r="M50" s="27"/>
      <c r="N50" s="27"/>
    </row>
    <row r="51" spans="1:14" x14ac:dyDescent="0.35">
      <c r="A51" s="23">
        <v>40575</v>
      </c>
      <c r="B51" s="29">
        <v>483</v>
      </c>
      <c r="C51" s="24">
        <v>495</v>
      </c>
      <c r="D51" s="33">
        <v>3000</v>
      </c>
      <c r="E51" s="33"/>
      <c r="F51" s="6">
        <f t="shared" si="3"/>
        <v>2035</v>
      </c>
      <c r="G51" s="6">
        <f t="shared" si="7"/>
        <v>483</v>
      </c>
      <c r="H51" s="6">
        <f t="shared" si="8"/>
        <v>0</v>
      </c>
      <c r="I51" s="6">
        <f t="shared" si="4"/>
        <v>1552</v>
      </c>
      <c r="J51" s="33">
        <f t="shared" si="2"/>
        <v>1793.5</v>
      </c>
      <c r="K51" s="6">
        <f t="shared" si="5"/>
        <v>502</v>
      </c>
      <c r="L51" s="6">
        <f t="shared" si="6"/>
        <v>463</v>
      </c>
      <c r="M51" s="27"/>
      <c r="N51" s="27"/>
    </row>
    <row r="52" spans="1:14" x14ac:dyDescent="0.35">
      <c r="A52" s="23">
        <v>40603</v>
      </c>
      <c r="B52" s="29">
        <v>540</v>
      </c>
      <c r="C52" s="24">
        <v>530</v>
      </c>
      <c r="D52" s="33">
        <v>3000</v>
      </c>
      <c r="E52" s="33"/>
      <c r="F52" s="6">
        <f t="shared" si="3"/>
        <v>2054</v>
      </c>
      <c r="G52" s="6">
        <f t="shared" si="7"/>
        <v>540</v>
      </c>
      <c r="H52" s="6">
        <f t="shared" si="8"/>
        <v>0</v>
      </c>
      <c r="I52" s="6">
        <f t="shared" si="4"/>
        <v>1514</v>
      </c>
      <c r="J52" s="33">
        <f t="shared" si="2"/>
        <v>1784</v>
      </c>
      <c r="K52" s="6">
        <f t="shared" si="5"/>
        <v>463</v>
      </c>
      <c r="L52" s="6">
        <f t="shared" si="6"/>
        <v>483</v>
      </c>
      <c r="M52" s="27"/>
      <c r="N52" s="27"/>
    </row>
    <row r="53" spans="1:14" x14ac:dyDescent="0.35">
      <c r="A53" s="23">
        <v>40634</v>
      </c>
      <c r="B53" s="29">
        <v>521</v>
      </c>
      <c r="C53" s="24">
        <v>559</v>
      </c>
      <c r="D53" s="33">
        <v>3000</v>
      </c>
      <c r="E53" s="33"/>
      <c r="F53" s="6">
        <f t="shared" si="3"/>
        <v>1977</v>
      </c>
      <c r="G53" s="6">
        <f t="shared" si="7"/>
        <v>521</v>
      </c>
      <c r="H53" s="6">
        <f t="shared" si="8"/>
        <v>0</v>
      </c>
      <c r="I53" s="6">
        <f t="shared" si="4"/>
        <v>1456</v>
      </c>
      <c r="J53" s="33">
        <f t="shared" si="2"/>
        <v>1716.5</v>
      </c>
      <c r="K53" s="6">
        <f t="shared" si="5"/>
        <v>483</v>
      </c>
      <c r="L53" s="6">
        <f t="shared" si="6"/>
        <v>540</v>
      </c>
      <c r="M53" s="27"/>
      <c r="N53" s="27"/>
    </row>
    <row r="54" spans="1:14" x14ac:dyDescent="0.35">
      <c r="A54" s="23">
        <v>40664</v>
      </c>
      <c r="B54" s="29">
        <v>714</v>
      </c>
      <c r="C54" s="24">
        <v>541</v>
      </c>
      <c r="D54" s="33">
        <v>3000</v>
      </c>
      <c r="E54" s="33"/>
      <c r="F54" s="6">
        <f t="shared" si="3"/>
        <v>1939</v>
      </c>
      <c r="G54" s="6">
        <f t="shared" si="7"/>
        <v>714</v>
      </c>
      <c r="H54" s="6">
        <f t="shared" si="8"/>
        <v>0</v>
      </c>
      <c r="I54" s="6">
        <f t="shared" si="4"/>
        <v>1225</v>
      </c>
      <c r="J54" s="33">
        <f t="shared" si="2"/>
        <v>1582</v>
      </c>
      <c r="K54" s="6">
        <f t="shared" si="5"/>
        <v>540</v>
      </c>
      <c r="L54" s="6">
        <f t="shared" si="6"/>
        <v>521</v>
      </c>
      <c r="M54" s="27"/>
      <c r="N54" s="27"/>
    </row>
    <row r="55" spans="1:14" x14ac:dyDescent="0.35">
      <c r="A55" s="23">
        <v>40695</v>
      </c>
      <c r="B55" s="29">
        <v>533</v>
      </c>
      <c r="C55" s="24">
        <v>593</v>
      </c>
      <c r="D55" s="33">
        <v>3000</v>
      </c>
      <c r="E55" s="33"/>
      <c r="F55" s="6">
        <f t="shared" si="3"/>
        <v>1765</v>
      </c>
      <c r="G55" s="6">
        <f t="shared" si="7"/>
        <v>533</v>
      </c>
      <c r="H55" s="6">
        <f t="shared" si="8"/>
        <v>0</v>
      </c>
      <c r="I55" s="6">
        <f t="shared" si="4"/>
        <v>1232</v>
      </c>
      <c r="J55" s="33">
        <f t="shared" si="2"/>
        <v>1498.5</v>
      </c>
      <c r="K55" s="6">
        <f t="shared" si="5"/>
        <v>521</v>
      </c>
      <c r="L55" s="6">
        <f t="shared" si="6"/>
        <v>714</v>
      </c>
      <c r="M55" s="27"/>
      <c r="N55" s="27"/>
    </row>
    <row r="56" spans="1:14" x14ac:dyDescent="0.35">
      <c r="A56" s="23">
        <v>40725</v>
      </c>
      <c r="B56" s="29">
        <v>496</v>
      </c>
      <c r="C56" s="24">
        <v>502</v>
      </c>
      <c r="D56" s="33">
        <v>3000</v>
      </c>
      <c r="E56" s="33"/>
      <c r="F56" s="6">
        <f t="shared" si="3"/>
        <v>1753</v>
      </c>
      <c r="G56" s="6">
        <f t="shared" si="7"/>
        <v>496</v>
      </c>
      <c r="H56" s="6">
        <f t="shared" si="8"/>
        <v>0</v>
      </c>
      <c r="I56" s="6">
        <f t="shared" si="4"/>
        <v>1257</v>
      </c>
      <c r="J56" s="33">
        <f t="shared" si="2"/>
        <v>1505</v>
      </c>
      <c r="K56" s="6">
        <f t="shared" si="5"/>
        <v>714</v>
      </c>
      <c r="L56" s="6">
        <f t="shared" si="6"/>
        <v>533</v>
      </c>
      <c r="M56" s="27"/>
      <c r="N56" s="27"/>
    </row>
    <row r="57" spans="1:14" x14ac:dyDescent="0.35">
      <c r="A57" s="23">
        <v>40756</v>
      </c>
      <c r="B57" s="29">
        <v>449</v>
      </c>
      <c r="C57" s="24">
        <v>581</v>
      </c>
      <c r="D57" s="33">
        <v>3000</v>
      </c>
      <c r="E57" s="33"/>
      <c r="F57" s="6">
        <f t="shared" si="3"/>
        <v>1971</v>
      </c>
      <c r="G57" s="6">
        <f t="shared" si="7"/>
        <v>449</v>
      </c>
      <c r="H57" s="6">
        <f t="shared" si="8"/>
        <v>0</v>
      </c>
      <c r="I57" s="6">
        <f t="shared" si="4"/>
        <v>1522</v>
      </c>
      <c r="J57" s="33">
        <f t="shared" si="2"/>
        <v>1746.5</v>
      </c>
      <c r="K57" s="6">
        <f t="shared" si="5"/>
        <v>533</v>
      </c>
      <c r="L57" s="6">
        <f t="shared" si="6"/>
        <v>496</v>
      </c>
      <c r="M57" s="27"/>
      <c r="N57" s="27"/>
    </row>
    <row r="58" spans="1:14" x14ac:dyDescent="0.35">
      <c r="A58" s="23">
        <v>40787</v>
      </c>
      <c r="B58" s="29">
        <v>531</v>
      </c>
      <c r="C58" s="24">
        <v>568</v>
      </c>
      <c r="D58" s="33">
        <v>3000</v>
      </c>
      <c r="E58" s="33"/>
      <c r="F58" s="6">
        <f t="shared" si="3"/>
        <v>2055</v>
      </c>
      <c r="G58" s="6">
        <f t="shared" si="7"/>
        <v>531</v>
      </c>
      <c r="H58" s="6">
        <f t="shared" si="8"/>
        <v>0</v>
      </c>
      <c r="I58" s="6">
        <f t="shared" si="4"/>
        <v>1524</v>
      </c>
      <c r="J58" s="33">
        <f t="shared" si="2"/>
        <v>1789.5</v>
      </c>
      <c r="K58" s="6">
        <f t="shared" si="5"/>
        <v>496</v>
      </c>
      <c r="L58" s="6">
        <f t="shared" si="6"/>
        <v>449</v>
      </c>
      <c r="M58" s="27"/>
      <c r="N58" s="27"/>
    </row>
    <row r="59" spans="1:14" x14ac:dyDescent="0.35">
      <c r="A59" s="23">
        <v>40817</v>
      </c>
      <c r="B59" s="29">
        <v>639</v>
      </c>
      <c r="C59" s="24">
        <v>615</v>
      </c>
      <c r="D59" s="33">
        <v>3000</v>
      </c>
      <c r="E59" s="33"/>
      <c r="F59" s="6">
        <f t="shared" si="3"/>
        <v>2020</v>
      </c>
      <c r="G59" s="6">
        <f t="shared" si="7"/>
        <v>639</v>
      </c>
      <c r="H59" s="6">
        <f t="shared" si="8"/>
        <v>0</v>
      </c>
      <c r="I59" s="6">
        <f t="shared" si="4"/>
        <v>1381</v>
      </c>
      <c r="J59" s="33">
        <f t="shared" si="2"/>
        <v>1700.5</v>
      </c>
      <c r="K59" s="6">
        <f t="shared" si="5"/>
        <v>449</v>
      </c>
      <c r="L59" s="6">
        <f t="shared" si="6"/>
        <v>531</v>
      </c>
      <c r="M59" s="27"/>
      <c r="N59" s="27"/>
    </row>
    <row r="60" spans="1:14" x14ac:dyDescent="0.35">
      <c r="A60" s="23">
        <v>40848</v>
      </c>
      <c r="B60" s="29">
        <v>591</v>
      </c>
      <c r="C60" s="24">
        <v>648</v>
      </c>
      <c r="D60" s="33">
        <v>3000</v>
      </c>
      <c r="E60" s="33"/>
      <c r="F60" s="6">
        <f t="shared" si="3"/>
        <v>1830</v>
      </c>
      <c r="G60" s="6">
        <f t="shared" si="7"/>
        <v>591</v>
      </c>
      <c r="H60" s="6">
        <f t="shared" si="8"/>
        <v>0</v>
      </c>
      <c r="I60" s="6">
        <f t="shared" si="4"/>
        <v>1239</v>
      </c>
      <c r="J60" s="33">
        <f t="shared" si="2"/>
        <v>1534.5</v>
      </c>
      <c r="K60" s="6">
        <f t="shared" si="5"/>
        <v>531</v>
      </c>
      <c r="L60" s="6">
        <f t="shared" si="6"/>
        <v>639</v>
      </c>
      <c r="M60" s="27"/>
      <c r="N60" s="27"/>
    </row>
    <row r="61" spans="1:14" x14ac:dyDescent="0.35">
      <c r="A61" s="23">
        <v>40878</v>
      </c>
      <c r="B61" s="29">
        <v>328</v>
      </c>
      <c r="C61" s="24">
        <v>526</v>
      </c>
      <c r="D61" s="33">
        <v>3000</v>
      </c>
      <c r="E61" s="33"/>
      <c r="F61" s="6">
        <f t="shared" si="3"/>
        <v>1770</v>
      </c>
      <c r="G61" s="6">
        <f t="shared" si="7"/>
        <v>328</v>
      </c>
      <c r="H61" s="6">
        <f t="shared" si="8"/>
        <v>0</v>
      </c>
      <c r="I61" s="6">
        <f t="shared" si="4"/>
        <v>1442</v>
      </c>
      <c r="J61" s="33">
        <f t="shared" si="2"/>
        <v>1606</v>
      </c>
      <c r="K61" s="6">
        <f t="shared" si="5"/>
        <v>639</v>
      </c>
      <c r="L61" s="6">
        <f t="shared" si="6"/>
        <v>591</v>
      </c>
      <c r="M61" s="27"/>
      <c r="N61" s="27"/>
    </row>
    <row r="62" spans="1:14" x14ac:dyDescent="0.35">
      <c r="A62" s="23">
        <v>40909</v>
      </c>
      <c r="B62" s="29">
        <v>721</v>
      </c>
      <c r="C62" s="24">
        <v>436</v>
      </c>
      <c r="D62" s="33">
        <v>3000</v>
      </c>
      <c r="E62" s="33"/>
      <c r="F62" s="6">
        <f t="shared" si="3"/>
        <v>2081</v>
      </c>
      <c r="G62" s="6">
        <f t="shared" si="7"/>
        <v>721</v>
      </c>
      <c r="H62" s="6">
        <f t="shared" si="8"/>
        <v>0</v>
      </c>
      <c r="I62" s="6">
        <f t="shared" si="4"/>
        <v>1360</v>
      </c>
      <c r="J62" s="33">
        <f t="shared" si="2"/>
        <v>1720.5</v>
      </c>
      <c r="K62" s="6">
        <f t="shared" si="5"/>
        <v>591</v>
      </c>
      <c r="L62" s="6">
        <f t="shared" si="6"/>
        <v>328</v>
      </c>
      <c r="M62" s="27"/>
      <c r="N62" s="27"/>
    </row>
    <row r="63" spans="1:14" x14ac:dyDescent="0.35">
      <c r="A63" s="23">
        <v>40940</v>
      </c>
      <c r="B63" s="29">
        <v>598</v>
      </c>
      <c r="C63" s="24">
        <v>518</v>
      </c>
      <c r="D63" s="33">
        <v>3000</v>
      </c>
      <c r="E63" s="33"/>
      <c r="F63" s="6">
        <f t="shared" si="3"/>
        <v>1951</v>
      </c>
      <c r="G63" s="6">
        <f t="shared" si="7"/>
        <v>598</v>
      </c>
      <c r="H63" s="6">
        <f t="shared" si="8"/>
        <v>0</v>
      </c>
      <c r="I63" s="6">
        <f t="shared" si="4"/>
        <v>1353</v>
      </c>
      <c r="J63" s="33">
        <f t="shared" si="2"/>
        <v>1652</v>
      </c>
      <c r="K63" s="6">
        <f t="shared" si="5"/>
        <v>328</v>
      </c>
      <c r="L63" s="6">
        <f t="shared" si="6"/>
        <v>721</v>
      </c>
      <c r="M63" s="27"/>
      <c r="N63" s="27"/>
    </row>
    <row r="64" spans="1:14" x14ac:dyDescent="0.35">
      <c r="A64" s="23">
        <v>40969</v>
      </c>
      <c r="B64" s="29">
        <v>672</v>
      </c>
      <c r="C64" s="24">
        <v>588</v>
      </c>
      <c r="D64" s="33">
        <v>3000</v>
      </c>
      <c r="E64" s="33"/>
      <c r="F64" s="6">
        <f t="shared" si="3"/>
        <v>1681</v>
      </c>
      <c r="G64" s="6">
        <f t="shared" si="7"/>
        <v>672</v>
      </c>
      <c r="H64" s="6">
        <f t="shared" si="8"/>
        <v>0</v>
      </c>
      <c r="I64" s="6">
        <f t="shared" si="4"/>
        <v>1009</v>
      </c>
      <c r="J64" s="33">
        <f t="shared" si="2"/>
        <v>1345</v>
      </c>
      <c r="K64" s="6">
        <f t="shared" si="5"/>
        <v>721</v>
      </c>
      <c r="L64" s="6">
        <f t="shared" si="6"/>
        <v>598</v>
      </c>
      <c r="M64" s="27"/>
      <c r="N64" s="27"/>
    </row>
    <row r="65" spans="1:14" x14ac:dyDescent="0.35">
      <c r="A65" s="23">
        <v>41000</v>
      </c>
      <c r="B65" s="29">
        <v>625</v>
      </c>
      <c r="C65" s="24">
        <v>651</v>
      </c>
      <c r="D65" s="33">
        <v>3000</v>
      </c>
      <c r="E65" s="33"/>
      <c r="F65" s="6">
        <f t="shared" si="3"/>
        <v>1730</v>
      </c>
      <c r="G65" s="6">
        <f t="shared" si="7"/>
        <v>625</v>
      </c>
      <c r="H65" s="6">
        <f t="shared" si="8"/>
        <v>0</v>
      </c>
      <c r="I65" s="6">
        <f t="shared" si="4"/>
        <v>1105</v>
      </c>
      <c r="J65" s="33">
        <f t="shared" si="2"/>
        <v>1417.5</v>
      </c>
      <c r="K65" s="6">
        <f t="shared" si="5"/>
        <v>598</v>
      </c>
      <c r="L65" s="6">
        <f t="shared" si="6"/>
        <v>672</v>
      </c>
      <c r="M65" s="27"/>
      <c r="N65" s="27"/>
    </row>
    <row r="66" spans="1:14" x14ac:dyDescent="0.35">
      <c r="A66" s="23">
        <v>41030</v>
      </c>
      <c r="B66" s="29">
        <v>670</v>
      </c>
      <c r="C66" s="24">
        <v>644</v>
      </c>
      <c r="D66" s="33">
        <v>3000</v>
      </c>
      <c r="E66" s="33"/>
      <c r="F66" s="6">
        <f t="shared" si="3"/>
        <v>1703</v>
      </c>
      <c r="G66" s="6">
        <f t="shared" ref="G66:G97" si="9">MIN(B66,F66)</f>
        <v>670</v>
      </c>
      <c r="H66" s="6">
        <f t="shared" ref="H66:H97" si="10">B66-G66</f>
        <v>0</v>
      </c>
      <c r="I66" s="6">
        <f t="shared" si="4"/>
        <v>1033</v>
      </c>
      <c r="J66" s="33">
        <f t="shared" si="2"/>
        <v>1368</v>
      </c>
      <c r="K66" s="6">
        <f t="shared" si="5"/>
        <v>672</v>
      </c>
      <c r="L66" s="6">
        <f t="shared" si="6"/>
        <v>625</v>
      </c>
      <c r="M66" s="27"/>
      <c r="N66" s="27"/>
    </row>
    <row r="67" spans="1:14" x14ac:dyDescent="0.35">
      <c r="A67" s="23">
        <v>41061</v>
      </c>
      <c r="B67" s="29">
        <v>621</v>
      </c>
      <c r="C67" s="24">
        <v>651</v>
      </c>
      <c r="D67" s="33">
        <v>3000</v>
      </c>
      <c r="E67" s="33"/>
      <c r="F67" s="6">
        <f t="shared" si="3"/>
        <v>1705</v>
      </c>
      <c r="G67" s="6">
        <f t="shared" si="9"/>
        <v>621</v>
      </c>
      <c r="H67" s="6">
        <f t="shared" si="10"/>
        <v>0</v>
      </c>
      <c r="I67" s="6">
        <f t="shared" si="4"/>
        <v>1084</v>
      </c>
      <c r="J67" s="33">
        <f t="shared" ref="J67:J122" si="11">AVERAGE(F67,I67)</f>
        <v>1394.5</v>
      </c>
      <c r="K67" s="6">
        <f t="shared" si="5"/>
        <v>625</v>
      </c>
      <c r="L67" s="6">
        <f t="shared" si="6"/>
        <v>670</v>
      </c>
      <c r="M67" s="27"/>
      <c r="N67" s="27"/>
    </row>
    <row r="68" spans="1:14" x14ac:dyDescent="0.35">
      <c r="A68" s="23">
        <v>41091</v>
      </c>
      <c r="B68" s="29">
        <v>537</v>
      </c>
      <c r="C68" s="24">
        <v>561</v>
      </c>
      <c r="D68" s="33">
        <v>3000</v>
      </c>
      <c r="E68" s="33"/>
      <c r="F68" s="6">
        <f t="shared" ref="F68:F122" si="12">I67+K67</f>
        <v>1709</v>
      </c>
      <c r="G68" s="6">
        <f t="shared" si="9"/>
        <v>537</v>
      </c>
      <c r="H68" s="6">
        <f t="shared" si="10"/>
        <v>0</v>
      </c>
      <c r="I68" s="6">
        <f t="shared" ref="I68:I122" si="13">F68-G68</f>
        <v>1172</v>
      </c>
      <c r="J68" s="33">
        <f t="shared" si="11"/>
        <v>1440.5</v>
      </c>
      <c r="K68" s="6">
        <f t="shared" ref="K68:K122" si="14">L67</f>
        <v>670</v>
      </c>
      <c r="L68" s="6">
        <f t="shared" ref="L68:L122" si="15">MAX(0,D68-F68-K68)</f>
        <v>621</v>
      </c>
      <c r="M68" s="27"/>
      <c r="N68" s="27"/>
    </row>
    <row r="69" spans="1:14" x14ac:dyDescent="0.35">
      <c r="A69" s="23">
        <v>41122</v>
      </c>
      <c r="B69" s="29">
        <v>579</v>
      </c>
      <c r="C69" s="24">
        <v>643</v>
      </c>
      <c r="D69" s="33">
        <v>3000</v>
      </c>
      <c r="E69" s="33"/>
      <c r="F69" s="6">
        <f t="shared" si="12"/>
        <v>1842</v>
      </c>
      <c r="G69" s="6">
        <f t="shared" si="9"/>
        <v>579</v>
      </c>
      <c r="H69" s="6">
        <f t="shared" si="10"/>
        <v>0</v>
      </c>
      <c r="I69" s="6">
        <f t="shared" si="13"/>
        <v>1263</v>
      </c>
      <c r="J69" s="33">
        <f t="shared" si="11"/>
        <v>1552.5</v>
      </c>
      <c r="K69" s="6">
        <f t="shared" si="14"/>
        <v>621</v>
      </c>
      <c r="L69" s="6">
        <f t="shared" si="15"/>
        <v>537</v>
      </c>
      <c r="M69" s="27"/>
      <c r="N69" s="27"/>
    </row>
    <row r="70" spans="1:14" x14ac:dyDescent="0.35">
      <c r="A70" s="23">
        <v>41153</v>
      </c>
      <c r="B70" s="29">
        <v>572</v>
      </c>
      <c r="C70" s="24">
        <v>659</v>
      </c>
      <c r="D70" s="33">
        <v>3000</v>
      </c>
      <c r="E70" s="33"/>
      <c r="F70" s="6">
        <f t="shared" si="12"/>
        <v>1884</v>
      </c>
      <c r="G70" s="6">
        <f t="shared" si="9"/>
        <v>572</v>
      </c>
      <c r="H70" s="6">
        <f t="shared" si="10"/>
        <v>0</v>
      </c>
      <c r="I70" s="6">
        <f t="shared" si="13"/>
        <v>1312</v>
      </c>
      <c r="J70" s="33">
        <f t="shared" si="11"/>
        <v>1598</v>
      </c>
      <c r="K70" s="6">
        <f t="shared" si="14"/>
        <v>537</v>
      </c>
      <c r="L70" s="6">
        <f t="shared" si="15"/>
        <v>579</v>
      </c>
      <c r="M70" s="27"/>
      <c r="N70" s="27"/>
    </row>
    <row r="71" spans="1:14" x14ac:dyDescent="0.35">
      <c r="A71" s="23">
        <v>41183</v>
      </c>
      <c r="B71" s="29">
        <v>686</v>
      </c>
      <c r="C71" s="24">
        <v>701</v>
      </c>
      <c r="D71" s="33">
        <v>3000</v>
      </c>
      <c r="E71" s="33"/>
      <c r="F71" s="6">
        <f t="shared" si="12"/>
        <v>1849</v>
      </c>
      <c r="G71" s="6">
        <f t="shared" si="9"/>
        <v>686</v>
      </c>
      <c r="H71" s="6">
        <f t="shared" si="10"/>
        <v>0</v>
      </c>
      <c r="I71" s="6">
        <f t="shared" si="13"/>
        <v>1163</v>
      </c>
      <c r="J71" s="33">
        <f t="shared" si="11"/>
        <v>1506</v>
      </c>
      <c r="K71" s="6">
        <f t="shared" si="14"/>
        <v>579</v>
      </c>
      <c r="L71" s="6">
        <f t="shared" si="15"/>
        <v>572</v>
      </c>
      <c r="M71" s="27"/>
      <c r="N71" s="27"/>
    </row>
    <row r="72" spans="1:14" x14ac:dyDescent="0.35">
      <c r="A72" s="23">
        <v>41214</v>
      </c>
      <c r="B72" s="29">
        <v>640</v>
      </c>
      <c r="C72" s="24">
        <v>725</v>
      </c>
      <c r="D72" s="33">
        <v>3000</v>
      </c>
      <c r="E72" s="33"/>
      <c r="F72" s="6">
        <f t="shared" si="12"/>
        <v>1742</v>
      </c>
      <c r="G72" s="6">
        <f t="shared" si="9"/>
        <v>640</v>
      </c>
      <c r="H72" s="6">
        <f t="shared" si="10"/>
        <v>0</v>
      </c>
      <c r="I72" s="6">
        <f t="shared" si="13"/>
        <v>1102</v>
      </c>
      <c r="J72" s="33">
        <f t="shared" si="11"/>
        <v>1422</v>
      </c>
      <c r="K72" s="6">
        <f t="shared" si="14"/>
        <v>572</v>
      </c>
      <c r="L72" s="6">
        <f t="shared" si="15"/>
        <v>686</v>
      </c>
      <c r="M72" s="27"/>
      <c r="N72" s="27"/>
    </row>
    <row r="73" spans="1:14" x14ac:dyDescent="0.35">
      <c r="A73" s="23">
        <v>41244</v>
      </c>
      <c r="B73" s="29">
        <v>404</v>
      </c>
      <c r="C73" s="24">
        <v>583</v>
      </c>
      <c r="D73" s="33">
        <v>3000</v>
      </c>
      <c r="E73" s="33"/>
      <c r="F73" s="6">
        <f t="shared" si="12"/>
        <v>1674</v>
      </c>
      <c r="G73" s="6">
        <f t="shared" si="9"/>
        <v>404</v>
      </c>
      <c r="H73" s="6">
        <f t="shared" si="10"/>
        <v>0</v>
      </c>
      <c r="I73" s="6">
        <f t="shared" si="13"/>
        <v>1270</v>
      </c>
      <c r="J73" s="33">
        <f t="shared" si="11"/>
        <v>1472</v>
      </c>
      <c r="K73" s="6">
        <f t="shared" si="14"/>
        <v>686</v>
      </c>
      <c r="L73" s="6">
        <f t="shared" si="15"/>
        <v>640</v>
      </c>
      <c r="M73" s="27"/>
      <c r="N73" s="27"/>
    </row>
    <row r="74" spans="1:14" x14ac:dyDescent="0.35">
      <c r="A74" s="23">
        <v>41275</v>
      </c>
      <c r="B74" s="29">
        <v>652</v>
      </c>
      <c r="C74" s="24">
        <v>495</v>
      </c>
      <c r="D74" s="33">
        <v>3000</v>
      </c>
      <c r="E74" s="33"/>
      <c r="F74" s="6">
        <f t="shared" si="12"/>
        <v>1956</v>
      </c>
      <c r="G74" s="6">
        <f t="shared" si="9"/>
        <v>652</v>
      </c>
      <c r="H74" s="6">
        <f t="shared" si="10"/>
        <v>0</v>
      </c>
      <c r="I74" s="6">
        <f t="shared" si="13"/>
        <v>1304</v>
      </c>
      <c r="J74" s="33">
        <f t="shared" si="11"/>
        <v>1630</v>
      </c>
      <c r="K74" s="6">
        <f t="shared" si="14"/>
        <v>640</v>
      </c>
      <c r="L74" s="6">
        <f t="shared" si="15"/>
        <v>404</v>
      </c>
      <c r="M74" s="27"/>
      <c r="N74" s="27"/>
    </row>
    <row r="75" spans="1:14" x14ac:dyDescent="0.35">
      <c r="A75" s="23">
        <v>41306</v>
      </c>
      <c r="B75" s="29">
        <v>533</v>
      </c>
      <c r="C75" s="24">
        <v>531</v>
      </c>
      <c r="D75" s="33">
        <v>3000</v>
      </c>
      <c r="E75" s="33"/>
      <c r="F75" s="6">
        <f t="shared" si="12"/>
        <v>1944</v>
      </c>
      <c r="G75" s="6">
        <f t="shared" si="9"/>
        <v>533</v>
      </c>
      <c r="H75" s="6">
        <f t="shared" si="10"/>
        <v>0</v>
      </c>
      <c r="I75" s="6">
        <f t="shared" si="13"/>
        <v>1411</v>
      </c>
      <c r="J75" s="33">
        <f t="shared" si="11"/>
        <v>1677.5</v>
      </c>
      <c r="K75" s="6">
        <f t="shared" si="14"/>
        <v>404</v>
      </c>
      <c r="L75" s="6">
        <f t="shared" si="15"/>
        <v>652</v>
      </c>
      <c r="M75" s="27"/>
      <c r="N75" s="27"/>
    </row>
    <row r="76" spans="1:14" x14ac:dyDescent="0.35">
      <c r="A76" s="23">
        <v>41334</v>
      </c>
      <c r="B76" s="29">
        <v>473</v>
      </c>
      <c r="C76" s="24">
        <v>564</v>
      </c>
      <c r="D76" s="33">
        <v>3000</v>
      </c>
      <c r="E76" s="33"/>
      <c r="F76" s="6">
        <f t="shared" si="12"/>
        <v>1815</v>
      </c>
      <c r="G76" s="6">
        <f t="shared" si="9"/>
        <v>473</v>
      </c>
      <c r="H76" s="6">
        <f t="shared" si="10"/>
        <v>0</v>
      </c>
      <c r="I76" s="6">
        <f t="shared" si="13"/>
        <v>1342</v>
      </c>
      <c r="J76" s="33">
        <f t="shared" si="11"/>
        <v>1578.5</v>
      </c>
      <c r="K76" s="6">
        <f t="shared" si="14"/>
        <v>652</v>
      </c>
      <c r="L76" s="6">
        <f t="shared" si="15"/>
        <v>533</v>
      </c>
      <c r="M76" s="27"/>
      <c r="N76" s="27"/>
    </row>
    <row r="77" spans="1:14" x14ac:dyDescent="0.35">
      <c r="A77" s="23">
        <v>41365</v>
      </c>
      <c r="B77" s="29">
        <v>646</v>
      </c>
      <c r="C77" s="24">
        <v>546</v>
      </c>
      <c r="D77" s="33">
        <v>3000</v>
      </c>
      <c r="E77" s="33"/>
      <c r="F77" s="6">
        <f t="shared" si="12"/>
        <v>1994</v>
      </c>
      <c r="G77" s="6">
        <f t="shared" si="9"/>
        <v>646</v>
      </c>
      <c r="H77" s="6">
        <f t="shared" si="10"/>
        <v>0</v>
      </c>
      <c r="I77" s="6">
        <f t="shared" si="13"/>
        <v>1348</v>
      </c>
      <c r="J77" s="33">
        <f t="shared" si="11"/>
        <v>1671</v>
      </c>
      <c r="K77" s="6">
        <f t="shared" si="14"/>
        <v>533</v>
      </c>
      <c r="L77" s="6">
        <f t="shared" si="15"/>
        <v>473</v>
      </c>
      <c r="M77" s="27"/>
      <c r="N77" s="27"/>
    </row>
    <row r="78" spans="1:14" x14ac:dyDescent="0.35">
      <c r="A78" s="23">
        <v>41395</v>
      </c>
      <c r="B78" s="29">
        <v>662</v>
      </c>
      <c r="C78" s="24">
        <v>561</v>
      </c>
      <c r="D78" s="33">
        <v>3000</v>
      </c>
      <c r="E78" s="33"/>
      <c r="F78" s="6">
        <f t="shared" si="12"/>
        <v>1881</v>
      </c>
      <c r="G78" s="6">
        <f t="shared" si="9"/>
        <v>662</v>
      </c>
      <c r="H78" s="6">
        <f t="shared" si="10"/>
        <v>0</v>
      </c>
      <c r="I78" s="6">
        <f t="shared" si="13"/>
        <v>1219</v>
      </c>
      <c r="J78" s="33">
        <f t="shared" si="11"/>
        <v>1550</v>
      </c>
      <c r="K78" s="6">
        <f t="shared" si="14"/>
        <v>473</v>
      </c>
      <c r="L78" s="6">
        <f t="shared" si="15"/>
        <v>646</v>
      </c>
      <c r="M78" s="27"/>
      <c r="N78" s="27"/>
    </row>
    <row r="79" spans="1:14" x14ac:dyDescent="0.35">
      <c r="A79" s="23">
        <v>41426</v>
      </c>
      <c r="B79" s="29">
        <v>494</v>
      </c>
      <c r="C79" s="24">
        <v>579</v>
      </c>
      <c r="D79" s="33">
        <v>3000</v>
      </c>
      <c r="E79" s="33"/>
      <c r="F79" s="6">
        <f t="shared" si="12"/>
        <v>1692</v>
      </c>
      <c r="G79" s="6">
        <f t="shared" si="9"/>
        <v>494</v>
      </c>
      <c r="H79" s="6">
        <f t="shared" si="10"/>
        <v>0</v>
      </c>
      <c r="I79" s="6">
        <f t="shared" si="13"/>
        <v>1198</v>
      </c>
      <c r="J79" s="33">
        <f t="shared" si="11"/>
        <v>1445</v>
      </c>
      <c r="K79" s="6">
        <f t="shared" si="14"/>
        <v>646</v>
      </c>
      <c r="L79" s="6">
        <f t="shared" si="15"/>
        <v>662</v>
      </c>
      <c r="M79" s="27"/>
      <c r="N79" s="27"/>
    </row>
    <row r="80" spans="1:14" x14ac:dyDescent="0.35">
      <c r="A80" s="23">
        <v>41456</v>
      </c>
      <c r="B80" s="29">
        <v>513</v>
      </c>
      <c r="C80" s="24">
        <v>472</v>
      </c>
      <c r="D80" s="33">
        <v>3000</v>
      </c>
      <c r="E80" s="33"/>
      <c r="F80" s="6">
        <f t="shared" si="12"/>
        <v>1844</v>
      </c>
      <c r="G80" s="6">
        <f t="shared" si="9"/>
        <v>513</v>
      </c>
      <c r="H80" s="6">
        <f t="shared" si="10"/>
        <v>0</v>
      </c>
      <c r="I80" s="6">
        <f t="shared" si="13"/>
        <v>1331</v>
      </c>
      <c r="J80" s="33">
        <f t="shared" si="11"/>
        <v>1587.5</v>
      </c>
      <c r="K80" s="6">
        <f t="shared" si="14"/>
        <v>662</v>
      </c>
      <c r="L80" s="6">
        <f t="shared" si="15"/>
        <v>494</v>
      </c>
      <c r="M80" s="27"/>
      <c r="N80" s="27"/>
    </row>
    <row r="81" spans="1:14" x14ac:dyDescent="0.35">
      <c r="A81" s="23">
        <v>41487</v>
      </c>
      <c r="B81" s="29">
        <v>620</v>
      </c>
      <c r="C81" s="24">
        <v>553</v>
      </c>
      <c r="D81" s="33">
        <v>3000</v>
      </c>
      <c r="E81" s="33"/>
      <c r="F81" s="6">
        <f t="shared" si="12"/>
        <v>1993</v>
      </c>
      <c r="G81" s="6">
        <f t="shared" si="9"/>
        <v>620</v>
      </c>
      <c r="H81" s="6">
        <f t="shared" si="10"/>
        <v>0</v>
      </c>
      <c r="I81" s="6">
        <f t="shared" si="13"/>
        <v>1373</v>
      </c>
      <c r="J81" s="33">
        <f t="shared" si="11"/>
        <v>1683</v>
      </c>
      <c r="K81" s="6">
        <f t="shared" si="14"/>
        <v>494</v>
      </c>
      <c r="L81" s="6">
        <f t="shared" si="15"/>
        <v>513</v>
      </c>
      <c r="M81" s="27"/>
      <c r="N81" s="27"/>
    </row>
    <row r="82" spans="1:14" x14ac:dyDescent="0.35">
      <c r="A82" s="23">
        <v>41518</v>
      </c>
      <c r="B82" s="29">
        <v>681</v>
      </c>
      <c r="C82" s="24">
        <v>603</v>
      </c>
      <c r="D82" s="33">
        <v>3000</v>
      </c>
      <c r="E82" s="33"/>
      <c r="F82" s="6">
        <f t="shared" si="12"/>
        <v>1867</v>
      </c>
      <c r="G82" s="6">
        <f t="shared" si="9"/>
        <v>681</v>
      </c>
      <c r="H82" s="6">
        <f t="shared" si="10"/>
        <v>0</v>
      </c>
      <c r="I82" s="6">
        <f t="shared" si="13"/>
        <v>1186</v>
      </c>
      <c r="J82" s="33">
        <f t="shared" si="11"/>
        <v>1526.5</v>
      </c>
      <c r="K82" s="6">
        <f t="shared" si="14"/>
        <v>513</v>
      </c>
      <c r="L82" s="6">
        <f t="shared" si="15"/>
        <v>620</v>
      </c>
      <c r="M82" s="27"/>
      <c r="N82" s="27"/>
    </row>
    <row r="83" spans="1:14" x14ac:dyDescent="0.35">
      <c r="A83" s="23">
        <v>41548</v>
      </c>
      <c r="B83" s="29">
        <v>579</v>
      </c>
      <c r="C83" s="24">
        <v>702</v>
      </c>
      <c r="D83" s="33">
        <v>3000</v>
      </c>
      <c r="E83" s="33"/>
      <c r="F83" s="6">
        <f t="shared" si="12"/>
        <v>1699</v>
      </c>
      <c r="G83" s="6">
        <f t="shared" si="9"/>
        <v>579</v>
      </c>
      <c r="H83" s="6">
        <f t="shared" si="10"/>
        <v>0</v>
      </c>
      <c r="I83" s="6">
        <f t="shared" si="13"/>
        <v>1120</v>
      </c>
      <c r="J83" s="33">
        <f t="shared" si="11"/>
        <v>1409.5</v>
      </c>
      <c r="K83" s="6">
        <f t="shared" si="14"/>
        <v>620</v>
      </c>
      <c r="L83" s="6">
        <f t="shared" si="15"/>
        <v>681</v>
      </c>
      <c r="M83" s="27"/>
      <c r="N83" s="27"/>
    </row>
    <row r="84" spans="1:14" x14ac:dyDescent="0.35">
      <c r="A84" s="23">
        <v>41579</v>
      </c>
      <c r="B84" s="29">
        <v>586</v>
      </c>
      <c r="C84" s="24">
        <v>693</v>
      </c>
      <c r="D84" s="33">
        <v>3000</v>
      </c>
      <c r="E84" s="33"/>
      <c r="F84" s="6">
        <f t="shared" si="12"/>
        <v>1740</v>
      </c>
      <c r="G84" s="6">
        <f t="shared" si="9"/>
        <v>586</v>
      </c>
      <c r="H84" s="6">
        <f t="shared" si="10"/>
        <v>0</v>
      </c>
      <c r="I84" s="6">
        <f t="shared" si="13"/>
        <v>1154</v>
      </c>
      <c r="J84" s="33">
        <f t="shared" si="11"/>
        <v>1447</v>
      </c>
      <c r="K84" s="6">
        <f t="shared" si="14"/>
        <v>681</v>
      </c>
      <c r="L84" s="6">
        <f t="shared" si="15"/>
        <v>579</v>
      </c>
      <c r="M84" s="27"/>
      <c r="N84" s="27"/>
    </row>
    <row r="85" spans="1:14" x14ac:dyDescent="0.35">
      <c r="A85" s="23">
        <v>41609</v>
      </c>
      <c r="B85" s="29">
        <v>437</v>
      </c>
      <c r="C85" s="24">
        <v>550</v>
      </c>
      <c r="D85" s="33">
        <v>3000</v>
      </c>
      <c r="E85" s="33"/>
      <c r="F85" s="6">
        <f t="shared" si="12"/>
        <v>1835</v>
      </c>
      <c r="G85" s="6">
        <f t="shared" si="9"/>
        <v>437</v>
      </c>
      <c r="H85" s="6">
        <f t="shared" si="10"/>
        <v>0</v>
      </c>
      <c r="I85" s="6">
        <f t="shared" si="13"/>
        <v>1398</v>
      </c>
      <c r="J85" s="33">
        <f t="shared" si="11"/>
        <v>1616.5</v>
      </c>
      <c r="K85" s="6">
        <f t="shared" si="14"/>
        <v>579</v>
      </c>
      <c r="L85" s="6">
        <f t="shared" si="15"/>
        <v>586</v>
      </c>
      <c r="M85" s="27"/>
      <c r="N85" s="27"/>
    </row>
    <row r="86" spans="1:14" x14ac:dyDescent="0.35">
      <c r="A86" s="23">
        <v>41640</v>
      </c>
      <c r="B86" s="29">
        <v>919</v>
      </c>
      <c r="C86" s="24">
        <v>487</v>
      </c>
      <c r="D86" s="33">
        <v>3000</v>
      </c>
      <c r="E86" s="33"/>
      <c r="F86" s="6">
        <f t="shared" si="12"/>
        <v>1977</v>
      </c>
      <c r="G86" s="6">
        <f t="shared" si="9"/>
        <v>919</v>
      </c>
      <c r="H86" s="6">
        <f t="shared" si="10"/>
        <v>0</v>
      </c>
      <c r="I86" s="6">
        <f t="shared" si="13"/>
        <v>1058</v>
      </c>
      <c r="J86" s="33">
        <f t="shared" si="11"/>
        <v>1517.5</v>
      </c>
      <c r="K86" s="6">
        <f t="shared" si="14"/>
        <v>586</v>
      </c>
      <c r="L86" s="6">
        <f t="shared" si="15"/>
        <v>437</v>
      </c>
      <c r="M86" s="27"/>
      <c r="N86" s="27"/>
    </row>
    <row r="87" spans="1:14" x14ac:dyDescent="0.35">
      <c r="A87" s="23">
        <v>41671</v>
      </c>
      <c r="B87" s="29">
        <v>896</v>
      </c>
      <c r="C87" s="24">
        <v>624</v>
      </c>
      <c r="D87" s="33">
        <v>3000</v>
      </c>
      <c r="E87" s="33"/>
      <c r="F87" s="6">
        <f t="shared" si="12"/>
        <v>1644</v>
      </c>
      <c r="G87" s="6">
        <f t="shared" si="9"/>
        <v>896</v>
      </c>
      <c r="H87" s="6">
        <f t="shared" si="10"/>
        <v>0</v>
      </c>
      <c r="I87" s="6">
        <f t="shared" si="13"/>
        <v>748</v>
      </c>
      <c r="J87" s="33">
        <f t="shared" si="11"/>
        <v>1196</v>
      </c>
      <c r="K87" s="6">
        <f t="shared" si="14"/>
        <v>437</v>
      </c>
      <c r="L87" s="6">
        <f t="shared" si="15"/>
        <v>919</v>
      </c>
      <c r="M87" s="27"/>
      <c r="N87" s="27"/>
    </row>
    <row r="88" spans="1:14" x14ac:dyDescent="0.35">
      <c r="A88" s="23">
        <v>41699</v>
      </c>
      <c r="B88" s="29">
        <v>1016</v>
      </c>
      <c r="C88" s="24">
        <v>788</v>
      </c>
      <c r="D88" s="33">
        <v>3000</v>
      </c>
      <c r="E88" s="33"/>
      <c r="F88" s="6">
        <f t="shared" si="12"/>
        <v>1185</v>
      </c>
      <c r="G88" s="6">
        <f t="shared" si="9"/>
        <v>1016</v>
      </c>
      <c r="H88" s="6">
        <f t="shared" si="10"/>
        <v>0</v>
      </c>
      <c r="I88" s="6">
        <f t="shared" si="13"/>
        <v>169</v>
      </c>
      <c r="J88" s="33">
        <f t="shared" si="11"/>
        <v>677</v>
      </c>
      <c r="K88" s="6">
        <f t="shared" si="14"/>
        <v>919</v>
      </c>
      <c r="L88" s="6">
        <f t="shared" si="15"/>
        <v>896</v>
      </c>
      <c r="M88" s="27"/>
      <c r="N88" s="27"/>
    </row>
    <row r="89" spans="1:14" x14ac:dyDescent="0.35">
      <c r="A89" s="23">
        <v>41730</v>
      </c>
      <c r="B89" s="29">
        <v>946</v>
      </c>
      <c r="C89" s="24">
        <v>938</v>
      </c>
      <c r="D89" s="33">
        <v>3000</v>
      </c>
      <c r="E89" s="33"/>
      <c r="F89" s="6">
        <f t="shared" si="12"/>
        <v>1088</v>
      </c>
      <c r="G89" s="6">
        <f t="shared" si="9"/>
        <v>946</v>
      </c>
      <c r="H89" s="6">
        <f t="shared" si="10"/>
        <v>0</v>
      </c>
      <c r="I89" s="6">
        <f t="shared" si="13"/>
        <v>142</v>
      </c>
      <c r="J89" s="33">
        <f t="shared" si="11"/>
        <v>615</v>
      </c>
      <c r="K89" s="6">
        <f t="shared" si="14"/>
        <v>896</v>
      </c>
      <c r="L89" s="6">
        <f t="shared" si="15"/>
        <v>1016</v>
      </c>
      <c r="M89" s="27"/>
      <c r="N89" s="27"/>
    </row>
    <row r="90" spans="1:14" x14ac:dyDescent="0.35">
      <c r="A90" s="23">
        <v>41760</v>
      </c>
      <c r="B90" s="29">
        <v>733</v>
      </c>
      <c r="C90" s="24">
        <v>972</v>
      </c>
      <c r="D90" s="33">
        <v>3000</v>
      </c>
      <c r="E90" s="33"/>
      <c r="F90" s="6">
        <f t="shared" si="12"/>
        <v>1038</v>
      </c>
      <c r="G90" s="6">
        <f t="shared" si="9"/>
        <v>733</v>
      </c>
      <c r="H90" s="6">
        <f t="shared" si="10"/>
        <v>0</v>
      </c>
      <c r="I90" s="6">
        <f t="shared" si="13"/>
        <v>305</v>
      </c>
      <c r="J90" s="33">
        <f t="shared" si="11"/>
        <v>671.5</v>
      </c>
      <c r="K90" s="6">
        <f t="shared" si="14"/>
        <v>1016</v>
      </c>
      <c r="L90" s="6">
        <f t="shared" si="15"/>
        <v>946</v>
      </c>
      <c r="M90" s="27"/>
      <c r="N90" s="27"/>
    </row>
    <row r="91" spans="1:14" x14ac:dyDescent="0.35">
      <c r="A91" s="23">
        <v>41791</v>
      </c>
      <c r="B91" s="29">
        <v>644</v>
      </c>
      <c r="C91" s="24">
        <v>914</v>
      </c>
      <c r="D91" s="33">
        <v>3000</v>
      </c>
      <c r="E91" s="33"/>
      <c r="F91" s="6">
        <f t="shared" si="12"/>
        <v>1321</v>
      </c>
      <c r="G91" s="6">
        <f t="shared" si="9"/>
        <v>644</v>
      </c>
      <c r="H91" s="6">
        <f t="shared" si="10"/>
        <v>0</v>
      </c>
      <c r="I91" s="6">
        <f t="shared" si="13"/>
        <v>677</v>
      </c>
      <c r="J91" s="33">
        <f t="shared" si="11"/>
        <v>999</v>
      </c>
      <c r="K91" s="6">
        <f t="shared" si="14"/>
        <v>946</v>
      </c>
      <c r="L91" s="6">
        <f t="shared" si="15"/>
        <v>733</v>
      </c>
      <c r="M91" s="27"/>
      <c r="N91" s="27"/>
    </row>
    <row r="92" spans="1:14" x14ac:dyDescent="0.35">
      <c r="A92" s="23">
        <v>41821</v>
      </c>
      <c r="B92" s="29">
        <v>670</v>
      </c>
      <c r="C92" s="24">
        <v>730</v>
      </c>
      <c r="D92" s="33">
        <v>3000</v>
      </c>
      <c r="E92" s="33"/>
      <c r="F92" s="6">
        <f t="shared" si="12"/>
        <v>1623</v>
      </c>
      <c r="G92" s="6">
        <f t="shared" si="9"/>
        <v>670</v>
      </c>
      <c r="H92" s="6">
        <f t="shared" si="10"/>
        <v>0</v>
      </c>
      <c r="I92" s="6">
        <f t="shared" si="13"/>
        <v>953</v>
      </c>
      <c r="J92" s="33">
        <f t="shared" si="11"/>
        <v>1288</v>
      </c>
      <c r="K92" s="6">
        <f t="shared" si="14"/>
        <v>733</v>
      </c>
      <c r="L92" s="6">
        <f t="shared" si="15"/>
        <v>644</v>
      </c>
      <c r="M92" s="27"/>
      <c r="N92" s="27"/>
    </row>
    <row r="93" spans="1:14" x14ac:dyDescent="0.35">
      <c r="A93" s="23">
        <v>41852</v>
      </c>
      <c r="B93" s="29">
        <v>816</v>
      </c>
      <c r="C93" s="24">
        <v>827</v>
      </c>
      <c r="D93" s="33">
        <v>3000</v>
      </c>
      <c r="E93" s="33"/>
      <c r="F93" s="6">
        <f t="shared" si="12"/>
        <v>1686</v>
      </c>
      <c r="G93" s="6">
        <f t="shared" si="9"/>
        <v>816</v>
      </c>
      <c r="H93" s="6">
        <f t="shared" si="10"/>
        <v>0</v>
      </c>
      <c r="I93" s="6">
        <f t="shared" si="13"/>
        <v>870</v>
      </c>
      <c r="J93" s="33">
        <f t="shared" si="11"/>
        <v>1278</v>
      </c>
      <c r="K93" s="6">
        <f t="shared" si="14"/>
        <v>644</v>
      </c>
      <c r="L93" s="6">
        <f t="shared" si="15"/>
        <v>670</v>
      </c>
      <c r="M93" s="27"/>
      <c r="N93" s="27"/>
    </row>
    <row r="94" spans="1:14" x14ac:dyDescent="0.35">
      <c r="A94" s="23">
        <v>41883</v>
      </c>
      <c r="B94" s="29">
        <v>670</v>
      </c>
      <c r="C94" s="24">
        <v>874</v>
      </c>
      <c r="D94" s="33">
        <v>3000</v>
      </c>
      <c r="E94" s="33"/>
      <c r="F94" s="6">
        <f t="shared" si="12"/>
        <v>1514</v>
      </c>
      <c r="G94" s="6">
        <f t="shared" si="9"/>
        <v>670</v>
      </c>
      <c r="H94" s="6">
        <f t="shared" si="10"/>
        <v>0</v>
      </c>
      <c r="I94" s="6">
        <f t="shared" si="13"/>
        <v>844</v>
      </c>
      <c r="J94" s="33">
        <f t="shared" si="11"/>
        <v>1179</v>
      </c>
      <c r="K94" s="6">
        <f t="shared" si="14"/>
        <v>670</v>
      </c>
      <c r="L94" s="6">
        <f t="shared" si="15"/>
        <v>816</v>
      </c>
      <c r="M94" s="27"/>
      <c r="N94" s="27"/>
    </row>
    <row r="95" spans="1:14" x14ac:dyDescent="0.35">
      <c r="A95" s="23">
        <v>41913</v>
      </c>
      <c r="B95" s="29">
        <v>778</v>
      </c>
      <c r="C95" s="24">
        <v>900</v>
      </c>
      <c r="D95" s="33">
        <v>3000</v>
      </c>
      <c r="E95" s="33"/>
      <c r="F95" s="6">
        <f t="shared" si="12"/>
        <v>1514</v>
      </c>
      <c r="G95" s="6">
        <f t="shared" si="9"/>
        <v>778</v>
      </c>
      <c r="H95" s="6">
        <f t="shared" si="10"/>
        <v>0</v>
      </c>
      <c r="I95" s="6">
        <f t="shared" si="13"/>
        <v>736</v>
      </c>
      <c r="J95" s="33">
        <f t="shared" si="11"/>
        <v>1125</v>
      </c>
      <c r="K95" s="6">
        <f t="shared" si="14"/>
        <v>816</v>
      </c>
      <c r="L95" s="6">
        <f t="shared" si="15"/>
        <v>670</v>
      </c>
      <c r="M95" s="27"/>
      <c r="N95" s="27"/>
    </row>
    <row r="96" spans="1:14" x14ac:dyDescent="0.35">
      <c r="A96" s="23">
        <v>41944</v>
      </c>
      <c r="B96" s="29">
        <v>710</v>
      </c>
      <c r="C96" s="24">
        <v>892</v>
      </c>
      <c r="D96" s="33">
        <v>3000</v>
      </c>
      <c r="E96" s="33"/>
      <c r="F96" s="6">
        <f t="shared" si="12"/>
        <v>1552</v>
      </c>
      <c r="G96" s="6">
        <f t="shared" si="9"/>
        <v>710</v>
      </c>
      <c r="H96" s="6">
        <f t="shared" si="10"/>
        <v>0</v>
      </c>
      <c r="I96" s="6">
        <f t="shared" si="13"/>
        <v>842</v>
      </c>
      <c r="J96" s="33">
        <f t="shared" si="11"/>
        <v>1197</v>
      </c>
      <c r="K96" s="6">
        <f t="shared" si="14"/>
        <v>670</v>
      </c>
      <c r="L96" s="6">
        <f t="shared" si="15"/>
        <v>778</v>
      </c>
      <c r="M96" s="27"/>
      <c r="N96" s="27"/>
    </row>
    <row r="97" spans="1:14" x14ac:dyDescent="0.35">
      <c r="A97" s="23">
        <v>41974</v>
      </c>
      <c r="B97" s="29">
        <v>804</v>
      </c>
      <c r="C97" s="24">
        <v>687</v>
      </c>
      <c r="D97" s="33">
        <v>3000</v>
      </c>
      <c r="E97" s="33"/>
      <c r="F97" s="6">
        <f t="shared" si="12"/>
        <v>1512</v>
      </c>
      <c r="G97" s="6">
        <f t="shared" si="9"/>
        <v>804</v>
      </c>
      <c r="H97" s="6">
        <f t="shared" si="10"/>
        <v>0</v>
      </c>
      <c r="I97" s="6">
        <f t="shared" si="13"/>
        <v>708</v>
      </c>
      <c r="J97" s="33">
        <f t="shared" si="11"/>
        <v>1110</v>
      </c>
      <c r="K97" s="6">
        <f t="shared" si="14"/>
        <v>778</v>
      </c>
      <c r="L97" s="6">
        <f t="shared" si="15"/>
        <v>710</v>
      </c>
      <c r="M97" s="27"/>
      <c r="N97" s="27"/>
    </row>
    <row r="98" spans="1:14" x14ac:dyDescent="0.35">
      <c r="A98" s="23">
        <v>42005</v>
      </c>
      <c r="B98" s="29">
        <v>649</v>
      </c>
      <c r="C98" s="24">
        <v>688</v>
      </c>
      <c r="D98" s="33">
        <v>3000</v>
      </c>
      <c r="E98" s="33"/>
      <c r="F98" s="6">
        <f t="shared" si="12"/>
        <v>1486</v>
      </c>
      <c r="G98" s="6">
        <f t="shared" ref="G98:G122" si="16">MIN(B98,F98)</f>
        <v>649</v>
      </c>
      <c r="H98" s="6">
        <f t="shared" ref="H98:H122" si="17">B98-G98</f>
        <v>0</v>
      </c>
      <c r="I98" s="6">
        <f t="shared" si="13"/>
        <v>837</v>
      </c>
      <c r="J98" s="33">
        <f t="shared" si="11"/>
        <v>1161.5</v>
      </c>
      <c r="K98" s="6">
        <f t="shared" si="14"/>
        <v>710</v>
      </c>
      <c r="L98" s="6">
        <f t="shared" si="15"/>
        <v>804</v>
      </c>
      <c r="M98" s="27"/>
      <c r="N98" s="27"/>
    </row>
    <row r="99" spans="1:14" x14ac:dyDescent="0.35">
      <c r="A99" s="23">
        <v>42036</v>
      </c>
      <c r="B99" s="29">
        <v>636</v>
      </c>
      <c r="C99" s="24">
        <v>658</v>
      </c>
      <c r="D99" s="33">
        <v>3000</v>
      </c>
      <c r="E99" s="33"/>
      <c r="F99" s="6">
        <f t="shared" si="12"/>
        <v>1547</v>
      </c>
      <c r="G99" s="6">
        <f t="shared" si="16"/>
        <v>636</v>
      </c>
      <c r="H99" s="6">
        <f t="shared" si="17"/>
        <v>0</v>
      </c>
      <c r="I99" s="6">
        <f t="shared" si="13"/>
        <v>911</v>
      </c>
      <c r="J99" s="33">
        <f t="shared" si="11"/>
        <v>1229</v>
      </c>
      <c r="K99" s="6">
        <f t="shared" si="14"/>
        <v>804</v>
      </c>
      <c r="L99" s="6">
        <f t="shared" si="15"/>
        <v>649</v>
      </c>
      <c r="M99" s="27"/>
      <c r="N99" s="27"/>
    </row>
    <row r="100" spans="1:14" x14ac:dyDescent="0.35">
      <c r="A100" s="23">
        <v>42064</v>
      </c>
      <c r="B100" s="29">
        <v>785</v>
      </c>
      <c r="C100" s="24">
        <v>685</v>
      </c>
      <c r="D100" s="33">
        <v>3000</v>
      </c>
      <c r="E100" s="33"/>
      <c r="F100" s="6">
        <f t="shared" si="12"/>
        <v>1715</v>
      </c>
      <c r="G100" s="6">
        <f t="shared" si="16"/>
        <v>785</v>
      </c>
      <c r="H100" s="6">
        <f t="shared" si="17"/>
        <v>0</v>
      </c>
      <c r="I100" s="6">
        <f t="shared" si="13"/>
        <v>930</v>
      </c>
      <c r="J100" s="33">
        <f t="shared" si="11"/>
        <v>1322.5</v>
      </c>
      <c r="K100" s="6">
        <f t="shared" si="14"/>
        <v>649</v>
      </c>
      <c r="L100" s="6">
        <f t="shared" si="15"/>
        <v>636</v>
      </c>
      <c r="M100" s="27"/>
      <c r="N100" s="27"/>
    </row>
    <row r="101" spans="1:14" x14ac:dyDescent="0.35">
      <c r="A101" s="23">
        <v>42095</v>
      </c>
      <c r="B101" s="29">
        <v>733</v>
      </c>
      <c r="C101" s="24">
        <v>736</v>
      </c>
      <c r="D101" s="33">
        <v>3000</v>
      </c>
      <c r="E101" s="33"/>
      <c r="F101" s="6">
        <f t="shared" si="12"/>
        <v>1579</v>
      </c>
      <c r="G101" s="6">
        <f t="shared" si="16"/>
        <v>733</v>
      </c>
      <c r="H101" s="6">
        <f t="shared" si="17"/>
        <v>0</v>
      </c>
      <c r="I101" s="6">
        <f t="shared" si="13"/>
        <v>846</v>
      </c>
      <c r="J101" s="33">
        <f t="shared" si="11"/>
        <v>1212.5</v>
      </c>
      <c r="K101" s="6">
        <f t="shared" si="14"/>
        <v>636</v>
      </c>
      <c r="L101" s="6">
        <f t="shared" si="15"/>
        <v>785</v>
      </c>
      <c r="M101" s="27"/>
      <c r="N101" s="27"/>
    </row>
    <row r="102" spans="1:14" x14ac:dyDescent="0.35">
      <c r="A102" s="23">
        <v>42125</v>
      </c>
      <c r="B102" s="29">
        <v>693</v>
      </c>
      <c r="C102" s="24">
        <v>715</v>
      </c>
      <c r="D102" s="33">
        <v>3000</v>
      </c>
      <c r="E102" s="33"/>
      <c r="F102" s="6">
        <f t="shared" si="12"/>
        <v>1482</v>
      </c>
      <c r="G102" s="6">
        <f t="shared" si="16"/>
        <v>693</v>
      </c>
      <c r="H102" s="6">
        <f t="shared" si="17"/>
        <v>0</v>
      </c>
      <c r="I102" s="6">
        <f t="shared" si="13"/>
        <v>789</v>
      </c>
      <c r="J102" s="33">
        <f t="shared" si="11"/>
        <v>1135.5</v>
      </c>
      <c r="K102" s="6">
        <f t="shared" si="14"/>
        <v>785</v>
      </c>
      <c r="L102" s="6">
        <f t="shared" si="15"/>
        <v>733</v>
      </c>
      <c r="M102" s="27"/>
      <c r="N102" s="27"/>
    </row>
    <row r="103" spans="1:14" x14ac:dyDescent="0.35">
      <c r="A103" s="23">
        <v>42156</v>
      </c>
      <c r="B103" s="29">
        <v>849</v>
      </c>
      <c r="C103" s="24">
        <v>686</v>
      </c>
      <c r="D103" s="33">
        <v>3000</v>
      </c>
      <c r="E103" s="33"/>
      <c r="F103" s="6">
        <f t="shared" si="12"/>
        <v>1574</v>
      </c>
      <c r="G103" s="6">
        <f t="shared" si="16"/>
        <v>849</v>
      </c>
      <c r="H103" s="6">
        <f t="shared" si="17"/>
        <v>0</v>
      </c>
      <c r="I103" s="6">
        <f t="shared" si="13"/>
        <v>725</v>
      </c>
      <c r="J103" s="33">
        <f t="shared" si="11"/>
        <v>1149.5</v>
      </c>
      <c r="K103" s="6">
        <f t="shared" si="14"/>
        <v>733</v>
      </c>
      <c r="L103" s="6">
        <f t="shared" si="15"/>
        <v>693</v>
      </c>
      <c r="M103" s="27"/>
      <c r="N103" s="27"/>
    </row>
    <row r="104" spans="1:14" x14ac:dyDescent="0.35">
      <c r="A104" s="23">
        <v>42186</v>
      </c>
      <c r="B104" s="29">
        <v>617</v>
      </c>
      <c r="C104" s="24">
        <v>633</v>
      </c>
      <c r="D104" s="33">
        <v>3000</v>
      </c>
      <c r="E104" s="33"/>
      <c r="F104" s="6">
        <f t="shared" si="12"/>
        <v>1458</v>
      </c>
      <c r="G104" s="6">
        <f t="shared" si="16"/>
        <v>617</v>
      </c>
      <c r="H104" s="6">
        <f t="shared" si="17"/>
        <v>0</v>
      </c>
      <c r="I104" s="6">
        <f t="shared" si="13"/>
        <v>841</v>
      </c>
      <c r="J104" s="33">
        <f t="shared" si="11"/>
        <v>1149.5</v>
      </c>
      <c r="K104" s="6">
        <f t="shared" si="14"/>
        <v>693</v>
      </c>
      <c r="L104" s="6">
        <f t="shared" si="15"/>
        <v>849</v>
      </c>
      <c r="M104" s="27"/>
      <c r="N104" s="27"/>
    </row>
    <row r="105" spans="1:14" x14ac:dyDescent="0.35">
      <c r="A105" s="23">
        <v>42217</v>
      </c>
      <c r="B105" s="29">
        <v>860</v>
      </c>
      <c r="C105" s="24">
        <v>720</v>
      </c>
      <c r="D105" s="33">
        <v>3000</v>
      </c>
      <c r="E105" s="33"/>
      <c r="F105" s="6">
        <f t="shared" si="12"/>
        <v>1534</v>
      </c>
      <c r="G105" s="6">
        <f t="shared" si="16"/>
        <v>860</v>
      </c>
      <c r="H105" s="6">
        <f t="shared" si="17"/>
        <v>0</v>
      </c>
      <c r="I105" s="6">
        <f t="shared" si="13"/>
        <v>674</v>
      </c>
      <c r="J105" s="33">
        <f t="shared" si="11"/>
        <v>1104</v>
      </c>
      <c r="K105" s="6">
        <f t="shared" si="14"/>
        <v>849</v>
      </c>
      <c r="L105" s="6">
        <f t="shared" si="15"/>
        <v>617</v>
      </c>
      <c r="M105" s="27"/>
      <c r="N105" s="27"/>
    </row>
    <row r="106" spans="1:14" x14ac:dyDescent="0.35">
      <c r="A106" s="23">
        <v>42248</v>
      </c>
      <c r="B106" s="29">
        <v>777</v>
      </c>
      <c r="C106" s="24">
        <v>807</v>
      </c>
      <c r="D106" s="33">
        <v>3000</v>
      </c>
      <c r="E106" s="33"/>
      <c r="F106" s="6">
        <f t="shared" si="12"/>
        <v>1523</v>
      </c>
      <c r="G106" s="6">
        <f t="shared" si="16"/>
        <v>777</v>
      </c>
      <c r="H106" s="6">
        <f t="shared" si="17"/>
        <v>0</v>
      </c>
      <c r="I106" s="6">
        <f t="shared" si="13"/>
        <v>746</v>
      </c>
      <c r="J106" s="33">
        <f t="shared" si="11"/>
        <v>1134.5</v>
      </c>
      <c r="K106" s="6">
        <f t="shared" si="14"/>
        <v>617</v>
      </c>
      <c r="L106" s="6">
        <f t="shared" si="15"/>
        <v>860</v>
      </c>
      <c r="M106" s="27"/>
      <c r="N106" s="27"/>
    </row>
    <row r="107" spans="1:14" x14ac:dyDescent="0.35">
      <c r="A107" s="23">
        <v>42278</v>
      </c>
      <c r="B107" s="29">
        <v>1010</v>
      </c>
      <c r="C107" s="24">
        <v>892</v>
      </c>
      <c r="D107" s="33">
        <v>3000</v>
      </c>
      <c r="E107" s="33"/>
      <c r="F107" s="6">
        <f t="shared" si="12"/>
        <v>1363</v>
      </c>
      <c r="G107" s="6">
        <f t="shared" si="16"/>
        <v>1010</v>
      </c>
      <c r="H107" s="6">
        <f t="shared" si="17"/>
        <v>0</v>
      </c>
      <c r="I107" s="6">
        <f t="shared" si="13"/>
        <v>353</v>
      </c>
      <c r="J107" s="33">
        <f t="shared" si="11"/>
        <v>858</v>
      </c>
      <c r="K107" s="6">
        <f t="shared" si="14"/>
        <v>860</v>
      </c>
      <c r="L107" s="6">
        <f t="shared" si="15"/>
        <v>777</v>
      </c>
      <c r="M107" s="27"/>
      <c r="N107" s="27"/>
    </row>
    <row r="108" spans="1:14" x14ac:dyDescent="0.35">
      <c r="A108" s="23">
        <v>42309</v>
      </c>
      <c r="B108" s="29">
        <v>934</v>
      </c>
      <c r="C108" s="24">
        <v>982</v>
      </c>
      <c r="D108" s="33">
        <v>3000</v>
      </c>
      <c r="E108" s="33"/>
      <c r="F108" s="6">
        <f t="shared" si="12"/>
        <v>1213</v>
      </c>
      <c r="G108" s="6">
        <f t="shared" si="16"/>
        <v>934</v>
      </c>
      <c r="H108" s="6">
        <f t="shared" si="17"/>
        <v>0</v>
      </c>
      <c r="I108" s="6">
        <f t="shared" si="13"/>
        <v>279</v>
      </c>
      <c r="J108" s="33">
        <f t="shared" si="11"/>
        <v>746</v>
      </c>
      <c r="K108" s="6">
        <f t="shared" si="14"/>
        <v>777</v>
      </c>
      <c r="L108" s="6">
        <f t="shared" si="15"/>
        <v>1010</v>
      </c>
      <c r="M108" s="27"/>
      <c r="N108" s="27"/>
    </row>
    <row r="109" spans="1:14" x14ac:dyDescent="0.35">
      <c r="A109" s="23">
        <v>42339</v>
      </c>
      <c r="B109" s="29">
        <v>1024</v>
      </c>
      <c r="C109" s="24">
        <v>823</v>
      </c>
      <c r="D109" s="33">
        <v>3000</v>
      </c>
      <c r="E109" s="33"/>
      <c r="F109" s="6">
        <f t="shared" si="12"/>
        <v>1056</v>
      </c>
      <c r="G109" s="6">
        <f t="shared" si="16"/>
        <v>1024</v>
      </c>
      <c r="H109" s="6">
        <f t="shared" si="17"/>
        <v>0</v>
      </c>
      <c r="I109" s="6">
        <f t="shared" si="13"/>
        <v>32</v>
      </c>
      <c r="J109" s="33">
        <f t="shared" si="11"/>
        <v>544</v>
      </c>
      <c r="K109" s="6">
        <f t="shared" si="14"/>
        <v>1010</v>
      </c>
      <c r="L109" s="6">
        <f t="shared" si="15"/>
        <v>934</v>
      </c>
      <c r="M109" s="27"/>
      <c r="N109" s="27"/>
    </row>
    <row r="110" spans="1:14" x14ac:dyDescent="0.35">
      <c r="A110" s="23">
        <v>42370</v>
      </c>
      <c r="B110" s="29">
        <v>1089</v>
      </c>
      <c r="C110" s="24">
        <v>874</v>
      </c>
      <c r="D110" s="33">
        <v>3000</v>
      </c>
      <c r="E110" s="33"/>
      <c r="F110" s="6">
        <f t="shared" si="12"/>
        <v>1042</v>
      </c>
      <c r="G110" s="6">
        <f t="shared" si="16"/>
        <v>1042</v>
      </c>
      <c r="H110" s="6">
        <f t="shared" si="17"/>
        <v>47</v>
      </c>
      <c r="I110" s="6">
        <f t="shared" si="13"/>
        <v>0</v>
      </c>
      <c r="J110" s="33">
        <f t="shared" si="11"/>
        <v>521</v>
      </c>
      <c r="K110" s="6">
        <f t="shared" si="14"/>
        <v>934</v>
      </c>
      <c r="L110" s="6">
        <f t="shared" si="15"/>
        <v>1024</v>
      </c>
      <c r="M110" s="27"/>
      <c r="N110" s="27"/>
    </row>
    <row r="111" spans="1:14" x14ac:dyDescent="0.35">
      <c r="A111" s="23">
        <v>42401</v>
      </c>
      <c r="B111" s="29">
        <v>899</v>
      </c>
      <c r="C111" s="24">
        <v>962</v>
      </c>
      <c r="D111" s="33">
        <v>3000</v>
      </c>
      <c r="E111" s="33"/>
      <c r="F111" s="6">
        <f t="shared" si="12"/>
        <v>934</v>
      </c>
      <c r="G111" s="6">
        <f t="shared" si="16"/>
        <v>899</v>
      </c>
      <c r="H111" s="6">
        <f t="shared" si="17"/>
        <v>0</v>
      </c>
      <c r="I111" s="6">
        <f t="shared" si="13"/>
        <v>35</v>
      </c>
      <c r="J111" s="33">
        <f t="shared" si="11"/>
        <v>484.5</v>
      </c>
      <c r="K111" s="6">
        <f t="shared" si="14"/>
        <v>1024</v>
      </c>
      <c r="L111" s="6">
        <f t="shared" si="15"/>
        <v>1042</v>
      </c>
      <c r="M111" s="27"/>
      <c r="N111" s="27"/>
    </row>
    <row r="112" spans="1:14" x14ac:dyDescent="0.35">
      <c r="A112" s="23">
        <v>42430</v>
      </c>
      <c r="B112" s="29">
        <v>933</v>
      </c>
      <c r="C112" s="24">
        <v>1043</v>
      </c>
      <c r="D112" s="33">
        <v>3000</v>
      </c>
      <c r="E112" s="33"/>
      <c r="F112" s="6">
        <f t="shared" si="12"/>
        <v>1059</v>
      </c>
      <c r="G112" s="6">
        <f t="shared" si="16"/>
        <v>933</v>
      </c>
      <c r="H112" s="6">
        <f t="shared" si="17"/>
        <v>0</v>
      </c>
      <c r="I112" s="6">
        <f t="shared" si="13"/>
        <v>126</v>
      </c>
      <c r="J112" s="33">
        <f t="shared" si="11"/>
        <v>592.5</v>
      </c>
      <c r="K112" s="6">
        <f t="shared" si="14"/>
        <v>1042</v>
      </c>
      <c r="L112" s="6">
        <f t="shared" si="15"/>
        <v>899</v>
      </c>
      <c r="M112" s="27"/>
      <c r="N112" s="27"/>
    </row>
    <row r="113" spans="1:14" x14ac:dyDescent="0.35">
      <c r="A113" s="23">
        <v>42461</v>
      </c>
      <c r="B113" s="29">
        <v>1052</v>
      </c>
      <c r="C113" s="24">
        <v>1076</v>
      </c>
      <c r="D113" s="33">
        <v>3000</v>
      </c>
      <c r="E113" s="33"/>
      <c r="F113" s="6">
        <f t="shared" si="12"/>
        <v>1168</v>
      </c>
      <c r="G113" s="6">
        <f t="shared" si="16"/>
        <v>1052</v>
      </c>
      <c r="H113" s="6">
        <f t="shared" si="17"/>
        <v>0</v>
      </c>
      <c r="I113" s="6">
        <f t="shared" si="13"/>
        <v>116</v>
      </c>
      <c r="J113" s="33">
        <f t="shared" si="11"/>
        <v>642</v>
      </c>
      <c r="K113" s="6">
        <f t="shared" si="14"/>
        <v>899</v>
      </c>
      <c r="L113" s="6">
        <f t="shared" si="15"/>
        <v>933</v>
      </c>
      <c r="M113" s="27"/>
      <c r="N113" s="27"/>
    </row>
    <row r="114" spans="1:14" x14ac:dyDescent="0.35">
      <c r="A114" s="23">
        <v>42491</v>
      </c>
      <c r="B114" s="29">
        <v>832</v>
      </c>
      <c r="C114" s="24">
        <v>1076</v>
      </c>
      <c r="D114" s="33">
        <v>3000</v>
      </c>
      <c r="E114" s="33"/>
      <c r="F114" s="6">
        <f t="shared" si="12"/>
        <v>1015</v>
      </c>
      <c r="G114" s="6">
        <f t="shared" si="16"/>
        <v>832</v>
      </c>
      <c r="H114" s="6">
        <f t="shared" si="17"/>
        <v>0</v>
      </c>
      <c r="I114" s="6">
        <f t="shared" si="13"/>
        <v>183</v>
      </c>
      <c r="J114" s="33">
        <f t="shared" si="11"/>
        <v>599</v>
      </c>
      <c r="K114" s="6">
        <f t="shared" si="14"/>
        <v>933</v>
      </c>
      <c r="L114" s="6">
        <f t="shared" si="15"/>
        <v>1052</v>
      </c>
      <c r="M114" s="27"/>
      <c r="N114" s="27"/>
    </row>
    <row r="115" spans="1:14" x14ac:dyDescent="0.35">
      <c r="A115" s="23">
        <v>42522</v>
      </c>
      <c r="B115" s="29">
        <v>808</v>
      </c>
      <c r="C115" s="24">
        <v>992</v>
      </c>
      <c r="D115" s="33">
        <v>3000</v>
      </c>
      <c r="E115" s="33"/>
      <c r="F115" s="6">
        <f t="shared" si="12"/>
        <v>1116</v>
      </c>
      <c r="G115" s="6">
        <f t="shared" si="16"/>
        <v>808</v>
      </c>
      <c r="H115" s="6">
        <f t="shared" si="17"/>
        <v>0</v>
      </c>
      <c r="I115" s="6">
        <f t="shared" si="13"/>
        <v>308</v>
      </c>
      <c r="J115" s="33">
        <f t="shared" si="11"/>
        <v>712</v>
      </c>
      <c r="K115" s="6">
        <f t="shared" si="14"/>
        <v>1052</v>
      </c>
      <c r="L115" s="6">
        <f t="shared" si="15"/>
        <v>832</v>
      </c>
      <c r="M115" s="27"/>
      <c r="N115" s="27"/>
    </row>
    <row r="116" spans="1:14" x14ac:dyDescent="0.35">
      <c r="A116" s="23">
        <v>42552</v>
      </c>
      <c r="B116" s="29">
        <v>636</v>
      </c>
      <c r="C116" s="24">
        <v>804</v>
      </c>
      <c r="D116" s="33">
        <v>3000</v>
      </c>
      <c r="E116" s="33"/>
      <c r="F116" s="6">
        <f t="shared" si="12"/>
        <v>1360</v>
      </c>
      <c r="G116" s="6">
        <f t="shared" si="16"/>
        <v>636</v>
      </c>
      <c r="H116" s="6">
        <f t="shared" si="17"/>
        <v>0</v>
      </c>
      <c r="I116" s="6">
        <f t="shared" si="13"/>
        <v>724</v>
      </c>
      <c r="J116" s="33">
        <f t="shared" si="11"/>
        <v>1042</v>
      </c>
      <c r="K116" s="6">
        <f t="shared" si="14"/>
        <v>832</v>
      </c>
      <c r="L116" s="6">
        <f t="shared" si="15"/>
        <v>808</v>
      </c>
      <c r="M116" s="27"/>
      <c r="N116" s="27"/>
    </row>
    <row r="117" spans="1:14" x14ac:dyDescent="0.35">
      <c r="A117" s="23">
        <v>42583</v>
      </c>
      <c r="B117" s="29">
        <v>1031</v>
      </c>
      <c r="C117" s="24">
        <v>851</v>
      </c>
      <c r="D117" s="33">
        <v>3000</v>
      </c>
      <c r="E117" s="33"/>
      <c r="F117" s="6">
        <f t="shared" si="12"/>
        <v>1556</v>
      </c>
      <c r="G117" s="6">
        <f t="shared" si="16"/>
        <v>1031</v>
      </c>
      <c r="H117" s="6">
        <f t="shared" si="17"/>
        <v>0</v>
      </c>
      <c r="I117" s="6">
        <f t="shared" si="13"/>
        <v>525</v>
      </c>
      <c r="J117" s="33">
        <f t="shared" si="11"/>
        <v>1040.5</v>
      </c>
      <c r="K117" s="6">
        <f t="shared" si="14"/>
        <v>808</v>
      </c>
      <c r="L117" s="6">
        <f t="shared" si="15"/>
        <v>636</v>
      </c>
      <c r="M117" s="27"/>
      <c r="N117" s="27"/>
    </row>
    <row r="118" spans="1:14" x14ac:dyDescent="0.35">
      <c r="A118" s="23">
        <v>42614</v>
      </c>
      <c r="B118" s="29">
        <v>1193</v>
      </c>
      <c r="C118" s="24">
        <v>946</v>
      </c>
      <c r="D118" s="33">
        <v>3000</v>
      </c>
      <c r="E118" s="33"/>
      <c r="F118" s="6">
        <f t="shared" si="12"/>
        <v>1333</v>
      </c>
      <c r="G118" s="6">
        <f t="shared" si="16"/>
        <v>1193</v>
      </c>
      <c r="H118" s="6">
        <f t="shared" si="17"/>
        <v>0</v>
      </c>
      <c r="I118" s="6">
        <f t="shared" si="13"/>
        <v>140</v>
      </c>
      <c r="J118" s="33">
        <f t="shared" si="11"/>
        <v>736.5</v>
      </c>
      <c r="K118" s="6">
        <f t="shared" si="14"/>
        <v>636</v>
      </c>
      <c r="L118" s="6">
        <f t="shared" si="15"/>
        <v>1031</v>
      </c>
      <c r="M118" s="27"/>
      <c r="N118" s="27"/>
    </row>
    <row r="119" spans="1:14" x14ac:dyDescent="0.35">
      <c r="A119" s="23">
        <v>42644</v>
      </c>
      <c r="B119" s="29">
        <v>1096</v>
      </c>
      <c r="C119" s="24">
        <v>1145</v>
      </c>
      <c r="D119" s="33">
        <v>3000</v>
      </c>
      <c r="E119" s="33"/>
      <c r="F119" s="6">
        <f t="shared" si="12"/>
        <v>776</v>
      </c>
      <c r="G119" s="6">
        <f t="shared" si="16"/>
        <v>776</v>
      </c>
      <c r="H119" s="6">
        <f t="shared" si="17"/>
        <v>320</v>
      </c>
      <c r="I119" s="6">
        <f t="shared" si="13"/>
        <v>0</v>
      </c>
      <c r="J119" s="33">
        <f t="shared" si="11"/>
        <v>388</v>
      </c>
      <c r="K119" s="6">
        <f t="shared" si="14"/>
        <v>1031</v>
      </c>
      <c r="L119" s="6">
        <f t="shared" si="15"/>
        <v>1193</v>
      </c>
      <c r="M119" s="27"/>
      <c r="N119" s="27"/>
    </row>
    <row r="120" spans="1:14" x14ac:dyDescent="0.35">
      <c r="A120" s="23">
        <v>42675</v>
      </c>
      <c r="B120" s="29">
        <v>1663</v>
      </c>
      <c r="C120" s="24">
        <v>1190</v>
      </c>
      <c r="D120" s="33">
        <v>3000</v>
      </c>
      <c r="E120" s="33"/>
      <c r="F120" s="6">
        <f t="shared" si="12"/>
        <v>1031</v>
      </c>
      <c r="G120" s="6">
        <f t="shared" si="16"/>
        <v>1031</v>
      </c>
      <c r="H120" s="6">
        <f t="shared" si="17"/>
        <v>632</v>
      </c>
      <c r="I120" s="6">
        <f t="shared" si="13"/>
        <v>0</v>
      </c>
      <c r="J120" s="33">
        <f t="shared" si="11"/>
        <v>515.5</v>
      </c>
      <c r="K120" s="6">
        <f t="shared" si="14"/>
        <v>1193</v>
      </c>
      <c r="L120" s="6">
        <f t="shared" si="15"/>
        <v>776</v>
      </c>
      <c r="M120" s="27"/>
      <c r="N120" s="27"/>
    </row>
    <row r="121" spans="1:14" x14ac:dyDescent="0.35">
      <c r="A121" s="23">
        <v>42705</v>
      </c>
      <c r="B121" s="29">
        <v>866</v>
      </c>
      <c r="C121" s="24">
        <v>1151</v>
      </c>
      <c r="D121" s="33">
        <v>3000</v>
      </c>
      <c r="E121" s="33"/>
      <c r="F121" s="6">
        <f t="shared" si="12"/>
        <v>1193</v>
      </c>
      <c r="G121" s="6">
        <f t="shared" si="16"/>
        <v>866</v>
      </c>
      <c r="H121" s="6">
        <f t="shared" si="17"/>
        <v>0</v>
      </c>
      <c r="I121" s="6">
        <f t="shared" si="13"/>
        <v>327</v>
      </c>
      <c r="J121" s="33">
        <f t="shared" si="11"/>
        <v>760</v>
      </c>
      <c r="K121" s="6">
        <f t="shared" si="14"/>
        <v>776</v>
      </c>
      <c r="L121" s="6">
        <f t="shared" si="15"/>
        <v>1031</v>
      </c>
      <c r="M121" s="27"/>
      <c r="N121" s="27"/>
    </row>
    <row r="122" spans="1:14" x14ac:dyDescent="0.35">
      <c r="A122" s="23">
        <v>42736</v>
      </c>
      <c r="B122" s="29">
        <v>1540</v>
      </c>
      <c r="C122" s="24">
        <v>1044</v>
      </c>
      <c r="D122" s="33">
        <v>3000</v>
      </c>
      <c r="E122" s="33"/>
      <c r="F122" s="6">
        <f t="shared" si="12"/>
        <v>1103</v>
      </c>
      <c r="G122" s="6">
        <f t="shared" si="16"/>
        <v>1103</v>
      </c>
      <c r="H122" s="6">
        <f t="shared" si="17"/>
        <v>437</v>
      </c>
      <c r="I122" s="6">
        <f t="shared" si="13"/>
        <v>0</v>
      </c>
      <c r="J122" s="33">
        <f t="shared" si="11"/>
        <v>551.5</v>
      </c>
      <c r="K122" s="6">
        <f t="shared" si="14"/>
        <v>1031</v>
      </c>
      <c r="L122" s="6">
        <f t="shared" si="15"/>
        <v>866</v>
      </c>
      <c r="M122" s="27"/>
      <c r="N122" s="27"/>
    </row>
    <row r="123" spans="1:14" x14ac:dyDescent="0.35">
      <c r="A123" s="23">
        <v>42767</v>
      </c>
      <c r="B123" s="29"/>
      <c r="C123" s="24">
        <v>1225</v>
      </c>
      <c r="D123" s="33">
        <v>3000</v>
      </c>
      <c r="E123" s="33"/>
      <c r="J123" s="33"/>
      <c r="M123" s="27"/>
      <c r="N123" s="27"/>
    </row>
    <row r="124" spans="1:14" x14ac:dyDescent="0.35">
      <c r="A124" s="23">
        <v>42795</v>
      </c>
      <c r="B124" s="29"/>
      <c r="C124" s="24">
        <v>1359</v>
      </c>
      <c r="D124" s="33">
        <v>3000</v>
      </c>
      <c r="E124" s="33"/>
      <c r="J124" s="33"/>
      <c r="M124" s="27"/>
      <c r="N124" s="27"/>
    </row>
    <row r="125" spans="1:14" x14ac:dyDescent="0.35">
      <c r="A125" s="23">
        <v>42826</v>
      </c>
      <c r="B125" s="29"/>
      <c r="C125" s="24">
        <v>1462</v>
      </c>
      <c r="D125" s="33">
        <v>3000</v>
      </c>
      <c r="E125" s="33"/>
      <c r="J125" s="33"/>
      <c r="M125" s="27"/>
      <c r="N125" s="27"/>
    </row>
    <row r="126" spans="1:14" x14ac:dyDescent="0.35">
      <c r="A126" s="23">
        <v>42856</v>
      </c>
      <c r="B126" s="29"/>
      <c r="C126" s="24">
        <v>1486</v>
      </c>
      <c r="D126" s="33">
        <v>3000</v>
      </c>
      <c r="E126" s="33"/>
      <c r="J126" s="33"/>
      <c r="M126" s="27"/>
      <c r="N126" s="27"/>
    </row>
    <row r="127" spans="1:14" x14ac:dyDescent="0.35">
      <c r="A127" s="23">
        <v>42887</v>
      </c>
      <c r="B127" s="29"/>
      <c r="C127" s="24">
        <v>1502</v>
      </c>
      <c r="D127" s="33">
        <v>3000</v>
      </c>
      <c r="E127" s="33"/>
      <c r="J127" s="33"/>
      <c r="M127" s="27"/>
      <c r="N127" s="27"/>
    </row>
    <row r="128" spans="1:14" x14ac:dyDescent="0.35">
      <c r="A128" s="23">
        <v>42917</v>
      </c>
      <c r="B128" s="29"/>
      <c r="C128" s="24">
        <v>1332</v>
      </c>
      <c r="D128" s="33">
        <v>3000</v>
      </c>
      <c r="E128" s="33"/>
      <c r="J128" s="33"/>
      <c r="M128" s="27"/>
      <c r="N128" s="27"/>
    </row>
    <row r="129" spans="1:14" x14ac:dyDescent="0.35">
      <c r="A129" s="23">
        <v>42948</v>
      </c>
      <c r="B129" s="29"/>
      <c r="C129" s="24">
        <v>1572</v>
      </c>
      <c r="D129" s="33">
        <v>3000</v>
      </c>
      <c r="E129" s="33"/>
      <c r="J129" s="33"/>
      <c r="M129" s="27"/>
      <c r="N129" s="27"/>
    </row>
    <row r="130" spans="1:14" x14ac:dyDescent="0.35">
      <c r="A130" s="23">
        <v>42979</v>
      </c>
      <c r="B130" s="29"/>
      <c r="C130" s="24">
        <v>1694</v>
      </c>
      <c r="D130" s="33">
        <v>3000</v>
      </c>
      <c r="E130" s="33"/>
      <c r="J130" s="33"/>
      <c r="M130" s="27"/>
      <c r="N130" s="27"/>
    </row>
    <row r="131" spans="1:14" x14ac:dyDescent="0.35">
      <c r="A131" s="23">
        <v>43009</v>
      </c>
      <c r="B131" s="29"/>
      <c r="C131" s="24">
        <v>1931</v>
      </c>
      <c r="D131" s="33">
        <v>3000</v>
      </c>
      <c r="E131" s="33"/>
      <c r="J131" s="33"/>
      <c r="M131" s="27"/>
      <c r="N131" s="27"/>
    </row>
    <row r="132" spans="1:14" x14ac:dyDescent="0.35">
      <c r="A132" s="23">
        <v>43040</v>
      </c>
      <c r="B132" s="29"/>
      <c r="C132" s="24">
        <v>2067</v>
      </c>
      <c r="D132" s="33">
        <v>3000</v>
      </c>
      <c r="E132" s="33"/>
      <c r="J132" s="33"/>
      <c r="M132" s="27"/>
      <c r="N132" s="27"/>
    </row>
    <row r="133" spans="1:14" x14ac:dyDescent="0.35">
      <c r="A133" s="23">
        <v>43070</v>
      </c>
      <c r="B133" s="29"/>
      <c r="C133" s="24">
        <v>1782</v>
      </c>
      <c r="D133" s="33">
        <v>3000</v>
      </c>
      <c r="E133" s="33"/>
      <c r="J133" s="33"/>
      <c r="M133" s="27"/>
      <c r="N133" s="27"/>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6089F-9C66-476F-B5CA-E6365F767E66}">
  <dimension ref="A1:Q133"/>
  <sheetViews>
    <sheetView zoomScale="130" zoomScaleNormal="130" workbookViewId="0">
      <pane xSplit="1" ySplit="1" topLeftCell="B2" activePane="bottomRight" state="frozen"/>
      <selection activeCell="N28" sqref="N28"/>
      <selection pane="topRight" activeCell="N28" sqref="N28"/>
      <selection pane="bottomLeft" activeCell="N28" sqref="N28"/>
      <selection pane="bottomRight" activeCell="E3" sqref="E3"/>
    </sheetView>
  </sheetViews>
  <sheetFormatPr defaultColWidth="8.7265625" defaultRowHeight="14.5" x14ac:dyDescent="0.35"/>
  <cols>
    <col min="1" max="2" width="9.08984375" style="1" customWidth="1"/>
    <col min="3" max="3" width="9.08984375" style="29" customWidth="1"/>
    <col min="4" max="5" width="9.08984375" style="1" customWidth="1"/>
    <col min="6" max="12" width="9.08984375" style="6" customWidth="1"/>
    <col min="13" max="16" width="9.08984375" customWidth="1"/>
    <col min="17" max="17" width="10.7265625" customWidth="1"/>
    <col min="18" max="21" width="8.7265625" customWidth="1"/>
    <col min="24" max="24" width="8.7265625" customWidth="1"/>
  </cols>
  <sheetData>
    <row r="1" spans="1:17" s="10" customFormat="1" ht="31.5" customHeight="1" x14ac:dyDescent="0.35">
      <c r="A1" s="25" t="s">
        <v>0</v>
      </c>
      <c r="B1" s="26" t="s">
        <v>1</v>
      </c>
      <c r="C1" s="26" t="s">
        <v>2</v>
      </c>
      <c r="D1" s="10" t="s">
        <v>3</v>
      </c>
      <c r="E1" s="10" t="s">
        <v>12</v>
      </c>
      <c r="F1" s="54" t="s">
        <v>4</v>
      </c>
      <c r="G1" s="28" t="s">
        <v>5</v>
      </c>
      <c r="H1" s="28" t="s">
        <v>6</v>
      </c>
      <c r="I1" s="54" t="s">
        <v>7</v>
      </c>
      <c r="J1" s="54" t="s">
        <v>36</v>
      </c>
      <c r="K1" s="28" t="s">
        <v>8</v>
      </c>
      <c r="L1" s="28" t="s">
        <v>9</v>
      </c>
    </row>
    <row r="2" spans="1:17" x14ac:dyDescent="0.35">
      <c r="A2" s="23">
        <v>39083</v>
      </c>
      <c r="B2" s="29">
        <v>352</v>
      </c>
      <c r="C2" s="29">
        <v>350</v>
      </c>
      <c r="D2" s="33">
        <f>SUM(C2:C4)+E2</f>
        <v>1265</v>
      </c>
      <c r="E2" s="33">
        <v>200</v>
      </c>
      <c r="F2" s="6">
        <v>1000</v>
      </c>
      <c r="G2" s="6">
        <f t="shared" ref="G2:G65" si="0">MIN(B2,F2)</f>
        <v>352</v>
      </c>
      <c r="H2" s="6">
        <f t="shared" ref="H2:H65" si="1">B2-G2</f>
        <v>0</v>
      </c>
      <c r="I2" s="6">
        <f>F2-G2</f>
        <v>648</v>
      </c>
      <c r="J2" s="33">
        <f>AVERAGE(F2,I2)</f>
        <v>824</v>
      </c>
      <c r="K2" s="6">
        <v>0</v>
      </c>
      <c r="L2" s="6">
        <f>MAX(0,D2-F2-K2)</f>
        <v>265</v>
      </c>
      <c r="M2" s="27"/>
      <c r="N2" s="27"/>
    </row>
    <row r="3" spans="1:17" x14ac:dyDescent="0.35">
      <c r="A3" s="23">
        <v>39114</v>
      </c>
      <c r="B3" s="29">
        <v>335</v>
      </c>
      <c r="C3" s="29">
        <v>348</v>
      </c>
      <c r="D3" s="33">
        <f>SUM(C3:C5)+E3</f>
        <v>1294</v>
      </c>
      <c r="E3" s="33">
        <v>200</v>
      </c>
      <c r="F3" s="6">
        <f>I2+K2</f>
        <v>648</v>
      </c>
      <c r="G3" s="6">
        <f t="shared" si="0"/>
        <v>335</v>
      </c>
      <c r="H3" s="6">
        <f t="shared" si="1"/>
        <v>0</v>
      </c>
      <c r="I3" s="6">
        <f>F3-G3</f>
        <v>313</v>
      </c>
      <c r="J3" s="33">
        <f t="shared" ref="J3:J66" si="2">AVERAGE(F3,I3)</f>
        <v>480.5</v>
      </c>
      <c r="K3" s="6">
        <f>L2</f>
        <v>265</v>
      </c>
      <c r="L3" s="6">
        <f>MAX(0,D3-F3-K3)</f>
        <v>381</v>
      </c>
      <c r="M3" s="27"/>
      <c r="N3" s="27"/>
      <c r="P3" s="2"/>
    </row>
    <row r="4" spans="1:17" x14ac:dyDescent="0.35">
      <c r="A4" s="23">
        <v>39142</v>
      </c>
      <c r="B4" s="29">
        <v>365</v>
      </c>
      <c r="C4" s="29">
        <v>367</v>
      </c>
      <c r="D4" s="33">
        <f>SUM(C4:C6)+E4</f>
        <v>1310</v>
      </c>
      <c r="E4" s="33">
        <v>200</v>
      </c>
      <c r="F4" s="6">
        <f t="shared" ref="F4:F67" si="3">I3+K3</f>
        <v>578</v>
      </c>
      <c r="G4" s="6">
        <f t="shared" si="0"/>
        <v>365</v>
      </c>
      <c r="H4" s="6">
        <f t="shared" si="1"/>
        <v>0</v>
      </c>
      <c r="I4" s="6">
        <f t="shared" ref="I4:I67" si="4">F4-G4</f>
        <v>213</v>
      </c>
      <c r="J4" s="33">
        <f t="shared" si="2"/>
        <v>395.5</v>
      </c>
      <c r="K4" s="6">
        <f t="shared" ref="K4:K67" si="5">L3</f>
        <v>381</v>
      </c>
      <c r="L4" s="6">
        <f t="shared" ref="L4:L67" si="6">MAX(0,D4-F4-K4)</f>
        <v>351</v>
      </c>
      <c r="M4" s="27"/>
      <c r="N4" s="27"/>
      <c r="P4" s="2"/>
    </row>
    <row r="5" spans="1:17" x14ac:dyDescent="0.35">
      <c r="A5" s="23">
        <v>39173</v>
      </c>
      <c r="B5" s="29">
        <v>360</v>
      </c>
      <c r="C5" s="29">
        <v>379</v>
      </c>
      <c r="D5" s="33">
        <f t="shared" ref="D5:D66" si="7">SUM(C5:C7)+E5</f>
        <v>1321</v>
      </c>
      <c r="E5" s="33">
        <v>200</v>
      </c>
      <c r="F5" s="6">
        <f t="shared" si="3"/>
        <v>594</v>
      </c>
      <c r="G5" s="6">
        <f t="shared" si="0"/>
        <v>360</v>
      </c>
      <c r="H5" s="6">
        <f>B5-G5</f>
        <v>0</v>
      </c>
      <c r="I5" s="6">
        <f>F5-G5</f>
        <v>234</v>
      </c>
      <c r="J5" s="33">
        <f t="shared" si="2"/>
        <v>414</v>
      </c>
      <c r="K5" s="6">
        <f t="shared" si="5"/>
        <v>351</v>
      </c>
      <c r="L5" s="6">
        <f t="shared" si="6"/>
        <v>376</v>
      </c>
      <c r="M5" s="27"/>
      <c r="N5" s="27"/>
    </row>
    <row r="6" spans="1:17" x14ac:dyDescent="0.35">
      <c r="A6" s="23">
        <v>39203</v>
      </c>
      <c r="B6" s="29">
        <v>431</v>
      </c>
      <c r="C6" s="29">
        <v>364</v>
      </c>
      <c r="D6" s="33">
        <f t="shared" si="7"/>
        <v>1298</v>
      </c>
      <c r="E6" s="33">
        <v>200</v>
      </c>
      <c r="F6" s="6">
        <f t="shared" si="3"/>
        <v>585</v>
      </c>
      <c r="G6" s="6">
        <f>MIN(B6,F6)</f>
        <v>431</v>
      </c>
      <c r="H6" s="6">
        <f t="shared" si="1"/>
        <v>0</v>
      </c>
      <c r="I6" s="6">
        <f t="shared" si="4"/>
        <v>154</v>
      </c>
      <c r="J6" s="33">
        <f t="shared" si="2"/>
        <v>369.5</v>
      </c>
      <c r="K6" s="6">
        <f>L5</f>
        <v>376</v>
      </c>
      <c r="L6" s="6">
        <f t="shared" si="6"/>
        <v>337</v>
      </c>
      <c r="M6" s="27"/>
      <c r="N6" s="27"/>
    </row>
    <row r="7" spans="1:17" x14ac:dyDescent="0.35">
      <c r="A7" s="23">
        <v>39234</v>
      </c>
      <c r="B7" s="29">
        <v>477</v>
      </c>
      <c r="C7" s="29">
        <v>378</v>
      </c>
      <c r="D7" s="33">
        <f t="shared" si="7"/>
        <v>1368</v>
      </c>
      <c r="E7" s="33">
        <v>200</v>
      </c>
      <c r="F7" s="6">
        <f t="shared" si="3"/>
        <v>530</v>
      </c>
      <c r="G7" s="6">
        <f t="shared" si="0"/>
        <v>477</v>
      </c>
      <c r="H7" s="6">
        <f>B7-G7</f>
        <v>0</v>
      </c>
      <c r="I7" s="6">
        <f t="shared" si="4"/>
        <v>53</v>
      </c>
      <c r="J7" s="33">
        <f t="shared" si="2"/>
        <v>291.5</v>
      </c>
      <c r="K7" s="6">
        <f t="shared" si="5"/>
        <v>337</v>
      </c>
      <c r="L7" s="6">
        <f t="shared" si="6"/>
        <v>501</v>
      </c>
      <c r="M7" s="27"/>
      <c r="N7" s="27"/>
      <c r="P7" s="2"/>
    </row>
    <row r="8" spans="1:17" x14ac:dyDescent="0.35">
      <c r="A8" s="23">
        <v>39264</v>
      </c>
      <c r="B8" s="29">
        <v>403</v>
      </c>
      <c r="C8" s="29">
        <v>356</v>
      </c>
      <c r="D8" s="33">
        <f t="shared" si="7"/>
        <v>1423</v>
      </c>
      <c r="E8" s="33">
        <v>200</v>
      </c>
      <c r="F8" s="6">
        <f t="shared" si="3"/>
        <v>390</v>
      </c>
      <c r="G8" s="6">
        <f t="shared" si="0"/>
        <v>390</v>
      </c>
      <c r="H8" s="6">
        <f t="shared" si="1"/>
        <v>13</v>
      </c>
      <c r="I8" s="6">
        <f t="shared" si="4"/>
        <v>0</v>
      </c>
      <c r="J8" s="33">
        <f t="shared" si="2"/>
        <v>195</v>
      </c>
      <c r="K8" s="6">
        <f t="shared" si="5"/>
        <v>501</v>
      </c>
      <c r="L8" s="6">
        <f t="shared" si="6"/>
        <v>532</v>
      </c>
      <c r="M8" s="27"/>
      <c r="N8" s="27"/>
      <c r="P8" s="30"/>
    </row>
    <row r="9" spans="1:17" x14ac:dyDescent="0.35">
      <c r="A9" s="23">
        <v>39295</v>
      </c>
      <c r="B9" s="29">
        <v>348</v>
      </c>
      <c r="C9" s="29">
        <v>434</v>
      </c>
      <c r="D9" s="33">
        <f t="shared" si="7"/>
        <v>1488</v>
      </c>
      <c r="E9" s="33">
        <v>200</v>
      </c>
      <c r="F9" s="6">
        <f t="shared" si="3"/>
        <v>501</v>
      </c>
      <c r="G9" s="6">
        <f t="shared" si="0"/>
        <v>348</v>
      </c>
      <c r="H9" s="6">
        <f t="shared" si="1"/>
        <v>0</v>
      </c>
      <c r="I9" s="6">
        <f t="shared" si="4"/>
        <v>153</v>
      </c>
      <c r="J9" s="33">
        <f t="shared" si="2"/>
        <v>327</v>
      </c>
      <c r="K9" s="6">
        <f t="shared" si="5"/>
        <v>532</v>
      </c>
      <c r="L9" s="6">
        <f t="shared" si="6"/>
        <v>455</v>
      </c>
      <c r="M9" s="27"/>
      <c r="N9" s="27"/>
      <c r="P9" s="30"/>
    </row>
    <row r="10" spans="1:17" x14ac:dyDescent="0.35">
      <c r="A10" s="23">
        <v>39326</v>
      </c>
      <c r="B10" s="29">
        <v>271</v>
      </c>
      <c r="C10" s="29">
        <v>433</v>
      </c>
      <c r="D10" s="33">
        <f t="shared" si="7"/>
        <v>1540</v>
      </c>
      <c r="E10" s="33">
        <v>200</v>
      </c>
      <c r="F10" s="6">
        <f t="shared" si="3"/>
        <v>685</v>
      </c>
      <c r="G10" s="6">
        <f t="shared" si="0"/>
        <v>271</v>
      </c>
      <c r="H10" s="6">
        <f t="shared" si="1"/>
        <v>0</v>
      </c>
      <c r="I10" s="6">
        <f t="shared" si="4"/>
        <v>414</v>
      </c>
      <c r="J10" s="33">
        <f t="shared" si="2"/>
        <v>549.5</v>
      </c>
      <c r="K10" s="6">
        <f t="shared" si="5"/>
        <v>455</v>
      </c>
      <c r="L10" s="6">
        <f t="shared" si="6"/>
        <v>400</v>
      </c>
      <c r="M10" s="27"/>
      <c r="N10" s="27"/>
    </row>
    <row r="11" spans="1:17" x14ac:dyDescent="0.35">
      <c r="A11" s="23">
        <v>39356</v>
      </c>
      <c r="B11" s="29">
        <v>562</v>
      </c>
      <c r="C11" s="29">
        <v>421</v>
      </c>
      <c r="D11" s="33">
        <f t="shared" si="7"/>
        <v>1530</v>
      </c>
      <c r="E11" s="33">
        <v>200</v>
      </c>
      <c r="F11" s="6">
        <f t="shared" si="3"/>
        <v>869</v>
      </c>
      <c r="G11" s="6">
        <f t="shared" si="0"/>
        <v>562</v>
      </c>
      <c r="H11" s="6">
        <f t="shared" si="1"/>
        <v>0</v>
      </c>
      <c r="I11" s="6">
        <f t="shared" si="4"/>
        <v>307</v>
      </c>
      <c r="J11" s="33">
        <f t="shared" si="2"/>
        <v>588</v>
      </c>
      <c r="K11" s="6">
        <f t="shared" si="5"/>
        <v>400</v>
      </c>
      <c r="L11" s="6">
        <f t="shared" si="6"/>
        <v>261</v>
      </c>
      <c r="M11" s="27"/>
      <c r="N11" s="27"/>
      <c r="P11" s="27"/>
    </row>
    <row r="12" spans="1:17" x14ac:dyDescent="0.35">
      <c r="A12" s="23">
        <v>39387</v>
      </c>
      <c r="B12" s="29">
        <v>525</v>
      </c>
      <c r="C12" s="29">
        <v>486</v>
      </c>
      <c r="D12" s="33">
        <f t="shared" si="7"/>
        <v>1553</v>
      </c>
      <c r="E12" s="33">
        <v>200</v>
      </c>
      <c r="F12" s="6">
        <f t="shared" si="3"/>
        <v>707</v>
      </c>
      <c r="G12" s="6">
        <f t="shared" si="0"/>
        <v>525</v>
      </c>
      <c r="H12" s="6">
        <f t="shared" si="1"/>
        <v>0</v>
      </c>
      <c r="I12" s="6">
        <f t="shared" si="4"/>
        <v>182</v>
      </c>
      <c r="J12" s="33">
        <f t="shared" si="2"/>
        <v>444.5</v>
      </c>
      <c r="K12" s="6">
        <f t="shared" si="5"/>
        <v>261</v>
      </c>
      <c r="L12" s="6">
        <f t="shared" si="6"/>
        <v>585</v>
      </c>
      <c r="M12" s="27"/>
      <c r="N12" s="27"/>
      <c r="P12" s="27"/>
    </row>
    <row r="13" spans="1:17" x14ac:dyDescent="0.35">
      <c r="A13" s="23">
        <v>39417</v>
      </c>
      <c r="B13" s="29">
        <v>512</v>
      </c>
      <c r="C13" s="29">
        <v>423</v>
      </c>
      <c r="D13" s="33">
        <f t="shared" si="7"/>
        <v>1489</v>
      </c>
      <c r="E13" s="33">
        <v>200</v>
      </c>
      <c r="F13" s="6">
        <f t="shared" si="3"/>
        <v>443</v>
      </c>
      <c r="G13" s="6">
        <f t="shared" si="0"/>
        <v>443</v>
      </c>
      <c r="H13" s="6">
        <f t="shared" si="1"/>
        <v>69</v>
      </c>
      <c r="I13" s="6">
        <f t="shared" si="4"/>
        <v>0</v>
      </c>
      <c r="J13" s="33">
        <f t="shared" si="2"/>
        <v>221.5</v>
      </c>
      <c r="K13" s="6">
        <f t="shared" si="5"/>
        <v>585</v>
      </c>
      <c r="L13" s="6">
        <f t="shared" si="6"/>
        <v>461</v>
      </c>
      <c r="M13" s="27"/>
      <c r="N13" s="27"/>
      <c r="P13" s="27"/>
    </row>
    <row r="14" spans="1:17" x14ac:dyDescent="0.35">
      <c r="A14" s="23">
        <v>39448</v>
      </c>
      <c r="B14" s="29">
        <v>368</v>
      </c>
      <c r="C14" s="29">
        <v>444</v>
      </c>
      <c r="D14" s="33">
        <f t="shared" si="7"/>
        <v>1543</v>
      </c>
      <c r="E14" s="33">
        <v>200</v>
      </c>
      <c r="F14" s="6">
        <f t="shared" si="3"/>
        <v>585</v>
      </c>
      <c r="G14" s="6">
        <f t="shared" si="0"/>
        <v>368</v>
      </c>
      <c r="H14" s="6">
        <f t="shared" si="1"/>
        <v>0</v>
      </c>
      <c r="I14" s="6">
        <f t="shared" si="4"/>
        <v>217</v>
      </c>
      <c r="J14" s="33">
        <f t="shared" si="2"/>
        <v>401</v>
      </c>
      <c r="K14" s="6">
        <f t="shared" si="5"/>
        <v>461</v>
      </c>
      <c r="L14" s="6">
        <f t="shared" si="6"/>
        <v>497</v>
      </c>
      <c r="M14" s="27"/>
      <c r="N14" s="27"/>
      <c r="P14" s="32"/>
    </row>
    <row r="15" spans="1:17" x14ac:dyDescent="0.35">
      <c r="A15" s="23">
        <v>39479</v>
      </c>
      <c r="B15" s="29">
        <v>474</v>
      </c>
      <c r="C15" s="29">
        <v>422</v>
      </c>
      <c r="D15" s="33">
        <f t="shared" si="7"/>
        <v>1568</v>
      </c>
      <c r="E15" s="33">
        <v>200</v>
      </c>
      <c r="F15" s="6">
        <f t="shared" si="3"/>
        <v>678</v>
      </c>
      <c r="G15" s="6">
        <f t="shared" si="0"/>
        <v>474</v>
      </c>
      <c r="H15" s="6">
        <f t="shared" si="1"/>
        <v>0</v>
      </c>
      <c r="I15" s="6">
        <f t="shared" si="4"/>
        <v>204</v>
      </c>
      <c r="J15" s="33">
        <f t="shared" si="2"/>
        <v>441</v>
      </c>
      <c r="K15" s="6">
        <f t="shared" si="5"/>
        <v>497</v>
      </c>
      <c r="L15" s="6">
        <f t="shared" si="6"/>
        <v>393</v>
      </c>
      <c r="M15" s="27"/>
      <c r="N15" s="27"/>
      <c r="Q15" s="31"/>
    </row>
    <row r="16" spans="1:17" x14ac:dyDescent="0.35">
      <c r="A16" s="23">
        <v>39508</v>
      </c>
      <c r="B16" s="29">
        <v>379</v>
      </c>
      <c r="C16" s="29">
        <v>477</v>
      </c>
      <c r="D16" s="33">
        <f t="shared" si="7"/>
        <v>1654</v>
      </c>
      <c r="E16" s="33">
        <v>200</v>
      </c>
      <c r="F16" s="6">
        <f t="shared" si="3"/>
        <v>701</v>
      </c>
      <c r="G16" s="6">
        <f t="shared" si="0"/>
        <v>379</v>
      </c>
      <c r="H16" s="6">
        <f t="shared" si="1"/>
        <v>0</v>
      </c>
      <c r="I16" s="6">
        <f t="shared" si="4"/>
        <v>322</v>
      </c>
      <c r="J16" s="33">
        <f t="shared" si="2"/>
        <v>511.5</v>
      </c>
      <c r="K16" s="6">
        <f t="shared" si="5"/>
        <v>393</v>
      </c>
      <c r="L16" s="6">
        <f t="shared" si="6"/>
        <v>560</v>
      </c>
      <c r="M16" s="27"/>
      <c r="N16" s="27"/>
      <c r="Q16" s="31"/>
    </row>
    <row r="17" spans="1:17" x14ac:dyDescent="0.35">
      <c r="A17" s="23">
        <v>39539</v>
      </c>
      <c r="B17" s="29">
        <v>593</v>
      </c>
      <c r="C17" s="29">
        <v>469</v>
      </c>
      <c r="D17" s="33">
        <f t="shared" si="7"/>
        <v>1661</v>
      </c>
      <c r="E17" s="33">
        <v>200</v>
      </c>
      <c r="F17" s="6">
        <f t="shared" si="3"/>
        <v>715</v>
      </c>
      <c r="G17" s="6">
        <f t="shared" si="0"/>
        <v>593</v>
      </c>
      <c r="H17" s="6">
        <f t="shared" si="1"/>
        <v>0</v>
      </c>
      <c r="I17" s="6">
        <f t="shared" si="4"/>
        <v>122</v>
      </c>
      <c r="J17" s="33">
        <f t="shared" si="2"/>
        <v>418.5</v>
      </c>
      <c r="K17" s="6">
        <f t="shared" si="5"/>
        <v>560</v>
      </c>
      <c r="L17" s="6">
        <f t="shared" si="6"/>
        <v>386</v>
      </c>
      <c r="M17" s="27"/>
      <c r="N17" s="27"/>
      <c r="Q17" s="31"/>
    </row>
    <row r="18" spans="1:17" x14ac:dyDescent="0.35">
      <c r="A18" s="23">
        <v>39569</v>
      </c>
      <c r="B18" s="29">
        <v>441</v>
      </c>
      <c r="C18" s="29">
        <v>508</v>
      </c>
      <c r="D18" s="33">
        <f t="shared" si="7"/>
        <v>1647</v>
      </c>
      <c r="E18" s="33">
        <v>200</v>
      </c>
      <c r="F18" s="6">
        <f t="shared" si="3"/>
        <v>682</v>
      </c>
      <c r="G18" s="6">
        <f t="shared" si="0"/>
        <v>441</v>
      </c>
      <c r="H18" s="6">
        <f t="shared" si="1"/>
        <v>0</v>
      </c>
      <c r="I18" s="6">
        <f t="shared" si="4"/>
        <v>241</v>
      </c>
      <c r="J18" s="33">
        <f t="shared" si="2"/>
        <v>461.5</v>
      </c>
      <c r="K18" s="6">
        <f t="shared" si="5"/>
        <v>386</v>
      </c>
      <c r="L18" s="6">
        <f t="shared" si="6"/>
        <v>579</v>
      </c>
      <c r="M18" s="27"/>
      <c r="N18" s="27"/>
    </row>
    <row r="19" spans="1:17" x14ac:dyDescent="0.35">
      <c r="A19" s="23">
        <v>39600</v>
      </c>
      <c r="B19" s="29">
        <v>593</v>
      </c>
      <c r="C19" s="29">
        <v>484</v>
      </c>
      <c r="D19" s="33">
        <f t="shared" si="7"/>
        <v>1644</v>
      </c>
      <c r="E19" s="33">
        <v>200</v>
      </c>
      <c r="F19" s="6">
        <f t="shared" si="3"/>
        <v>627</v>
      </c>
      <c r="G19" s="6">
        <f t="shared" si="0"/>
        <v>593</v>
      </c>
      <c r="H19" s="6">
        <f t="shared" si="1"/>
        <v>0</v>
      </c>
      <c r="I19" s="6">
        <f t="shared" si="4"/>
        <v>34</v>
      </c>
      <c r="J19" s="33">
        <f t="shared" si="2"/>
        <v>330.5</v>
      </c>
      <c r="K19" s="6">
        <f t="shared" si="5"/>
        <v>579</v>
      </c>
      <c r="L19" s="6">
        <f t="shared" si="6"/>
        <v>438</v>
      </c>
      <c r="M19" s="27"/>
      <c r="N19" s="27"/>
    </row>
    <row r="20" spans="1:17" x14ac:dyDescent="0.35">
      <c r="A20" s="23">
        <v>39630</v>
      </c>
      <c r="B20" s="29">
        <v>386</v>
      </c>
      <c r="C20" s="29">
        <v>455</v>
      </c>
      <c r="D20" s="33">
        <f t="shared" si="7"/>
        <v>1612</v>
      </c>
      <c r="E20" s="33">
        <v>200</v>
      </c>
      <c r="F20" s="6">
        <f t="shared" si="3"/>
        <v>613</v>
      </c>
      <c r="G20" s="6">
        <f t="shared" si="0"/>
        <v>386</v>
      </c>
      <c r="H20" s="6">
        <f t="shared" si="1"/>
        <v>0</v>
      </c>
      <c r="I20" s="6">
        <f t="shared" si="4"/>
        <v>227</v>
      </c>
      <c r="J20" s="33">
        <f t="shared" si="2"/>
        <v>420</v>
      </c>
      <c r="K20" s="6">
        <f t="shared" si="5"/>
        <v>438</v>
      </c>
      <c r="L20" s="6">
        <f t="shared" si="6"/>
        <v>561</v>
      </c>
      <c r="M20" s="27"/>
      <c r="N20" s="27"/>
    </row>
    <row r="21" spans="1:17" x14ac:dyDescent="0.35">
      <c r="A21" s="23">
        <v>39661</v>
      </c>
      <c r="B21" s="29">
        <v>278</v>
      </c>
      <c r="C21" s="29">
        <v>505</v>
      </c>
      <c r="D21" s="33">
        <f t="shared" si="7"/>
        <v>1619</v>
      </c>
      <c r="E21" s="33">
        <v>200</v>
      </c>
      <c r="F21" s="6">
        <f t="shared" si="3"/>
        <v>665</v>
      </c>
      <c r="G21" s="6">
        <f t="shared" si="0"/>
        <v>278</v>
      </c>
      <c r="H21" s="6">
        <f t="shared" si="1"/>
        <v>0</v>
      </c>
      <c r="I21" s="6">
        <f t="shared" si="4"/>
        <v>387</v>
      </c>
      <c r="J21" s="33">
        <f t="shared" si="2"/>
        <v>526</v>
      </c>
      <c r="K21" s="6">
        <f t="shared" si="5"/>
        <v>561</v>
      </c>
      <c r="L21" s="6">
        <f t="shared" si="6"/>
        <v>393</v>
      </c>
      <c r="M21" s="27"/>
      <c r="N21" s="27"/>
    </row>
    <row r="22" spans="1:17" x14ac:dyDescent="0.35">
      <c r="A22" s="23">
        <v>39692</v>
      </c>
      <c r="B22" s="29">
        <v>371</v>
      </c>
      <c r="C22" s="29">
        <v>452</v>
      </c>
      <c r="D22" s="33">
        <f t="shared" si="7"/>
        <v>1558</v>
      </c>
      <c r="E22" s="33">
        <v>200</v>
      </c>
      <c r="F22" s="6">
        <f t="shared" si="3"/>
        <v>948</v>
      </c>
      <c r="G22" s="6">
        <f t="shared" si="0"/>
        <v>371</v>
      </c>
      <c r="H22" s="6">
        <f t="shared" si="1"/>
        <v>0</v>
      </c>
      <c r="I22" s="6">
        <f t="shared" si="4"/>
        <v>577</v>
      </c>
      <c r="J22" s="33">
        <f t="shared" si="2"/>
        <v>762.5</v>
      </c>
      <c r="K22" s="6">
        <f t="shared" si="5"/>
        <v>393</v>
      </c>
      <c r="L22" s="6">
        <f t="shared" si="6"/>
        <v>217</v>
      </c>
      <c r="M22" s="27"/>
      <c r="N22" s="27"/>
    </row>
    <row r="23" spans="1:17" x14ac:dyDescent="0.35">
      <c r="A23" s="23">
        <v>39722</v>
      </c>
      <c r="B23" s="29">
        <v>395</v>
      </c>
      <c r="C23" s="29">
        <v>462</v>
      </c>
      <c r="D23" s="33">
        <f t="shared" si="7"/>
        <v>1410</v>
      </c>
      <c r="E23" s="33">
        <v>200</v>
      </c>
      <c r="F23" s="6">
        <f t="shared" si="3"/>
        <v>970</v>
      </c>
      <c r="G23" s="6">
        <f t="shared" si="0"/>
        <v>395</v>
      </c>
      <c r="H23" s="6">
        <f t="shared" si="1"/>
        <v>0</v>
      </c>
      <c r="I23" s="6">
        <f t="shared" si="4"/>
        <v>575</v>
      </c>
      <c r="J23" s="33">
        <f t="shared" si="2"/>
        <v>772.5</v>
      </c>
      <c r="K23" s="6">
        <f t="shared" si="5"/>
        <v>217</v>
      </c>
      <c r="L23" s="6">
        <f t="shared" si="6"/>
        <v>223</v>
      </c>
      <c r="M23" s="27"/>
      <c r="N23" s="27"/>
    </row>
    <row r="24" spans="1:17" x14ac:dyDescent="0.35">
      <c r="A24" s="23">
        <v>39753</v>
      </c>
      <c r="B24" s="29">
        <v>262</v>
      </c>
      <c r="C24" s="29">
        <v>444</v>
      </c>
      <c r="D24" s="33">
        <f t="shared" si="7"/>
        <v>1260</v>
      </c>
      <c r="E24" s="33">
        <v>200</v>
      </c>
      <c r="F24" s="6">
        <f t="shared" si="3"/>
        <v>792</v>
      </c>
      <c r="G24" s="6">
        <f t="shared" si="0"/>
        <v>262</v>
      </c>
      <c r="H24" s="6">
        <f t="shared" si="1"/>
        <v>0</v>
      </c>
      <c r="I24" s="6">
        <f t="shared" si="4"/>
        <v>530</v>
      </c>
      <c r="J24" s="33">
        <f t="shared" si="2"/>
        <v>661</v>
      </c>
      <c r="K24" s="6">
        <f t="shared" si="5"/>
        <v>223</v>
      </c>
      <c r="L24" s="6">
        <f t="shared" si="6"/>
        <v>245</v>
      </c>
      <c r="M24" s="27"/>
      <c r="N24" s="27"/>
    </row>
    <row r="25" spans="1:17" x14ac:dyDescent="0.35">
      <c r="A25" s="23">
        <v>39783</v>
      </c>
      <c r="B25" s="29">
        <v>423</v>
      </c>
      <c r="C25" s="29">
        <v>304</v>
      </c>
      <c r="D25" s="33">
        <f t="shared" si="7"/>
        <v>1056</v>
      </c>
      <c r="E25" s="33">
        <v>200</v>
      </c>
      <c r="F25" s="6">
        <f t="shared" si="3"/>
        <v>753</v>
      </c>
      <c r="G25" s="6">
        <f t="shared" si="0"/>
        <v>423</v>
      </c>
      <c r="H25" s="6">
        <f t="shared" si="1"/>
        <v>0</v>
      </c>
      <c r="I25" s="6">
        <f t="shared" si="4"/>
        <v>330</v>
      </c>
      <c r="J25" s="33">
        <f t="shared" si="2"/>
        <v>541.5</v>
      </c>
      <c r="K25" s="6">
        <f t="shared" si="5"/>
        <v>245</v>
      </c>
      <c r="L25" s="6">
        <f t="shared" si="6"/>
        <v>58</v>
      </c>
      <c r="M25" s="27"/>
      <c r="N25" s="27"/>
    </row>
    <row r="26" spans="1:17" x14ac:dyDescent="0.35">
      <c r="A26" s="23">
        <v>39814</v>
      </c>
      <c r="B26" s="29">
        <v>159</v>
      </c>
      <c r="C26" s="29">
        <v>312</v>
      </c>
      <c r="D26" s="33">
        <f t="shared" si="7"/>
        <v>1003</v>
      </c>
      <c r="E26" s="33">
        <v>200</v>
      </c>
      <c r="F26" s="6">
        <f t="shared" si="3"/>
        <v>575</v>
      </c>
      <c r="G26" s="6">
        <f t="shared" si="0"/>
        <v>159</v>
      </c>
      <c r="H26" s="6">
        <f t="shared" si="1"/>
        <v>0</v>
      </c>
      <c r="I26" s="6">
        <f t="shared" si="4"/>
        <v>416</v>
      </c>
      <c r="J26" s="33">
        <f t="shared" si="2"/>
        <v>495.5</v>
      </c>
      <c r="K26" s="6">
        <f t="shared" si="5"/>
        <v>58</v>
      </c>
      <c r="L26" s="6">
        <f t="shared" si="6"/>
        <v>370</v>
      </c>
      <c r="M26" s="27"/>
      <c r="N26" s="27"/>
    </row>
    <row r="27" spans="1:17" x14ac:dyDescent="0.35">
      <c r="A27" s="23">
        <v>39845</v>
      </c>
      <c r="B27" s="29">
        <v>292</v>
      </c>
      <c r="C27" s="29">
        <v>240</v>
      </c>
      <c r="D27" s="33">
        <f t="shared" si="7"/>
        <v>958</v>
      </c>
      <c r="E27" s="33">
        <v>200</v>
      </c>
      <c r="F27" s="6">
        <f t="shared" si="3"/>
        <v>474</v>
      </c>
      <c r="G27" s="6">
        <f t="shared" si="0"/>
        <v>292</v>
      </c>
      <c r="H27" s="6">
        <f t="shared" si="1"/>
        <v>0</v>
      </c>
      <c r="I27" s="6">
        <f t="shared" si="4"/>
        <v>182</v>
      </c>
      <c r="J27" s="33">
        <f t="shared" si="2"/>
        <v>328</v>
      </c>
      <c r="K27" s="6">
        <f t="shared" si="5"/>
        <v>370</v>
      </c>
      <c r="L27" s="6">
        <f t="shared" si="6"/>
        <v>114</v>
      </c>
      <c r="M27" s="27"/>
      <c r="N27" s="27"/>
    </row>
    <row r="28" spans="1:17" x14ac:dyDescent="0.35">
      <c r="A28" s="23">
        <v>39873</v>
      </c>
      <c r="B28" s="29">
        <v>330</v>
      </c>
      <c r="C28" s="29">
        <v>251</v>
      </c>
      <c r="D28" s="33">
        <f t="shared" si="7"/>
        <v>967</v>
      </c>
      <c r="E28" s="33">
        <v>200</v>
      </c>
      <c r="F28" s="6">
        <f t="shared" si="3"/>
        <v>552</v>
      </c>
      <c r="G28" s="6">
        <f t="shared" si="0"/>
        <v>330</v>
      </c>
      <c r="H28" s="6">
        <f t="shared" si="1"/>
        <v>0</v>
      </c>
      <c r="I28" s="6">
        <f t="shared" si="4"/>
        <v>222</v>
      </c>
      <c r="J28" s="33">
        <f t="shared" si="2"/>
        <v>387</v>
      </c>
      <c r="K28" s="6">
        <f t="shared" si="5"/>
        <v>114</v>
      </c>
      <c r="L28" s="6">
        <f t="shared" si="6"/>
        <v>301</v>
      </c>
      <c r="M28" s="27"/>
      <c r="N28" s="27"/>
    </row>
    <row r="29" spans="1:17" x14ac:dyDescent="0.35">
      <c r="A29" s="23">
        <v>39904</v>
      </c>
      <c r="B29" s="29">
        <v>278</v>
      </c>
      <c r="C29" s="29">
        <v>267</v>
      </c>
      <c r="D29" s="33">
        <f t="shared" si="7"/>
        <v>992</v>
      </c>
      <c r="E29" s="33">
        <v>200</v>
      </c>
      <c r="F29" s="6">
        <f t="shared" si="3"/>
        <v>336</v>
      </c>
      <c r="G29" s="6">
        <f t="shared" si="0"/>
        <v>278</v>
      </c>
      <c r="H29" s="6">
        <f t="shared" si="1"/>
        <v>0</v>
      </c>
      <c r="I29" s="6">
        <f t="shared" si="4"/>
        <v>58</v>
      </c>
      <c r="J29" s="33">
        <f t="shared" si="2"/>
        <v>197</v>
      </c>
      <c r="K29" s="6">
        <f t="shared" si="5"/>
        <v>301</v>
      </c>
      <c r="L29" s="6">
        <f t="shared" si="6"/>
        <v>355</v>
      </c>
      <c r="M29" s="27"/>
      <c r="N29" s="27"/>
    </row>
    <row r="30" spans="1:17" x14ac:dyDescent="0.35">
      <c r="A30" s="23">
        <v>39934</v>
      </c>
      <c r="B30" s="29">
        <v>389</v>
      </c>
      <c r="C30" s="29">
        <v>249</v>
      </c>
      <c r="D30" s="33">
        <f t="shared" si="7"/>
        <v>988</v>
      </c>
      <c r="E30" s="33">
        <v>200</v>
      </c>
      <c r="F30" s="6">
        <f t="shared" si="3"/>
        <v>359</v>
      </c>
      <c r="G30" s="6">
        <f t="shared" si="0"/>
        <v>359</v>
      </c>
      <c r="H30" s="6">
        <f t="shared" si="1"/>
        <v>30</v>
      </c>
      <c r="I30" s="6">
        <f t="shared" si="4"/>
        <v>0</v>
      </c>
      <c r="J30" s="33">
        <f t="shared" si="2"/>
        <v>179.5</v>
      </c>
      <c r="K30" s="6">
        <f t="shared" si="5"/>
        <v>355</v>
      </c>
      <c r="L30" s="6">
        <f t="shared" si="6"/>
        <v>274</v>
      </c>
      <c r="M30" s="27"/>
      <c r="N30" s="27"/>
      <c r="O30" t="s">
        <v>47</v>
      </c>
      <c r="Q30" s="37">
        <v>2</v>
      </c>
    </row>
    <row r="31" spans="1:17" x14ac:dyDescent="0.35">
      <c r="A31" s="23">
        <v>39965</v>
      </c>
      <c r="B31" s="29">
        <v>383</v>
      </c>
      <c r="C31" s="29">
        <v>276</v>
      </c>
      <c r="D31" s="33">
        <f t="shared" si="7"/>
        <v>1085</v>
      </c>
      <c r="E31" s="33">
        <v>200</v>
      </c>
      <c r="F31" s="6">
        <f t="shared" si="3"/>
        <v>355</v>
      </c>
      <c r="G31" s="6">
        <f t="shared" si="0"/>
        <v>355</v>
      </c>
      <c r="H31" s="6">
        <f t="shared" si="1"/>
        <v>28</v>
      </c>
      <c r="I31" s="6">
        <f t="shared" si="4"/>
        <v>0</v>
      </c>
      <c r="J31" s="33">
        <f t="shared" si="2"/>
        <v>177.5</v>
      </c>
      <c r="K31" s="6">
        <f t="shared" si="5"/>
        <v>274</v>
      </c>
      <c r="L31" s="6">
        <f t="shared" si="6"/>
        <v>456</v>
      </c>
      <c r="M31" s="27"/>
      <c r="N31" s="27"/>
      <c r="O31" t="s">
        <v>48</v>
      </c>
      <c r="Q31" s="37">
        <v>10</v>
      </c>
    </row>
    <row r="32" spans="1:17" x14ac:dyDescent="0.35">
      <c r="A32" s="23">
        <v>39995</v>
      </c>
      <c r="B32" s="29">
        <v>378</v>
      </c>
      <c r="C32" s="29">
        <v>263</v>
      </c>
      <c r="D32" s="33">
        <f t="shared" si="7"/>
        <v>1189</v>
      </c>
      <c r="E32" s="33">
        <v>200</v>
      </c>
      <c r="F32" s="6">
        <f t="shared" si="3"/>
        <v>274</v>
      </c>
      <c r="G32" s="6">
        <f t="shared" si="0"/>
        <v>274</v>
      </c>
      <c r="H32" s="6">
        <f t="shared" si="1"/>
        <v>104</v>
      </c>
      <c r="I32" s="6">
        <f t="shared" si="4"/>
        <v>0</v>
      </c>
      <c r="J32" s="33">
        <f t="shared" si="2"/>
        <v>137</v>
      </c>
      <c r="K32" s="6">
        <f t="shared" si="5"/>
        <v>456</v>
      </c>
      <c r="L32" s="6">
        <f t="shared" si="6"/>
        <v>459</v>
      </c>
      <c r="M32" s="27"/>
      <c r="N32" s="27"/>
      <c r="O32" t="s">
        <v>45</v>
      </c>
      <c r="Q32" s="37">
        <f>Q30*SUM(J:J)</f>
        <v>129817</v>
      </c>
    </row>
    <row r="33" spans="1:17" x14ac:dyDescent="0.35">
      <c r="A33" s="23">
        <v>40026</v>
      </c>
      <c r="B33" s="29">
        <v>377</v>
      </c>
      <c r="C33" s="29">
        <v>346</v>
      </c>
      <c r="D33" s="33">
        <f t="shared" si="7"/>
        <v>1382</v>
      </c>
      <c r="E33" s="33">
        <v>200</v>
      </c>
      <c r="F33" s="6">
        <f t="shared" si="3"/>
        <v>456</v>
      </c>
      <c r="G33" s="6">
        <f t="shared" si="0"/>
        <v>377</v>
      </c>
      <c r="H33" s="6">
        <f t="shared" si="1"/>
        <v>0</v>
      </c>
      <c r="I33" s="6">
        <f t="shared" si="4"/>
        <v>79</v>
      </c>
      <c r="J33" s="33">
        <f t="shared" si="2"/>
        <v>267.5</v>
      </c>
      <c r="K33" s="6">
        <f t="shared" si="5"/>
        <v>459</v>
      </c>
      <c r="L33" s="6">
        <f t="shared" si="6"/>
        <v>467</v>
      </c>
      <c r="M33" s="27"/>
      <c r="N33" s="27"/>
      <c r="O33" t="s">
        <v>46</v>
      </c>
      <c r="Q33" s="37">
        <f>Q31*SUM(H:H)</f>
        <v>21420</v>
      </c>
    </row>
    <row r="34" spans="1:17" x14ac:dyDescent="0.35">
      <c r="A34" s="23">
        <v>40057</v>
      </c>
      <c r="B34" s="29">
        <v>447</v>
      </c>
      <c r="C34" s="29">
        <v>380</v>
      </c>
      <c r="D34" s="33">
        <f t="shared" si="7"/>
        <v>1523</v>
      </c>
      <c r="E34" s="33">
        <v>200</v>
      </c>
      <c r="F34" s="6">
        <f t="shared" si="3"/>
        <v>538</v>
      </c>
      <c r="G34" s="6">
        <f t="shared" si="0"/>
        <v>447</v>
      </c>
      <c r="H34" s="6">
        <f t="shared" si="1"/>
        <v>0</v>
      </c>
      <c r="I34" s="6">
        <f t="shared" si="4"/>
        <v>91</v>
      </c>
      <c r="J34" s="33">
        <f t="shared" si="2"/>
        <v>314.5</v>
      </c>
      <c r="K34" s="6">
        <f t="shared" si="5"/>
        <v>467</v>
      </c>
      <c r="L34" s="6">
        <f t="shared" si="6"/>
        <v>518</v>
      </c>
      <c r="M34" s="27"/>
      <c r="N34" s="27"/>
      <c r="O34" t="s">
        <v>49</v>
      </c>
      <c r="Q34" s="55">
        <f>Q33+Q32</f>
        <v>151237</v>
      </c>
    </row>
    <row r="35" spans="1:17" x14ac:dyDescent="0.35">
      <c r="A35" s="23">
        <v>40087</v>
      </c>
      <c r="B35" s="29">
        <v>450</v>
      </c>
      <c r="C35" s="29">
        <v>456</v>
      </c>
      <c r="D35" s="33">
        <f t="shared" si="7"/>
        <v>1544</v>
      </c>
      <c r="E35" s="33">
        <v>200</v>
      </c>
      <c r="F35" s="6">
        <f t="shared" si="3"/>
        <v>558</v>
      </c>
      <c r="G35" s="6">
        <f t="shared" si="0"/>
        <v>450</v>
      </c>
      <c r="H35" s="6">
        <f t="shared" si="1"/>
        <v>0</v>
      </c>
      <c r="I35" s="6">
        <f t="shared" si="4"/>
        <v>108</v>
      </c>
      <c r="J35" s="33">
        <f t="shared" si="2"/>
        <v>333</v>
      </c>
      <c r="K35" s="6">
        <f t="shared" si="5"/>
        <v>518</v>
      </c>
      <c r="L35" s="6">
        <f t="shared" si="6"/>
        <v>468</v>
      </c>
      <c r="M35" s="27"/>
      <c r="N35" s="27"/>
      <c r="O35" t="s">
        <v>50</v>
      </c>
      <c r="Q35" s="36">
        <f>1-SUM(H:H)/SUM(B:B)</f>
        <v>0.9707836049921571</v>
      </c>
    </row>
    <row r="36" spans="1:17" x14ac:dyDescent="0.35">
      <c r="A36" s="23">
        <v>40118</v>
      </c>
      <c r="B36" s="29">
        <v>424</v>
      </c>
      <c r="C36" s="29">
        <v>487</v>
      </c>
      <c r="D36" s="33">
        <f t="shared" si="7"/>
        <v>1534</v>
      </c>
      <c r="E36" s="33">
        <v>200</v>
      </c>
      <c r="F36" s="6">
        <f t="shared" si="3"/>
        <v>626</v>
      </c>
      <c r="G36" s="6">
        <f t="shared" si="0"/>
        <v>424</v>
      </c>
      <c r="H36" s="6">
        <f t="shared" si="1"/>
        <v>0</v>
      </c>
      <c r="I36" s="6">
        <f t="shared" si="4"/>
        <v>202</v>
      </c>
      <c r="J36" s="33">
        <f t="shared" si="2"/>
        <v>414</v>
      </c>
      <c r="K36" s="6">
        <f t="shared" si="5"/>
        <v>468</v>
      </c>
      <c r="L36" s="6">
        <f t="shared" si="6"/>
        <v>440</v>
      </c>
      <c r="M36" s="27"/>
      <c r="N36" s="27"/>
      <c r="O36" t="s">
        <v>51</v>
      </c>
      <c r="Q36" s="46">
        <f>AVERAGE(J:J)</f>
        <v>536.43388429752065</v>
      </c>
    </row>
    <row r="37" spans="1:17" x14ac:dyDescent="0.35">
      <c r="A37" s="23">
        <v>40148</v>
      </c>
      <c r="B37" s="29">
        <v>551</v>
      </c>
      <c r="C37" s="29">
        <v>401</v>
      </c>
      <c r="D37" s="33">
        <f t="shared" si="7"/>
        <v>1438</v>
      </c>
      <c r="E37" s="33">
        <v>200</v>
      </c>
      <c r="F37" s="6">
        <f t="shared" si="3"/>
        <v>670</v>
      </c>
      <c r="G37" s="6">
        <f t="shared" si="0"/>
        <v>551</v>
      </c>
      <c r="H37" s="6">
        <f t="shared" si="1"/>
        <v>0</v>
      </c>
      <c r="I37" s="6">
        <f t="shared" si="4"/>
        <v>119</v>
      </c>
      <c r="J37" s="33">
        <f t="shared" si="2"/>
        <v>394.5</v>
      </c>
      <c r="K37" s="6">
        <f t="shared" si="5"/>
        <v>440</v>
      </c>
      <c r="L37" s="6">
        <f t="shared" si="6"/>
        <v>328</v>
      </c>
      <c r="M37" s="27"/>
      <c r="N37" s="27"/>
    </row>
    <row r="38" spans="1:17" x14ac:dyDescent="0.35">
      <c r="A38" s="23">
        <v>40179</v>
      </c>
      <c r="B38" s="29">
        <v>260</v>
      </c>
      <c r="C38" s="29">
        <v>446</v>
      </c>
      <c r="D38" s="33">
        <f t="shared" si="7"/>
        <v>1471</v>
      </c>
      <c r="E38" s="33">
        <v>200</v>
      </c>
      <c r="F38" s="6">
        <f t="shared" si="3"/>
        <v>559</v>
      </c>
      <c r="G38" s="6">
        <f t="shared" si="0"/>
        <v>260</v>
      </c>
      <c r="H38" s="6">
        <f t="shared" si="1"/>
        <v>0</v>
      </c>
      <c r="I38" s="6">
        <f t="shared" si="4"/>
        <v>299</v>
      </c>
      <c r="J38" s="33">
        <f t="shared" si="2"/>
        <v>429</v>
      </c>
      <c r="K38" s="6">
        <f t="shared" si="5"/>
        <v>328</v>
      </c>
      <c r="L38" s="6">
        <f t="shared" si="6"/>
        <v>584</v>
      </c>
      <c r="M38" s="27"/>
      <c r="N38" s="27"/>
    </row>
    <row r="39" spans="1:17" x14ac:dyDescent="0.35">
      <c r="A39" s="23">
        <v>40210</v>
      </c>
      <c r="B39" s="29">
        <v>416</v>
      </c>
      <c r="C39" s="29">
        <v>391</v>
      </c>
      <c r="D39" s="33">
        <f t="shared" si="7"/>
        <v>1490</v>
      </c>
      <c r="E39" s="33">
        <v>200</v>
      </c>
      <c r="F39" s="6">
        <f t="shared" si="3"/>
        <v>627</v>
      </c>
      <c r="G39" s="6">
        <f t="shared" si="0"/>
        <v>416</v>
      </c>
      <c r="H39" s="6">
        <f t="shared" si="1"/>
        <v>0</v>
      </c>
      <c r="I39" s="6">
        <f t="shared" si="4"/>
        <v>211</v>
      </c>
      <c r="J39" s="33">
        <f t="shared" si="2"/>
        <v>419</v>
      </c>
      <c r="K39" s="6">
        <f t="shared" si="5"/>
        <v>584</v>
      </c>
      <c r="L39" s="6">
        <f t="shared" si="6"/>
        <v>279</v>
      </c>
      <c r="M39" s="27"/>
      <c r="N39" s="27"/>
    </row>
    <row r="40" spans="1:17" x14ac:dyDescent="0.35">
      <c r="A40" s="23">
        <v>40238</v>
      </c>
      <c r="B40" s="29">
        <v>453</v>
      </c>
      <c r="C40" s="29">
        <v>434</v>
      </c>
      <c r="D40" s="33">
        <f t="shared" si="7"/>
        <v>1546</v>
      </c>
      <c r="E40" s="33">
        <v>200</v>
      </c>
      <c r="F40" s="6">
        <f t="shared" si="3"/>
        <v>795</v>
      </c>
      <c r="G40" s="6">
        <f t="shared" si="0"/>
        <v>453</v>
      </c>
      <c r="H40" s="6">
        <f t="shared" si="1"/>
        <v>0</v>
      </c>
      <c r="I40" s="6">
        <f t="shared" si="4"/>
        <v>342</v>
      </c>
      <c r="J40" s="33">
        <f t="shared" si="2"/>
        <v>568.5</v>
      </c>
      <c r="K40" s="6">
        <f t="shared" si="5"/>
        <v>279</v>
      </c>
      <c r="L40" s="6">
        <f t="shared" si="6"/>
        <v>472</v>
      </c>
      <c r="M40" s="27"/>
      <c r="N40" s="27"/>
    </row>
    <row r="41" spans="1:17" x14ac:dyDescent="0.35">
      <c r="A41" s="23">
        <v>40269</v>
      </c>
      <c r="B41" s="29">
        <v>413</v>
      </c>
      <c r="C41" s="29">
        <v>465</v>
      </c>
      <c r="D41" s="33">
        <f t="shared" si="7"/>
        <v>1569</v>
      </c>
      <c r="E41" s="33">
        <v>200</v>
      </c>
      <c r="F41" s="6">
        <f t="shared" si="3"/>
        <v>621</v>
      </c>
      <c r="G41" s="6">
        <f t="shared" si="0"/>
        <v>413</v>
      </c>
      <c r="H41" s="6">
        <f t="shared" si="1"/>
        <v>0</v>
      </c>
      <c r="I41" s="6">
        <f t="shared" si="4"/>
        <v>208</v>
      </c>
      <c r="J41" s="33">
        <f t="shared" si="2"/>
        <v>414.5</v>
      </c>
      <c r="K41" s="6">
        <f t="shared" si="5"/>
        <v>472</v>
      </c>
      <c r="L41" s="6">
        <f t="shared" si="6"/>
        <v>476</v>
      </c>
      <c r="M41" s="27"/>
      <c r="N41" s="27"/>
      <c r="O41" s="37"/>
    </row>
    <row r="42" spans="1:17" x14ac:dyDescent="0.35">
      <c r="A42" s="23">
        <v>40299</v>
      </c>
      <c r="B42" s="29">
        <v>489</v>
      </c>
      <c r="C42" s="29">
        <v>447</v>
      </c>
      <c r="D42" s="33">
        <f t="shared" si="7"/>
        <v>1521</v>
      </c>
      <c r="E42" s="33">
        <v>200</v>
      </c>
      <c r="F42" s="6">
        <f t="shared" si="3"/>
        <v>680</v>
      </c>
      <c r="G42" s="6">
        <f t="shared" si="0"/>
        <v>489</v>
      </c>
      <c r="H42" s="6">
        <f t="shared" si="1"/>
        <v>0</v>
      </c>
      <c r="I42" s="6">
        <f t="shared" si="4"/>
        <v>191</v>
      </c>
      <c r="J42" s="33">
        <f t="shared" si="2"/>
        <v>435.5</v>
      </c>
      <c r="K42" s="6">
        <f t="shared" si="5"/>
        <v>476</v>
      </c>
      <c r="L42" s="6">
        <f t="shared" si="6"/>
        <v>365</v>
      </c>
      <c r="M42" s="27"/>
      <c r="N42" s="27"/>
      <c r="O42" s="37"/>
    </row>
    <row r="43" spans="1:17" x14ac:dyDescent="0.35">
      <c r="A43" s="23">
        <v>40330</v>
      </c>
      <c r="B43" s="29">
        <v>515</v>
      </c>
      <c r="C43" s="29">
        <v>457</v>
      </c>
      <c r="D43" s="33">
        <f t="shared" si="7"/>
        <v>1573</v>
      </c>
      <c r="E43" s="33">
        <v>200</v>
      </c>
      <c r="F43" s="6">
        <f t="shared" si="3"/>
        <v>667</v>
      </c>
      <c r="G43" s="6">
        <f t="shared" si="0"/>
        <v>515</v>
      </c>
      <c r="H43" s="6">
        <f t="shared" si="1"/>
        <v>0</v>
      </c>
      <c r="I43" s="6">
        <f t="shared" si="4"/>
        <v>152</v>
      </c>
      <c r="J43" s="33">
        <f t="shared" si="2"/>
        <v>409.5</v>
      </c>
      <c r="K43" s="6">
        <f t="shared" si="5"/>
        <v>365</v>
      </c>
      <c r="L43" s="6">
        <f t="shared" si="6"/>
        <v>541</v>
      </c>
      <c r="M43" s="27"/>
      <c r="N43" s="27"/>
      <c r="O43" s="37"/>
    </row>
    <row r="44" spans="1:17" x14ac:dyDescent="0.35">
      <c r="A44" s="23">
        <v>40360</v>
      </c>
      <c r="B44" s="29">
        <v>442</v>
      </c>
      <c r="C44" s="29">
        <v>417</v>
      </c>
      <c r="D44" s="33">
        <f t="shared" si="7"/>
        <v>1632</v>
      </c>
      <c r="E44" s="33">
        <v>200</v>
      </c>
      <c r="F44" s="6">
        <f t="shared" si="3"/>
        <v>517</v>
      </c>
      <c r="G44" s="6">
        <f t="shared" si="0"/>
        <v>442</v>
      </c>
      <c r="H44" s="6">
        <f t="shared" si="1"/>
        <v>0</v>
      </c>
      <c r="I44" s="6">
        <f t="shared" si="4"/>
        <v>75</v>
      </c>
      <c r="J44" s="33">
        <f t="shared" si="2"/>
        <v>296</v>
      </c>
      <c r="K44" s="6">
        <f t="shared" si="5"/>
        <v>541</v>
      </c>
      <c r="L44" s="6">
        <f t="shared" si="6"/>
        <v>574</v>
      </c>
      <c r="M44" s="27"/>
      <c r="N44" s="27"/>
      <c r="O44" s="36"/>
    </row>
    <row r="45" spans="1:17" x14ac:dyDescent="0.35">
      <c r="A45" s="23">
        <v>40391</v>
      </c>
      <c r="B45" s="29">
        <v>447</v>
      </c>
      <c r="C45" s="29">
        <v>499</v>
      </c>
      <c r="D45" s="33">
        <f t="shared" si="7"/>
        <v>1813</v>
      </c>
      <c r="E45" s="33">
        <v>200</v>
      </c>
      <c r="F45" s="6">
        <f t="shared" si="3"/>
        <v>616</v>
      </c>
      <c r="G45" s="6">
        <f t="shared" si="0"/>
        <v>447</v>
      </c>
      <c r="H45" s="6">
        <f t="shared" si="1"/>
        <v>0</v>
      </c>
      <c r="I45" s="6">
        <f t="shared" si="4"/>
        <v>169</v>
      </c>
      <c r="J45" s="33">
        <f t="shared" si="2"/>
        <v>392.5</v>
      </c>
      <c r="K45" s="6">
        <f t="shared" si="5"/>
        <v>574</v>
      </c>
      <c r="L45" s="6">
        <f t="shared" si="6"/>
        <v>623</v>
      </c>
      <c r="M45" s="27"/>
      <c r="N45" s="27"/>
      <c r="O45" s="27"/>
    </row>
    <row r="46" spans="1:17" x14ac:dyDescent="0.35">
      <c r="A46" s="23">
        <v>40422</v>
      </c>
      <c r="B46" s="29">
        <v>556</v>
      </c>
      <c r="C46" s="29">
        <v>516</v>
      </c>
      <c r="D46" s="33">
        <f t="shared" si="7"/>
        <v>1921</v>
      </c>
      <c r="E46" s="33">
        <v>200</v>
      </c>
      <c r="F46" s="6">
        <f t="shared" si="3"/>
        <v>743</v>
      </c>
      <c r="G46" s="6">
        <f t="shared" si="0"/>
        <v>556</v>
      </c>
      <c r="H46" s="6">
        <f t="shared" si="1"/>
        <v>0</v>
      </c>
      <c r="I46" s="6">
        <f t="shared" si="4"/>
        <v>187</v>
      </c>
      <c r="J46" s="33">
        <f t="shared" si="2"/>
        <v>465</v>
      </c>
      <c r="K46" s="6">
        <f t="shared" si="5"/>
        <v>623</v>
      </c>
      <c r="L46" s="6">
        <f t="shared" si="6"/>
        <v>555</v>
      </c>
      <c r="M46" s="27"/>
      <c r="N46" s="27"/>
      <c r="O46" s="35"/>
    </row>
    <row r="47" spans="1:17" x14ac:dyDescent="0.35">
      <c r="A47" s="23">
        <v>40452</v>
      </c>
      <c r="B47" s="29">
        <v>517</v>
      </c>
      <c r="C47" s="29">
        <v>598</v>
      </c>
      <c r="D47" s="33">
        <f t="shared" si="7"/>
        <v>1934</v>
      </c>
      <c r="E47" s="33">
        <v>200</v>
      </c>
      <c r="F47" s="6">
        <f t="shared" si="3"/>
        <v>810</v>
      </c>
      <c r="G47" s="6">
        <f t="shared" si="0"/>
        <v>517</v>
      </c>
      <c r="H47" s="6">
        <f t="shared" si="1"/>
        <v>0</v>
      </c>
      <c r="I47" s="6">
        <f t="shared" si="4"/>
        <v>293</v>
      </c>
      <c r="J47" s="33">
        <f t="shared" si="2"/>
        <v>551.5</v>
      </c>
      <c r="K47" s="6">
        <f t="shared" si="5"/>
        <v>555</v>
      </c>
      <c r="L47" s="6">
        <f t="shared" si="6"/>
        <v>569</v>
      </c>
      <c r="M47" s="27"/>
      <c r="N47" s="27"/>
    </row>
    <row r="48" spans="1:17" x14ac:dyDescent="0.35">
      <c r="A48" s="23">
        <v>40483</v>
      </c>
      <c r="B48" s="29">
        <v>647</v>
      </c>
      <c r="C48" s="29">
        <v>607</v>
      </c>
      <c r="D48" s="33">
        <f t="shared" si="7"/>
        <v>1846</v>
      </c>
      <c r="E48" s="33">
        <v>200</v>
      </c>
      <c r="F48" s="6">
        <f t="shared" si="3"/>
        <v>848</v>
      </c>
      <c r="G48" s="6">
        <f t="shared" si="0"/>
        <v>647</v>
      </c>
      <c r="H48" s="6">
        <f t="shared" si="1"/>
        <v>0</v>
      </c>
      <c r="I48" s="6">
        <f t="shared" si="4"/>
        <v>201</v>
      </c>
      <c r="J48" s="33">
        <f t="shared" si="2"/>
        <v>524.5</v>
      </c>
      <c r="K48" s="6">
        <f t="shared" si="5"/>
        <v>569</v>
      </c>
      <c r="L48" s="6">
        <f t="shared" si="6"/>
        <v>429</v>
      </c>
      <c r="M48" s="27"/>
      <c r="N48" s="27"/>
    </row>
    <row r="49" spans="1:14" x14ac:dyDescent="0.35">
      <c r="A49" s="23">
        <v>40513</v>
      </c>
      <c r="B49" s="29">
        <v>502</v>
      </c>
      <c r="C49" s="29">
        <v>529</v>
      </c>
      <c r="D49" s="33">
        <f t="shared" si="7"/>
        <v>1734</v>
      </c>
      <c r="E49" s="33">
        <v>200</v>
      </c>
      <c r="F49" s="6">
        <f t="shared" si="3"/>
        <v>770</v>
      </c>
      <c r="G49" s="6">
        <f t="shared" si="0"/>
        <v>502</v>
      </c>
      <c r="H49" s="6">
        <f t="shared" si="1"/>
        <v>0</v>
      </c>
      <c r="I49" s="6">
        <f t="shared" si="4"/>
        <v>268</v>
      </c>
      <c r="J49" s="33">
        <f t="shared" si="2"/>
        <v>519</v>
      </c>
      <c r="K49" s="6">
        <f t="shared" si="5"/>
        <v>429</v>
      </c>
      <c r="L49" s="6">
        <f t="shared" si="6"/>
        <v>535</v>
      </c>
      <c r="M49" s="27"/>
      <c r="N49" s="27"/>
    </row>
    <row r="50" spans="1:14" x14ac:dyDescent="0.35">
      <c r="A50" s="23">
        <v>40544</v>
      </c>
      <c r="B50" s="29">
        <v>463</v>
      </c>
      <c r="C50" s="29">
        <v>510</v>
      </c>
      <c r="D50" s="33">
        <f t="shared" si="7"/>
        <v>1735</v>
      </c>
      <c r="E50" s="33">
        <v>200</v>
      </c>
      <c r="F50" s="6">
        <f t="shared" si="3"/>
        <v>697</v>
      </c>
      <c r="G50" s="6">
        <f t="shared" si="0"/>
        <v>463</v>
      </c>
      <c r="H50" s="6">
        <f t="shared" si="1"/>
        <v>0</v>
      </c>
      <c r="I50" s="6">
        <f t="shared" si="4"/>
        <v>234</v>
      </c>
      <c r="J50" s="33">
        <f t="shared" si="2"/>
        <v>465.5</v>
      </c>
      <c r="K50" s="6">
        <f t="shared" si="5"/>
        <v>535</v>
      </c>
      <c r="L50" s="6">
        <f t="shared" si="6"/>
        <v>503</v>
      </c>
      <c r="M50" s="27"/>
      <c r="N50" s="27"/>
    </row>
    <row r="51" spans="1:14" x14ac:dyDescent="0.35">
      <c r="A51" s="23">
        <v>40575</v>
      </c>
      <c r="B51" s="29">
        <v>483</v>
      </c>
      <c r="C51" s="29">
        <v>495</v>
      </c>
      <c r="D51" s="33">
        <f t="shared" si="7"/>
        <v>1784</v>
      </c>
      <c r="E51" s="33">
        <v>200</v>
      </c>
      <c r="F51" s="6">
        <f t="shared" si="3"/>
        <v>769</v>
      </c>
      <c r="G51" s="6">
        <f t="shared" si="0"/>
        <v>483</v>
      </c>
      <c r="H51" s="6">
        <f t="shared" si="1"/>
        <v>0</v>
      </c>
      <c r="I51" s="6">
        <f t="shared" si="4"/>
        <v>286</v>
      </c>
      <c r="J51" s="33">
        <f t="shared" si="2"/>
        <v>527.5</v>
      </c>
      <c r="K51" s="6">
        <f t="shared" si="5"/>
        <v>503</v>
      </c>
      <c r="L51" s="6">
        <f t="shared" si="6"/>
        <v>512</v>
      </c>
      <c r="M51" s="27"/>
      <c r="N51" s="27"/>
    </row>
    <row r="52" spans="1:14" x14ac:dyDescent="0.35">
      <c r="A52" s="23">
        <v>40603</v>
      </c>
      <c r="B52" s="29">
        <v>540</v>
      </c>
      <c r="C52" s="29">
        <v>530</v>
      </c>
      <c r="D52" s="33">
        <f t="shared" si="7"/>
        <v>1830</v>
      </c>
      <c r="E52" s="33">
        <v>200</v>
      </c>
      <c r="F52" s="6">
        <f t="shared" si="3"/>
        <v>789</v>
      </c>
      <c r="G52" s="6">
        <f t="shared" si="0"/>
        <v>540</v>
      </c>
      <c r="H52" s="6">
        <f t="shared" si="1"/>
        <v>0</v>
      </c>
      <c r="I52" s="6">
        <f t="shared" si="4"/>
        <v>249</v>
      </c>
      <c r="J52" s="33">
        <f t="shared" si="2"/>
        <v>519</v>
      </c>
      <c r="K52" s="6">
        <f t="shared" si="5"/>
        <v>512</v>
      </c>
      <c r="L52" s="6">
        <f t="shared" si="6"/>
        <v>529</v>
      </c>
      <c r="M52" s="27"/>
      <c r="N52" s="27"/>
    </row>
    <row r="53" spans="1:14" x14ac:dyDescent="0.35">
      <c r="A53" s="23">
        <v>40634</v>
      </c>
      <c r="B53" s="29">
        <v>521</v>
      </c>
      <c r="C53" s="29">
        <v>559</v>
      </c>
      <c r="D53" s="33">
        <f t="shared" si="7"/>
        <v>1893</v>
      </c>
      <c r="E53" s="33">
        <v>200</v>
      </c>
      <c r="F53" s="6">
        <f t="shared" si="3"/>
        <v>761</v>
      </c>
      <c r="G53" s="6">
        <f t="shared" si="0"/>
        <v>521</v>
      </c>
      <c r="H53" s="6">
        <f t="shared" si="1"/>
        <v>0</v>
      </c>
      <c r="I53" s="6">
        <f t="shared" si="4"/>
        <v>240</v>
      </c>
      <c r="J53" s="33">
        <f t="shared" si="2"/>
        <v>500.5</v>
      </c>
      <c r="K53" s="6">
        <f t="shared" si="5"/>
        <v>529</v>
      </c>
      <c r="L53" s="6">
        <f t="shared" si="6"/>
        <v>603</v>
      </c>
      <c r="M53" s="27"/>
      <c r="N53" s="27"/>
    </row>
    <row r="54" spans="1:14" x14ac:dyDescent="0.35">
      <c r="A54" s="23">
        <v>40664</v>
      </c>
      <c r="B54" s="29">
        <v>714</v>
      </c>
      <c r="C54" s="29">
        <v>541</v>
      </c>
      <c r="D54" s="33">
        <f t="shared" si="7"/>
        <v>1836</v>
      </c>
      <c r="E54" s="33">
        <v>200</v>
      </c>
      <c r="F54" s="6">
        <f t="shared" si="3"/>
        <v>769</v>
      </c>
      <c r="G54" s="6">
        <f t="shared" si="0"/>
        <v>714</v>
      </c>
      <c r="H54" s="6">
        <f t="shared" si="1"/>
        <v>0</v>
      </c>
      <c r="I54" s="6">
        <f t="shared" si="4"/>
        <v>55</v>
      </c>
      <c r="J54" s="33">
        <f t="shared" si="2"/>
        <v>412</v>
      </c>
      <c r="K54" s="6">
        <f t="shared" si="5"/>
        <v>603</v>
      </c>
      <c r="L54" s="6">
        <f t="shared" si="6"/>
        <v>464</v>
      </c>
      <c r="M54" s="27"/>
      <c r="N54" s="27"/>
    </row>
    <row r="55" spans="1:14" x14ac:dyDescent="0.35">
      <c r="A55" s="23">
        <v>40695</v>
      </c>
      <c r="B55" s="29">
        <v>533</v>
      </c>
      <c r="C55" s="29">
        <v>593</v>
      </c>
      <c r="D55" s="33">
        <f t="shared" si="7"/>
        <v>1876</v>
      </c>
      <c r="E55" s="33">
        <v>200</v>
      </c>
      <c r="F55" s="6">
        <f t="shared" si="3"/>
        <v>658</v>
      </c>
      <c r="G55" s="6">
        <f t="shared" si="0"/>
        <v>533</v>
      </c>
      <c r="H55" s="6">
        <f t="shared" si="1"/>
        <v>0</v>
      </c>
      <c r="I55" s="6">
        <f t="shared" si="4"/>
        <v>125</v>
      </c>
      <c r="J55" s="33">
        <f t="shared" si="2"/>
        <v>391.5</v>
      </c>
      <c r="K55" s="6">
        <f t="shared" si="5"/>
        <v>464</v>
      </c>
      <c r="L55" s="6">
        <f t="shared" si="6"/>
        <v>754</v>
      </c>
      <c r="M55" s="27"/>
      <c r="N55" s="27"/>
    </row>
    <row r="56" spans="1:14" x14ac:dyDescent="0.35">
      <c r="A56" s="23">
        <v>40725</v>
      </c>
      <c r="B56" s="29">
        <v>496</v>
      </c>
      <c r="C56" s="29">
        <v>502</v>
      </c>
      <c r="D56" s="33">
        <f t="shared" si="7"/>
        <v>1851</v>
      </c>
      <c r="E56" s="33">
        <v>200</v>
      </c>
      <c r="F56" s="6">
        <f t="shared" si="3"/>
        <v>589</v>
      </c>
      <c r="G56" s="6">
        <f t="shared" si="0"/>
        <v>496</v>
      </c>
      <c r="H56" s="6">
        <f t="shared" si="1"/>
        <v>0</v>
      </c>
      <c r="I56" s="6">
        <f t="shared" si="4"/>
        <v>93</v>
      </c>
      <c r="J56" s="33">
        <f t="shared" si="2"/>
        <v>341</v>
      </c>
      <c r="K56" s="6">
        <f t="shared" si="5"/>
        <v>754</v>
      </c>
      <c r="L56" s="6">
        <f t="shared" si="6"/>
        <v>508</v>
      </c>
      <c r="M56" s="27"/>
      <c r="N56" s="27"/>
    </row>
    <row r="57" spans="1:14" x14ac:dyDescent="0.35">
      <c r="A57" s="23">
        <v>40756</v>
      </c>
      <c r="B57" s="29">
        <v>449</v>
      </c>
      <c r="C57" s="29">
        <v>581</v>
      </c>
      <c r="D57" s="33">
        <f t="shared" si="7"/>
        <v>1964</v>
      </c>
      <c r="E57" s="33">
        <v>200</v>
      </c>
      <c r="F57" s="6">
        <f t="shared" si="3"/>
        <v>847</v>
      </c>
      <c r="G57" s="6">
        <f t="shared" si="0"/>
        <v>449</v>
      </c>
      <c r="H57" s="6">
        <f t="shared" si="1"/>
        <v>0</v>
      </c>
      <c r="I57" s="6">
        <f t="shared" si="4"/>
        <v>398</v>
      </c>
      <c r="J57" s="33">
        <f t="shared" si="2"/>
        <v>622.5</v>
      </c>
      <c r="K57" s="6">
        <f t="shared" si="5"/>
        <v>508</v>
      </c>
      <c r="L57" s="6">
        <f t="shared" si="6"/>
        <v>609</v>
      </c>
      <c r="M57" s="27"/>
      <c r="N57" s="27"/>
    </row>
    <row r="58" spans="1:14" x14ac:dyDescent="0.35">
      <c r="A58" s="23">
        <v>40787</v>
      </c>
      <c r="B58" s="29">
        <v>531</v>
      </c>
      <c r="C58" s="29">
        <v>568</v>
      </c>
      <c r="D58" s="33">
        <f t="shared" si="7"/>
        <v>2031</v>
      </c>
      <c r="E58" s="33">
        <v>200</v>
      </c>
      <c r="F58" s="6">
        <f t="shared" si="3"/>
        <v>906</v>
      </c>
      <c r="G58" s="6">
        <f t="shared" si="0"/>
        <v>531</v>
      </c>
      <c r="H58" s="6">
        <f t="shared" si="1"/>
        <v>0</v>
      </c>
      <c r="I58" s="6">
        <f t="shared" si="4"/>
        <v>375</v>
      </c>
      <c r="J58" s="33">
        <f t="shared" si="2"/>
        <v>640.5</v>
      </c>
      <c r="K58" s="6">
        <f t="shared" si="5"/>
        <v>609</v>
      </c>
      <c r="L58" s="6">
        <f t="shared" si="6"/>
        <v>516</v>
      </c>
      <c r="M58" s="27"/>
      <c r="N58" s="27"/>
    </row>
    <row r="59" spans="1:14" x14ac:dyDescent="0.35">
      <c r="A59" s="23">
        <v>40817</v>
      </c>
      <c r="B59" s="29">
        <v>639</v>
      </c>
      <c r="C59" s="29">
        <v>615</v>
      </c>
      <c r="D59" s="33">
        <f t="shared" si="7"/>
        <v>1989</v>
      </c>
      <c r="E59" s="33">
        <v>200</v>
      </c>
      <c r="F59" s="6">
        <f t="shared" si="3"/>
        <v>984</v>
      </c>
      <c r="G59" s="6">
        <f t="shared" si="0"/>
        <v>639</v>
      </c>
      <c r="H59" s="6">
        <f t="shared" si="1"/>
        <v>0</v>
      </c>
      <c r="I59" s="6">
        <f t="shared" si="4"/>
        <v>345</v>
      </c>
      <c r="J59" s="33">
        <f t="shared" si="2"/>
        <v>664.5</v>
      </c>
      <c r="K59" s="6">
        <f t="shared" si="5"/>
        <v>516</v>
      </c>
      <c r="L59" s="6">
        <f t="shared" si="6"/>
        <v>489</v>
      </c>
      <c r="M59" s="27"/>
      <c r="N59" s="27"/>
    </row>
    <row r="60" spans="1:14" x14ac:dyDescent="0.35">
      <c r="A60" s="23">
        <v>40848</v>
      </c>
      <c r="B60" s="29">
        <v>591</v>
      </c>
      <c r="C60" s="29">
        <v>648</v>
      </c>
      <c r="D60" s="33">
        <f t="shared" si="7"/>
        <v>1810</v>
      </c>
      <c r="E60" s="33">
        <v>200</v>
      </c>
      <c r="F60" s="6">
        <f t="shared" si="3"/>
        <v>861</v>
      </c>
      <c r="G60" s="6">
        <f t="shared" si="0"/>
        <v>591</v>
      </c>
      <c r="H60" s="6">
        <f t="shared" si="1"/>
        <v>0</v>
      </c>
      <c r="I60" s="6">
        <f t="shared" si="4"/>
        <v>270</v>
      </c>
      <c r="J60" s="33">
        <f t="shared" si="2"/>
        <v>565.5</v>
      </c>
      <c r="K60" s="6">
        <f t="shared" si="5"/>
        <v>489</v>
      </c>
      <c r="L60" s="6">
        <f t="shared" si="6"/>
        <v>460</v>
      </c>
      <c r="M60" s="27"/>
      <c r="N60" s="27"/>
    </row>
    <row r="61" spans="1:14" x14ac:dyDescent="0.35">
      <c r="A61" s="23">
        <v>40878</v>
      </c>
      <c r="B61" s="29">
        <v>328</v>
      </c>
      <c r="C61" s="29">
        <v>526</v>
      </c>
      <c r="D61" s="33">
        <f t="shared" si="7"/>
        <v>1680</v>
      </c>
      <c r="E61" s="33">
        <v>200</v>
      </c>
      <c r="F61" s="6">
        <f t="shared" si="3"/>
        <v>759</v>
      </c>
      <c r="G61" s="6">
        <f t="shared" si="0"/>
        <v>328</v>
      </c>
      <c r="H61" s="6">
        <f t="shared" si="1"/>
        <v>0</v>
      </c>
      <c r="I61" s="6">
        <f t="shared" si="4"/>
        <v>431</v>
      </c>
      <c r="J61" s="33">
        <f t="shared" si="2"/>
        <v>595</v>
      </c>
      <c r="K61" s="6">
        <f t="shared" si="5"/>
        <v>460</v>
      </c>
      <c r="L61" s="6">
        <f t="shared" si="6"/>
        <v>461</v>
      </c>
      <c r="M61" s="27"/>
      <c r="N61" s="27"/>
    </row>
    <row r="62" spans="1:14" x14ac:dyDescent="0.35">
      <c r="A62" s="23">
        <v>40909</v>
      </c>
      <c r="B62" s="29">
        <v>721</v>
      </c>
      <c r="C62" s="29">
        <v>436</v>
      </c>
      <c r="D62" s="33">
        <f t="shared" si="7"/>
        <v>1742</v>
      </c>
      <c r="E62" s="33">
        <v>200</v>
      </c>
      <c r="F62" s="6">
        <f t="shared" si="3"/>
        <v>891</v>
      </c>
      <c r="G62" s="6">
        <f t="shared" si="0"/>
        <v>721</v>
      </c>
      <c r="H62" s="6">
        <f t="shared" si="1"/>
        <v>0</v>
      </c>
      <c r="I62" s="6">
        <f t="shared" si="4"/>
        <v>170</v>
      </c>
      <c r="J62" s="33">
        <f t="shared" si="2"/>
        <v>530.5</v>
      </c>
      <c r="K62" s="6">
        <f t="shared" si="5"/>
        <v>461</v>
      </c>
      <c r="L62" s="6">
        <f t="shared" si="6"/>
        <v>390</v>
      </c>
      <c r="M62" s="27"/>
      <c r="N62" s="27"/>
    </row>
    <row r="63" spans="1:14" x14ac:dyDescent="0.35">
      <c r="A63" s="23">
        <v>40940</v>
      </c>
      <c r="B63" s="29">
        <v>598</v>
      </c>
      <c r="C63" s="29">
        <v>518</v>
      </c>
      <c r="D63" s="33">
        <f t="shared" si="7"/>
        <v>1957</v>
      </c>
      <c r="E63" s="33">
        <v>200</v>
      </c>
      <c r="F63" s="6">
        <f t="shared" si="3"/>
        <v>631</v>
      </c>
      <c r="G63" s="6">
        <f t="shared" si="0"/>
        <v>598</v>
      </c>
      <c r="H63" s="6">
        <f t="shared" si="1"/>
        <v>0</v>
      </c>
      <c r="I63" s="6">
        <f t="shared" si="4"/>
        <v>33</v>
      </c>
      <c r="J63" s="33">
        <f t="shared" si="2"/>
        <v>332</v>
      </c>
      <c r="K63" s="6">
        <f t="shared" si="5"/>
        <v>390</v>
      </c>
      <c r="L63" s="6">
        <f t="shared" si="6"/>
        <v>936</v>
      </c>
      <c r="M63" s="27"/>
      <c r="N63" s="27"/>
    </row>
    <row r="64" spans="1:14" x14ac:dyDescent="0.35">
      <c r="A64" s="23">
        <v>40969</v>
      </c>
      <c r="B64" s="29">
        <v>672</v>
      </c>
      <c r="C64" s="29">
        <v>588</v>
      </c>
      <c r="D64" s="33">
        <f t="shared" si="7"/>
        <v>2083</v>
      </c>
      <c r="E64" s="33">
        <v>200</v>
      </c>
      <c r="F64" s="6">
        <f t="shared" si="3"/>
        <v>423</v>
      </c>
      <c r="G64" s="6">
        <f t="shared" si="0"/>
        <v>423</v>
      </c>
      <c r="H64" s="6">
        <f t="shared" si="1"/>
        <v>249</v>
      </c>
      <c r="I64" s="6">
        <f t="shared" si="4"/>
        <v>0</v>
      </c>
      <c r="J64" s="33">
        <f t="shared" si="2"/>
        <v>211.5</v>
      </c>
      <c r="K64" s="6">
        <f t="shared" si="5"/>
        <v>936</v>
      </c>
      <c r="L64" s="6">
        <f t="shared" si="6"/>
        <v>724</v>
      </c>
      <c r="M64" s="27"/>
      <c r="N64" s="27"/>
    </row>
    <row r="65" spans="1:14" x14ac:dyDescent="0.35">
      <c r="A65" s="23">
        <v>41000</v>
      </c>
      <c r="B65" s="29">
        <v>625</v>
      </c>
      <c r="C65" s="29">
        <v>651</v>
      </c>
      <c r="D65" s="33">
        <f t="shared" si="7"/>
        <v>2146</v>
      </c>
      <c r="E65" s="33">
        <v>200</v>
      </c>
      <c r="F65" s="6">
        <f t="shared" si="3"/>
        <v>936</v>
      </c>
      <c r="G65" s="6">
        <f t="shared" si="0"/>
        <v>625</v>
      </c>
      <c r="H65" s="6">
        <f t="shared" si="1"/>
        <v>0</v>
      </c>
      <c r="I65" s="6">
        <f t="shared" si="4"/>
        <v>311</v>
      </c>
      <c r="J65" s="33">
        <f t="shared" si="2"/>
        <v>623.5</v>
      </c>
      <c r="K65" s="6">
        <f t="shared" si="5"/>
        <v>724</v>
      </c>
      <c r="L65" s="6">
        <f t="shared" si="6"/>
        <v>486</v>
      </c>
      <c r="M65" s="27"/>
      <c r="N65" s="27"/>
    </row>
    <row r="66" spans="1:14" x14ac:dyDescent="0.35">
      <c r="A66" s="23">
        <v>41030</v>
      </c>
      <c r="B66" s="29">
        <v>670</v>
      </c>
      <c r="C66" s="29">
        <v>644</v>
      </c>
      <c r="D66" s="33">
        <f t="shared" si="7"/>
        <v>2056</v>
      </c>
      <c r="E66" s="33">
        <v>200</v>
      </c>
      <c r="F66" s="6">
        <f t="shared" si="3"/>
        <v>1035</v>
      </c>
      <c r="G66" s="6">
        <f t="shared" ref="G66:G122" si="8">MIN(B66,F66)</f>
        <v>670</v>
      </c>
      <c r="H66" s="6">
        <f t="shared" ref="H66:H122" si="9">B66-G66</f>
        <v>0</v>
      </c>
      <c r="I66" s="6">
        <f t="shared" si="4"/>
        <v>365</v>
      </c>
      <c r="J66" s="33">
        <f t="shared" si="2"/>
        <v>700</v>
      </c>
      <c r="K66" s="6">
        <f t="shared" si="5"/>
        <v>486</v>
      </c>
      <c r="L66" s="6">
        <f t="shared" si="6"/>
        <v>535</v>
      </c>
      <c r="M66" s="27"/>
      <c r="N66" s="27"/>
    </row>
    <row r="67" spans="1:14" x14ac:dyDescent="0.35">
      <c r="A67" s="23">
        <v>41061</v>
      </c>
      <c r="B67" s="29">
        <v>621</v>
      </c>
      <c r="C67" s="29">
        <v>651</v>
      </c>
      <c r="D67" s="33">
        <f t="shared" ref="D67:D130" si="10">SUM(C67:C69)+E67</f>
        <v>2055</v>
      </c>
      <c r="E67" s="33">
        <v>200</v>
      </c>
      <c r="F67" s="6">
        <f t="shared" si="3"/>
        <v>851</v>
      </c>
      <c r="G67" s="6">
        <f t="shared" si="8"/>
        <v>621</v>
      </c>
      <c r="H67" s="6">
        <f t="shared" si="9"/>
        <v>0</v>
      </c>
      <c r="I67" s="6">
        <f t="shared" si="4"/>
        <v>230</v>
      </c>
      <c r="J67" s="33">
        <f t="shared" ref="J67:J122" si="11">AVERAGE(F67,I67)</f>
        <v>540.5</v>
      </c>
      <c r="K67" s="6">
        <f t="shared" si="5"/>
        <v>535</v>
      </c>
      <c r="L67" s="6">
        <f t="shared" si="6"/>
        <v>669</v>
      </c>
      <c r="M67" s="27"/>
      <c r="N67" s="27"/>
    </row>
    <row r="68" spans="1:14" x14ac:dyDescent="0.35">
      <c r="A68" s="23">
        <v>41091</v>
      </c>
      <c r="B68" s="29">
        <v>537</v>
      </c>
      <c r="C68" s="29">
        <v>561</v>
      </c>
      <c r="D68" s="33">
        <f t="shared" si="10"/>
        <v>2063</v>
      </c>
      <c r="E68" s="33">
        <v>200</v>
      </c>
      <c r="F68" s="6">
        <f t="shared" ref="F68:F122" si="12">I67+K67</f>
        <v>765</v>
      </c>
      <c r="G68" s="6">
        <f t="shared" si="8"/>
        <v>537</v>
      </c>
      <c r="H68" s="6">
        <f t="shared" si="9"/>
        <v>0</v>
      </c>
      <c r="I68" s="6">
        <f t="shared" ref="I68:I122" si="13">F68-G68</f>
        <v>228</v>
      </c>
      <c r="J68" s="33">
        <f t="shared" si="11"/>
        <v>496.5</v>
      </c>
      <c r="K68" s="6">
        <f t="shared" ref="K68:K122" si="14">L67</f>
        <v>669</v>
      </c>
      <c r="L68" s="6">
        <f t="shared" ref="L68:L122" si="15">MAX(0,D68-F68-K68)</f>
        <v>629</v>
      </c>
      <c r="M68" s="27"/>
      <c r="N68" s="27"/>
    </row>
    <row r="69" spans="1:14" x14ac:dyDescent="0.35">
      <c r="A69" s="23">
        <v>41122</v>
      </c>
      <c r="B69" s="29">
        <v>579</v>
      </c>
      <c r="C69" s="29">
        <v>643</v>
      </c>
      <c r="D69" s="33">
        <f t="shared" si="10"/>
        <v>2203</v>
      </c>
      <c r="E69" s="33">
        <v>200</v>
      </c>
      <c r="F69" s="6">
        <f t="shared" si="12"/>
        <v>897</v>
      </c>
      <c r="G69" s="6">
        <f t="shared" si="8"/>
        <v>579</v>
      </c>
      <c r="H69" s="6">
        <f t="shared" si="9"/>
        <v>0</v>
      </c>
      <c r="I69" s="6">
        <f t="shared" si="13"/>
        <v>318</v>
      </c>
      <c r="J69" s="33">
        <f t="shared" si="11"/>
        <v>607.5</v>
      </c>
      <c r="K69" s="6">
        <f t="shared" si="14"/>
        <v>629</v>
      </c>
      <c r="L69" s="6">
        <f t="shared" si="15"/>
        <v>677</v>
      </c>
      <c r="M69" s="27"/>
      <c r="N69" s="27"/>
    </row>
    <row r="70" spans="1:14" x14ac:dyDescent="0.35">
      <c r="A70" s="23">
        <v>41153</v>
      </c>
      <c r="B70" s="29">
        <v>572</v>
      </c>
      <c r="C70" s="29">
        <v>659</v>
      </c>
      <c r="D70" s="33">
        <f t="shared" si="10"/>
        <v>2285</v>
      </c>
      <c r="E70" s="33">
        <v>200</v>
      </c>
      <c r="F70" s="6">
        <f t="shared" si="12"/>
        <v>947</v>
      </c>
      <c r="G70" s="6">
        <f t="shared" si="8"/>
        <v>572</v>
      </c>
      <c r="H70" s="6">
        <f t="shared" si="9"/>
        <v>0</v>
      </c>
      <c r="I70" s="6">
        <f t="shared" si="13"/>
        <v>375</v>
      </c>
      <c r="J70" s="33">
        <f t="shared" si="11"/>
        <v>661</v>
      </c>
      <c r="K70" s="6">
        <f t="shared" si="14"/>
        <v>677</v>
      </c>
      <c r="L70" s="6">
        <f t="shared" si="15"/>
        <v>661</v>
      </c>
      <c r="M70" s="27"/>
      <c r="N70" s="27"/>
    </row>
    <row r="71" spans="1:14" x14ac:dyDescent="0.35">
      <c r="A71" s="23">
        <v>41183</v>
      </c>
      <c r="B71" s="29">
        <v>686</v>
      </c>
      <c r="C71" s="29">
        <v>701</v>
      </c>
      <c r="D71" s="33">
        <f t="shared" si="10"/>
        <v>2209</v>
      </c>
      <c r="E71" s="33">
        <v>200</v>
      </c>
      <c r="F71" s="6">
        <f t="shared" si="12"/>
        <v>1052</v>
      </c>
      <c r="G71" s="6">
        <f t="shared" si="8"/>
        <v>686</v>
      </c>
      <c r="H71" s="6">
        <f t="shared" si="9"/>
        <v>0</v>
      </c>
      <c r="I71" s="6">
        <f t="shared" si="13"/>
        <v>366</v>
      </c>
      <c r="J71" s="33">
        <f t="shared" si="11"/>
        <v>709</v>
      </c>
      <c r="K71" s="6">
        <f t="shared" si="14"/>
        <v>661</v>
      </c>
      <c r="L71" s="6">
        <f t="shared" si="15"/>
        <v>496</v>
      </c>
      <c r="M71" s="27"/>
      <c r="N71" s="27"/>
    </row>
    <row r="72" spans="1:14" x14ac:dyDescent="0.35">
      <c r="A72" s="23">
        <v>41214</v>
      </c>
      <c r="B72" s="29">
        <v>640</v>
      </c>
      <c r="C72" s="29">
        <v>725</v>
      </c>
      <c r="D72" s="33">
        <f t="shared" si="10"/>
        <v>2003</v>
      </c>
      <c r="E72" s="33">
        <v>200</v>
      </c>
      <c r="F72" s="6">
        <f t="shared" si="12"/>
        <v>1027</v>
      </c>
      <c r="G72" s="6">
        <f t="shared" si="8"/>
        <v>640</v>
      </c>
      <c r="H72" s="6">
        <f t="shared" si="9"/>
        <v>0</v>
      </c>
      <c r="I72" s="6">
        <f t="shared" si="13"/>
        <v>387</v>
      </c>
      <c r="J72" s="33">
        <f t="shared" si="11"/>
        <v>707</v>
      </c>
      <c r="K72" s="6">
        <f t="shared" si="14"/>
        <v>496</v>
      </c>
      <c r="L72" s="6">
        <f t="shared" si="15"/>
        <v>480</v>
      </c>
      <c r="M72" s="27"/>
      <c r="N72" s="27"/>
    </row>
    <row r="73" spans="1:14" x14ac:dyDescent="0.35">
      <c r="A73" s="23">
        <v>41244</v>
      </c>
      <c r="B73" s="29">
        <v>404</v>
      </c>
      <c r="C73" s="29">
        <v>583</v>
      </c>
      <c r="D73" s="33">
        <f t="shared" si="10"/>
        <v>1809</v>
      </c>
      <c r="E73" s="33">
        <v>200</v>
      </c>
      <c r="F73" s="6">
        <f t="shared" si="12"/>
        <v>883</v>
      </c>
      <c r="G73" s="6">
        <f t="shared" si="8"/>
        <v>404</v>
      </c>
      <c r="H73" s="6">
        <f t="shared" si="9"/>
        <v>0</v>
      </c>
      <c r="I73" s="6">
        <f t="shared" si="13"/>
        <v>479</v>
      </c>
      <c r="J73" s="33">
        <f t="shared" si="11"/>
        <v>681</v>
      </c>
      <c r="K73" s="6">
        <f t="shared" si="14"/>
        <v>480</v>
      </c>
      <c r="L73" s="6">
        <f t="shared" si="15"/>
        <v>446</v>
      </c>
      <c r="M73" s="27"/>
      <c r="N73" s="27"/>
    </row>
    <row r="74" spans="1:14" x14ac:dyDescent="0.35">
      <c r="A74" s="23">
        <v>41275</v>
      </c>
      <c r="B74" s="29">
        <v>652</v>
      </c>
      <c r="C74" s="29">
        <v>495</v>
      </c>
      <c r="D74" s="33">
        <f t="shared" si="10"/>
        <v>1790</v>
      </c>
      <c r="E74" s="33">
        <v>200</v>
      </c>
      <c r="F74" s="6">
        <f t="shared" si="12"/>
        <v>959</v>
      </c>
      <c r="G74" s="6">
        <f t="shared" si="8"/>
        <v>652</v>
      </c>
      <c r="H74" s="6">
        <f t="shared" si="9"/>
        <v>0</v>
      </c>
      <c r="I74" s="6">
        <f t="shared" si="13"/>
        <v>307</v>
      </c>
      <c r="J74" s="33">
        <f t="shared" si="11"/>
        <v>633</v>
      </c>
      <c r="K74" s="6">
        <f t="shared" si="14"/>
        <v>446</v>
      </c>
      <c r="L74" s="6">
        <f t="shared" si="15"/>
        <v>385</v>
      </c>
      <c r="M74" s="27"/>
      <c r="N74" s="27"/>
    </row>
    <row r="75" spans="1:14" x14ac:dyDescent="0.35">
      <c r="A75" s="23">
        <v>41306</v>
      </c>
      <c r="B75" s="29">
        <v>533</v>
      </c>
      <c r="C75" s="29">
        <v>531</v>
      </c>
      <c r="D75" s="33">
        <f t="shared" si="10"/>
        <v>1841</v>
      </c>
      <c r="E75" s="33">
        <v>200</v>
      </c>
      <c r="F75" s="6">
        <f t="shared" si="12"/>
        <v>753</v>
      </c>
      <c r="G75" s="6">
        <f t="shared" si="8"/>
        <v>533</v>
      </c>
      <c r="H75" s="6">
        <f t="shared" si="9"/>
        <v>0</v>
      </c>
      <c r="I75" s="6">
        <f t="shared" si="13"/>
        <v>220</v>
      </c>
      <c r="J75" s="33">
        <f t="shared" si="11"/>
        <v>486.5</v>
      </c>
      <c r="K75" s="6">
        <f t="shared" si="14"/>
        <v>385</v>
      </c>
      <c r="L75" s="6">
        <f t="shared" si="15"/>
        <v>703</v>
      </c>
      <c r="M75" s="27"/>
      <c r="N75" s="27"/>
    </row>
    <row r="76" spans="1:14" x14ac:dyDescent="0.35">
      <c r="A76" s="23">
        <v>41334</v>
      </c>
      <c r="B76" s="29">
        <v>473</v>
      </c>
      <c r="C76" s="29">
        <v>564</v>
      </c>
      <c r="D76" s="33">
        <f t="shared" si="10"/>
        <v>1871</v>
      </c>
      <c r="E76" s="33">
        <v>200</v>
      </c>
      <c r="F76" s="6">
        <f t="shared" si="12"/>
        <v>605</v>
      </c>
      <c r="G76" s="6">
        <f t="shared" si="8"/>
        <v>473</v>
      </c>
      <c r="H76" s="6">
        <f t="shared" si="9"/>
        <v>0</v>
      </c>
      <c r="I76" s="6">
        <f t="shared" si="13"/>
        <v>132</v>
      </c>
      <c r="J76" s="33">
        <f t="shared" si="11"/>
        <v>368.5</v>
      </c>
      <c r="K76" s="6">
        <f t="shared" si="14"/>
        <v>703</v>
      </c>
      <c r="L76" s="6">
        <f t="shared" si="15"/>
        <v>563</v>
      </c>
      <c r="M76" s="27"/>
      <c r="N76" s="27"/>
    </row>
    <row r="77" spans="1:14" x14ac:dyDescent="0.35">
      <c r="A77" s="23">
        <v>41365</v>
      </c>
      <c r="B77" s="29">
        <v>646</v>
      </c>
      <c r="C77" s="29">
        <v>546</v>
      </c>
      <c r="D77" s="33">
        <f t="shared" si="10"/>
        <v>1886</v>
      </c>
      <c r="E77" s="33">
        <v>200</v>
      </c>
      <c r="F77" s="6">
        <f t="shared" si="12"/>
        <v>835</v>
      </c>
      <c r="G77" s="6">
        <f t="shared" si="8"/>
        <v>646</v>
      </c>
      <c r="H77" s="6">
        <f t="shared" si="9"/>
        <v>0</v>
      </c>
      <c r="I77" s="6">
        <f t="shared" si="13"/>
        <v>189</v>
      </c>
      <c r="J77" s="33">
        <f t="shared" si="11"/>
        <v>512</v>
      </c>
      <c r="K77" s="6">
        <f t="shared" si="14"/>
        <v>563</v>
      </c>
      <c r="L77" s="6">
        <f t="shared" si="15"/>
        <v>488</v>
      </c>
      <c r="M77" s="27"/>
      <c r="N77" s="27"/>
    </row>
    <row r="78" spans="1:14" x14ac:dyDescent="0.35">
      <c r="A78" s="23">
        <v>41395</v>
      </c>
      <c r="B78" s="29">
        <v>662</v>
      </c>
      <c r="C78" s="29">
        <v>561</v>
      </c>
      <c r="D78" s="33">
        <f t="shared" si="10"/>
        <v>1812</v>
      </c>
      <c r="E78" s="33">
        <v>200</v>
      </c>
      <c r="F78" s="6">
        <f t="shared" si="12"/>
        <v>752</v>
      </c>
      <c r="G78" s="6">
        <f t="shared" si="8"/>
        <v>662</v>
      </c>
      <c r="H78" s="6">
        <f t="shared" si="9"/>
        <v>0</v>
      </c>
      <c r="I78" s="6">
        <f t="shared" si="13"/>
        <v>90</v>
      </c>
      <c r="J78" s="33">
        <f t="shared" si="11"/>
        <v>421</v>
      </c>
      <c r="K78" s="6">
        <f t="shared" si="14"/>
        <v>488</v>
      </c>
      <c r="L78" s="6">
        <f t="shared" si="15"/>
        <v>572</v>
      </c>
      <c r="M78" s="27"/>
      <c r="N78" s="27"/>
    </row>
    <row r="79" spans="1:14" x14ac:dyDescent="0.35">
      <c r="A79" s="23">
        <v>41426</v>
      </c>
      <c r="B79" s="29">
        <v>494</v>
      </c>
      <c r="C79" s="29">
        <v>579</v>
      </c>
      <c r="D79" s="33">
        <f t="shared" si="10"/>
        <v>1804</v>
      </c>
      <c r="E79" s="33">
        <v>200</v>
      </c>
      <c r="F79" s="6">
        <f t="shared" si="12"/>
        <v>578</v>
      </c>
      <c r="G79" s="6">
        <f t="shared" si="8"/>
        <v>494</v>
      </c>
      <c r="H79" s="6">
        <f t="shared" si="9"/>
        <v>0</v>
      </c>
      <c r="I79" s="6">
        <f t="shared" si="13"/>
        <v>84</v>
      </c>
      <c r="J79" s="33">
        <f t="shared" si="11"/>
        <v>331</v>
      </c>
      <c r="K79" s="6">
        <f t="shared" si="14"/>
        <v>572</v>
      </c>
      <c r="L79" s="6">
        <f t="shared" si="15"/>
        <v>654</v>
      </c>
      <c r="M79" s="27"/>
      <c r="N79" s="27"/>
    </row>
    <row r="80" spans="1:14" x14ac:dyDescent="0.35">
      <c r="A80" s="23">
        <v>41456</v>
      </c>
      <c r="B80" s="29">
        <v>513</v>
      </c>
      <c r="C80" s="29">
        <v>472</v>
      </c>
      <c r="D80" s="33">
        <f t="shared" si="10"/>
        <v>1828</v>
      </c>
      <c r="E80" s="33">
        <v>200</v>
      </c>
      <c r="F80" s="6">
        <f t="shared" si="12"/>
        <v>656</v>
      </c>
      <c r="G80" s="6">
        <f t="shared" si="8"/>
        <v>513</v>
      </c>
      <c r="H80" s="6">
        <f t="shared" si="9"/>
        <v>0</v>
      </c>
      <c r="I80" s="6">
        <f t="shared" si="13"/>
        <v>143</v>
      </c>
      <c r="J80" s="33">
        <f t="shared" si="11"/>
        <v>399.5</v>
      </c>
      <c r="K80" s="6">
        <f t="shared" si="14"/>
        <v>654</v>
      </c>
      <c r="L80" s="6">
        <f t="shared" si="15"/>
        <v>518</v>
      </c>
      <c r="M80" s="27"/>
      <c r="N80" s="27"/>
    </row>
    <row r="81" spans="1:14" x14ac:dyDescent="0.35">
      <c r="A81" s="23">
        <v>41487</v>
      </c>
      <c r="B81" s="29">
        <v>620</v>
      </c>
      <c r="C81" s="29">
        <v>553</v>
      </c>
      <c r="D81" s="33">
        <f t="shared" si="10"/>
        <v>2058</v>
      </c>
      <c r="E81" s="33">
        <v>200</v>
      </c>
      <c r="F81" s="6">
        <f t="shared" si="12"/>
        <v>797</v>
      </c>
      <c r="G81" s="6">
        <f t="shared" si="8"/>
        <v>620</v>
      </c>
      <c r="H81" s="6">
        <f t="shared" si="9"/>
        <v>0</v>
      </c>
      <c r="I81" s="6">
        <f t="shared" si="13"/>
        <v>177</v>
      </c>
      <c r="J81" s="33">
        <f t="shared" si="11"/>
        <v>487</v>
      </c>
      <c r="K81" s="6">
        <f t="shared" si="14"/>
        <v>518</v>
      </c>
      <c r="L81" s="6">
        <f t="shared" si="15"/>
        <v>743</v>
      </c>
      <c r="M81" s="27"/>
      <c r="N81" s="27"/>
    </row>
    <row r="82" spans="1:14" x14ac:dyDescent="0.35">
      <c r="A82" s="23">
        <v>41518</v>
      </c>
      <c r="B82" s="29">
        <v>681</v>
      </c>
      <c r="C82" s="29">
        <v>603</v>
      </c>
      <c r="D82" s="33">
        <f t="shared" si="10"/>
        <v>2198</v>
      </c>
      <c r="E82" s="33">
        <v>200</v>
      </c>
      <c r="F82" s="6">
        <f t="shared" si="12"/>
        <v>695</v>
      </c>
      <c r="G82" s="6">
        <f t="shared" si="8"/>
        <v>681</v>
      </c>
      <c r="H82" s="6">
        <f t="shared" si="9"/>
        <v>0</v>
      </c>
      <c r="I82" s="6">
        <f t="shared" si="13"/>
        <v>14</v>
      </c>
      <c r="J82" s="33">
        <f t="shared" si="11"/>
        <v>354.5</v>
      </c>
      <c r="K82" s="6">
        <f t="shared" si="14"/>
        <v>743</v>
      </c>
      <c r="L82" s="6">
        <f t="shared" si="15"/>
        <v>760</v>
      </c>
      <c r="M82" s="27"/>
      <c r="N82" s="27"/>
    </row>
    <row r="83" spans="1:14" x14ac:dyDescent="0.35">
      <c r="A83" s="23">
        <v>41548</v>
      </c>
      <c r="B83" s="29">
        <v>579</v>
      </c>
      <c r="C83" s="29">
        <v>702</v>
      </c>
      <c r="D83" s="33">
        <f t="shared" si="10"/>
        <v>2145</v>
      </c>
      <c r="E83" s="33">
        <v>200</v>
      </c>
      <c r="F83" s="6">
        <f t="shared" si="12"/>
        <v>757</v>
      </c>
      <c r="G83" s="6">
        <f t="shared" si="8"/>
        <v>579</v>
      </c>
      <c r="H83" s="6">
        <f t="shared" si="9"/>
        <v>0</v>
      </c>
      <c r="I83" s="6">
        <f t="shared" si="13"/>
        <v>178</v>
      </c>
      <c r="J83" s="33">
        <f t="shared" si="11"/>
        <v>467.5</v>
      </c>
      <c r="K83" s="6">
        <f t="shared" si="14"/>
        <v>760</v>
      </c>
      <c r="L83" s="6">
        <f t="shared" si="15"/>
        <v>628</v>
      </c>
      <c r="M83" s="27"/>
      <c r="N83" s="27"/>
    </row>
    <row r="84" spans="1:14" x14ac:dyDescent="0.35">
      <c r="A84" s="23">
        <v>41579</v>
      </c>
      <c r="B84" s="29">
        <v>586</v>
      </c>
      <c r="C84" s="29">
        <v>693</v>
      </c>
      <c r="D84" s="33">
        <f t="shared" si="10"/>
        <v>1930</v>
      </c>
      <c r="E84" s="33">
        <v>200</v>
      </c>
      <c r="F84" s="6">
        <f t="shared" si="12"/>
        <v>938</v>
      </c>
      <c r="G84" s="6">
        <f t="shared" si="8"/>
        <v>586</v>
      </c>
      <c r="H84" s="6">
        <f t="shared" si="9"/>
        <v>0</v>
      </c>
      <c r="I84" s="6">
        <f t="shared" si="13"/>
        <v>352</v>
      </c>
      <c r="J84" s="33">
        <f t="shared" si="11"/>
        <v>645</v>
      </c>
      <c r="K84" s="6">
        <f t="shared" si="14"/>
        <v>628</v>
      </c>
      <c r="L84" s="6">
        <f t="shared" si="15"/>
        <v>364</v>
      </c>
      <c r="M84" s="27"/>
      <c r="N84" s="27"/>
    </row>
    <row r="85" spans="1:14" x14ac:dyDescent="0.35">
      <c r="A85" s="23">
        <v>41609</v>
      </c>
      <c r="B85" s="29">
        <v>437</v>
      </c>
      <c r="C85" s="29">
        <v>550</v>
      </c>
      <c r="D85" s="33">
        <f t="shared" si="10"/>
        <v>1861</v>
      </c>
      <c r="E85" s="33">
        <v>200</v>
      </c>
      <c r="F85" s="6">
        <f t="shared" si="12"/>
        <v>980</v>
      </c>
      <c r="G85" s="6">
        <f t="shared" si="8"/>
        <v>437</v>
      </c>
      <c r="H85" s="6">
        <f t="shared" si="9"/>
        <v>0</v>
      </c>
      <c r="I85" s="6">
        <f t="shared" si="13"/>
        <v>543</v>
      </c>
      <c r="J85" s="33">
        <f t="shared" si="11"/>
        <v>761.5</v>
      </c>
      <c r="K85" s="6">
        <f t="shared" si="14"/>
        <v>364</v>
      </c>
      <c r="L85" s="6">
        <f t="shared" si="15"/>
        <v>517</v>
      </c>
      <c r="M85" s="27"/>
      <c r="N85" s="27"/>
    </row>
    <row r="86" spans="1:14" x14ac:dyDescent="0.35">
      <c r="A86" s="23">
        <v>41640</v>
      </c>
      <c r="B86" s="29">
        <v>919</v>
      </c>
      <c r="C86" s="29">
        <v>487</v>
      </c>
      <c r="D86" s="33">
        <f t="shared" si="10"/>
        <v>2099</v>
      </c>
      <c r="E86" s="33">
        <v>200</v>
      </c>
      <c r="F86" s="6">
        <f t="shared" si="12"/>
        <v>907</v>
      </c>
      <c r="G86" s="6">
        <f t="shared" si="8"/>
        <v>907</v>
      </c>
      <c r="H86" s="6">
        <f t="shared" si="9"/>
        <v>12</v>
      </c>
      <c r="I86" s="6">
        <f t="shared" si="13"/>
        <v>0</v>
      </c>
      <c r="J86" s="33">
        <f t="shared" si="11"/>
        <v>453.5</v>
      </c>
      <c r="K86" s="6">
        <f t="shared" si="14"/>
        <v>517</v>
      </c>
      <c r="L86" s="6">
        <f t="shared" si="15"/>
        <v>675</v>
      </c>
      <c r="M86" s="27"/>
      <c r="N86" s="27"/>
    </row>
    <row r="87" spans="1:14" x14ac:dyDescent="0.35">
      <c r="A87" s="23">
        <v>41671</v>
      </c>
      <c r="B87" s="29">
        <v>896</v>
      </c>
      <c r="C87" s="29">
        <v>624</v>
      </c>
      <c r="D87" s="33">
        <f t="shared" si="10"/>
        <v>2550</v>
      </c>
      <c r="E87" s="33">
        <v>200</v>
      </c>
      <c r="F87" s="6">
        <f t="shared" si="12"/>
        <v>517</v>
      </c>
      <c r="G87" s="6">
        <f t="shared" si="8"/>
        <v>517</v>
      </c>
      <c r="H87" s="6">
        <f t="shared" si="9"/>
        <v>379</v>
      </c>
      <c r="I87" s="6">
        <f t="shared" si="13"/>
        <v>0</v>
      </c>
      <c r="J87" s="33">
        <f t="shared" si="11"/>
        <v>258.5</v>
      </c>
      <c r="K87" s="6">
        <f t="shared" si="14"/>
        <v>675</v>
      </c>
      <c r="L87" s="6">
        <f t="shared" si="15"/>
        <v>1358</v>
      </c>
      <c r="M87" s="27"/>
      <c r="N87" s="27"/>
    </row>
    <row r="88" spans="1:14" x14ac:dyDescent="0.35">
      <c r="A88" s="23">
        <v>41699</v>
      </c>
      <c r="B88" s="29">
        <v>1016</v>
      </c>
      <c r="C88" s="29">
        <v>788</v>
      </c>
      <c r="D88" s="33">
        <f t="shared" si="10"/>
        <v>2898</v>
      </c>
      <c r="E88" s="33">
        <v>200</v>
      </c>
      <c r="F88" s="6">
        <f t="shared" si="12"/>
        <v>675</v>
      </c>
      <c r="G88" s="6">
        <f t="shared" si="8"/>
        <v>675</v>
      </c>
      <c r="H88" s="6">
        <f t="shared" si="9"/>
        <v>341</v>
      </c>
      <c r="I88" s="6">
        <f t="shared" si="13"/>
        <v>0</v>
      </c>
      <c r="J88" s="33">
        <f t="shared" si="11"/>
        <v>337.5</v>
      </c>
      <c r="K88" s="6">
        <f t="shared" si="14"/>
        <v>1358</v>
      </c>
      <c r="L88" s="6">
        <f t="shared" si="15"/>
        <v>865</v>
      </c>
      <c r="M88" s="27"/>
      <c r="N88" s="27"/>
    </row>
    <row r="89" spans="1:14" x14ac:dyDescent="0.35">
      <c r="A89" s="23">
        <v>41730</v>
      </c>
      <c r="B89" s="29">
        <v>946</v>
      </c>
      <c r="C89" s="29">
        <v>938</v>
      </c>
      <c r="D89" s="33">
        <f t="shared" si="10"/>
        <v>3024</v>
      </c>
      <c r="E89" s="33">
        <v>200</v>
      </c>
      <c r="F89" s="6">
        <f t="shared" si="12"/>
        <v>1358</v>
      </c>
      <c r="G89" s="6">
        <f t="shared" si="8"/>
        <v>946</v>
      </c>
      <c r="H89" s="6">
        <f t="shared" si="9"/>
        <v>0</v>
      </c>
      <c r="I89" s="6">
        <f t="shared" si="13"/>
        <v>412</v>
      </c>
      <c r="J89" s="33">
        <f t="shared" si="11"/>
        <v>885</v>
      </c>
      <c r="K89" s="6">
        <f t="shared" si="14"/>
        <v>865</v>
      </c>
      <c r="L89" s="6">
        <f t="shared" si="15"/>
        <v>801</v>
      </c>
      <c r="M89" s="27"/>
      <c r="N89" s="27"/>
    </row>
    <row r="90" spans="1:14" x14ac:dyDescent="0.35">
      <c r="A90" s="23">
        <v>41760</v>
      </c>
      <c r="B90" s="29">
        <v>733</v>
      </c>
      <c r="C90" s="29">
        <v>972</v>
      </c>
      <c r="D90" s="33">
        <f t="shared" si="10"/>
        <v>2816</v>
      </c>
      <c r="E90" s="33">
        <v>200</v>
      </c>
      <c r="F90" s="6">
        <f t="shared" si="12"/>
        <v>1277</v>
      </c>
      <c r="G90" s="6">
        <f t="shared" si="8"/>
        <v>733</v>
      </c>
      <c r="H90" s="6">
        <f t="shared" si="9"/>
        <v>0</v>
      </c>
      <c r="I90" s="6">
        <f t="shared" si="13"/>
        <v>544</v>
      </c>
      <c r="J90" s="33">
        <f t="shared" si="11"/>
        <v>910.5</v>
      </c>
      <c r="K90" s="6">
        <f t="shared" si="14"/>
        <v>801</v>
      </c>
      <c r="L90" s="6">
        <f t="shared" si="15"/>
        <v>738</v>
      </c>
      <c r="M90" s="27"/>
      <c r="N90" s="27"/>
    </row>
    <row r="91" spans="1:14" x14ac:dyDescent="0.35">
      <c r="A91" s="23">
        <v>41791</v>
      </c>
      <c r="B91" s="29">
        <v>644</v>
      </c>
      <c r="C91" s="29">
        <v>914</v>
      </c>
      <c r="D91" s="33">
        <f t="shared" si="10"/>
        <v>2671</v>
      </c>
      <c r="E91" s="33">
        <v>200</v>
      </c>
      <c r="F91" s="6">
        <f t="shared" si="12"/>
        <v>1345</v>
      </c>
      <c r="G91" s="6">
        <f t="shared" si="8"/>
        <v>644</v>
      </c>
      <c r="H91" s="6">
        <f t="shared" si="9"/>
        <v>0</v>
      </c>
      <c r="I91" s="6">
        <f t="shared" si="13"/>
        <v>701</v>
      </c>
      <c r="J91" s="33">
        <f t="shared" si="11"/>
        <v>1023</v>
      </c>
      <c r="K91" s="6">
        <f t="shared" si="14"/>
        <v>738</v>
      </c>
      <c r="L91" s="6">
        <f t="shared" si="15"/>
        <v>588</v>
      </c>
      <c r="M91" s="27"/>
      <c r="N91" s="27"/>
    </row>
    <row r="92" spans="1:14" x14ac:dyDescent="0.35">
      <c r="A92" s="23">
        <v>41821</v>
      </c>
      <c r="B92" s="29">
        <v>670</v>
      </c>
      <c r="C92" s="29">
        <v>730</v>
      </c>
      <c r="D92" s="33">
        <f t="shared" si="10"/>
        <v>2631</v>
      </c>
      <c r="E92" s="33">
        <v>200</v>
      </c>
      <c r="F92" s="6">
        <f t="shared" si="12"/>
        <v>1439</v>
      </c>
      <c r="G92" s="6">
        <f t="shared" si="8"/>
        <v>670</v>
      </c>
      <c r="H92" s="6">
        <f t="shared" si="9"/>
        <v>0</v>
      </c>
      <c r="I92" s="6">
        <f t="shared" si="13"/>
        <v>769</v>
      </c>
      <c r="J92" s="33">
        <f t="shared" si="11"/>
        <v>1104</v>
      </c>
      <c r="K92" s="6">
        <f t="shared" si="14"/>
        <v>588</v>
      </c>
      <c r="L92" s="6">
        <f t="shared" si="15"/>
        <v>604</v>
      </c>
      <c r="M92" s="27"/>
      <c r="N92" s="27"/>
    </row>
    <row r="93" spans="1:14" x14ac:dyDescent="0.35">
      <c r="A93" s="23">
        <v>41852</v>
      </c>
      <c r="B93" s="29">
        <v>816</v>
      </c>
      <c r="C93" s="29">
        <v>827</v>
      </c>
      <c r="D93" s="33">
        <f t="shared" si="10"/>
        <v>2801</v>
      </c>
      <c r="E93" s="33">
        <v>200</v>
      </c>
      <c r="F93" s="6">
        <f t="shared" si="12"/>
        <v>1357</v>
      </c>
      <c r="G93" s="6">
        <f t="shared" si="8"/>
        <v>816</v>
      </c>
      <c r="H93" s="6">
        <f t="shared" si="9"/>
        <v>0</v>
      </c>
      <c r="I93" s="6">
        <f t="shared" si="13"/>
        <v>541</v>
      </c>
      <c r="J93" s="33">
        <f t="shared" si="11"/>
        <v>949</v>
      </c>
      <c r="K93" s="6">
        <f t="shared" si="14"/>
        <v>604</v>
      </c>
      <c r="L93" s="6">
        <f t="shared" si="15"/>
        <v>840</v>
      </c>
      <c r="M93" s="27"/>
      <c r="N93" s="27"/>
    </row>
    <row r="94" spans="1:14" x14ac:dyDescent="0.35">
      <c r="A94" s="23">
        <v>41883</v>
      </c>
      <c r="B94" s="29">
        <v>670</v>
      </c>
      <c r="C94" s="29">
        <v>874</v>
      </c>
      <c r="D94" s="33">
        <f t="shared" si="10"/>
        <v>2866</v>
      </c>
      <c r="E94" s="33">
        <v>200</v>
      </c>
      <c r="F94" s="6">
        <f t="shared" si="12"/>
        <v>1145</v>
      </c>
      <c r="G94" s="6">
        <f t="shared" si="8"/>
        <v>670</v>
      </c>
      <c r="H94" s="6">
        <f t="shared" si="9"/>
        <v>0</v>
      </c>
      <c r="I94" s="6">
        <f t="shared" si="13"/>
        <v>475</v>
      </c>
      <c r="J94" s="33">
        <f t="shared" si="11"/>
        <v>810</v>
      </c>
      <c r="K94" s="6">
        <f t="shared" si="14"/>
        <v>840</v>
      </c>
      <c r="L94" s="6">
        <f t="shared" si="15"/>
        <v>881</v>
      </c>
      <c r="M94" s="27"/>
      <c r="N94" s="27"/>
    </row>
    <row r="95" spans="1:14" x14ac:dyDescent="0.35">
      <c r="A95" s="23">
        <v>41913</v>
      </c>
      <c r="B95" s="29">
        <v>778</v>
      </c>
      <c r="C95" s="29">
        <v>900</v>
      </c>
      <c r="D95" s="33">
        <f t="shared" si="10"/>
        <v>2679</v>
      </c>
      <c r="E95" s="33">
        <v>200</v>
      </c>
      <c r="F95" s="6">
        <f t="shared" si="12"/>
        <v>1315</v>
      </c>
      <c r="G95" s="6">
        <f t="shared" si="8"/>
        <v>778</v>
      </c>
      <c r="H95" s="6">
        <f t="shared" si="9"/>
        <v>0</v>
      </c>
      <c r="I95" s="6">
        <f t="shared" si="13"/>
        <v>537</v>
      </c>
      <c r="J95" s="33">
        <f t="shared" si="11"/>
        <v>926</v>
      </c>
      <c r="K95" s="6">
        <f t="shared" si="14"/>
        <v>881</v>
      </c>
      <c r="L95" s="6">
        <f t="shared" si="15"/>
        <v>483</v>
      </c>
      <c r="M95" s="27"/>
      <c r="N95" s="27"/>
    </row>
    <row r="96" spans="1:14" x14ac:dyDescent="0.35">
      <c r="A96" s="23">
        <v>41944</v>
      </c>
      <c r="B96" s="29">
        <v>710</v>
      </c>
      <c r="C96" s="29">
        <v>892</v>
      </c>
      <c r="D96" s="33">
        <f t="shared" si="10"/>
        <v>2467</v>
      </c>
      <c r="E96" s="33">
        <v>200</v>
      </c>
      <c r="F96" s="6">
        <f t="shared" si="12"/>
        <v>1418</v>
      </c>
      <c r="G96" s="6">
        <f t="shared" si="8"/>
        <v>710</v>
      </c>
      <c r="H96" s="6">
        <f t="shared" si="9"/>
        <v>0</v>
      </c>
      <c r="I96" s="6">
        <f t="shared" si="13"/>
        <v>708</v>
      </c>
      <c r="J96" s="33">
        <f t="shared" si="11"/>
        <v>1063</v>
      </c>
      <c r="K96" s="6">
        <f t="shared" si="14"/>
        <v>483</v>
      </c>
      <c r="L96" s="6">
        <f t="shared" si="15"/>
        <v>566</v>
      </c>
      <c r="M96" s="27"/>
      <c r="N96" s="27"/>
    </row>
    <row r="97" spans="1:14" x14ac:dyDescent="0.35">
      <c r="A97" s="23">
        <v>41974</v>
      </c>
      <c r="B97" s="29">
        <v>804</v>
      </c>
      <c r="C97" s="29">
        <v>687</v>
      </c>
      <c r="D97" s="33">
        <f t="shared" si="10"/>
        <v>2233</v>
      </c>
      <c r="E97" s="33">
        <v>200</v>
      </c>
      <c r="F97" s="6">
        <f t="shared" si="12"/>
        <v>1191</v>
      </c>
      <c r="G97" s="6">
        <f t="shared" si="8"/>
        <v>804</v>
      </c>
      <c r="H97" s="6">
        <f t="shared" si="9"/>
        <v>0</v>
      </c>
      <c r="I97" s="6">
        <f t="shared" si="13"/>
        <v>387</v>
      </c>
      <c r="J97" s="33">
        <f t="shared" si="11"/>
        <v>789</v>
      </c>
      <c r="K97" s="6">
        <f t="shared" si="14"/>
        <v>566</v>
      </c>
      <c r="L97" s="6">
        <f t="shared" si="15"/>
        <v>476</v>
      </c>
      <c r="M97" s="27"/>
      <c r="N97" s="27"/>
    </row>
    <row r="98" spans="1:14" x14ac:dyDescent="0.35">
      <c r="A98" s="23">
        <v>42005</v>
      </c>
      <c r="B98" s="29">
        <v>649</v>
      </c>
      <c r="C98" s="29">
        <v>688</v>
      </c>
      <c r="D98" s="33">
        <f t="shared" si="10"/>
        <v>2231</v>
      </c>
      <c r="E98" s="33">
        <v>200</v>
      </c>
      <c r="F98" s="6">
        <f t="shared" si="12"/>
        <v>953</v>
      </c>
      <c r="G98" s="6">
        <f t="shared" si="8"/>
        <v>649</v>
      </c>
      <c r="H98" s="6">
        <f t="shared" si="9"/>
        <v>0</v>
      </c>
      <c r="I98" s="6">
        <f t="shared" si="13"/>
        <v>304</v>
      </c>
      <c r="J98" s="33">
        <f t="shared" si="11"/>
        <v>628.5</v>
      </c>
      <c r="K98" s="6">
        <f t="shared" si="14"/>
        <v>476</v>
      </c>
      <c r="L98" s="6">
        <f t="shared" si="15"/>
        <v>802</v>
      </c>
      <c r="M98" s="27"/>
      <c r="N98" s="27"/>
    </row>
    <row r="99" spans="1:14" x14ac:dyDescent="0.35">
      <c r="A99" s="23">
        <v>42036</v>
      </c>
      <c r="B99" s="29">
        <v>636</v>
      </c>
      <c r="C99" s="29">
        <v>658</v>
      </c>
      <c r="D99" s="33">
        <f t="shared" si="10"/>
        <v>2279</v>
      </c>
      <c r="E99" s="33">
        <v>200</v>
      </c>
      <c r="F99" s="6">
        <f t="shared" si="12"/>
        <v>780</v>
      </c>
      <c r="G99" s="6">
        <f t="shared" si="8"/>
        <v>636</v>
      </c>
      <c r="H99" s="6">
        <f t="shared" si="9"/>
        <v>0</v>
      </c>
      <c r="I99" s="6">
        <f t="shared" si="13"/>
        <v>144</v>
      </c>
      <c r="J99" s="33">
        <f t="shared" si="11"/>
        <v>462</v>
      </c>
      <c r="K99" s="6">
        <f t="shared" si="14"/>
        <v>802</v>
      </c>
      <c r="L99" s="6">
        <f t="shared" si="15"/>
        <v>697</v>
      </c>
      <c r="M99" s="27"/>
      <c r="N99" s="27"/>
    </row>
    <row r="100" spans="1:14" x14ac:dyDescent="0.35">
      <c r="A100" s="23">
        <v>42064</v>
      </c>
      <c r="B100" s="29">
        <v>785</v>
      </c>
      <c r="C100" s="29">
        <v>685</v>
      </c>
      <c r="D100" s="33">
        <f t="shared" si="10"/>
        <v>2336</v>
      </c>
      <c r="E100" s="33">
        <v>200</v>
      </c>
      <c r="F100" s="6">
        <f t="shared" si="12"/>
        <v>946</v>
      </c>
      <c r="G100" s="6">
        <f t="shared" si="8"/>
        <v>785</v>
      </c>
      <c r="H100" s="6">
        <f t="shared" si="9"/>
        <v>0</v>
      </c>
      <c r="I100" s="6">
        <f t="shared" si="13"/>
        <v>161</v>
      </c>
      <c r="J100" s="33">
        <f t="shared" si="11"/>
        <v>553.5</v>
      </c>
      <c r="K100" s="6">
        <f t="shared" si="14"/>
        <v>697</v>
      </c>
      <c r="L100" s="6">
        <f t="shared" si="15"/>
        <v>693</v>
      </c>
      <c r="M100" s="27"/>
      <c r="N100" s="27"/>
    </row>
    <row r="101" spans="1:14" x14ac:dyDescent="0.35">
      <c r="A101" s="23">
        <v>42095</v>
      </c>
      <c r="B101" s="29">
        <v>733</v>
      </c>
      <c r="C101" s="29">
        <v>736</v>
      </c>
      <c r="D101" s="33">
        <f t="shared" si="10"/>
        <v>2337</v>
      </c>
      <c r="E101" s="33">
        <v>200</v>
      </c>
      <c r="F101" s="6">
        <f t="shared" si="12"/>
        <v>858</v>
      </c>
      <c r="G101" s="6">
        <f t="shared" si="8"/>
        <v>733</v>
      </c>
      <c r="H101" s="6">
        <f t="shared" si="9"/>
        <v>0</v>
      </c>
      <c r="I101" s="6">
        <f t="shared" si="13"/>
        <v>125</v>
      </c>
      <c r="J101" s="33">
        <f t="shared" si="11"/>
        <v>491.5</v>
      </c>
      <c r="K101" s="6">
        <f t="shared" si="14"/>
        <v>693</v>
      </c>
      <c r="L101" s="6">
        <f t="shared" si="15"/>
        <v>786</v>
      </c>
      <c r="M101" s="27"/>
      <c r="N101" s="27"/>
    </row>
    <row r="102" spans="1:14" x14ac:dyDescent="0.35">
      <c r="A102" s="23">
        <v>42125</v>
      </c>
      <c r="B102" s="29">
        <v>693</v>
      </c>
      <c r="C102" s="29">
        <v>715</v>
      </c>
      <c r="D102" s="33">
        <f t="shared" si="10"/>
        <v>2234</v>
      </c>
      <c r="E102" s="33">
        <v>200</v>
      </c>
      <c r="F102" s="6">
        <f t="shared" si="12"/>
        <v>818</v>
      </c>
      <c r="G102" s="6">
        <f t="shared" si="8"/>
        <v>693</v>
      </c>
      <c r="H102" s="6">
        <f t="shared" si="9"/>
        <v>0</v>
      </c>
      <c r="I102" s="6">
        <f t="shared" si="13"/>
        <v>125</v>
      </c>
      <c r="J102" s="33">
        <f t="shared" si="11"/>
        <v>471.5</v>
      </c>
      <c r="K102" s="6">
        <f t="shared" si="14"/>
        <v>786</v>
      </c>
      <c r="L102" s="6">
        <f t="shared" si="15"/>
        <v>630</v>
      </c>
      <c r="M102" s="27"/>
      <c r="N102" s="27"/>
    </row>
    <row r="103" spans="1:14" x14ac:dyDescent="0.35">
      <c r="A103" s="23">
        <v>42156</v>
      </c>
      <c r="B103" s="29">
        <v>849</v>
      </c>
      <c r="C103" s="29">
        <v>686</v>
      </c>
      <c r="D103" s="33">
        <f t="shared" si="10"/>
        <v>2239</v>
      </c>
      <c r="E103" s="33">
        <v>200</v>
      </c>
      <c r="F103" s="6">
        <f t="shared" si="12"/>
        <v>911</v>
      </c>
      <c r="G103" s="6">
        <f t="shared" si="8"/>
        <v>849</v>
      </c>
      <c r="H103" s="6">
        <f t="shared" si="9"/>
        <v>0</v>
      </c>
      <c r="I103" s="6">
        <f t="shared" si="13"/>
        <v>62</v>
      </c>
      <c r="J103" s="33">
        <f t="shared" si="11"/>
        <v>486.5</v>
      </c>
      <c r="K103" s="6">
        <f t="shared" si="14"/>
        <v>630</v>
      </c>
      <c r="L103" s="6">
        <f t="shared" si="15"/>
        <v>698</v>
      </c>
      <c r="M103" s="27"/>
      <c r="N103" s="27"/>
    </row>
    <row r="104" spans="1:14" x14ac:dyDescent="0.35">
      <c r="A104" s="23">
        <v>42186</v>
      </c>
      <c r="B104" s="29">
        <v>617</v>
      </c>
      <c r="C104" s="29">
        <v>633</v>
      </c>
      <c r="D104" s="33">
        <f t="shared" si="10"/>
        <v>2360</v>
      </c>
      <c r="E104" s="33">
        <v>200</v>
      </c>
      <c r="F104" s="6">
        <f t="shared" si="12"/>
        <v>692</v>
      </c>
      <c r="G104" s="6">
        <f t="shared" si="8"/>
        <v>617</v>
      </c>
      <c r="H104" s="6">
        <f t="shared" si="9"/>
        <v>0</v>
      </c>
      <c r="I104" s="6">
        <f t="shared" si="13"/>
        <v>75</v>
      </c>
      <c r="J104" s="33">
        <f t="shared" si="11"/>
        <v>383.5</v>
      </c>
      <c r="K104" s="6">
        <f t="shared" si="14"/>
        <v>698</v>
      </c>
      <c r="L104" s="6">
        <f t="shared" si="15"/>
        <v>970</v>
      </c>
      <c r="M104" s="27"/>
      <c r="N104" s="27"/>
    </row>
    <row r="105" spans="1:14" x14ac:dyDescent="0.35">
      <c r="A105" s="23">
        <v>42217</v>
      </c>
      <c r="B105" s="29">
        <v>860</v>
      </c>
      <c r="C105" s="29">
        <v>720</v>
      </c>
      <c r="D105" s="33">
        <f t="shared" si="10"/>
        <v>2619</v>
      </c>
      <c r="E105" s="33">
        <v>200</v>
      </c>
      <c r="F105" s="6">
        <f t="shared" si="12"/>
        <v>773</v>
      </c>
      <c r="G105" s="6">
        <f t="shared" si="8"/>
        <v>773</v>
      </c>
      <c r="H105" s="6">
        <f t="shared" si="9"/>
        <v>87</v>
      </c>
      <c r="I105" s="6">
        <f t="shared" si="13"/>
        <v>0</v>
      </c>
      <c r="J105" s="33">
        <f t="shared" si="11"/>
        <v>386.5</v>
      </c>
      <c r="K105" s="6">
        <f t="shared" si="14"/>
        <v>970</v>
      </c>
      <c r="L105" s="6">
        <f t="shared" si="15"/>
        <v>876</v>
      </c>
      <c r="M105" s="27"/>
      <c r="N105" s="27"/>
    </row>
    <row r="106" spans="1:14" x14ac:dyDescent="0.35">
      <c r="A106" s="23">
        <v>42248</v>
      </c>
      <c r="B106" s="29">
        <v>777</v>
      </c>
      <c r="C106" s="29">
        <v>807</v>
      </c>
      <c r="D106" s="33">
        <f t="shared" si="10"/>
        <v>2881</v>
      </c>
      <c r="E106" s="33">
        <v>200</v>
      </c>
      <c r="F106" s="6">
        <f t="shared" si="12"/>
        <v>970</v>
      </c>
      <c r="G106" s="6">
        <f t="shared" si="8"/>
        <v>777</v>
      </c>
      <c r="H106" s="6">
        <f t="shared" si="9"/>
        <v>0</v>
      </c>
      <c r="I106" s="6">
        <f t="shared" si="13"/>
        <v>193</v>
      </c>
      <c r="J106" s="33">
        <f t="shared" si="11"/>
        <v>581.5</v>
      </c>
      <c r="K106" s="6">
        <f t="shared" si="14"/>
        <v>876</v>
      </c>
      <c r="L106" s="6">
        <f t="shared" si="15"/>
        <v>1035</v>
      </c>
      <c r="M106" s="27"/>
      <c r="N106" s="27"/>
    </row>
    <row r="107" spans="1:14" x14ac:dyDescent="0.35">
      <c r="A107" s="23">
        <v>42278</v>
      </c>
      <c r="B107" s="29">
        <v>1010</v>
      </c>
      <c r="C107" s="29">
        <v>892</v>
      </c>
      <c r="D107" s="33">
        <f t="shared" si="10"/>
        <v>2897</v>
      </c>
      <c r="E107" s="33">
        <v>200</v>
      </c>
      <c r="F107" s="6">
        <f t="shared" si="12"/>
        <v>1069</v>
      </c>
      <c r="G107" s="6">
        <f t="shared" si="8"/>
        <v>1010</v>
      </c>
      <c r="H107" s="6">
        <f t="shared" si="9"/>
        <v>0</v>
      </c>
      <c r="I107" s="6">
        <f t="shared" si="13"/>
        <v>59</v>
      </c>
      <c r="J107" s="33">
        <f t="shared" si="11"/>
        <v>564</v>
      </c>
      <c r="K107" s="6">
        <f t="shared" si="14"/>
        <v>1035</v>
      </c>
      <c r="L107" s="6">
        <f t="shared" si="15"/>
        <v>793</v>
      </c>
      <c r="M107" s="27"/>
      <c r="N107" s="27"/>
    </row>
    <row r="108" spans="1:14" x14ac:dyDescent="0.35">
      <c r="A108" s="23">
        <v>42309</v>
      </c>
      <c r="B108" s="29">
        <v>934</v>
      </c>
      <c r="C108" s="29">
        <v>982</v>
      </c>
      <c r="D108" s="33">
        <f t="shared" si="10"/>
        <v>2879</v>
      </c>
      <c r="E108" s="33">
        <v>200</v>
      </c>
      <c r="F108" s="6">
        <f t="shared" si="12"/>
        <v>1094</v>
      </c>
      <c r="G108" s="6">
        <f t="shared" si="8"/>
        <v>934</v>
      </c>
      <c r="H108" s="6">
        <f t="shared" si="9"/>
        <v>0</v>
      </c>
      <c r="I108" s="6">
        <f t="shared" si="13"/>
        <v>160</v>
      </c>
      <c r="J108" s="33">
        <f t="shared" si="11"/>
        <v>627</v>
      </c>
      <c r="K108" s="6">
        <f t="shared" si="14"/>
        <v>793</v>
      </c>
      <c r="L108" s="6">
        <f t="shared" si="15"/>
        <v>992</v>
      </c>
      <c r="M108" s="27"/>
      <c r="N108" s="27"/>
    </row>
    <row r="109" spans="1:14" x14ac:dyDescent="0.35">
      <c r="A109" s="23">
        <v>42339</v>
      </c>
      <c r="B109" s="29">
        <v>1024</v>
      </c>
      <c r="C109" s="29">
        <v>823</v>
      </c>
      <c r="D109" s="33">
        <f t="shared" si="10"/>
        <v>2859</v>
      </c>
      <c r="E109" s="33">
        <v>200</v>
      </c>
      <c r="F109" s="6">
        <f t="shared" si="12"/>
        <v>953</v>
      </c>
      <c r="G109" s="6">
        <f t="shared" si="8"/>
        <v>953</v>
      </c>
      <c r="H109" s="6">
        <f t="shared" si="9"/>
        <v>71</v>
      </c>
      <c r="I109" s="6">
        <f t="shared" si="13"/>
        <v>0</v>
      </c>
      <c r="J109" s="33">
        <f t="shared" si="11"/>
        <v>476.5</v>
      </c>
      <c r="K109" s="6">
        <f t="shared" si="14"/>
        <v>992</v>
      </c>
      <c r="L109" s="6">
        <f t="shared" si="15"/>
        <v>914</v>
      </c>
      <c r="M109" s="27"/>
      <c r="N109" s="27"/>
    </row>
    <row r="110" spans="1:14" x14ac:dyDescent="0.35">
      <c r="A110" s="23">
        <v>42370</v>
      </c>
      <c r="B110" s="29">
        <v>1089</v>
      </c>
      <c r="C110" s="29">
        <v>874</v>
      </c>
      <c r="D110" s="33">
        <f t="shared" si="10"/>
        <v>3079</v>
      </c>
      <c r="E110" s="33">
        <v>200</v>
      </c>
      <c r="F110" s="6">
        <f t="shared" si="12"/>
        <v>992</v>
      </c>
      <c r="G110" s="6">
        <f t="shared" si="8"/>
        <v>992</v>
      </c>
      <c r="H110" s="6">
        <f t="shared" si="9"/>
        <v>97</v>
      </c>
      <c r="I110" s="6">
        <f t="shared" si="13"/>
        <v>0</v>
      </c>
      <c r="J110" s="33">
        <f t="shared" si="11"/>
        <v>496</v>
      </c>
      <c r="K110" s="6">
        <f t="shared" si="14"/>
        <v>914</v>
      </c>
      <c r="L110" s="6">
        <f t="shared" si="15"/>
        <v>1173</v>
      </c>
      <c r="M110" s="27"/>
      <c r="N110" s="27"/>
    </row>
    <row r="111" spans="1:14" x14ac:dyDescent="0.35">
      <c r="A111" s="23">
        <v>42401</v>
      </c>
      <c r="B111" s="29">
        <v>899</v>
      </c>
      <c r="C111" s="29">
        <v>962</v>
      </c>
      <c r="D111" s="33">
        <f t="shared" si="10"/>
        <v>3281</v>
      </c>
      <c r="E111" s="33">
        <v>200</v>
      </c>
      <c r="F111" s="6">
        <f t="shared" si="12"/>
        <v>914</v>
      </c>
      <c r="G111" s="6">
        <f t="shared" si="8"/>
        <v>899</v>
      </c>
      <c r="H111" s="6">
        <f t="shared" si="9"/>
        <v>0</v>
      </c>
      <c r="I111" s="6">
        <f t="shared" si="13"/>
        <v>15</v>
      </c>
      <c r="J111" s="33">
        <f t="shared" si="11"/>
        <v>464.5</v>
      </c>
      <c r="K111" s="6">
        <f t="shared" si="14"/>
        <v>1173</v>
      </c>
      <c r="L111" s="6">
        <f t="shared" si="15"/>
        <v>1194</v>
      </c>
      <c r="M111" s="27"/>
      <c r="N111" s="27"/>
    </row>
    <row r="112" spans="1:14" x14ac:dyDescent="0.35">
      <c r="A112" s="23">
        <v>42430</v>
      </c>
      <c r="B112" s="29">
        <v>933</v>
      </c>
      <c r="C112" s="29">
        <v>1043</v>
      </c>
      <c r="D112" s="33">
        <f t="shared" si="10"/>
        <v>3395</v>
      </c>
      <c r="E112" s="33">
        <v>200</v>
      </c>
      <c r="F112" s="6">
        <f t="shared" si="12"/>
        <v>1188</v>
      </c>
      <c r="G112" s="6">
        <f t="shared" si="8"/>
        <v>933</v>
      </c>
      <c r="H112" s="6">
        <f t="shared" si="9"/>
        <v>0</v>
      </c>
      <c r="I112" s="6">
        <f t="shared" si="13"/>
        <v>255</v>
      </c>
      <c r="J112" s="33">
        <f t="shared" si="11"/>
        <v>721.5</v>
      </c>
      <c r="K112" s="6">
        <f t="shared" si="14"/>
        <v>1194</v>
      </c>
      <c r="L112" s="6">
        <f t="shared" si="15"/>
        <v>1013</v>
      </c>
      <c r="M112" s="27"/>
      <c r="N112" s="27"/>
    </row>
    <row r="113" spans="1:14" x14ac:dyDescent="0.35">
      <c r="A113" s="23">
        <v>42461</v>
      </c>
      <c r="B113" s="29">
        <v>1052</v>
      </c>
      <c r="C113" s="29">
        <v>1076</v>
      </c>
      <c r="D113" s="33">
        <f t="shared" si="10"/>
        <v>3344</v>
      </c>
      <c r="E113" s="33">
        <v>200</v>
      </c>
      <c r="F113" s="6">
        <f t="shared" si="12"/>
        <v>1449</v>
      </c>
      <c r="G113" s="6">
        <f t="shared" si="8"/>
        <v>1052</v>
      </c>
      <c r="H113" s="6">
        <f t="shared" si="9"/>
        <v>0</v>
      </c>
      <c r="I113" s="6">
        <f t="shared" si="13"/>
        <v>397</v>
      </c>
      <c r="J113" s="33">
        <f t="shared" si="11"/>
        <v>923</v>
      </c>
      <c r="K113" s="6">
        <f t="shared" si="14"/>
        <v>1013</v>
      </c>
      <c r="L113" s="6">
        <f t="shared" si="15"/>
        <v>882</v>
      </c>
      <c r="M113" s="27"/>
      <c r="N113" s="27"/>
    </row>
    <row r="114" spans="1:14" x14ac:dyDescent="0.35">
      <c r="A114" s="23">
        <v>42491</v>
      </c>
      <c r="B114" s="29">
        <v>832</v>
      </c>
      <c r="C114" s="29">
        <v>1076</v>
      </c>
      <c r="D114" s="33">
        <f t="shared" si="10"/>
        <v>3072</v>
      </c>
      <c r="E114" s="33">
        <v>200</v>
      </c>
      <c r="F114" s="6">
        <f t="shared" si="12"/>
        <v>1410</v>
      </c>
      <c r="G114" s="6">
        <f t="shared" si="8"/>
        <v>832</v>
      </c>
      <c r="H114" s="6">
        <f t="shared" si="9"/>
        <v>0</v>
      </c>
      <c r="I114" s="6">
        <f t="shared" si="13"/>
        <v>578</v>
      </c>
      <c r="J114" s="33">
        <f t="shared" si="11"/>
        <v>994</v>
      </c>
      <c r="K114" s="6">
        <f t="shared" si="14"/>
        <v>882</v>
      </c>
      <c r="L114" s="6">
        <f t="shared" si="15"/>
        <v>780</v>
      </c>
      <c r="M114" s="27"/>
      <c r="N114" s="27"/>
    </row>
    <row r="115" spans="1:14" x14ac:dyDescent="0.35">
      <c r="A115" s="23">
        <v>42522</v>
      </c>
      <c r="B115" s="29">
        <v>808</v>
      </c>
      <c r="C115" s="29">
        <v>992</v>
      </c>
      <c r="D115" s="33">
        <f t="shared" si="10"/>
        <v>2847</v>
      </c>
      <c r="E115" s="33">
        <v>200</v>
      </c>
      <c r="F115" s="6">
        <f t="shared" si="12"/>
        <v>1460</v>
      </c>
      <c r="G115" s="6">
        <f t="shared" si="8"/>
        <v>808</v>
      </c>
      <c r="H115" s="6">
        <f t="shared" si="9"/>
        <v>0</v>
      </c>
      <c r="I115" s="6">
        <f t="shared" si="13"/>
        <v>652</v>
      </c>
      <c r="J115" s="33">
        <f t="shared" si="11"/>
        <v>1056</v>
      </c>
      <c r="K115" s="6">
        <f t="shared" si="14"/>
        <v>780</v>
      </c>
      <c r="L115" s="6">
        <f t="shared" si="15"/>
        <v>607</v>
      </c>
      <c r="M115" s="27"/>
      <c r="N115" s="27"/>
    </row>
    <row r="116" spans="1:14" x14ac:dyDescent="0.35">
      <c r="A116" s="23">
        <v>42552</v>
      </c>
      <c r="B116" s="29">
        <v>636</v>
      </c>
      <c r="C116" s="29">
        <v>804</v>
      </c>
      <c r="D116" s="33">
        <f t="shared" si="10"/>
        <v>2801</v>
      </c>
      <c r="E116" s="33">
        <v>200</v>
      </c>
      <c r="F116" s="6">
        <f t="shared" si="12"/>
        <v>1432</v>
      </c>
      <c r="G116" s="6">
        <f t="shared" si="8"/>
        <v>636</v>
      </c>
      <c r="H116" s="6">
        <f t="shared" si="9"/>
        <v>0</v>
      </c>
      <c r="I116" s="6">
        <f t="shared" si="13"/>
        <v>796</v>
      </c>
      <c r="J116" s="33">
        <f t="shared" si="11"/>
        <v>1114</v>
      </c>
      <c r="K116" s="6">
        <f t="shared" si="14"/>
        <v>607</v>
      </c>
      <c r="L116" s="6">
        <f t="shared" si="15"/>
        <v>762</v>
      </c>
      <c r="M116" s="27"/>
      <c r="N116" s="27"/>
    </row>
    <row r="117" spans="1:14" x14ac:dyDescent="0.35">
      <c r="A117" s="23">
        <v>42583</v>
      </c>
      <c r="B117" s="29">
        <v>1031</v>
      </c>
      <c r="C117" s="29">
        <v>851</v>
      </c>
      <c r="D117" s="33">
        <f t="shared" si="10"/>
        <v>3142</v>
      </c>
      <c r="E117" s="33">
        <v>200</v>
      </c>
      <c r="F117" s="6">
        <f t="shared" si="12"/>
        <v>1403</v>
      </c>
      <c r="G117" s="6">
        <f t="shared" si="8"/>
        <v>1031</v>
      </c>
      <c r="H117" s="6">
        <f t="shared" si="9"/>
        <v>0</v>
      </c>
      <c r="I117" s="6">
        <f t="shared" si="13"/>
        <v>372</v>
      </c>
      <c r="J117" s="33">
        <f t="shared" si="11"/>
        <v>887.5</v>
      </c>
      <c r="K117" s="6">
        <f t="shared" si="14"/>
        <v>762</v>
      </c>
      <c r="L117" s="6">
        <f t="shared" si="15"/>
        <v>977</v>
      </c>
      <c r="M117" s="27"/>
      <c r="N117" s="27"/>
    </row>
    <row r="118" spans="1:14" x14ac:dyDescent="0.35">
      <c r="A118" s="23">
        <v>42614</v>
      </c>
      <c r="B118" s="29">
        <v>1193</v>
      </c>
      <c r="C118" s="29">
        <v>946</v>
      </c>
      <c r="D118" s="33">
        <f t="shared" si="10"/>
        <v>3481</v>
      </c>
      <c r="E118" s="33">
        <v>200</v>
      </c>
      <c r="F118" s="6">
        <f t="shared" si="12"/>
        <v>1134</v>
      </c>
      <c r="G118" s="6">
        <f t="shared" si="8"/>
        <v>1134</v>
      </c>
      <c r="H118" s="6">
        <f t="shared" si="9"/>
        <v>59</v>
      </c>
      <c r="I118" s="6">
        <f t="shared" si="13"/>
        <v>0</v>
      </c>
      <c r="J118" s="33">
        <f t="shared" si="11"/>
        <v>567</v>
      </c>
      <c r="K118" s="6">
        <f t="shared" si="14"/>
        <v>977</v>
      </c>
      <c r="L118" s="6">
        <f t="shared" si="15"/>
        <v>1370</v>
      </c>
      <c r="M118" s="27"/>
      <c r="N118" s="27"/>
    </row>
    <row r="119" spans="1:14" x14ac:dyDescent="0.35">
      <c r="A119" s="23">
        <v>42644</v>
      </c>
      <c r="B119" s="29">
        <v>1096</v>
      </c>
      <c r="C119" s="29">
        <v>1145</v>
      </c>
      <c r="D119" s="33">
        <f t="shared" si="10"/>
        <v>3686</v>
      </c>
      <c r="E119" s="33">
        <v>200</v>
      </c>
      <c r="F119" s="6">
        <f t="shared" si="12"/>
        <v>977</v>
      </c>
      <c r="G119" s="6">
        <f t="shared" si="8"/>
        <v>977</v>
      </c>
      <c r="H119" s="6">
        <f t="shared" si="9"/>
        <v>119</v>
      </c>
      <c r="I119" s="6">
        <f t="shared" si="13"/>
        <v>0</v>
      </c>
      <c r="J119" s="33">
        <f t="shared" si="11"/>
        <v>488.5</v>
      </c>
      <c r="K119" s="6">
        <f t="shared" si="14"/>
        <v>1370</v>
      </c>
      <c r="L119" s="6">
        <f t="shared" si="15"/>
        <v>1339</v>
      </c>
      <c r="M119" s="27"/>
      <c r="N119" s="27"/>
    </row>
    <row r="120" spans="1:14" x14ac:dyDescent="0.35">
      <c r="A120" s="23">
        <v>42675</v>
      </c>
      <c r="B120" s="29">
        <v>1663</v>
      </c>
      <c r="C120" s="29">
        <v>1190</v>
      </c>
      <c r="D120" s="33">
        <f t="shared" si="10"/>
        <v>3585</v>
      </c>
      <c r="E120" s="33">
        <v>200</v>
      </c>
      <c r="F120" s="6">
        <f t="shared" si="12"/>
        <v>1370</v>
      </c>
      <c r="G120" s="6">
        <f t="shared" si="8"/>
        <v>1370</v>
      </c>
      <c r="H120" s="6">
        <f t="shared" si="9"/>
        <v>293</v>
      </c>
      <c r="I120" s="6">
        <f t="shared" si="13"/>
        <v>0</v>
      </c>
      <c r="J120" s="33">
        <f t="shared" si="11"/>
        <v>685</v>
      </c>
      <c r="K120" s="6">
        <f t="shared" si="14"/>
        <v>1339</v>
      </c>
      <c r="L120" s="6">
        <f t="shared" si="15"/>
        <v>876</v>
      </c>
      <c r="M120" s="27"/>
      <c r="N120" s="27"/>
    </row>
    <row r="121" spans="1:14" x14ac:dyDescent="0.35">
      <c r="A121" s="23">
        <v>42705</v>
      </c>
      <c r="B121" s="29">
        <v>866</v>
      </c>
      <c r="C121" s="29">
        <v>1151</v>
      </c>
      <c r="D121" s="33">
        <f t="shared" si="10"/>
        <v>3620</v>
      </c>
      <c r="E121" s="33">
        <v>200</v>
      </c>
      <c r="F121" s="6">
        <f t="shared" si="12"/>
        <v>1339</v>
      </c>
      <c r="G121" s="6">
        <f t="shared" si="8"/>
        <v>866</v>
      </c>
      <c r="H121" s="6">
        <f t="shared" si="9"/>
        <v>0</v>
      </c>
      <c r="I121" s="6">
        <f t="shared" si="13"/>
        <v>473</v>
      </c>
      <c r="J121" s="33">
        <f t="shared" si="11"/>
        <v>906</v>
      </c>
      <c r="K121" s="6">
        <f t="shared" si="14"/>
        <v>876</v>
      </c>
      <c r="L121" s="6">
        <f t="shared" si="15"/>
        <v>1405</v>
      </c>
      <c r="M121" s="27"/>
      <c r="N121" s="27"/>
    </row>
    <row r="122" spans="1:14" x14ac:dyDescent="0.35">
      <c r="A122" s="23">
        <v>42736</v>
      </c>
      <c r="B122" s="29">
        <v>1540</v>
      </c>
      <c r="C122" s="29">
        <v>1044</v>
      </c>
      <c r="D122" s="33">
        <f t="shared" si="10"/>
        <v>3828</v>
      </c>
      <c r="E122" s="33">
        <v>200</v>
      </c>
      <c r="F122" s="6">
        <f t="shared" si="12"/>
        <v>1349</v>
      </c>
      <c r="G122" s="6">
        <f t="shared" si="8"/>
        <v>1349</v>
      </c>
      <c r="H122" s="6">
        <f t="shared" si="9"/>
        <v>191</v>
      </c>
      <c r="I122" s="6">
        <f t="shared" si="13"/>
        <v>0</v>
      </c>
      <c r="J122" s="33">
        <f t="shared" si="11"/>
        <v>674.5</v>
      </c>
      <c r="K122" s="6">
        <f t="shared" si="14"/>
        <v>1405</v>
      </c>
      <c r="L122" s="6">
        <f t="shared" si="15"/>
        <v>1074</v>
      </c>
      <c r="M122" s="27"/>
      <c r="N122" s="27"/>
    </row>
    <row r="123" spans="1:14" x14ac:dyDescent="0.35">
      <c r="A123" s="23">
        <v>42767</v>
      </c>
      <c r="B123" s="29"/>
      <c r="C123" s="29">
        <v>1225</v>
      </c>
      <c r="D123" s="33">
        <f t="shared" si="10"/>
        <v>4246</v>
      </c>
      <c r="E123" s="33">
        <v>200</v>
      </c>
      <c r="J123" s="33"/>
      <c r="M123" s="27"/>
      <c r="N123" s="27"/>
    </row>
    <row r="124" spans="1:14" x14ac:dyDescent="0.35">
      <c r="A124" s="23">
        <v>42795</v>
      </c>
      <c r="B124" s="29"/>
      <c r="C124" s="29">
        <v>1359</v>
      </c>
      <c r="D124" s="33">
        <f t="shared" si="10"/>
        <v>4507</v>
      </c>
      <c r="E124" s="33">
        <v>200</v>
      </c>
      <c r="J124" s="33"/>
      <c r="M124" s="27"/>
      <c r="N124" s="27"/>
    </row>
    <row r="125" spans="1:14" x14ac:dyDescent="0.35">
      <c r="A125" s="23">
        <v>42826</v>
      </c>
      <c r="B125" s="29"/>
      <c r="C125" s="29">
        <v>1462</v>
      </c>
      <c r="D125" s="33">
        <f t="shared" si="10"/>
        <v>4650</v>
      </c>
      <c r="E125" s="33">
        <v>200</v>
      </c>
      <c r="J125" s="33"/>
      <c r="M125" s="27"/>
      <c r="N125" s="27"/>
    </row>
    <row r="126" spans="1:14" x14ac:dyDescent="0.35">
      <c r="A126" s="23">
        <v>42856</v>
      </c>
      <c r="B126" s="29"/>
      <c r="C126" s="29">
        <v>1486</v>
      </c>
      <c r="D126" s="33">
        <f t="shared" si="10"/>
        <v>4520</v>
      </c>
      <c r="E126" s="33">
        <v>200</v>
      </c>
      <c r="J126" s="33"/>
      <c r="M126" s="27"/>
      <c r="N126" s="27"/>
    </row>
    <row r="127" spans="1:14" x14ac:dyDescent="0.35">
      <c r="A127" s="23">
        <v>42887</v>
      </c>
      <c r="B127" s="29"/>
      <c r="C127" s="29">
        <v>1502</v>
      </c>
      <c r="D127" s="33">
        <f t="shared" si="10"/>
        <v>4606</v>
      </c>
      <c r="E127" s="33">
        <v>200</v>
      </c>
      <c r="J127" s="33"/>
      <c r="M127" s="27"/>
      <c r="N127" s="27"/>
    </row>
    <row r="128" spans="1:14" x14ac:dyDescent="0.35">
      <c r="A128" s="23">
        <v>42917</v>
      </c>
      <c r="B128" s="29"/>
      <c r="C128" s="29">
        <v>1332</v>
      </c>
      <c r="D128" s="33">
        <f t="shared" si="10"/>
        <v>4798</v>
      </c>
      <c r="E128" s="33">
        <v>200</v>
      </c>
      <c r="J128" s="33"/>
      <c r="M128" s="27"/>
      <c r="N128" s="27"/>
    </row>
    <row r="129" spans="1:14" x14ac:dyDescent="0.35">
      <c r="A129" s="23">
        <v>42948</v>
      </c>
      <c r="B129" s="29"/>
      <c r="C129" s="29">
        <v>1572</v>
      </c>
      <c r="D129" s="33">
        <f t="shared" si="10"/>
        <v>5397</v>
      </c>
      <c r="E129" s="33">
        <v>200</v>
      </c>
      <c r="J129" s="33"/>
      <c r="M129" s="27"/>
      <c r="N129" s="27"/>
    </row>
    <row r="130" spans="1:14" x14ac:dyDescent="0.35">
      <c r="A130" s="23">
        <v>42979</v>
      </c>
      <c r="B130" s="29"/>
      <c r="C130" s="29">
        <v>1694</v>
      </c>
      <c r="D130" s="33">
        <f t="shared" si="10"/>
        <v>5892</v>
      </c>
      <c r="E130" s="33">
        <v>200</v>
      </c>
      <c r="J130" s="33"/>
      <c r="M130" s="27"/>
      <c r="N130" s="27"/>
    </row>
    <row r="131" spans="1:14" x14ac:dyDescent="0.35">
      <c r="A131" s="23">
        <v>43009</v>
      </c>
      <c r="B131" s="29"/>
      <c r="C131" s="29">
        <v>1931</v>
      </c>
      <c r="D131" s="33">
        <f t="shared" ref="D131:D133" si="16">SUM(C131:C133)+E131</f>
        <v>5980</v>
      </c>
      <c r="E131" s="33">
        <v>200</v>
      </c>
      <c r="J131" s="33"/>
      <c r="M131" s="27"/>
      <c r="N131" s="27"/>
    </row>
    <row r="132" spans="1:14" x14ac:dyDescent="0.35">
      <c r="A132" s="23">
        <v>43040</v>
      </c>
      <c r="B132" s="29"/>
      <c r="C132" s="29">
        <v>2067</v>
      </c>
      <c r="D132" s="33">
        <f t="shared" si="16"/>
        <v>4049</v>
      </c>
      <c r="E132" s="33">
        <v>200</v>
      </c>
      <c r="J132" s="33"/>
      <c r="M132" s="27"/>
      <c r="N132" s="27"/>
    </row>
    <row r="133" spans="1:14" x14ac:dyDescent="0.35">
      <c r="A133" s="23">
        <v>43070</v>
      </c>
      <c r="B133" s="29"/>
      <c r="C133" s="29">
        <v>1782</v>
      </c>
      <c r="D133" s="33">
        <f t="shared" si="16"/>
        <v>1982</v>
      </c>
      <c r="E133" s="33">
        <v>200</v>
      </c>
      <c r="J133" s="33"/>
      <c r="M133" s="27"/>
      <c r="N133" s="27"/>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6A58-FBE6-4E79-8E9C-A26FC66A92DE}">
  <dimension ref="A1:Q133"/>
  <sheetViews>
    <sheetView tabSelected="1" zoomScale="145" zoomScaleNormal="145" workbookViewId="0">
      <pane xSplit="1" ySplit="1" topLeftCell="B2" activePane="bottomRight" state="frozen"/>
      <selection activeCell="B36" sqref="B36"/>
      <selection pane="topRight" activeCell="B36" sqref="B36"/>
      <selection pane="bottomLeft" activeCell="B36" sqref="B36"/>
      <selection pane="bottomRight" activeCell="O36" sqref="O36:Q36"/>
    </sheetView>
  </sheetViews>
  <sheetFormatPr defaultColWidth="8.7265625" defaultRowHeight="14.5" x14ac:dyDescent="0.35"/>
  <cols>
    <col min="1" max="2" width="9.08984375" style="1" customWidth="1"/>
    <col min="3" max="3" width="9.08984375" style="29" customWidth="1"/>
    <col min="4" max="5" width="9.08984375" style="1" customWidth="1"/>
    <col min="6" max="12" width="9.08984375" style="6" customWidth="1"/>
    <col min="13" max="16" width="9.08984375" customWidth="1"/>
    <col min="17" max="17" width="10.7265625" customWidth="1"/>
    <col min="18" max="21" width="8.7265625" customWidth="1"/>
    <col min="24" max="24" width="8.7265625" customWidth="1"/>
  </cols>
  <sheetData>
    <row r="1" spans="1:17" s="10" customFormat="1" ht="31.5" customHeight="1" x14ac:dyDescent="0.35">
      <c r="A1" s="25" t="s">
        <v>0</v>
      </c>
      <c r="B1" s="26" t="s">
        <v>1</v>
      </c>
      <c r="C1" s="26" t="s">
        <v>2</v>
      </c>
      <c r="D1" s="10" t="s">
        <v>3</v>
      </c>
      <c r="E1" s="10" t="s">
        <v>12</v>
      </c>
      <c r="F1" s="54" t="s">
        <v>4</v>
      </c>
      <c r="G1" s="28" t="s">
        <v>5</v>
      </c>
      <c r="H1" s="28" t="s">
        <v>6</v>
      </c>
      <c r="I1" s="54" t="s">
        <v>7</v>
      </c>
      <c r="J1" s="54" t="s">
        <v>36</v>
      </c>
      <c r="K1" s="28" t="s">
        <v>8</v>
      </c>
      <c r="L1" s="28" t="s">
        <v>9</v>
      </c>
    </row>
    <row r="2" spans="1:17" x14ac:dyDescent="0.35">
      <c r="A2" s="23">
        <v>39083</v>
      </c>
      <c r="B2" s="29">
        <v>352</v>
      </c>
      <c r="C2" s="29">
        <v>350</v>
      </c>
      <c r="D2" s="33">
        <f>SUM(C2:C4)+E2</f>
        <v>1178.7</v>
      </c>
      <c r="E2" s="33">
        <f>0.3*C5</f>
        <v>113.7</v>
      </c>
      <c r="F2" s="6">
        <v>1000</v>
      </c>
      <c r="G2" s="6">
        <f t="shared" ref="G2:G65" si="0">MIN(B2,F2)</f>
        <v>352</v>
      </c>
      <c r="H2" s="6">
        <f t="shared" ref="H2:H65" si="1">B2-G2</f>
        <v>0</v>
      </c>
      <c r="I2" s="6">
        <f>F2-G2</f>
        <v>648</v>
      </c>
      <c r="J2" s="33">
        <f>AVERAGE(F2,I2)</f>
        <v>824</v>
      </c>
      <c r="K2" s="6">
        <v>0</v>
      </c>
      <c r="L2" s="6">
        <f>MAX(0,D2-F2-K2)</f>
        <v>178.70000000000005</v>
      </c>
      <c r="M2" s="27"/>
      <c r="N2" s="27"/>
    </row>
    <row r="3" spans="1:17" x14ac:dyDescent="0.35">
      <c r="A3" s="23">
        <v>39114</v>
      </c>
      <c r="B3" s="29">
        <v>335</v>
      </c>
      <c r="C3" s="29">
        <v>348</v>
      </c>
      <c r="D3" s="33">
        <f t="shared" ref="D3:D66" si="2">SUM(C3:C5)+E3</f>
        <v>1203.2</v>
      </c>
      <c r="E3" s="33">
        <f>0.3*C6</f>
        <v>109.2</v>
      </c>
      <c r="F3" s="6">
        <f>I2+K2</f>
        <v>648</v>
      </c>
      <c r="G3" s="6">
        <f t="shared" si="0"/>
        <v>335</v>
      </c>
      <c r="H3" s="6">
        <f t="shared" si="1"/>
        <v>0</v>
      </c>
      <c r="I3" s="6">
        <f>F3-G3</f>
        <v>313</v>
      </c>
      <c r="J3" s="33">
        <f t="shared" ref="J3:J66" si="3">AVERAGE(F3,I3)</f>
        <v>480.5</v>
      </c>
      <c r="K3" s="6">
        <f>L2</f>
        <v>178.70000000000005</v>
      </c>
      <c r="L3" s="6">
        <f>MAX(0,D3-F3-K3)</f>
        <v>376.5</v>
      </c>
      <c r="M3" s="27"/>
      <c r="N3" s="27"/>
      <c r="P3" s="2"/>
    </row>
    <row r="4" spans="1:17" x14ac:dyDescent="0.35">
      <c r="A4" s="23">
        <v>39142</v>
      </c>
      <c r="B4" s="29">
        <v>365</v>
      </c>
      <c r="C4" s="29">
        <v>367</v>
      </c>
      <c r="D4" s="33">
        <f>SUM(C4:C6)+E4</f>
        <v>1223.4000000000001</v>
      </c>
      <c r="E4" s="33">
        <f t="shared" ref="E4:E66" si="4">0.3*C7</f>
        <v>113.39999999999999</v>
      </c>
      <c r="F4" s="6">
        <f t="shared" ref="F4:F67" si="5">I3+K3</f>
        <v>491.70000000000005</v>
      </c>
      <c r="G4" s="6">
        <f t="shared" si="0"/>
        <v>365</v>
      </c>
      <c r="H4" s="6">
        <f t="shared" si="1"/>
        <v>0</v>
      </c>
      <c r="I4" s="6">
        <f t="shared" ref="I4:I67" si="6">F4-G4</f>
        <v>126.70000000000005</v>
      </c>
      <c r="J4" s="33">
        <f t="shared" si="3"/>
        <v>309.20000000000005</v>
      </c>
      <c r="K4" s="6">
        <f t="shared" ref="K4:K67" si="7">L3</f>
        <v>376.5</v>
      </c>
      <c r="L4" s="6">
        <f t="shared" ref="L4:L67" si="8">MAX(0,D4-F4-K4)</f>
        <v>355.20000000000005</v>
      </c>
      <c r="M4" s="27"/>
      <c r="N4" s="27"/>
      <c r="P4" s="2"/>
    </row>
    <row r="5" spans="1:17" x14ac:dyDescent="0.35">
      <c r="A5" s="23">
        <v>39173</v>
      </c>
      <c r="B5" s="29">
        <v>360</v>
      </c>
      <c r="C5" s="29">
        <v>379</v>
      </c>
      <c r="D5" s="33">
        <f t="shared" si="2"/>
        <v>1227.8</v>
      </c>
      <c r="E5" s="33">
        <f t="shared" si="4"/>
        <v>106.8</v>
      </c>
      <c r="F5" s="6">
        <f t="shared" si="5"/>
        <v>503.20000000000005</v>
      </c>
      <c r="G5" s="6">
        <f t="shared" si="0"/>
        <v>360</v>
      </c>
      <c r="H5" s="6">
        <f>B5-G5</f>
        <v>0</v>
      </c>
      <c r="I5" s="6">
        <f>F5-G5</f>
        <v>143.20000000000005</v>
      </c>
      <c r="J5" s="33">
        <f t="shared" si="3"/>
        <v>323.20000000000005</v>
      </c>
      <c r="K5" s="6">
        <f t="shared" si="7"/>
        <v>355.20000000000005</v>
      </c>
      <c r="L5" s="6">
        <f t="shared" si="8"/>
        <v>369.39999999999986</v>
      </c>
      <c r="M5" s="27"/>
      <c r="N5" s="27"/>
    </row>
    <row r="6" spans="1:17" x14ac:dyDescent="0.35">
      <c r="A6" s="23">
        <v>39203</v>
      </c>
      <c r="B6" s="29">
        <v>431</v>
      </c>
      <c r="C6" s="29">
        <v>364</v>
      </c>
      <c r="D6" s="33">
        <f t="shared" si="2"/>
        <v>1228.2</v>
      </c>
      <c r="E6" s="33">
        <f t="shared" si="4"/>
        <v>130.19999999999999</v>
      </c>
      <c r="F6" s="6">
        <f t="shared" si="5"/>
        <v>498.40000000000009</v>
      </c>
      <c r="G6" s="6">
        <f>MIN(B6,F6)</f>
        <v>431</v>
      </c>
      <c r="H6" s="6">
        <f t="shared" si="1"/>
        <v>0</v>
      </c>
      <c r="I6" s="6">
        <f t="shared" si="6"/>
        <v>67.400000000000091</v>
      </c>
      <c r="J6" s="33">
        <f t="shared" si="3"/>
        <v>282.90000000000009</v>
      </c>
      <c r="K6" s="6">
        <f>L5</f>
        <v>369.39999999999986</v>
      </c>
      <c r="L6" s="6">
        <f t="shared" si="8"/>
        <v>360.40000000000009</v>
      </c>
      <c r="M6" s="27"/>
      <c r="N6" s="27"/>
    </row>
    <row r="7" spans="1:17" x14ac:dyDescent="0.35">
      <c r="A7" s="23">
        <v>39234</v>
      </c>
      <c r="B7" s="29">
        <v>477</v>
      </c>
      <c r="C7" s="29">
        <v>378</v>
      </c>
      <c r="D7" s="33">
        <f t="shared" si="2"/>
        <v>1297.9000000000001</v>
      </c>
      <c r="E7" s="33">
        <f t="shared" si="4"/>
        <v>129.9</v>
      </c>
      <c r="F7" s="6">
        <f t="shared" si="5"/>
        <v>436.79999999999995</v>
      </c>
      <c r="G7" s="6">
        <f t="shared" si="0"/>
        <v>436.79999999999995</v>
      </c>
      <c r="H7" s="6">
        <f>B7-G7</f>
        <v>40.200000000000045</v>
      </c>
      <c r="I7" s="6">
        <f t="shared" si="6"/>
        <v>0</v>
      </c>
      <c r="J7" s="33">
        <f t="shared" si="3"/>
        <v>218.39999999999998</v>
      </c>
      <c r="K7" s="6">
        <f t="shared" si="7"/>
        <v>360.40000000000009</v>
      </c>
      <c r="L7" s="6">
        <f t="shared" si="8"/>
        <v>500.70000000000005</v>
      </c>
      <c r="M7" s="27"/>
      <c r="N7" s="27"/>
      <c r="P7" s="2"/>
    </row>
    <row r="8" spans="1:17" x14ac:dyDescent="0.35">
      <c r="A8" s="23">
        <v>39264</v>
      </c>
      <c r="B8" s="29">
        <v>403</v>
      </c>
      <c r="C8" s="29">
        <v>356</v>
      </c>
      <c r="D8" s="33">
        <f t="shared" si="2"/>
        <v>1349.3</v>
      </c>
      <c r="E8" s="33">
        <f t="shared" si="4"/>
        <v>126.3</v>
      </c>
      <c r="F8" s="6">
        <f t="shared" si="5"/>
        <v>360.40000000000009</v>
      </c>
      <c r="G8" s="6">
        <f t="shared" si="0"/>
        <v>360.40000000000009</v>
      </c>
      <c r="H8" s="6">
        <f t="shared" si="1"/>
        <v>42.599999999999909</v>
      </c>
      <c r="I8" s="6">
        <f t="shared" si="6"/>
        <v>0</v>
      </c>
      <c r="J8" s="33">
        <f t="shared" si="3"/>
        <v>180.20000000000005</v>
      </c>
      <c r="K8" s="6">
        <f t="shared" si="7"/>
        <v>500.70000000000005</v>
      </c>
      <c r="L8" s="6">
        <f t="shared" si="8"/>
        <v>488.19999999999982</v>
      </c>
      <c r="M8" s="27"/>
      <c r="N8" s="27"/>
      <c r="P8" s="30"/>
    </row>
    <row r="9" spans="1:17" x14ac:dyDescent="0.35">
      <c r="A9" s="23">
        <v>39295</v>
      </c>
      <c r="B9" s="29">
        <v>348</v>
      </c>
      <c r="C9" s="29">
        <v>434</v>
      </c>
      <c r="D9" s="33">
        <f t="shared" si="2"/>
        <v>1433.8</v>
      </c>
      <c r="E9" s="33">
        <f t="shared" si="4"/>
        <v>145.79999999999998</v>
      </c>
      <c r="F9" s="6">
        <f t="shared" si="5"/>
        <v>500.70000000000005</v>
      </c>
      <c r="G9" s="6">
        <f t="shared" si="0"/>
        <v>348</v>
      </c>
      <c r="H9" s="6">
        <f t="shared" si="1"/>
        <v>0</v>
      </c>
      <c r="I9" s="6">
        <f t="shared" si="6"/>
        <v>152.70000000000005</v>
      </c>
      <c r="J9" s="33">
        <f t="shared" si="3"/>
        <v>326.70000000000005</v>
      </c>
      <c r="K9" s="6">
        <f t="shared" si="7"/>
        <v>488.19999999999982</v>
      </c>
      <c r="L9" s="6">
        <f t="shared" si="8"/>
        <v>444.90000000000009</v>
      </c>
      <c r="M9" s="27"/>
      <c r="N9" s="27"/>
      <c r="P9" s="30"/>
    </row>
    <row r="10" spans="1:17" x14ac:dyDescent="0.35">
      <c r="A10" s="23">
        <v>39326</v>
      </c>
      <c r="B10" s="29">
        <v>271</v>
      </c>
      <c r="C10" s="29">
        <v>433</v>
      </c>
      <c r="D10" s="33">
        <f t="shared" si="2"/>
        <v>1466.9</v>
      </c>
      <c r="E10" s="33">
        <f t="shared" si="4"/>
        <v>126.89999999999999</v>
      </c>
      <c r="F10" s="6">
        <f t="shared" si="5"/>
        <v>640.89999999999986</v>
      </c>
      <c r="G10" s="6">
        <f t="shared" si="0"/>
        <v>271</v>
      </c>
      <c r="H10" s="6">
        <f t="shared" si="1"/>
        <v>0</v>
      </c>
      <c r="I10" s="6">
        <f t="shared" si="6"/>
        <v>369.89999999999986</v>
      </c>
      <c r="J10" s="33">
        <f t="shared" si="3"/>
        <v>505.39999999999986</v>
      </c>
      <c r="K10" s="6">
        <f t="shared" si="7"/>
        <v>444.90000000000009</v>
      </c>
      <c r="L10" s="6">
        <f t="shared" si="8"/>
        <v>381.10000000000014</v>
      </c>
      <c r="M10" s="27"/>
      <c r="N10" s="27"/>
    </row>
    <row r="11" spans="1:17" x14ac:dyDescent="0.35">
      <c r="A11" s="23">
        <v>39356</v>
      </c>
      <c r="B11" s="29">
        <v>562</v>
      </c>
      <c r="C11" s="29">
        <v>421</v>
      </c>
      <c r="D11" s="33">
        <f t="shared" si="2"/>
        <v>1463.2</v>
      </c>
      <c r="E11" s="33">
        <f t="shared" si="4"/>
        <v>133.19999999999999</v>
      </c>
      <c r="F11" s="6">
        <f t="shared" si="5"/>
        <v>814.8</v>
      </c>
      <c r="G11" s="6">
        <f t="shared" si="0"/>
        <v>562</v>
      </c>
      <c r="H11" s="6">
        <f t="shared" si="1"/>
        <v>0</v>
      </c>
      <c r="I11" s="6">
        <f t="shared" si="6"/>
        <v>252.79999999999995</v>
      </c>
      <c r="J11" s="33">
        <f t="shared" si="3"/>
        <v>533.79999999999995</v>
      </c>
      <c r="K11" s="6">
        <f t="shared" si="7"/>
        <v>381.10000000000014</v>
      </c>
      <c r="L11" s="6">
        <f t="shared" si="8"/>
        <v>267.29999999999995</v>
      </c>
      <c r="M11" s="27"/>
      <c r="N11" s="27"/>
      <c r="P11" s="27"/>
    </row>
    <row r="12" spans="1:17" x14ac:dyDescent="0.35">
      <c r="A12" s="23">
        <v>39387</v>
      </c>
      <c r="B12" s="29">
        <v>525</v>
      </c>
      <c r="C12" s="29">
        <v>486</v>
      </c>
      <c r="D12" s="33">
        <f t="shared" si="2"/>
        <v>1479.6</v>
      </c>
      <c r="E12" s="33">
        <f t="shared" si="4"/>
        <v>126.6</v>
      </c>
      <c r="F12" s="6">
        <f t="shared" si="5"/>
        <v>633.90000000000009</v>
      </c>
      <c r="G12" s="6">
        <f t="shared" si="0"/>
        <v>525</v>
      </c>
      <c r="H12" s="6">
        <f t="shared" si="1"/>
        <v>0</v>
      </c>
      <c r="I12" s="6">
        <f t="shared" si="6"/>
        <v>108.90000000000009</v>
      </c>
      <c r="J12" s="33">
        <f t="shared" si="3"/>
        <v>371.40000000000009</v>
      </c>
      <c r="K12" s="6">
        <f t="shared" si="7"/>
        <v>267.29999999999995</v>
      </c>
      <c r="L12" s="6">
        <f t="shared" si="8"/>
        <v>578.39999999999986</v>
      </c>
      <c r="M12" s="27"/>
      <c r="N12" s="27"/>
      <c r="P12" s="27"/>
    </row>
    <row r="13" spans="1:17" x14ac:dyDescent="0.35">
      <c r="A13" s="23">
        <v>39417</v>
      </c>
      <c r="B13" s="29">
        <v>512</v>
      </c>
      <c r="C13" s="29">
        <v>423</v>
      </c>
      <c r="D13" s="33">
        <f t="shared" si="2"/>
        <v>1432.1</v>
      </c>
      <c r="E13" s="33">
        <f t="shared" si="4"/>
        <v>143.1</v>
      </c>
      <c r="F13" s="6">
        <f t="shared" si="5"/>
        <v>376.20000000000005</v>
      </c>
      <c r="G13" s="6">
        <f t="shared" si="0"/>
        <v>376.20000000000005</v>
      </c>
      <c r="H13" s="6">
        <f t="shared" si="1"/>
        <v>135.79999999999995</v>
      </c>
      <c r="I13" s="6">
        <f t="shared" si="6"/>
        <v>0</v>
      </c>
      <c r="J13" s="33">
        <f t="shared" si="3"/>
        <v>188.10000000000002</v>
      </c>
      <c r="K13" s="6">
        <f t="shared" si="7"/>
        <v>578.39999999999986</v>
      </c>
      <c r="L13" s="6">
        <f t="shared" si="8"/>
        <v>477.5</v>
      </c>
      <c r="M13" s="27"/>
      <c r="N13" s="27"/>
      <c r="P13" s="27"/>
    </row>
    <row r="14" spans="1:17" x14ac:dyDescent="0.35">
      <c r="A14" s="23">
        <v>39448</v>
      </c>
      <c r="B14" s="29">
        <v>368</v>
      </c>
      <c r="C14" s="29">
        <v>444</v>
      </c>
      <c r="D14" s="33">
        <f t="shared" si="2"/>
        <v>1483.7</v>
      </c>
      <c r="E14" s="33">
        <f t="shared" si="4"/>
        <v>140.69999999999999</v>
      </c>
      <c r="F14" s="6">
        <f t="shared" si="5"/>
        <v>578.39999999999986</v>
      </c>
      <c r="G14" s="6">
        <f t="shared" si="0"/>
        <v>368</v>
      </c>
      <c r="H14" s="6">
        <f t="shared" si="1"/>
        <v>0</v>
      </c>
      <c r="I14" s="6">
        <f t="shared" si="6"/>
        <v>210.39999999999986</v>
      </c>
      <c r="J14" s="33">
        <f t="shared" si="3"/>
        <v>394.39999999999986</v>
      </c>
      <c r="K14" s="6">
        <f t="shared" si="7"/>
        <v>477.5</v>
      </c>
      <c r="L14" s="6">
        <f t="shared" si="8"/>
        <v>427.80000000000018</v>
      </c>
      <c r="M14" s="27"/>
      <c r="N14" s="27"/>
      <c r="P14" s="32"/>
    </row>
    <row r="15" spans="1:17" x14ac:dyDescent="0.35">
      <c r="A15" s="23">
        <v>39479</v>
      </c>
      <c r="B15" s="29">
        <v>474</v>
      </c>
      <c r="C15" s="29">
        <v>422</v>
      </c>
      <c r="D15" s="33">
        <f t="shared" si="2"/>
        <v>1520.4</v>
      </c>
      <c r="E15" s="33">
        <f t="shared" si="4"/>
        <v>152.4</v>
      </c>
      <c r="F15" s="6">
        <f t="shared" si="5"/>
        <v>687.89999999999986</v>
      </c>
      <c r="G15" s="6">
        <f t="shared" si="0"/>
        <v>474</v>
      </c>
      <c r="H15" s="6">
        <f t="shared" si="1"/>
        <v>0</v>
      </c>
      <c r="I15" s="6">
        <f t="shared" si="6"/>
        <v>213.89999999999986</v>
      </c>
      <c r="J15" s="33">
        <f t="shared" si="3"/>
        <v>450.89999999999986</v>
      </c>
      <c r="K15" s="6">
        <f t="shared" si="7"/>
        <v>427.80000000000018</v>
      </c>
      <c r="L15" s="6">
        <f t="shared" si="8"/>
        <v>404.70000000000005</v>
      </c>
      <c r="M15" s="27"/>
      <c r="N15" s="27"/>
      <c r="Q15" s="31"/>
    </row>
    <row r="16" spans="1:17" x14ac:dyDescent="0.35">
      <c r="A16" s="23">
        <v>39508</v>
      </c>
      <c r="B16" s="29">
        <v>379</v>
      </c>
      <c r="C16" s="29">
        <v>477</v>
      </c>
      <c r="D16" s="33">
        <f t="shared" si="2"/>
        <v>1599.2</v>
      </c>
      <c r="E16" s="33">
        <f t="shared" si="4"/>
        <v>145.19999999999999</v>
      </c>
      <c r="F16" s="6">
        <f t="shared" si="5"/>
        <v>641.70000000000005</v>
      </c>
      <c r="G16" s="6">
        <f t="shared" si="0"/>
        <v>379</v>
      </c>
      <c r="H16" s="6">
        <f t="shared" si="1"/>
        <v>0</v>
      </c>
      <c r="I16" s="6">
        <f t="shared" si="6"/>
        <v>262.70000000000005</v>
      </c>
      <c r="J16" s="33">
        <f t="shared" si="3"/>
        <v>452.20000000000005</v>
      </c>
      <c r="K16" s="6">
        <f t="shared" si="7"/>
        <v>404.70000000000005</v>
      </c>
      <c r="L16" s="6">
        <f t="shared" si="8"/>
        <v>552.79999999999995</v>
      </c>
      <c r="M16" s="27"/>
      <c r="N16" s="27"/>
      <c r="Q16" s="31"/>
    </row>
    <row r="17" spans="1:17" x14ac:dyDescent="0.35">
      <c r="A17" s="23">
        <v>39539</v>
      </c>
      <c r="B17" s="29">
        <v>593</v>
      </c>
      <c r="C17" s="29">
        <v>469</v>
      </c>
      <c r="D17" s="33">
        <f t="shared" si="2"/>
        <v>1597.5</v>
      </c>
      <c r="E17" s="33">
        <f t="shared" si="4"/>
        <v>136.5</v>
      </c>
      <c r="F17" s="6">
        <f t="shared" si="5"/>
        <v>667.40000000000009</v>
      </c>
      <c r="G17" s="6">
        <f t="shared" si="0"/>
        <v>593</v>
      </c>
      <c r="H17" s="6">
        <f t="shared" si="1"/>
        <v>0</v>
      </c>
      <c r="I17" s="6">
        <f t="shared" si="6"/>
        <v>74.400000000000091</v>
      </c>
      <c r="J17" s="33">
        <f t="shared" si="3"/>
        <v>370.90000000000009</v>
      </c>
      <c r="K17" s="6">
        <f t="shared" si="7"/>
        <v>552.79999999999995</v>
      </c>
      <c r="L17" s="6">
        <f t="shared" si="8"/>
        <v>377.29999999999995</v>
      </c>
      <c r="M17" s="27"/>
      <c r="N17" s="27"/>
      <c r="Q17" s="31"/>
    </row>
    <row r="18" spans="1:17" x14ac:dyDescent="0.35">
      <c r="A18" s="23">
        <v>39569</v>
      </c>
      <c r="B18" s="29">
        <v>441</v>
      </c>
      <c r="C18" s="29">
        <v>508</v>
      </c>
      <c r="D18" s="33">
        <f t="shared" si="2"/>
        <v>1598.5</v>
      </c>
      <c r="E18" s="33">
        <f t="shared" si="4"/>
        <v>151.5</v>
      </c>
      <c r="F18" s="6">
        <f t="shared" si="5"/>
        <v>627.20000000000005</v>
      </c>
      <c r="G18" s="6">
        <f t="shared" si="0"/>
        <v>441</v>
      </c>
      <c r="H18" s="6">
        <f t="shared" si="1"/>
        <v>0</v>
      </c>
      <c r="I18" s="6">
        <f t="shared" si="6"/>
        <v>186.20000000000005</v>
      </c>
      <c r="J18" s="33">
        <f t="shared" si="3"/>
        <v>406.70000000000005</v>
      </c>
      <c r="K18" s="6">
        <f t="shared" si="7"/>
        <v>377.29999999999995</v>
      </c>
      <c r="L18" s="6">
        <f t="shared" si="8"/>
        <v>594</v>
      </c>
      <c r="M18" s="27"/>
      <c r="N18" s="27"/>
    </row>
    <row r="19" spans="1:17" x14ac:dyDescent="0.35">
      <c r="A19" s="23">
        <v>39600</v>
      </c>
      <c r="B19" s="29">
        <v>593</v>
      </c>
      <c r="C19" s="29">
        <v>484</v>
      </c>
      <c r="D19" s="33">
        <f t="shared" si="2"/>
        <v>1579.6</v>
      </c>
      <c r="E19" s="33">
        <f t="shared" si="4"/>
        <v>135.6</v>
      </c>
      <c r="F19" s="6">
        <f t="shared" si="5"/>
        <v>563.5</v>
      </c>
      <c r="G19" s="6">
        <f t="shared" si="0"/>
        <v>563.5</v>
      </c>
      <c r="H19" s="6">
        <f t="shared" si="1"/>
        <v>29.5</v>
      </c>
      <c r="I19" s="6">
        <f t="shared" si="6"/>
        <v>0</v>
      </c>
      <c r="J19" s="33">
        <f t="shared" si="3"/>
        <v>281.75</v>
      </c>
      <c r="K19" s="6">
        <f t="shared" si="7"/>
        <v>594</v>
      </c>
      <c r="L19" s="6">
        <f t="shared" si="8"/>
        <v>422.09999999999991</v>
      </c>
      <c r="M19" s="27"/>
      <c r="N19" s="27"/>
    </row>
    <row r="20" spans="1:17" x14ac:dyDescent="0.35">
      <c r="A20" s="23">
        <v>39630</v>
      </c>
      <c r="B20" s="29">
        <v>386</v>
      </c>
      <c r="C20" s="29">
        <v>455</v>
      </c>
      <c r="D20" s="33">
        <f t="shared" si="2"/>
        <v>1550.6</v>
      </c>
      <c r="E20" s="33">
        <f t="shared" si="4"/>
        <v>138.6</v>
      </c>
      <c r="F20" s="6">
        <f t="shared" si="5"/>
        <v>594</v>
      </c>
      <c r="G20" s="6">
        <f t="shared" si="0"/>
        <v>386</v>
      </c>
      <c r="H20" s="6">
        <f t="shared" si="1"/>
        <v>0</v>
      </c>
      <c r="I20" s="6">
        <f t="shared" si="6"/>
        <v>208</v>
      </c>
      <c r="J20" s="33">
        <f t="shared" si="3"/>
        <v>401</v>
      </c>
      <c r="K20" s="6">
        <f t="shared" si="7"/>
        <v>422.09999999999991</v>
      </c>
      <c r="L20" s="6">
        <f t="shared" si="8"/>
        <v>534.5</v>
      </c>
      <c r="M20" s="27"/>
      <c r="N20" s="27"/>
    </row>
    <row r="21" spans="1:17" x14ac:dyDescent="0.35">
      <c r="A21" s="23">
        <v>39661</v>
      </c>
      <c r="B21" s="29">
        <v>278</v>
      </c>
      <c r="C21" s="29">
        <v>505</v>
      </c>
      <c r="D21" s="33">
        <f t="shared" si="2"/>
        <v>1552.2</v>
      </c>
      <c r="E21" s="33">
        <f t="shared" si="4"/>
        <v>133.19999999999999</v>
      </c>
      <c r="F21" s="6">
        <f t="shared" si="5"/>
        <v>630.09999999999991</v>
      </c>
      <c r="G21" s="6">
        <f t="shared" si="0"/>
        <v>278</v>
      </c>
      <c r="H21" s="6">
        <f t="shared" si="1"/>
        <v>0</v>
      </c>
      <c r="I21" s="6">
        <f t="shared" si="6"/>
        <v>352.09999999999991</v>
      </c>
      <c r="J21" s="33">
        <f t="shared" si="3"/>
        <v>491.09999999999991</v>
      </c>
      <c r="K21" s="6">
        <f t="shared" si="7"/>
        <v>534.5</v>
      </c>
      <c r="L21" s="6">
        <f t="shared" si="8"/>
        <v>387.60000000000014</v>
      </c>
      <c r="M21" s="27"/>
      <c r="N21" s="27"/>
    </row>
    <row r="22" spans="1:17" x14ac:dyDescent="0.35">
      <c r="A22" s="23">
        <v>39692</v>
      </c>
      <c r="B22" s="29">
        <v>371</v>
      </c>
      <c r="C22" s="29">
        <v>452</v>
      </c>
      <c r="D22" s="33">
        <f t="shared" si="2"/>
        <v>1449.2</v>
      </c>
      <c r="E22" s="33">
        <f t="shared" si="4"/>
        <v>91.2</v>
      </c>
      <c r="F22" s="6">
        <f t="shared" si="5"/>
        <v>886.59999999999991</v>
      </c>
      <c r="G22" s="6">
        <f t="shared" si="0"/>
        <v>371</v>
      </c>
      <c r="H22" s="6">
        <f t="shared" si="1"/>
        <v>0</v>
      </c>
      <c r="I22" s="6">
        <f t="shared" si="6"/>
        <v>515.59999999999991</v>
      </c>
      <c r="J22" s="33">
        <f t="shared" si="3"/>
        <v>701.09999999999991</v>
      </c>
      <c r="K22" s="6">
        <f t="shared" si="7"/>
        <v>387.60000000000014</v>
      </c>
      <c r="L22" s="6">
        <f t="shared" si="8"/>
        <v>175</v>
      </c>
      <c r="M22" s="27"/>
      <c r="N22" s="27"/>
    </row>
    <row r="23" spans="1:17" x14ac:dyDescent="0.35">
      <c r="A23" s="23">
        <v>39722</v>
      </c>
      <c r="B23" s="29">
        <v>395</v>
      </c>
      <c r="C23" s="29">
        <v>462</v>
      </c>
      <c r="D23" s="33">
        <f t="shared" si="2"/>
        <v>1303.5999999999999</v>
      </c>
      <c r="E23" s="33">
        <f t="shared" si="4"/>
        <v>93.6</v>
      </c>
      <c r="F23" s="6">
        <f t="shared" si="5"/>
        <v>903.2</v>
      </c>
      <c r="G23" s="6">
        <f t="shared" si="0"/>
        <v>395</v>
      </c>
      <c r="H23" s="6">
        <f t="shared" si="1"/>
        <v>0</v>
      </c>
      <c r="I23" s="6">
        <f t="shared" si="6"/>
        <v>508.20000000000005</v>
      </c>
      <c r="J23" s="33">
        <f t="shared" si="3"/>
        <v>705.7</v>
      </c>
      <c r="K23" s="6">
        <f t="shared" si="7"/>
        <v>175</v>
      </c>
      <c r="L23" s="6">
        <f t="shared" si="8"/>
        <v>225.39999999999986</v>
      </c>
      <c r="M23" s="27"/>
      <c r="N23" s="27"/>
    </row>
    <row r="24" spans="1:17" x14ac:dyDescent="0.35">
      <c r="A24" s="23">
        <v>39753</v>
      </c>
      <c r="B24" s="29">
        <v>262</v>
      </c>
      <c r="C24" s="29">
        <v>444</v>
      </c>
      <c r="D24" s="33">
        <f t="shared" si="2"/>
        <v>1132</v>
      </c>
      <c r="E24" s="33">
        <f t="shared" si="4"/>
        <v>72</v>
      </c>
      <c r="F24" s="6">
        <f t="shared" si="5"/>
        <v>683.2</v>
      </c>
      <c r="G24" s="6">
        <f t="shared" si="0"/>
        <v>262</v>
      </c>
      <c r="H24" s="6">
        <f t="shared" si="1"/>
        <v>0</v>
      </c>
      <c r="I24" s="6">
        <f t="shared" si="6"/>
        <v>421.20000000000005</v>
      </c>
      <c r="J24" s="33">
        <f t="shared" si="3"/>
        <v>552.20000000000005</v>
      </c>
      <c r="K24" s="6">
        <f t="shared" si="7"/>
        <v>225.39999999999986</v>
      </c>
      <c r="L24" s="6">
        <f t="shared" si="8"/>
        <v>223.40000000000009</v>
      </c>
      <c r="M24" s="27"/>
      <c r="N24" s="27"/>
    </row>
    <row r="25" spans="1:17" x14ac:dyDescent="0.35">
      <c r="A25" s="23">
        <v>39783</v>
      </c>
      <c r="B25" s="29">
        <v>423</v>
      </c>
      <c r="C25" s="29">
        <v>304</v>
      </c>
      <c r="D25" s="33">
        <f t="shared" si="2"/>
        <v>931.3</v>
      </c>
      <c r="E25" s="33">
        <f t="shared" si="4"/>
        <v>75.3</v>
      </c>
      <c r="F25" s="6">
        <f t="shared" si="5"/>
        <v>646.59999999999991</v>
      </c>
      <c r="G25" s="6">
        <f t="shared" si="0"/>
        <v>423</v>
      </c>
      <c r="H25" s="6">
        <f t="shared" si="1"/>
        <v>0</v>
      </c>
      <c r="I25" s="6">
        <f t="shared" si="6"/>
        <v>223.59999999999991</v>
      </c>
      <c r="J25" s="33">
        <f t="shared" si="3"/>
        <v>435.09999999999991</v>
      </c>
      <c r="K25" s="6">
        <f t="shared" si="7"/>
        <v>223.40000000000009</v>
      </c>
      <c r="L25" s="6">
        <f t="shared" si="8"/>
        <v>61.299999999999955</v>
      </c>
      <c r="M25" s="27"/>
      <c r="N25" s="27"/>
    </row>
    <row r="26" spans="1:17" x14ac:dyDescent="0.35">
      <c r="A26" s="23">
        <v>39814</v>
      </c>
      <c r="B26" s="29">
        <v>159</v>
      </c>
      <c r="C26" s="29">
        <v>312</v>
      </c>
      <c r="D26" s="33">
        <f t="shared" si="2"/>
        <v>883.1</v>
      </c>
      <c r="E26" s="33">
        <f t="shared" si="4"/>
        <v>80.099999999999994</v>
      </c>
      <c r="F26" s="6">
        <f t="shared" si="5"/>
        <v>447</v>
      </c>
      <c r="G26" s="6">
        <f t="shared" si="0"/>
        <v>159</v>
      </c>
      <c r="H26" s="6">
        <f t="shared" si="1"/>
        <v>0</v>
      </c>
      <c r="I26" s="6">
        <f t="shared" si="6"/>
        <v>288</v>
      </c>
      <c r="J26" s="33">
        <f t="shared" si="3"/>
        <v>367.5</v>
      </c>
      <c r="K26" s="6">
        <f t="shared" si="7"/>
        <v>61.299999999999955</v>
      </c>
      <c r="L26" s="6">
        <f t="shared" si="8"/>
        <v>374.80000000000007</v>
      </c>
      <c r="M26" s="27"/>
      <c r="N26" s="27"/>
    </row>
    <row r="27" spans="1:17" x14ac:dyDescent="0.35">
      <c r="A27" s="23">
        <v>39845</v>
      </c>
      <c r="B27" s="29">
        <v>292</v>
      </c>
      <c r="C27" s="29">
        <v>240</v>
      </c>
      <c r="D27" s="33">
        <f t="shared" si="2"/>
        <v>832.7</v>
      </c>
      <c r="E27" s="33">
        <f t="shared" si="4"/>
        <v>74.7</v>
      </c>
      <c r="F27" s="6">
        <f t="shared" si="5"/>
        <v>349.29999999999995</v>
      </c>
      <c r="G27" s="6">
        <f t="shared" si="0"/>
        <v>292</v>
      </c>
      <c r="H27" s="6">
        <f t="shared" si="1"/>
        <v>0</v>
      </c>
      <c r="I27" s="6">
        <f t="shared" si="6"/>
        <v>57.299999999999955</v>
      </c>
      <c r="J27" s="33">
        <f t="shared" si="3"/>
        <v>203.29999999999995</v>
      </c>
      <c r="K27" s="6">
        <f t="shared" si="7"/>
        <v>374.80000000000007</v>
      </c>
      <c r="L27" s="6">
        <f t="shared" si="8"/>
        <v>108.60000000000002</v>
      </c>
      <c r="M27" s="27"/>
      <c r="N27" s="27"/>
    </row>
    <row r="28" spans="1:17" x14ac:dyDescent="0.35">
      <c r="A28" s="23">
        <v>39873</v>
      </c>
      <c r="B28" s="29">
        <v>330</v>
      </c>
      <c r="C28" s="29">
        <v>251</v>
      </c>
      <c r="D28" s="33">
        <f t="shared" si="2"/>
        <v>849.8</v>
      </c>
      <c r="E28" s="33">
        <f t="shared" si="4"/>
        <v>82.8</v>
      </c>
      <c r="F28" s="6">
        <f t="shared" si="5"/>
        <v>432.1</v>
      </c>
      <c r="G28" s="6">
        <f t="shared" si="0"/>
        <v>330</v>
      </c>
      <c r="H28" s="6">
        <f t="shared" si="1"/>
        <v>0</v>
      </c>
      <c r="I28" s="6">
        <f t="shared" si="6"/>
        <v>102.10000000000002</v>
      </c>
      <c r="J28" s="33">
        <f t="shared" si="3"/>
        <v>267.10000000000002</v>
      </c>
      <c r="K28" s="6">
        <f t="shared" si="7"/>
        <v>108.60000000000002</v>
      </c>
      <c r="L28" s="6">
        <f t="shared" si="8"/>
        <v>309.09999999999991</v>
      </c>
      <c r="M28" s="27"/>
      <c r="N28" s="27"/>
    </row>
    <row r="29" spans="1:17" x14ac:dyDescent="0.35">
      <c r="A29" s="23">
        <v>39904</v>
      </c>
      <c r="B29" s="29">
        <v>278</v>
      </c>
      <c r="C29" s="29">
        <v>267</v>
      </c>
      <c r="D29" s="33">
        <f t="shared" si="2"/>
        <v>870.9</v>
      </c>
      <c r="E29" s="33">
        <f t="shared" si="4"/>
        <v>78.899999999999991</v>
      </c>
      <c r="F29" s="6">
        <f t="shared" si="5"/>
        <v>210.70000000000005</v>
      </c>
      <c r="G29" s="6">
        <f t="shared" si="0"/>
        <v>210.70000000000005</v>
      </c>
      <c r="H29" s="6">
        <f t="shared" si="1"/>
        <v>67.299999999999955</v>
      </c>
      <c r="I29" s="6">
        <f t="shared" si="6"/>
        <v>0</v>
      </c>
      <c r="J29" s="33">
        <f t="shared" si="3"/>
        <v>105.35000000000002</v>
      </c>
      <c r="K29" s="6">
        <f t="shared" si="7"/>
        <v>309.09999999999991</v>
      </c>
      <c r="L29" s="6">
        <f t="shared" si="8"/>
        <v>351.1</v>
      </c>
      <c r="M29" s="27"/>
      <c r="N29" s="27"/>
    </row>
    <row r="30" spans="1:17" x14ac:dyDescent="0.35">
      <c r="A30" s="23">
        <v>39934</v>
      </c>
      <c r="B30" s="29">
        <v>389</v>
      </c>
      <c r="C30" s="29">
        <v>249</v>
      </c>
      <c r="D30" s="33">
        <f t="shared" si="2"/>
        <v>891.8</v>
      </c>
      <c r="E30" s="33">
        <f t="shared" si="4"/>
        <v>103.8</v>
      </c>
      <c r="F30" s="6">
        <f t="shared" si="5"/>
        <v>309.09999999999991</v>
      </c>
      <c r="G30" s="6">
        <f t="shared" si="0"/>
        <v>309.09999999999991</v>
      </c>
      <c r="H30" s="6">
        <f t="shared" si="1"/>
        <v>79.900000000000091</v>
      </c>
      <c r="I30" s="6">
        <f t="shared" si="6"/>
        <v>0</v>
      </c>
      <c r="J30" s="33">
        <f t="shared" si="3"/>
        <v>154.54999999999995</v>
      </c>
      <c r="K30" s="6">
        <f t="shared" si="7"/>
        <v>351.1</v>
      </c>
      <c r="L30" s="6">
        <f t="shared" si="8"/>
        <v>231.60000000000002</v>
      </c>
      <c r="M30" s="27"/>
      <c r="N30" s="27"/>
      <c r="O30" t="s">
        <v>47</v>
      </c>
      <c r="Q30" s="37">
        <v>2</v>
      </c>
    </row>
    <row r="31" spans="1:17" x14ac:dyDescent="0.35">
      <c r="A31" s="23">
        <v>39965</v>
      </c>
      <c r="B31" s="29">
        <v>383</v>
      </c>
      <c r="C31" s="29">
        <v>276</v>
      </c>
      <c r="D31" s="33">
        <f t="shared" si="2"/>
        <v>999</v>
      </c>
      <c r="E31" s="33">
        <f t="shared" si="4"/>
        <v>114</v>
      </c>
      <c r="F31" s="6">
        <f t="shared" si="5"/>
        <v>351.1</v>
      </c>
      <c r="G31" s="6">
        <f t="shared" si="0"/>
        <v>351.1</v>
      </c>
      <c r="H31" s="6">
        <f t="shared" si="1"/>
        <v>31.899999999999977</v>
      </c>
      <c r="I31" s="6">
        <f t="shared" si="6"/>
        <v>0</v>
      </c>
      <c r="J31" s="33">
        <f t="shared" si="3"/>
        <v>175.55</v>
      </c>
      <c r="K31" s="6">
        <f t="shared" si="7"/>
        <v>231.60000000000002</v>
      </c>
      <c r="L31" s="6">
        <f t="shared" si="8"/>
        <v>416.29999999999995</v>
      </c>
      <c r="M31" s="27"/>
      <c r="N31" s="27"/>
      <c r="O31" t="s">
        <v>48</v>
      </c>
      <c r="Q31" s="37">
        <v>10</v>
      </c>
    </row>
    <row r="32" spans="1:17" x14ac:dyDescent="0.35">
      <c r="A32" s="23">
        <v>39995</v>
      </c>
      <c r="B32" s="29">
        <v>378</v>
      </c>
      <c r="C32" s="29">
        <v>263</v>
      </c>
      <c r="D32" s="33">
        <f t="shared" si="2"/>
        <v>1125.8</v>
      </c>
      <c r="E32" s="33">
        <f t="shared" si="4"/>
        <v>136.79999999999998</v>
      </c>
      <c r="F32" s="6">
        <f t="shared" si="5"/>
        <v>231.60000000000002</v>
      </c>
      <c r="G32" s="6">
        <f t="shared" si="0"/>
        <v>231.60000000000002</v>
      </c>
      <c r="H32" s="6">
        <f t="shared" si="1"/>
        <v>146.39999999999998</v>
      </c>
      <c r="I32" s="6">
        <f t="shared" si="6"/>
        <v>0</v>
      </c>
      <c r="J32" s="33">
        <f t="shared" si="3"/>
        <v>115.80000000000001</v>
      </c>
      <c r="K32" s="6">
        <f t="shared" si="7"/>
        <v>416.29999999999995</v>
      </c>
      <c r="L32" s="6">
        <f t="shared" si="8"/>
        <v>477.9</v>
      </c>
      <c r="M32" s="27"/>
      <c r="N32" s="27"/>
      <c r="O32" t="s">
        <v>45</v>
      </c>
      <c r="Q32" s="37">
        <f>Q30*SUM(J:J)</f>
        <v>125571.10000000003</v>
      </c>
    </row>
    <row r="33" spans="1:17" x14ac:dyDescent="0.35">
      <c r="A33" s="23">
        <v>40026</v>
      </c>
      <c r="B33" s="29">
        <v>377</v>
      </c>
      <c r="C33" s="29">
        <v>346</v>
      </c>
      <c r="D33" s="33">
        <f t="shared" si="2"/>
        <v>1328.1</v>
      </c>
      <c r="E33" s="33">
        <f t="shared" si="4"/>
        <v>146.1</v>
      </c>
      <c r="F33" s="6">
        <f t="shared" si="5"/>
        <v>416.29999999999995</v>
      </c>
      <c r="G33" s="6">
        <f t="shared" si="0"/>
        <v>377</v>
      </c>
      <c r="H33" s="6">
        <f t="shared" si="1"/>
        <v>0</v>
      </c>
      <c r="I33" s="6">
        <f t="shared" si="6"/>
        <v>39.299999999999955</v>
      </c>
      <c r="J33" s="33">
        <f t="shared" si="3"/>
        <v>227.79999999999995</v>
      </c>
      <c r="K33" s="6">
        <f t="shared" si="7"/>
        <v>477.9</v>
      </c>
      <c r="L33" s="6">
        <f t="shared" si="8"/>
        <v>433.9</v>
      </c>
      <c r="M33" s="27"/>
      <c r="N33" s="27"/>
      <c r="O33" t="s">
        <v>46</v>
      </c>
      <c r="Q33" s="37">
        <f>Q31*SUM(H:H)</f>
        <v>19397</v>
      </c>
    </row>
    <row r="34" spans="1:17" x14ac:dyDescent="0.35">
      <c r="A34" s="23">
        <v>40057</v>
      </c>
      <c r="B34" s="29">
        <v>447</v>
      </c>
      <c r="C34" s="29">
        <v>380</v>
      </c>
      <c r="D34" s="33">
        <f t="shared" si="2"/>
        <v>1443.3</v>
      </c>
      <c r="E34" s="33">
        <f t="shared" si="4"/>
        <v>120.3</v>
      </c>
      <c r="F34" s="6">
        <f t="shared" si="5"/>
        <v>517.19999999999993</v>
      </c>
      <c r="G34" s="6">
        <f t="shared" si="0"/>
        <v>447</v>
      </c>
      <c r="H34" s="6">
        <f t="shared" si="1"/>
        <v>0</v>
      </c>
      <c r="I34" s="6">
        <f t="shared" si="6"/>
        <v>70.199999999999932</v>
      </c>
      <c r="J34" s="33">
        <f t="shared" si="3"/>
        <v>293.69999999999993</v>
      </c>
      <c r="K34" s="6">
        <f t="shared" si="7"/>
        <v>433.9</v>
      </c>
      <c r="L34" s="6">
        <f t="shared" si="8"/>
        <v>492.20000000000005</v>
      </c>
      <c r="M34" s="27"/>
      <c r="N34" s="27"/>
      <c r="O34" t="s">
        <v>49</v>
      </c>
      <c r="Q34" s="55">
        <f>Q33+Q32</f>
        <v>144968.10000000003</v>
      </c>
    </row>
    <row r="35" spans="1:17" x14ac:dyDescent="0.35">
      <c r="A35" s="23">
        <v>40087</v>
      </c>
      <c r="B35" s="29">
        <v>450</v>
      </c>
      <c r="C35" s="29">
        <v>456</v>
      </c>
      <c r="D35" s="33">
        <f t="shared" si="2"/>
        <v>1477.8</v>
      </c>
      <c r="E35" s="33">
        <f t="shared" si="4"/>
        <v>133.79999999999998</v>
      </c>
      <c r="F35" s="6">
        <f t="shared" si="5"/>
        <v>504.09999999999991</v>
      </c>
      <c r="G35" s="6">
        <f t="shared" si="0"/>
        <v>450</v>
      </c>
      <c r="H35" s="6">
        <f t="shared" si="1"/>
        <v>0</v>
      </c>
      <c r="I35" s="6">
        <f t="shared" si="6"/>
        <v>54.099999999999909</v>
      </c>
      <c r="J35" s="33">
        <f t="shared" si="3"/>
        <v>279.09999999999991</v>
      </c>
      <c r="K35" s="6">
        <f t="shared" si="7"/>
        <v>492.20000000000005</v>
      </c>
      <c r="L35" s="6">
        <f t="shared" si="8"/>
        <v>481.5</v>
      </c>
      <c r="M35" s="27"/>
      <c r="N35" s="27"/>
      <c r="O35" t="s">
        <v>50</v>
      </c>
      <c r="Q35" s="36">
        <f>1-SUM(H:H)/SUM(B:B)</f>
        <v>0.97354293118734225</v>
      </c>
    </row>
    <row r="36" spans="1:17" x14ac:dyDescent="0.35">
      <c r="A36" s="23">
        <v>40118</v>
      </c>
      <c r="B36" s="29">
        <v>424</v>
      </c>
      <c r="C36" s="29">
        <v>487</v>
      </c>
      <c r="D36" s="33">
        <f t="shared" si="2"/>
        <v>1451.3</v>
      </c>
      <c r="E36" s="33">
        <f t="shared" si="4"/>
        <v>117.3</v>
      </c>
      <c r="F36" s="6">
        <f t="shared" si="5"/>
        <v>546.29999999999995</v>
      </c>
      <c r="G36" s="6">
        <f t="shared" si="0"/>
        <v>424</v>
      </c>
      <c r="H36" s="6">
        <f t="shared" si="1"/>
        <v>0</v>
      </c>
      <c r="I36" s="6">
        <f t="shared" si="6"/>
        <v>122.29999999999995</v>
      </c>
      <c r="J36" s="33">
        <f t="shared" si="3"/>
        <v>334.29999999999995</v>
      </c>
      <c r="K36" s="6">
        <f t="shared" si="7"/>
        <v>481.5</v>
      </c>
      <c r="L36" s="6">
        <f t="shared" si="8"/>
        <v>423.5</v>
      </c>
      <c r="M36" s="27"/>
      <c r="N36" s="27"/>
      <c r="O36" t="s">
        <v>51</v>
      </c>
      <c r="Q36" s="46">
        <f>AVERAGE(J:J)</f>
        <v>518.88884297520679</v>
      </c>
    </row>
    <row r="37" spans="1:17" x14ac:dyDescent="0.35">
      <c r="A37" s="23">
        <v>40148</v>
      </c>
      <c r="B37" s="29">
        <v>551</v>
      </c>
      <c r="C37" s="29">
        <v>401</v>
      </c>
      <c r="D37" s="33">
        <f t="shared" si="2"/>
        <v>1368.2</v>
      </c>
      <c r="E37" s="33">
        <f t="shared" si="4"/>
        <v>130.19999999999999</v>
      </c>
      <c r="F37" s="6">
        <f t="shared" si="5"/>
        <v>603.79999999999995</v>
      </c>
      <c r="G37" s="6">
        <f t="shared" si="0"/>
        <v>551</v>
      </c>
      <c r="H37" s="6">
        <f t="shared" si="1"/>
        <v>0</v>
      </c>
      <c r="I37" s="6">
        <f t="shared" si="6"/>
        <v>52.799999999999955</v>
      </c>
      <c r="J37" s="33">
        <f t="shared" si="3"/>
        <v>328.29999999999995</v>
      </c>
      <c r="K37" s="6">
        <f t="shared" si="7"/>
        <v>423.5</v>
      </c>
      <c r="L37" s="6">
        <f t="shared" si="8"/>
        <v>340.90000000000009</v>
      </c>
      <c r="M37" s="27"/>
      <c r="N37" s="27"/>
    </row>
    <row r="38" spans="1:17" x14ac:dyDescent="0.35">
      <c r="A38" s="23">
        <v>40179</v>
      </c>
      <c r="B38" s="29">
        <v>260</v>
      </c>
      <c r="C38" s="29">
        <v>446</v>
      </c>
      <c r="D38" s="33">
        <f t="shared" si="2"/>
        <v>1410.5</v>
      </c>
      <c r="E38" s="33">
        <f t="shared" si="4"/>
        <v>139.5</v>
      </c>
      <c r="F38" s="6">
        <f t="shared" si="5"/>
        <v>476.29999999999995</v>
      </c>
      <c r="G38" s="6">
        <f t="shared" si="0"/>
        <v>260</v>
      </c>
      <c r="H38" s="6">
        <f t="shared" si="1"/>
        <v>0</v>
      </c>
      <c r="I38" s="6">
        <f t="shared" si="6"/>
        <v>216.29999999999995</v>
      </c>
      <c r="J38" s="33">
        <f t="shared" si="3"/>
        <v>346.29999999999995</v>
      </c>
      <c r="K38" s="6">
        <f t="shared" si="7"/>
        <v>340.90000000000009</v>
      </c>
      <c r="L38" s="6">
        <f t="shared" si="8"/>
        <v>593.29999999999995</v>
      </c>
      <c r="M38" s="27"/>
      <c r="N38" s="27"/>
    </row>
    <row r="39" spans="1:17" x14ac:dyDescent="0.35">
      <c r="A39" s="23">
        <v>40210</v>
      </c>
      <c r="B39" s="29">
        <v>416</v>
      </c>
      <c r="C39" s="29">
        <v>391</v>
      </c>
      <c r="D39" s="33">
        <f t="shared" si="2"/>
        <v>1424.1</v>
      </c>
      <c r="E39" s="33">
        <f t="shared" si="4"/>
        <v>134.1</v>
      </c>
      <c r="F39" s="6">
        <f t="shared" si="5"/>
        <v>557.20000000000005</v>
      </c>
      <c r="G39" s="6">
        <f t="shared" si="0"/>
        <v>416</v>
      </c>
      <c r="H39" s="6">
        <f t="shared" si="1"/>
        <v>0</v>
      </c>
      <c r="I39" s="6">
        <f t="shared" si="6"/>
        <v>141.20000000000005</v>
      </c>
      <c r="J39" s="33">
        <f t="shared" si="3"/>
        <v>349.20000000000005</v>
      </c>
      <c r="K39" s="6">
        <f t="shared" si="7"/>
        <v>593.29999999999995</v>
      </c>
      <c r="L39" s="6">
        <f t="shared" si="8"/>
        <v>273.59999999999991</v>
      </c>
      <c r="M39" s="27"/>
      <c r="N39" s="27"/>
    </row>
    <row r="40" spans="1:17" x14ac:dyDescent="0.35">
      <c r="A40" s="23">
        <v>40238</v>
      </c>
      <c r="B40" s="29">
        <v>453</v>
      </c>
      <c r="C40" s="29">
        <v>434</v>
      </c>
      <c r="D40" s="33">
        <f t="shared" si="2"/>
        <v>1483.1</v>
      </c>
      <c r="E40" s="33">
        <f t="shared" si="4"/>
        <v>137.1</v>
      </c>
      <c r="F40" s="6">
        <f t="shared" si="5"/>
        <v>734.5</v>
      </c>
      <c r="G40" s="6">
        <f t="shared" si="0"/>
        <v>453</v>
      </c>
      <c r="H40" s="6">
        <f t="shared" si="1"/>
        <v>0</v>
      </c>
      <c r="I40" s="6">
        <f t="shared" si="6"/>
        <v>281.5</v>
      </c>
      <c r="J40" s="33">
        <f t="shared" si="3"/>
        <v>508</v>
      </c>
      <c r="K40" s="6">
        <f t="shared" si="7"/>
        <v>273.59999999999991</v>
      </c>
      <c r="L40" s="6">
        <f t="shared" si="8"/>
        <v>475</v>
      </c>
      <c r="M40" s="27"/>
      <c r="N40" s="27"/>
    </row>
    <row r="41" spans="1:17" x14ac:dyDescent="0.35">
      <c r="A41" s="23">
        <v>40269</v>
      </c>
      <c r="B41" s="29">
        <v>413</v>
      </c>
      <c r="C41" s="29">
        <v>465</v>
      </c>
      <c r="D41" s="33">
        <f t="shared" si="2"/>
        <v>1494.1</v>
      </c>
      <c r="E41" s="33">
        <f t="shared" si="4"/>
        <v>125.1</v>
      </c>
      <c r="F41" s="6">
        <f t="shared" si="5"/>
        <v>555.09999999999991</v>
      </c>
      <c r="G41" s="6">
        <f t="shared" si="0"/>
        <v>413</v>
      </c>
      <c r="H41" s="6">
        <f t="shared" si="1"/>
        <v>0</v>
      </c>
      <c r="I41" s="6">
        <f t="shared" si="6"/>
        <v>142.09999999999991</v>
      </c>
      <c r="J41" s="33">
        <f t="shared" si="3"/>
        <v>348.59999999999991</v>
      </c>
      <c r="K41" s="6">
        <f t="shared" si="7"/>
        <v>475</v>
      </c>
      <c r="L41" s="6">
        <f t="shared" si="8"/>
        <v>464</v>
      </c>
      <c r="M41" s="27"/>
      <c r="N41" s="27"/>
      <c r="O41" s="37"/>
    </row>
    <row r="42" spans="1:17" x14ac:dyDescent="0.35">
      <c r="A42" s="23">
        <v>40299</v>
      </c>
      <c r="B42" s="29">
        <v>489</v>
      </c>
      <c r="C42" s="29">
        <v>447</v>
      </c>
      <c r="D42" s="33">
        <f t="shared" si="2"/>
        <v>1470.7</v>
      </c>
      <c r="E42" s="33">
        <f t="shared" si="4"/>
        <v>149.69999999999999</v>
      </c>
      <c r="F42" s="6">
        <f t="shared" si="5"/>
        <v>617.09999999999991</v>
      </c>
      <c r="G42" s="6">
        <f t="shared" si="0"/>
        <v>489</v>
      </c>
      <c r="H42" s="6">
        <f t="shared" si="1"/>
        <v>0</v>
      </c>
      <c r="I42" s="6">
        <f t="shared" si="6"/>
        <v>128.09999999999991</v>
      </c>
      <c r="J42" s="33">
        <f t="shared" si="3"/>
        <v>372.59999999999991</v>
      </c>
      <c r="K42" s="6">
        <f t="shared" si="7"/>
        <v>464</v>
      </c>
      <c r="L42" s="6">
        <f t="shared" si="8"/>
        <v>389.60000000000014</v>
      </c>
      <c r="M42" s="27"/>
      <c r="N42" s="27"/>
      <c r="O42" s="37"/>
    </row>
    <row r="43" spans="1:17" x14ac:dyDescent="0.35">
      <c r="A43" s="23">
        <v>40330</v>
      </c>
      <c r="B43" s="29">
        <v>515</v>
      </c>
      <c r="C43" s="29">
        <v>457</v>
      </c>
      <c r="D43" s="33">
        <f t="shared" si="2"/>
        <v>1527.8</v>
      </c>
      <c r="E43" s="33">
        <f t="shared" si="4"/>
        <v>154.79999999999998</v>
      </c>
      <c r="F43" s="6">
        <f t="shared" si="5"/>
        <v>592.09999999999991</v>
      </c>
      <c r="G43" s="6">
        <f t="shared" si="0"/>
        <v>515</v>
      </c>
      <c r="H43" s="6">
        <f t="shared" si="1"/>
        <v>0</v>
      </c>
      <c r="I43" s="6">
        <f t="shared" si="6"/>
        <v>77.099999999999909</v>
      </c>
      <c r="J43" s="33">
        <f t="shared" si="3"/>
        <v>334.59999999999991</v>
      </c>
      <c r="K43" s="6">
        <f t="shared" si="7"/>
        <v>389.60000000000014</v>
      </c>
      <c r="L43" s="6">
        <f t="shared" si="8"/>
        <v>546.09999999999991</v>
      </c>
      <c r="M43" s="27"/>
      <c r="N43" s="27"/>
      <c r="O43" s="37"/>
    </row>
    <row r="44" spans="1:17" x14ac:dyDescent="0.35">
      <c r="A44" s="23">
        <v>40360</v>
      </c>
      <c r="B44" s="29">
        <v>442</v>
      </c>
      <c r="C44" s="29">
        <v>417</v>
      </c>
      <c r="D44" s="33">
        <f t="shared" si="2"/>
        <v>1611.4</v>
      </c>
      <c r="E44" s="33">
        <f t="shared" si="4"/>
        <v>179.4</v>
      </c>
      <c r="F44" s="6">
        <f t="shared" si="5"/>
        <v>466.70000000000005</v>
      </c>
      <c r="G44" s="6">
        <f t="shared" si="0"/>
        <v>442</v>
      </c>
      <c r="H44" s="6">
        <f t="shared" si="1"/>
        <v>0</v>
      </c>
      <c r="I44" s="6">
        <f t="shared" si="6"/>
        <v>24.700000000000045</v>
      </c>
      <c r="J44" s="33">
        <f t="shared" si="3"/>
        <v>245.70000000000005</v>
      </c>
      <c r="K44" s="6">
        <f t="shared" si="7"/>
        <v>546.09999999999991</v>
      </c>
      <c r="L44" s="6">
        <f t="shared" si="8"/>
        <v>598.60000000000014</v>
      </c>
      <c r="M44" s="27"/>
      <c r="N44" s="27"/>
      <c r="O44" s="36"/>
    </row>
    <row r="45" spans="1:17" x14ac:dyDescent="0.35">
      <c r="A45" s="23">
        <v>40391</v>
      </c>
      <c r="B45" s="29">
        <v>447</v>
      </c>
      <c r="C45" s="29">
        <v>499</v>
      </c>
      <c r="D45" s="33">
        <f t="shared" si="2"/>
        <v>1795.1</v>
      </c>
      <c r="E45" s="33">
        <f t="shared" si="4"/>
        <v>182.1</v>
      </c>
      <c r="F45" s="6">
        <f t="shared" si="5"/>
        <v>570.79999999999995</v>
      </c>
      <c r="G45" s="6">
        <f t="shared" si="0"/>
        <v>447</v>
      </c>
      <c r="H45" s="6">
        <f t="shared" si="1"/>
        <v>0</v>
      </c>
      <c r="I45" s="6">
        <f t="shared" si="6"/>
        <v>123.79999999999995</v>
      </c>
      <c r="J45" s="33">
        <f t="shared" si="3"/>
        <v>347.29999999999995</v>
      </c>
      <c r="K45" s="6">
        <f t="shared" si="7"/>
        <v>598.60000000000014</v>
      </c>
      <c r="L45" s="6">
        <f t="shared" si="8"/>
        <v>625.69999999999982</v>
      </c>
      <c r="M45" s="27"/>
      <c r="N45" s="27"/>
      <c r="O45" s="27"/>
    </row>
    <row r="46" spans="1:17" x14ac:dyDescent="0.35">
      <c r="A46" s="23">
        <v>40422</v>
      </c>
      <c r="B46" s="29">
        <v>556</v>
      </c>
      <c r="C46" s="29">
        <v>516</v>
      </c>
      <c r="D46" s="33">
        <f t="shared" si="2"/>
        <v>1879.7</v>
      </c>
      <c r="E46" s="33">
        <f t="shared" si="4"/>
        <v>158.69999999999999</v>
      </c>
      <c r="F46" s="6">
        <f t="shared" si="5"/>
        <v>722.40000000000009</v>
      </c>
      <c r="G46" s="6">
        <f t="shared" si="0"/>
        <v>556</v>
      </c>
      <c r="H46" s="6">
        <f t="shared" si="1"/>
        <v>0</v>
      </c>
      <c r="I46" s="6">
        <f t="shared" si="6"/>
        <v>166.40000000000009</v>
      </c>
      <c r="J46" s="33">
        <f t="shared" si="3"/>
        <v>444.40000000000009</v>
      </c>
      <c r="K46" s="6">
        <f t="shared" si="7"/>
        <v>625.69999999999982</v>
      </c>
      <c r="L46" s="6">
        <f t="shared" si="8"/>
        <v>531.60000000000014</v>
      </c>
      <c r="M46" s="27"/>
      <c r="N46" s="27"/>
      <c r="O46" s="35"/>
    </row>
    <row r="47" spans="1:17" x14ac:dyDescent="0.35">
      <c r="A47" s="23">
        <v>40452</v>
      </c>
      <c r="B47" s="29">
        <v>517</v>
      </c>
      <c r="C47" s="29">
        <v>598</v>
      </c>
      <c r="D47" s="33">
        <f t="shared" si="2"/>
        <v>1887</v>
      </c>
      <c r="E47" s="33">
        <f t="shared" si="4"/>
        <v>153</v>
      </c>
      <c r="F47" s="6">
        <f t="shared" si="5"/>
        <v>792.09999999999991</v>
      </c>
      <c r="G47" s="6">
        <f t="shared" si="0"/>
        <v>517</v>
      </c>
      <c r="H47" s="6">
        <f t="shared" si="1"/>
        <v>0</v>
      </c>
      <c r="I47" s="6">
        <f t="shared" si="6"/>
        <v>275.09999999999991</v>
      </c>
      <c r="J47" s="33">
        <f t="shared" si="3"/>
        <v>533.59999999999991</v>
      </c>
      <c r="K47" s="6">
        <f t="shared" si="7"/>
        <v>531.60000000000014</v>
      </c>
      <c r="L47" s="6">
        <f t="shared" si="8"/>
        <v>563.29999999999995</v>
      </c>
      <c r="M47" s="27"/>
      <c r="N47" s="27"/>
    </row>
    <row r="48" spans="1:17" x14ac:dyDescent="0.35">
      <c r="A48" s="23">
        <v>40483</v>
      </c>
      <c r="B48" s="29">
        <v>647</v>
      </c>
      <c r="C48" s="29">
        <v>607</v>
      </c>
      <c r="D48" s="33">
        <f t="shared" si="2"/>
        <v>1794.5</v>
      </c>
      <c r="E48" s="33">
        <f t="shared" si="4"/>
        <v>148.5</v>
      </c>
      <c r="F48" s="6">
        <f t="shared" si="5"/>
        <v>806.7</v>
      </c>
      <c r="G48" s="6">
        <f t="shared" si="0"/>
        <v>647</v>
      </c>
      <c r="H48" s="6">
        <f t="shared" si="1"/>
        <v>0</v>
      </c>
      <c r="I48" s="6">
        <f t="shared" si="6"/>
        <v>159.70000000000005</v>
      </c>
      <c r="J48" s="33">
        <f t="shared" si="3"/>
        <v>483.20000000000005</v>
      </c>
      <c r="K48" s="6">
        <f t="shared" si="7"/>
        <v>563.29999999999995</v>
      </c>
      <c r="L48" s="6">
        <f t="shared" si="8"/>
        <v>424.5</v>
      </c>
      <c r="M48" s="27"/>
      <c r="N48" s="27"/>
    </row>
    <row r="49" spans="1:14" x14ac:dyDescent="0.35">
      <c r="A49" s="23">
        <v>40513</v>
      </c>
      <c r="B49" s="29">
        <v>502</v>
      </c>
      <c r="C49" s="29">
        <v>529</v>
      </c>
      <c r="D49" s="33">
        <f t="shared" si="2"/>
        <v>1693</v>
      </c>
      <c r="E49" s="33">
        <f t="shared" si="4"/>
        <v>159</v>
      </c>
      <c r="F49" s="6">
        <f t="shared" si="5"/>
        <v>723</v>
      </c>
      <c r="G49" s="6">
        <f t="shared" si="0"/>
        <v>502</v>
      </c>
      <c r="H49" s="6">
        <f t="shared" si="1"/>
        <v>0</v>
      </c>
      <c r="I49" s="6">
        <f t="shared" si="6"/>
        <v>221</v>
      </c>
      <c r="J49" s="33">
        <f t="shared" si="3"/>
        <v>472</v>
      </c>
      <c r="K49" s="6">
        <f t="shared" si="7"/>
        <v>424.5</v>
      </c>
      <c r="L49" s="6">
        <f t="shared" si="8"/>
        <v>545.5</v>
      </c>
      <c r="M49" s="27"/>
      <c r="N49" s="27"/>
    </row>
    <row r="50" spans="1:14" x14ac:dyDescent="0.35">
      <c r="A50" s="23">
        <v>40544</v>
      </c>
      <c r="B50" s="29">
        <v>463</v>
      </c>
      <c r="C50" s="29">
        <v>510</v>
      </c>
      <c r="D50" s="33">
        <f t="shared" si="2"/>
        <v>1702.7</v>
      </c>
      <c r="E50" s="33">
        <f t="shared" si="4"/>
        <v>167.7</v>
      </c>
      <c r="F50" s="6">
        <f t="shared" si="5"/>
        <v>645.5</v>
      </c>
      <c r="G50" s="6">
        <f t="shared" si="0"/>
        <v>463</v>
      </c>
      <c r="H50" s="6">
        <f t="shared" si="1"/>
        <v>0</v>
      </c>
      <c r="I50" s="6">
        <f t="shared" si="6"/>
        <v>182.5</v>
      </c>
      <c r="J50" s="33">
        <f t="shared" si="3"/>
        <v>414</v>
      </c>
      <c r="K50" s="6">
        <f t="shared" si="7"/>
        <v>545.5</v>
      </c>
      <c r="L50" s="6">
        <f t="shared" si="8"/>
        <v>511.70000000000005</v>
      </c>
      <c r="M50" s="27"/>
      <c r="N50" s="27"/>
    </row>
    <row r="51" spans="1:14" x14ac:dyDescent="0.35">
      <c r="A51" s="23">
        <v>40575</v>
      </c>
      <c r="B51" s="29">
        <v>483</v>
      </c>
      <c r="C51" s="29">
        <v>495</v>
      </c>
      <c r="D51" s="33">
        <f t="shared" si="2"/>
        <v>1746.3</v>
      </c>
      <c r="E51" s="33">
        <f t="shared" si="4"/>
        <v>162.29999999999998</v>
      </c>
      <c r="F51" s="6">
        <f t="shared" si="5"/>
        <v>728</v>
      </c>
      <c r="G51" s="6">
        <f t="shared" si="0"/>
        <v>483</v>
      </c>
      <c r="H51" s="6">
        <f t="shared" si="1"/>
        <v>0</v>
      </c>
      <c r="I51" s="6">
        <f t="shared" si="6"/>
        <v>245</v>
      </c>
      <c r="J51" s="33">
        <f t="shared" si="3"/>
        <v>486.5</v>
      </c>
      <c r="K51" s="6">
        <f t="shared" si="7"/>
        <v>511.70000000000005</v>
      </c>
      <c r="L51" s="6">
        <f t="shared" si="8"/>
        <v>506.59999999999991</v>
      </c>
      <c r="M51" s="27"/>
      <c r="N51" s="27"/>
    </row>
    <row r="52" spans="1:14" x14ac:dyDescent="0.35">
      <c r="A52" s="23">
        <v>40603</v>
      </c>
      <c r="B52" s="29">
        <v>540</v>
      </c>
      <c r="C52" s="29">
        <v>530</v>
      </c>
      <c r="D52" s="33">
        <f t="shared" si="2"/>
        <v>1807.9</v>
      </c>
      <c r="E52" s="33">
        <f t="shared" si="4"/>
        <v>177.9</v>
      </c>
      <c r="F52" s="6">
        <f t="shared" si="5"/>
        <v>756.7</v>
      </c>
      <c r="G52" s="6">
        <f t="shared" si="0"/>
        <v>540</v>
      </c>
      <c r="H52" s="6">
        <f t="shared" si="1"/>
        <v>0</v>
      </c>
      <c r="I52" s="6">
        <f t="shared" si="6"/>
        <v>216.70000000000005</v>
      </c>
      <c r="J52" s="33">
        <f t="shared" si="3"/>
        <v>486.70000000000005</v>
      </c>
      <c r="K52" s="6">
        <f t="shared" si="7"/>
        <v>506.59999999999991</v>
      </c>
      <c r="L52" s="6">
        <f t="shared" si="8"/>
        <v>544.60000000000014</v>
      </c>
      <c r="M52" s="27"/>
      <c r="N52" s="27"/>
    </row>
    <row r="53" spans="1:14" x14ac:dyDescent="0.35">
      <c r="A53" s="23">
        <v>40634</v>
      </c>
      <c r="B53" s="29">
        <v>521</v>
      </c>
      <c r="C53" s="29">
        <v>559</v>
      </c>
      <c r="D53" s="33">
        <f t="shared" si="2"/>
        <v>1843.6</v>
      </c>
      <c r="E53" s="33">
        <f t="shared" si="4"/>
        <v>150.6</v>
      </c>
      <c r="F53" s="6">
        <f t="shared" si="5"/>
        <v>723.3</v>
      </c>
      <c r="G53" s="6">
        <f t="shared" si="0"/>
        <v>521</v>
      </c>
      <c r="H53" s="6">
        <f t="shared" si="1"/>
        <v>0</v>
      </c>
      <c r="I53" s="6">
        <f t="shared" si="6"/>
        <v>202.29999999999995</v>
      </c>
      <c r="J53" s="33">
        <f t="shared" si="3"/>
        <v>462.79999999999995</v>
      </c>
      <c r="K53" s="6">
        <f t="shared" si="7"/>
        <v>544.60000000000014</v>
      </c>
      <c r="L53" s="6">
        <f t="shared" si="8"/>
        <v>575.69999999999982</v>
      </c>
      <c r="M53" s="27"/>
      <c r="N53" s="27"/>
    </row>
    <row r="54" spans="1:14" x14ac:dyDescent="0.35">
      <c r="A54" s="23">
        <v>40664</v>
      </c>
      <c r="B54" s="29">
        <v>714</v>
      </c>
      <c r="C54" s="29">
        <v>541</v>
      </c>
      <c r="D54" s="33">
        <f t="shared" si="2"/>
        <v>1810.3</v>
      </c>
      <c r="E54" s="33">
        <f t="shared" si="4"/>
        <v>174.29999999999998</v>
      </c>
      <c r="F54" s="6">
        <f t="shared" si="5"/>
        <v>746.90000000000009</v>
      </c>
      <c r="G54" s="6">
        <f t="shared" si="0"/>
        <v>714</v>
      </c>
      <c r="H54" s="6">
        <f t="shared" si="1"/>
        <v>0</v>
      </c>
      <c r="I54" s="6">
        <f t="shared" si="6"/>
        <v>32.900000000000091</v>
      </c>
      <c r="J54" s="33">
        <f t="shared" si="3"/>
        <v>389.90000000000009</v>
      </c>
      <c r="K54" s="6">
        <f t="shared" si="7"/>
        <v>575.69999999999982</v>
      </c>
      <c r="L54" s="6">
        <f t="shared" si="8"/>
        <v>487.70000000000005</v>
      </c>
      <c r="M54" s="27"/>
      <c r="N54" s="27"/>
    </row>
    <row r="55" spans="1:14" x14ac:dyDescent="0.35">
      <c r="A55" s="23">
        <v>40695</v>
      </c>
      <c r="B55" s="29">
        <v>533</v>
      </c>
      <c r="C55" s="29">
        <v>593</v>
      </c>
      <c r="D55" s="33">
        <f t="shared" si="2"/>
        <v>1846.4</v>
      </c>
      <c r="E55" s="33">
        <f t="shared" si="4"/>
        <v>170.4</v>
      </c>
      <c r="F55" s="6">
        <f t="shared" si="5"/>
        <v>608.59999999999991</v>
      </c>
      <c r="G55" s="6">
        <f t="shared" si="0"/>
        <v>533</v>
      </c>
      <c r="H55" s="6">
        <f t="shared" si="1"/>
        <v>0</v>
      </c>
      <c r="I55" s="6">
        <f t="shared" si="6"/>
        <v>75.599999999999909</v>
      </c>
      <c r="J55" s="33">
        <f t="shared" si="3"/>
        <v>342.09999999999991</v>
      </c>
      <c r="K55" s="6">
        <f t="shared" si="7"/>
        <v>487.70000000000005</v>
      </c>
      <c r="L55" s="6">
        <f t="shared" si="8"/>
        <v>750.10000000000014</v>
      </c>
      <c r="M55" s="27"/>
      <c r="N55" s="27"/>
    </row>
    <row r="56" spans="1:14" x14ac:dyDescent="0.35">
      <c r="A56" s="23">
        <v>40725</v>
      </c>
      <c r="B56" s="29">
        <v>496</v>
      </c>
      <c r="C56" s="29">
        <v>502</v>
      </c>
      <c r="D56" s="33">
        <f t="shared" si="2"/>
        <v>1835.5</v>
      </c>
      <c r="E56" s="33">
        <f t="shared" si="4"/>
        <v>184.5</v>
      </c>
      <c r="F56" s="6">
        <f t="shared" si="5"/>
        <v>563.29999999999995</v>
      </c>
      <c r="G56" s="6">
        <f t="shared" si="0"/>
        <v>496</v>
      </c>
      <c r="H56" s="6">
        <f t="shared" si="1"/>
        <v>0</v>
      </c>
      <c r="I56" s="6">
        <f t="shared" si="6"/>
        <v>67.299999999999955</v>
      </c>
      <c r="J56" s="33">
        <f t="shared" si="3"/>
        <v>315.29999999999995</v>
      </c>
      <c r="K56" s="6">
        <f t="shared" si="7"/>
        <v>750.10000000000014</v>
      </c>
      <c r="L56" s="6">
        <f t="shared" si="8"/>
        <v>522.09999999999991</v>
      </c>
      <c r="M56" s="27"/>
      <c r="N56" s="27"/>
    </row>
    <row r="57" spans="1:14" x14ac:dyDescent="0.35">
      <c r="A57" s="23">
        <v>40756</v>
      </c>
      <c r="B57" s="29">
        <v>449</v>
      </c>
      <c r="C57" s="29">
        <v>581</v>
      </c>
      <c r="D57" s="33">
        <f t="shared" si="2"/>
        <v>1958.4</v>
      </c>
      <c r="E57" s="33">
        <f t="shared" si="4"/>
        <v>194.4</v>
      </c>
      <c r="F57" s="6">
        <f t="shared" si="5"/>
        <v>817.40000000000009</v>
      </c>
      <c r="G57" s="6">
        <f t="shared" si="0"/>
        <v>449</v>
      </c>
      <c r="H57" s="6">
        <f t="shared" si="1"/>
        <v>0</v>
      </c>
      <c r="I57" s="6">
        <f t="shared" si="6"/>
        <v>368.40000000000009</v>
      </c>
      <c r="J57" s="33">
        <f t="shared" si="3"/>
        <v>592.90000000000009</v>
      </c>
      <c r="K57" s="6">
        <f t="shared" si="7"/>
        <v>522.09999999999991</v>
      </c>
      <c r="L57" s="6">
        <f t="shared" si="8"/>
        <v>618.90000000000009</v>
      </c>
      <c r="M57" s="27"/>
      <c r="N57" s="27"/>
    </row>
    <row r="58" spans="1:14" x14ac:dyDescent="0.35">
      <c r="A58" s="23">
        <v>40787</v>
      </c>
      <c r="B58" s="29">
        <v>531</v>
      </c>
      <c r="C58" s="29">
        <v>568</v>
      </c>
      <c r="D58" s="33">
        <f t="shared" si="2"/>
        <v>1988.8</v>
      </c>
      <c r="E58" s="33">
        <f t="shared" si="4"/>
        <v>157.79999999999998</v>
      </c>
      <c r="F58" s="6">
        <f t="shared" si="5"/>
        <v>890.5</v>
      </c>
      <c r="G58" s="6">
        <f t="shared" si="0"/>
        <v>531</v>
      </c>
      <c r="H58" s="6">
        <f t="shared" si="1"/>
        <v>0</v>
      </c>
      <c r="I58" s="6">
        <f t="shared" si="6"/>
        <v>359.5</v>
      </c>
      <c r="J58" s="33">
        <f t="shared" si="3"/>
        <v>625</v>
      </c>
      <c r="K58" s="6">
        <f t="shared" si="7"/>
        <v>618.90000000000009</v>
      </c>
      <c r="L58" s="6">
        <f t="shared" si="8"/>
        <v>479.39999999999986</v>
      </c>
      <c r="M58" s="27"/>
      <c r="N58" s="27"/>
    </row>
    <row r="59" spans="1:14" x14ac:dyDescent="0.35">
      <c r="A59" s="23">
        <v>40817</v>
      </c>
      <c r="B59" s="29">
        <v>639</v>
      </c>
      <c r="C59" s="29">
        <v>615</v>
      </c>
      <c r="D59" s="33">
        <f t="shared" si="2"/>
        <v>1919.8</v>
      </c>
      <c r="E59" s="33">
        <f t="shared" si="4"/>
        <v>130.79999999999998</v>
      </c>
      <c r="F59" s="6">
        <f t="shared" si="5"/>
        <v>978.40000000000009</v>
      </c>
      <c r="G59" s="6">
        <f t="shared" si="0"/>
        <v>639</v>
      </c>
      <c r="H59" s="6">
        <f t="shared" si="1"/>
        <v>0</v>
      </c>
      <c r="I59" s="6">
        <f t="shared" si="6"/>
        <v>339.40000000000009</v>
      </c>
      <c r="J59" s="33">
        <f t="shared" si="3"/>
        <v>658.90000000000009</v>
      </c>
      <c r="K59" s="6">
        <f t="shared" si="7"/>
        <v>479.39999999999986</v>
      </c>
      <c r="L59" s="6">
        <f t="shared" si="8"/>
        <v>462</v>
      </c>
      <c r="M59" s="27"/>
      <c r="N59" s="27"/>
    </row>
    <row r="60" spans="1:14" x14ac:dyDescent="0.35">
      <c r="A60" s="23">
        <v>40848</v>
      </c>
      <c r="B60" s="29">
        <v>591</v>
      </c>
      <c r="C60" s="29">
        <v>648</v>
      </c>
      <c r="D60" s="33">
        <f t="shared" si="2"/>
        <v>1765.4</v>
      </c>
      <c r="E60" s="33">
        <f t="shared" si="4"/>
        <v>155.4</v>
      </c>
      <c r="F60" s="6">
        <f t="shared" si="5"/>
        <v>818.8</v>
      </c>
      <c r="G60" s="6">
        <f t="shared" si="0"/>
        <v>591</v>
      </c>
      <c r="H60" s="6">
        <f t="shared" si="1"/>
        <v>0</v>
      </c>
      <c r="I60" s="6">
        <f t="shared" si="6"/>
        <v>227.79999999999995</v>
      </c>
      <c r="J60" s="33">
        <f t="shared" si="3"/>
        <v>523.29999999999995</v>
      </c>
      <c r="K60" s="6">
        <f t="shared" si="7"/>
        <v>462</v>
      </c>
      <c r="L60" s="6">
        <f t="shared" si="8"/>
        <v>484.60000000000014</v>
      </c>
      <c r="M60" s="27"/>
      <c r="N60" s="27"/>
    </row>
    <row r="61" spans="1:14" x14ac:dyDescent="0.35">
      <c r="A61" s="23">
        <v>40878</v>
      </c>
      <c r="B61" s="29">
        <v>328</v>
      </c>
      <c r="C61" s="29">
        <v>526</v>
      </c>
      <c r="D61" s="33">
        <f t="shared" si="2"/>
        <v>1656.4</v>
      </c>
      <c r="E61" s="33">
        <f t="shared" si="4"/>
        <v>176.4</v>
      </c>
      <c r="F61" s="6">
        <f t="shared" si="5"/>
        <v>689.8</v>
      </c>
      <c r="G61" s="6">
        <f t="shared" si="0"/>
        <v>328</v>
      </c>
      <c r="H61" s="6">
        <f t="shared" si="1"/>
        <v>0</v>
      </c>
      <c r="I61" s="6">
        <f t="shared" si="6"/>
        <v>361.79999999999995</v>
      </c>
      <c r="J61" s="33">
        <f t="shared" si="3"/>
        <v>525.79999999999995</v>
      </c>
      <c r="K61" s="6">
        <f t="shared" si="7"/>
        <v>484.60000000000014</v>
      </c>
      <c r="L61" s="6">
        <f t="shared" si="8"/>
        <v>482</v>
      </c>
      <c r="M61" s="27"/>
      <c r="N61" s="27"/>
    </row>
    <row r="62" spans="1:14" x14ac:dyDescent="0.35">
      <c r="A62" s="23">
        <v>40909</v>
      </c>
      <c r="B62" s="29">
        <v>721</v>
      </c>
      <c r="C62" s="29">
        <v>436</v>
      </c>
      <c r="D62" s="33">
        <f t="shared" si="2"/>
        <v>1737.3</v>
      </c>
      <c r="E62" s="33">
        <f t="shared" si="4"/>
        <v>195.29999999999998</v>
      </c>
      <c r="F62" s="6">
        <f t="shared" si="5"/>
        <v>846.40000000000009</v>
      </c>
      <c r="G62" s="6">
        <f t="shared" si="0"/>
        <v>721</v>
      </c>
      <c r="H62" s="6">
        <f t="shared" si="1"/>
        <v>0</v>
      </c>
      <c r="I62" s="6">
        <f t="shared" si="6"/>
        <v>125.40000000000009</v>
      </c>
      <c r="J62" s="33">
        <f t="shared" si="3"/>
        <v>485.90000000000009</v>
      </c>
      <c r="K62" s="6">
        <f t="shared" si="7"/>
        <v>482</v>
      </c>
      <c r="L62" s="6">
        <f t="shared" si="8"/>
        <v>408.89999999999986</v>
      </c>
      <c r="M62" s="27"/>
      <c r="N62" s="27"/>
    </row>
    <row r="63" spans="1:14" x14ac:dyDescent="0.35">
      <c r="A63" s="23">
        <v>40940</v>
      </c>
      <c r="B63" s="29">
        <v>598</v>
      </c>
      <c r="C63" s="29">
        <v>518</v>
      </c>
      <c r="D63" s="33">
        <f t="shared" si="2"/>
        <v>1950.2</v>
      </c>
      <c r="E63" s="33">
        <f t="shared" si="4"/>
        <v>193.2</v>
      </c>
      <c r="F63" s="6">
        <f t="shared" si="5"/>
        <v>607.40000000000009</v>
      </c>
      <c r="G63" s="6">
        <f t="shared" si="0"/>
        <v>598</v>
      </c>
      <c r="H63" s="6">
        <f t="shared" si="1"/>
        <v>0</v>
      </c>
      <c r="I63" s="6">
        <f t="shared" si="6"/>
        <v>9.4000000000000909</v>
      </c>
      <c r="J63" s="33">
        <f t="shared" si="3"/>
        <v>308.40000000000009</v>
      </c>
      <c r="K63" s="6">
        <f t="shared" si="7"/>
        <v>408.89999999999986</v>
      </c>
      <c r="L63" s="6">
        <f t="shared" si="8"/>
        <v>933.90000000000009</v>
      </c>
      <c r="M63" s="27"/>
      <c r="N63" s="27"/>
    </row>
    <row r="64" spans="1:14" x14ac:dyDescent="0.35">
      <c r="A64" s="23">
        <v>40969</v>
      </c>
      <c r="B64" s="29">
        <v>672</v>
      </c>
      <c r="C64" s="29">
        <v>588</v>
      </c>
      <c r="D64" s="33">
        <f t="shared" si="2"/>
        <v>2078.3000000000002</v>
      </c>
      <c r="E64" s="33">
        <f t="shared" si="4"/>
        <v>195.29999999999998</v>
      </c>
      <c r="F64" s="6">
        <f t="shared" si="5"/>
        <v>418.29999999999995</v>
      </c>
      <c r="G64" s="6">
        <f t="shared" si="0"/>
        <v>418.29999999999995</v>
      </c>
      <c r="H64" s="6">
        <f t="shared" si="1"/>
        <v>253.70000000000005</v>
      </c>
      <c r="I64" s="6">
        <f t="shared" si="6"/>
        <v>0</v>
      </c>
      <c r="J64" s="33">
        <f t="shared" si="3"/>
        <v>209.14999999999998</v>
      </c>
      <c r="K64" s="6">
        <f t="shared" si="7"/>
        <v>933.90000000000009</v>
      </c>
      <c r="L64" s="6">
        <f t="shared" si="8"/>
        <v>726.10000000000014</v>
      </c>
      <c r="M64" s="27"/>
      <c r="N64" s="27"/>
    </row>
    <row r="65" spans="1:14" x14ac:dyDescent="0.35">
      <c r="A65" s="23">
        <v>41000</v>
      </c>
      <c r="B65" s="29">
        <v>625</v>
      </c>
      <c r="C65" s="29">
        <v>651</v>
      </c>
      <c r="D65" s="33">
        <f t="shared" si="2"/>
        <v>2114.3000000000002</v>
      </c>
      <c r="E65" s="33">
        <f t="shared" si="4"/>
        <v>168.29999999999998</v>
      </c>
      <c r="F65" s="6">
        <f t="shared" si="5"/>
        <v>933.90000000000009</v>
      </c>
      <c r="G65" s="6">
        <f t="shared" si="0"/>
        <v>625</v>
      </c>
      <c r="H65" s="6">
        <f t="shared" si="1"/>
        <v>0</v>
      </c>
      <c r="I65" s="6">
        <f t="shared" si="6"/>
        <v>308.90000000000009</v>
      </c>
      <c r="J65" s="33">
        <f t="shared" si="3"/>
        <v>621.40000000000009</v>
      </c>
      <c r="K65" s="6">
        <f t="shared" si="7"/>
        <v>726.10000000000014</v>
      </c>
      <c r="L65" s="6">
        <f t="shared" si="8"/>
        <v>454.29999999999995</v>
      </c>
      <c r="M65" s="27"/>
      <c r="N65" s="27"/>
    </row>
    <row r="66" spans="1:14" x14ac:dyDescent="0.35">
      <c r="A66" s="23">
        <v>41030</v>
      </c>
      <c r="B66" s="29">
        <v>670</v>
      </c>
      <c r="C66" s="29">
        <v>644</v>
      </c>
      <c r="D66" s="33">
        <f t="shared" si="2"/>
        <v>2048.9</v>
      </c>
      <c r="E66" s="33">
        <f t="shared" si="4"/>
        <v>192.9</v>
      </c>
      <c r="F66" s="6">
        <f t="shared" si="5"/>
        <v>1035.0000000000002</v>
      </c>
      <c r="G66" s="6">
        <f t="shared" ref="G66:G122" si="9">MIN(B66,F66)</f>
        <v>670</v>
      </c>
      <c r="H66" s="6">
        <f t="shared" ref="H66:H122" si="10">B66-G66</f>
        <v>0</v>
      </c>
      <c r="I66" s="6">
        <f t="shared" si="6"/>
        <v>365.00000000000023</v>
      </c>
      <c r="J66" s="33">
        <f t="shared" si="3"/>
        <v>700.00000000000023</v>
      </c>
      <c r="K66" s="6">
        <f t="shared" si="7"/>
        <v>454.29999999999995</v>
      </c>
      <c r="L66" s="6">
        <f t="shared" si="8"/>
        <v>559.59999999999991</v>
      </c>
      <c r="M66" s="27"/>
      <c r="N66" s="27"/>
    </row>
    <row r="67" spans="1:14" x14ac:dyDescent="0.35">
      <c r="A67" s="23">
        <v>41061</v>
      </c>
      <c r="B67" s="29">
        <v>621</v>
      </c>
      <c r="C67" s="29">
        <v>651</v>
      </c>
      <c r="D67" s="33">
        <f t="shared" ref="D67:D130" si="11">SUM(C67:C69)+E67</f>
        <v>2052.6999999999998</v>
      </c>
      <c r="E67" s="33">
        <f t="shared" ref="E67:E130" si="12">0.3*C70</f>
        <v>197.7</v>
      </c>
      <c r="F67" s="6">
        <f t="shared" si="5"/>
        <v>819.30000000000018</v>
      </c>
      <c r="G67" s="6">
        <f t="shared" si="9"/>
        <v>621</v>
      </c>
      <c r="H67" s="6">
        <f t="shared" si="10"/>
        <v>0</v>
      </c>
      <c r="I67" s="6">
        <f t="shared" si="6"/>
        <v>198.30000000000018</v>
      </c>
      <c r="J67" s="33">
        <f t="shared" ref="J67:J122" si="13">AVERAGE(F67,I67)</f>
        <v>508.80000000000018</v>
      </c>
      <c r="K67" s="6">
        <f t="shared" si="7"/>
        <v>559.59999999999991</v>
      </c>
      <c r="L67" s="6">
        <f t="shared" si="8"/>
        <v>673.79999999999973</v>
      </c>
      <c r="M67" s="27"/>
      <c r="N67" s="27"/>
    </row>
    <row r="68" spans="1:14" x14ac:dyDescent="0.35">
      <c r="A68" s="23">
        <v>41091</v>
      </c>
      <c r="B68" s="29">
        <v>537</v>
      </c>
      <c r="C68" s="29">
        <v>561</v>
      </c>
      <c r="D68" s="33">
        <f t="shared" si="11"/>
        <v>2073.3000000000002</v>
      </c>
      <c r="E68" s="33">
        <f t="shared" si="12"/>
        <v>210.29999999999998</v>
      </c>
      <c r="F68" s="6">
        <f t="shared" ref="F68:F122" si="14">I67+K67</f>
        <v>757.90000000000009</v>
      </c>
      <c r="G68" s="6">
        <f t="shared" si="9"/>
        <v>537</v>
      </c>
      <c r="H68" s="6">
        <f t="shared" si="10"/>
        <v>0</v>
      </c>
      <c r="I68" s="6">
        <f t="shared" ref="I68:I122" si="15">F68-G68</f>
        <v>220.90000000000009</v>
      </c>
      <c r="J68" s="33">
        <f t="shared" si="13"/>
        <v>489.40000000000009</v>
      </c>
      <c r="K68" s="6">
        <f t="shared" ref="K68:K122" si="16">L67</f>
        <v>673.79999999999973</v>
      </c>
      <c r="L68" s="6">
        <f t="shared" ref="L68:L122" si="17">MAX(0,D68-F68-K68)</f>
        <v>641.60000000000036</v>
      </c>
      <c r="M68" s="27"/>
      <c r="N68" s="27"/>
    </row>
    <row r="69" spans="1:14" x14ac:dyDescent="0.35">
      <c r="A69" s="23">
        <v>41122</v>
      </c>
      <c r="B69" s="29">
        <v>579</v>
      </c>
      <c r="C69" s="29">
        <v>643</v>
      </c>
      <c r="D69" s="33">
        <f t="shared" si="11"/>
        <v>2220.5</v>
      </c>
      <c r="E69" s="33">
        <f t="shared" si="12"/>
        <v>217.5</v>
      </c>
      <c r="F69" s="6">
        <f t="shared" si="14"/>
        <v>894.69999999999982</v>
      </c>
      <c r="G69" s="6">
        <f t="shared" si="9"/>
        <v>579</v>
      </c>
      <c r="H69" s="6">
        <f t="shared" si="10"/>
        <v>0</v>
      </c>
      <c r="I69" s="6">
        <f t="shared" si="15"/>
        <v>315.69999999999982</v>
      </c>
      <c r="J69" s="33">
        <f t="shared" si="13"/>
        <v>605.19999999999982</v>
      </c>
      <c r="K69" s="6">
        <f t="shared" si="16"/>
        <v>641.60000000000036</v>
      </c>
      <c r="L69" s="6">
        <f t="shared" si="17"/>
        <v>684.19999999999982</v>
      </c>
      <c r="M69" s="27"/>
      <c r="N69" s="27"/>
    </row>
    <row r="70" spans="1:14" x14ac:dyDescent="0.35">
      <c r="A70" s="23">
        <v>41153</v>
      </c>
      <c r="B70" s="29">
        <v>572</v>
      </c>
      <c r="C70" s="29">
        <v>659</v>
      </c>
      <c r="D70" s="33">
        <f t="shared" si="11"/>
        <v>2259.9</v>
      </c>
      <c r="E70" s="33">
        <f t="shared" si="12"/>
        <v>174.9</v>
      </c>
      <c r="F70" s="6">
        <f t="shared" si="14"/>
        <v>957.30000000000018</v>
      </c>
      <c r="G70" s="6">
        <f t="shared" si="9"/>
        <v>572</v>
      </c>
      <c r="H70" s="6">
        <f t="shared" si="10"/>
        <v>0</v>
      </c>
      <c r="I70" s="6">
        <f t="shared" si="15"/>
        <v>385.30000000000018</v>
      </c>
      <c r="J70" s="33">
        <f t="shared" si="13"/>
        <v>671.30000000000018</v>
      </c>
      <c r="K70" s="6">
        <f t="shared" si="16"/>
        <v>684.19999999999982</v>
      </c>
      <c r="L70" s="6">
        <f t="shared" si="17"/>
        <v>618.40000000000009</v>
      </c>
      <c r="M70" s="27"/>
      <c r="N70" s="27"/>
    </row>
    <row r="71" spans="1:14" x14ac:dyDescent="0.35">
      <c r="A71" s="23">
        <v>41183</v>
      </c>
      <c r="B71" s="29">
        <v>686</v>
      </c>
      <c r="C71" s="29">
        <v>701</v>
      </c>
      <c r="D71" s="33">
        <f t="shared" si="11"/>
        <v>2157.5</v>
      </c>
      <c r="E71" s="33">
        <f t="shared" si="12"/>
        <v>148.5</v>
      </c>
      <c r="F71" s="6">
        <f t="shared" si="14"/>
        <v>1069.5</v>
      </c>
      <c r="G71" s="6">
        <f t="shared" si="9"/>
        <v>686</v>
      </c>
      <c r="H71" s="6">
        <f t="shared" si="10"/>
        <v>0</v>
      </c>
      <c r="I71" s="6">
        <f t="shared" si="15"/>
        <v>383.5</v>
      </c>
      <c r="J71" s="33">
        <f t="shared" si="13"/>
        <v>726.5</v>
      </c>
      <c r="K71" s="6">
        <f t="shared" si="16"/>
        <v>618.40000000000009</v>
      </c>
      <c r="L71" s="6">
        <f t="shared" si="17"/>
        <v>469.59999999999991</v>
      </c>
      <c r="M71" s="27"/>
      <c r="N71" s="27"/>
    </row>
    <row r="72" spans="1:14" x14ac:dyDescent="0.35">
      <c r="A72" s="23">
        <v>41214</v>
      </c>
      <c r="B72" s="29">
        <v>640</v>
      </c>
      <c r="C72" s="29">
        <v>725</v>
      </c>
      <c r="D72" s="33">
        <f t="shared" si="11"/>
        <v>1962.3</v>
      </c>
      <c r="E72" s="33">
        <f t="shared" si="12"/>
        <v>159.29999999999998</v>
      </c>
      <c r="F72" s="6">
        <f t="shared" si="14"/>
        <v>1001.9000000000001</v>
      </c>
      <c r="G72" s="6">
        <f t="shared" si="9"/>
        <v>640</v>
      </c>
      <c r="H72" s="6">
        <f t="shared" si="10"/>
        <v>0</v>
      </c>
      <c r="I72" s="6">
        <f t="shared" si="15"/>
        <v>361.90000000000009</v>
      </c>
      <c r="J72" s="33">
        <f t="shared" si="13"/>
        <v>681.90000000000009</v>
      </c>
      <c r="K72" s="6">
        <f t="shared" si="16"/>
        <v>469.59999999999991</v>
      </c>
      <c r="L72" s="6">
        <f t="shared" si="17"/>
        <v>490.79999999999995</v>
      </c>
      <c r="M72" s="27"/>
      <c r="N72" s="27"/>
    </row>
    <row r="73" spans="1:14" x14ac:dyDescent="0.35">
      <c r="A73" s="23">
        <v>41244</v>
      </c>
      <c r="B73" s="29">
        <v>404</v>
      </c>
      <c r="C73" s="29">
        <v>583</v>
      </c>
      <c r="D73" s="33">
        <f t="shared" si="11"/>
        <v>1778.2</v>
      </c>
      <c r="E73" s="33">
        <f t="shared" si="12"/>
        <v>169.2</v>
      </c>
      <c r="F73" s="6">
        <f t="shared" si="14"/>
        <v>831.5</v>
      </c>
      <c r="G73" s="6">
        <f t="shared" si="9"/>
        <v>404</v>
      </c>
      <c r="H73" s="6">
        <f t="shared" si="10"/>
        <v>0</v>
      </c>
      <c r="I73" s="6">
        <f t="shared" si="15"/>
        <v>427.5</v>
      </c>
      <c r="J73" s="33">
        <f t="shared" si="13"/>
        <v>629.5</v>
      </c>
      <c r="K73" s="6">
        <f t="shared" si="16"/>
        <v>490.79999999999995</v>
      </c>
      <c r="L73" s="6">
        <f t="shared" si="17"/>
        <v>455.90000000000009</v>
      </c>
      <c r="M73" s="27"/>
      <c r="N73" s="27"/>
    </row>
    <row r="74" spans="1:14" x14ac:dyDescent="0.35">
      <c r="A74" s="23">
        <v>41275</v>
      </c>
      <c r="B74" s="29">
        <v>652</v>
      </c>
      <c r="C74" s="29">
        <v>495</v>
      </c>
      <c r="D74" s="33">
        <f t="shared" si="11"/>
        <v>1753.8</v>
      </c>
      <c r="E74" s="33">
        <f t="shared" si="12"/>
        <v>163.79999999999998</v>
      </c>
      <c r="F74" s="6">
        <f t="shared" si="14"/>
        <v>918.3</v>
      </c>
      <c r="G74" s="6">
        <f t="shared" si="9"/>
        <v>652</v>
      </c>
      <c r="H74" s="6">
        <f t="shared" si="10"/>
        <v>0</v>
      </c>
      <c r="I74" s="6">
        <f t="shared" si="15"/>
        <v>266.29999999999995</v>
      </c>
      <c r="J74" s="33">
        <f t="shared" si="13"/>
        <v>592.29999999999995</v>
      </c>
      <c r="K74" s="6">
        <f t="shared" si="16"/>
        <v>455.90000000000009</v>
      </c>
      <c r="L74" s="6">
        <f t="shared" si="17"/>
        <v>379.59999999999991</v>
      </c>
      <c r="M74" s="27"/>
      <c r="N74" s="27"/>
    </row>
    <row r="75" spans="1:14" x14ac:dyDescent="0.35">
      <c r="A75" s="23">
        <v>41306</v>
      </c>
      <c r="B75" s="29">
        <v>533</v>
      </c>
      <c r="C75" s="29">
        <v>531</v>
      </c>
      <c r="D75" s="33">
        <f t="shared" si="11"/>
        <v>1809.3</v>
      </c>
      <c r="E75" s="33">
        <f t="shared" si="12"/>
        <v>168.29999999999998</v>
      </c>
      <c r="F75" s="6">
        <f t="shared" si="14"/>
        <v>722.2</v>
      </c>
      <c r="G75" s="6">
        <f t="shared" si="9"/>
        <v>533</v>
      </c>
      <c r="H75" s="6">
        <f t="shared" si="10"/>
        <v>0</v>
      </c>
      <c r="I75" s="6">
        <f t="shared" si="15"/>
        <v>189.20000000000005</v>
      </c>
      <c r="J75" s="33">
        <f t="shared" si="13"/>
        <v>455.70000000000005</v>
      </c>
      <c r="K75" s="6">
        <f t="shared" si="16"/>
        <v>379.59999999999991</v>
      </c>
      <c r="L75" s="6">
        <f t="shared" si="17"/>
        <v>707.5</v>
      </c>
      <c r="M75" s="27"/>
      <c r="N75" s="27"/>
    </row>
    <row r="76" spans="1:14" x14ac:dyDescent="0.35">
      <c r="A76" s="23">
        <v>41334</v>
      </c>
      <c r="B76" s="29">
        <v>473</v>
      </c>
      <c r="C76" s="29">
        <v>564</v>
      </c>
      <c r="D76" s="33">
        <f t="shared" si="11"/>
        <v>1844.7</v>
      </c>
      <c r="E76" s="33">
        <f t="shared" si="12"/>
        <v>173.7</v>
      </c>
      <c r="F76" s="6">
        <f t="shared" si="14"/>
        <v>568.79999999999995</v>
      </c>
      <c r="G76" s="6">
        <f t="shared" si="9"/>
        <v>473</v>
      </c>
      <c r="H76" s="6">
        <f t="shared" si="10"/>
        <v>0</v>
      </c>
      <c r="I76" s="6">
        <f t="shared" si="15"/>
        <v>95.799999999999955</v>
      </c>
      <c r="J76" s="33">
        <f t="shared" si="13"/>
        <v>332.29999999999995</v>
      </c>
      <c r="K76" s="6">
        <f t="shared" si="16"/>
        <v>707.5</v>
      </c>
      <c r="L76" s="6">
        <f t="shared" si="17"/>
        <v>568.40000000000009</v>
      </c>
      <c r="M76" s="27"/>
      <c r="N76" s="27"/>
    </row>
    <row r="77" spans="1:14" x14ac:dyDescent="0.35">
      <c r="A77" s="23">
        <v>41365</v>
      </c>
      <c r="B77" s="29">
        <v>646</v>
      </c>
      <c r="C77" s="29">
        <v>546</v>
      </c>
      <c r="D77" s="33">
        <f t="shared" si="11"/>
        <v>1827.6</v>
      </c>
      <c r="E77" s="33">
        <f t="shared" si="12"/>
        <v>141.6</v>
      </c>
      <c r="F77" s="6">
        <f t="shared" si="14"/>
        <v>803.3</v>
      </c>
      <c r="G77" s="6">
        <f t="shared" si="9"/>
        <v>646</v>
      </c>
      <c r="H77" s="6">
        <f t="shared" si="10"/>
        <v>0</v>
      </c>
      <c r="I77" s="6">
        <f t="shared" si="15"/>
        <v>157.29999999999995</v>
      </c>
      <c r="J77" s="33">
        <f t="shared" si="13"/>
        <v>480.29999999999995</v>
      </c>
      <c r="K77" s="6">
        <f t="shared" si="16"/>
        <v>568.40000000000009</v>
      </c>
      <c r="L77" s="6">
        <f t="shared" si="17"/>
        <v>455.89999999999986</v>
      </c>
      <c r="M77" s="27"/>
      <c r="N77" s="27"/>
    </row>
    <row r="78" spans="1:14" x14ac:dyDescent="0.35">
      <c r="A78" s="23">
        <v>41395</v>
      </c>
      <c r="B78" s="29">
        <v>662</v>
      </c>
      <c r="C78" s="29">
        <v>561</v>
      </c>
      <c r="D78" s="33">
        <f t="shared" si="11"/>
        <v>1777.9</v>
      </c>
      <c r="E78" s="33">
        <f t="shared" si="12"/>
        <v>165.9</v>
      </c>
      <c r="F78" s="6">
        <f t="shared" si="14"/>
        <v>725.7</v>
      </c>
      <c r="G78" s="6">
        <f t="shared" si="9"/>
        <v>662</v>
      </c>
      <c r="H78" s="6">
        <f t="shared" si="10"/>
        <v>0</v>
      </c>
      <c r="I78" s="6">
        <f t="shared" si="15"/>
        <v>63.700000000000045</v>
      </c>
      <c r="J78" s="33">
        <f t="shared" si="13"/>
        <v>394.70000000000005</v>
      </c>
      <c r="K78" s="6">
        <f t="shared" si="16"/>
        <v>455.89999999999986</v>
      </c>
      <c r="L78" s="6">
        <f t="shared" si="17"/>
        <v>596.30000000000018</v>
      </c>
      <c r="M78" s="27"/>
      <c r="N78" s="27"/>
    </row>
    <row r="79" spans="1:14" x14ac:dyDescent="0.35">
      <c r="A79" s="23">
        <v>41426</v>
      </c>
      <c r="B79" s="29">
        <v>494</v>
      </c>
      <c r="C79" s="29">
        <v>579</v>
      </c>
      <c r="D79" s="33">
        <f t="shared" si="11"/>
        <v>1784.9</v>
      </c>
      <c r="E79" s="33">
        <f t="shared" si="12"/>
        <v>180.9</v>
      </c>
      <c r="F79" s="6">
        <f t="shared" si="14"/>
        <v>519.59999999999991</v>
      </c>
      <c r="G79" s="6">
        <f t="shared" si="9"/>
        <v>494</v>
      </c>
      <c r="H79" s="6">
        <f t="shared" si="10"/>
        <v>0</v>
      </c>
      <c r="I79" s="6">
        <f t="shared" si="15"/>
        <v>25.599999999999909</v>
      </c>
      <c r="J79" s="33">
        <f t="shared" si="13"/>
        <v>272.59999999999991</v>
      </c>
      <c r="K79" s="6">
        <f t="shared" si="16"/>
        <v>596.30000000000018</v>
      </c>
      <c r="L79" s="6">
        <f t="shared" si="17"/>
        <v>669</v>
      </c>
      <c r="M79" s="27"/>
      <c r="N79" s="27"/>
    </row>
    <row r="80" spans="1:14" x14ac:dyDescent="0.35">
      <c r="A80" s="23">
        <v>41456</v>
      </c>
      <c r="B80" s="29">
        <v>513</v>
      </c>
      <c r="C80" s="29">
        <v>472</v>
      </c>
      <c r="D80" s="33">
        <f t="shared" si="11"/>
        <v>1838.6</v>
      </c>
      <c r="E80" s="33">
        <f t="shared" si="12"/>
        <v>210.6</v>
      </c>
      <c r="F80" s="6">
        <f t="shared" si="14"/>
        <v>621.90000000000009</v>
      </c>
      <c r="G80" s="6">
        <f t="shared" si="9"/>
        <v>513</v>
      </c>
      <c r="H80" s="6">
        <f t="shared" si="10"/>
        <v>0</v>
      </c>
      <c r="I80" s="6">
        <f t="shared" si="15"/>
        <v>108.90000000000009</v>
      </c>
      <c r="J80" s="33">
        <f t="shared" si="13"/>
        <v>365.40000000000009</v>
      </c>
      <c r="K80" s="6">
        <f t="shared" si="16"/>
        <v>669</v>
      </c>
      <c r="L80" s="6">
        <f t="shared" si="17"/>
        <v>547.69999999999982</v>
      </c>
      <c r="M80" s="27"/>
      <c r="N80" s="27"/>
    </row>
    <row r="81" spans="1:14" x14ac:dyDescent="0.35">
      <c r="A81" s="23">
        <v>41487</v>
      </c>
      <c r="B81" s="29">
        <v>620</v>
      </c>
      <c r="C81" s="29">
        <v>553</v>
      </c>
      <c r="D81" s="33">
        <f t="shared" si="11"/>
        <v>2065.9</v>
      </c>
      <c r="E81" s="33">
        <f t="shared" si="12"/>
        <v>207.9</v>
      </c>
      <c r="F81" s="6">
        <f t="shared" si="14"/>
        <v>777.90000000000009</v>
      </c>
      <c r="G81" s="6">
        <f t="shared" si="9"/>
        <v>620</v>
      </c>
      <c r="H81" s="6">
        <f t="shared" si="10"/>
        <v>0</v>
      </c>
      <c r="I81" s="6">
        <f t="shared" si="15"/>
        <v>157.90000000000009</v>
      </c>
      <c r="J81" s="33">
        <f t="shared" si="13"/>
        <v>467.90000000000009</v>
      </c>
      <c r="K81" s="6">
        <f t="shared" si="16"/>
        <v>547.69999999999982</v>
      </c>
      <c r="L81" s="6">
        <f t="shared" si="17"/>
        <v>740.30000000000018</v>
      </c>
      <c r="M81" s="27"/>
      <c r="N81" s="27"/>
    </row>
    <row r="82" spans="1:14" x14ac:dyDescent="0.35">
      <c r="A82" s="23">
        <v>41518</v>
      </c>
      <c r="B82" s="29">
        <v>681</v>
      </c>
      <c r="C82" s="29">
        <v>603</v>
      </c>
      <c r="D82" s="33">
        <f t="shared" si="11"/>
        <v>2163</v>
      </c>
      <c r="E82" s="33">
        <f t="shared" si="12"/>
        <v>165</v>
      </c>
      <c r="F82" s="6">
        <f t="shared" si="14"/>
        <v>705.59999999999991</v>
      </c>
      <c r="G82" s="6">
        <f t="shared" si="9"/>
        <v>681</v>
      </c>
      <c r="H82" s="6">
        <f t="shared" si="10"/>
        <v>0</v>
      </c>
      <c r="I82" s="6">
        <f t="shared" si="15"/>
        <v>24.599999999999909</v>
      </c>
      <c r="J82" s="33">
        <f t="shared" si="13"/>
        <v>365.09999999999991</v>
      </c>
      <c r="K82" s="6">
        <f t="shared" si="16"/>
        <v>740.30000000000018</v>
      </c>
      <c r="L82" s="6">
        <f t="shared" si="17"/>
        <v>717.09999999999991</v>
      </c>
      <c r="M82" s="27"/>
      <c r="N82" s="27"/>
    </row>
    <row r="83" spans="1:14" x14ac:dyDescent="0.35">
      <c r="A83" s="23">
        <v>41548</v>
      </c>
      <c r="B83" s="29">
        <v>579</v>
      </c>
      <c r="C83" s="29">
        <v>702</v>
      </c>
      <c r="D83" s="33">
        <f t="shared" si="11"/>
        <v>2091.1</v>
      </c>
      <c r="E83" s="33">
        <f t="shared" si="12"/>
        <v>146.1</v>
      </c>
      <c r="F83" s="6">
        <f t="shared" si="14"/>
        <v>764.90000000000009</v>
      </c>
      <c r="G83" s="6">
        <f t="shared" si="9"/>
        <v>579</v>
      </c>
      <c r="H83" s="6">
        <f t="shared" si="10"/>
        <v>0</v>
      </c>
      <c r="I83" s="6">
        <f t="shared" si="15"/>
        <v>185.90000000000009</v>
      </c>
      <c r="J83" s="33">
        <f t="shared" si="13"/>
        <v>475.40000000000009</v>
      </c>
      <c r="K83" s="6">
        <f t="shared" si="16"/>
        <v>717.09999999999991</v>
      </c>
      <c r="L83" s="6">
        <f t="shared" si="17"/>
        <v>609.09999999999991</v>
      </c>
      <c r="M83" s="27"/>
      <c r="N83" s="27"/>
    </row>
    <row r="84" spans="1:14" x14ac:dyDescent="0.35">
      <c r="A84" s="23">
        <v>41579</v>
      </c>
      <c r="B84" s="29">
        <v>586</v>
      </c>
      <c r="C84" s="29">
        <v>693</v>
      </c>
      <c r="D84" s="33">
        <f t="shared" si="11"/>
        <v>1917.2</v>
      </c>
      <c r="E84" s="33">
        <f t="shared" si="12"/>
        <v>187.2</v>
      </c>
      <c r="F84" s="6">
        <f t="shared" si="14"/>
        <v>903</v>
      </c>
      <c r="G84" s="6">
        <f t="shared" si="9"/>
        <v>586</v>
      </c>
      <c r="H84" s="6">
        <f t="shared" si="10"/>
        <v>0</v>
      </c>
      <c r="I84" s="6">
        <f t="shared" si="15"/>
        <v>317</v>
      </c>
      <c r="J84" s="33">
        <f t="shared" si="13"/>
        <v>610</v>
      </c>
      <c r="K84" s="6">
        <f t="shared" si="16"/>
        <v>609.09999999999991</v>
      </c>
      <c r="L84" s="6">
        <f t="shared" si="17"/>
        <v>405.10000000000014</v>
      </c>
      <c r="M84" s="27"/>
      <c r="N84" s="27"/>
    </row>
    <row r="85" spans="1:14" x14ac:dyDescent="0.35">
      <c r="A85" s="23">
        <v>41609</v>
      </c>
      <c r="B85" s="29">
        <v>437</v>
      </c>
      <c r="C85" s="29">
        <v>550</v>
      </c>
      <c r="D85" s="33">
        <f t="shared" si="11"/>
        <v>1897.4</v>
      </c>
      <c r="E85" s="33">
        <f t="shared" si="12"/>
        <v>236.39999999999998</v>
      </c>
      <c r="F85" s="6">
        <f t="shared" si="14"/>
        <v>926.09999999999991</v>
      </c>
      <c r="G85" s="6">
        <f t="shared" si="9"/>
        <v>437</v>
      </c>
      <c r="H85" s="6">
        <f t="shared" si="10"/>
        <v>0</v>
      </c>
      <c r="I85" s="6">
        <f t="shared" si="15"/>
        <v>489.09999999999991</v>
      </c>
      <c r="J85" s="33">
        <f t="shared" si="13"/>
        <v>707.59999999999991</v>
      </c>
      <c r="K85" s="6">
        <f t="shared" si="16"/>
        <v>405.10000000000014</v>
      </c>
      <c r="L85" s="6">
        <f t="shared" si="17"/>
        <v>566.20000000000005</v>
      </c>
      <c r="M85" s="27"/>
      <c r="N85" s="27"/>
    </row>
    <row r="86" spans="1:14" x14ac:dyDescent="0.35">
      <c r="A86" s="23">
        <v>41640</v>
      </c>
      <c r="B86" s="29">
        <v>919</v>
      </c>
      <c r="C86" s="29">
        <v>487</v>
      </c>
      <c r="D86" s="33">
        <f t="shared" si="11"/>
        <v>2180.4</v>
      </c>
      <c r="E86" s="33">
        <f t="shared" si="12"/>
        <v>281.39999999999998</v>
      </c>
      <c r="F86" s="6">
        <f t="shared" si="14"/>
        <v>894.2</v>
      </c>
      <c r="G86" s="6">
        <f t="shared" si="9"/>
        <v>894.2</v>
      </c>
      <c r="H86" s="6">
        <f t="shared" si="10"/>
        <v>24.799999999999955</v>
      </c>
      <c r="I86" s="6">
        <f t="shared" si="15"/>
        <v>0</v>
      </c>
      <c r="J86" s="33">
        <f t="shared" si="13"/>
        <v>447.1</v>
      </c>
      <c r="K86" s="6">
        <f t="shared" si="16"/>
        <v>566.20000000000005</v>
      </c>
      <c r="L86" s="6">
        <f t="shared" si="17"/>
        <v>720</v>
      </c>
      <c r="M86" s="27"/>
      <c r="N86" s="27"/>
    </row>
    <row r="87" spans="1:14" x14ac:dyDescent="0.35">
      <c r="A87" s="23">
        <v>41671</v>
      </c>
      <c r="B87" s="29">
        <v>896</v>
      </c>
      <c r="C87" s="29">
        <v>624</v>
      </c>
      <c r="D87" s="33">
        <f t="shared" si="11"/>
        <v>2641.6</v>
      </c>
      <c r="E87" s="33">
        <f t="shared" si="12"/>
        <v>291.59999999999997</v>
      </c>
      <c r="F87" s="6">
        <f t="shared" si="14"/>
        <v>566.20000000000005</v>
      </c>
      <c r="G87" s="6">
        <f t="shared" si="9"/>
        <v>566.20000000000005</v>
      </c>
      <c r="H87" s="6">
        <f t="shared" si="10"/>
        <v>329.79999999999995</v>
      </c>
      <c r="I87" s="6">
        <f t="shared" si="15"/>
        <v>0</v>
      </c>
      <c r="J87" s="33">
        <f t="shared" si="13"/>
        <v>283.10000000000002</v>
      </c>
      <c r="K87" s="6">
        <f t="shared" si="16"/>
        <v>720</v>
      </c>
      <c r="L87" s="6">
        <f t="shared" si="17"/>
        <v>1355.3999999999996</v>
      </c>
      <c r="M87" s="27"/>
      <c r="N87" s="27"/>
    </row>
    <row r="88" spans="1:14" x14ac:dyDescent="0.35">
      <c r="A88" s="23">
        <v>41699</v>
      </c>
      <c r="B88" s="29">
        <v>1016</v>
      </c>
      <c r="C88" s="29">
        <v>788</v>
      </c>
      <c r="D88" s="33">
        <f t="shared" si="11"/>
        <v>2972.2</v>
      </c>
      <c r="E88" s="33">
        <f t="shared" si="12"/>
        <v>274.2</v>
      </c>
      <c r="F88" s="6">
        <f t="shared" si="14"/>
        <v>720</v>
      </c>
      <c r="G88" s="6">
        <f t="shared" si="9"/>
        <v>720</v>
      </c>
      <c r="H88" s="6">
        <f t="shared" si="10"/>
        <v>296</v>
      </c>
      <c r="I88" s="6">
        <f t="shared" si="15"/>
        <v>0</v>
      </c>
      <c r="J88" s="33">
        <f t="shared" si="13"/>
        <v>360</v>
      </c>
      <c r="K88" s="6">
        <f t="shared" si="16"/>
        <v>1355.3999999999996</v>
      </c>
      <c r="L88" s="6">
        <f t="shared" si="17"/>
        <v>896.80000000000018</v>
      </c>
      <c r="M88" s="27"/>
      <c r="N88" s="27"/>
    </row>
    <row r="89" spans="1:14" x14ac:dyDescent="0.35">
      <c r="A89" s="23">
        <v>41730</v>
      </c>
      <c r="B89" s="29">
        <v>946</v>
      </c>
      <c r="C89" s="29">
        <v>938</v>
      </c>
      <c r="D89" s="33">
        <f t="shared" si="11"/>
        <v>3043</v>
      </c>
      <c r="E89" s="33">
        <f t="shared" si="12"/>
        <v>219</v>
      </c>
      <c r="F89" s="6">
        <f t="shared" si="14"/>
        <v>1355.3999999999996</v>
      </c>
      <c r="G89" s="6">
        <f t="shared" si="9"/>
        <v>946</v>
      </c>
      <c r="H89" s="6">
        <f t="shared" si="10"/>
        <v>0</v>
      </c>
      <c r="I89" s="6">
        <f t="shared" si="15"/>
        <v>409.39999999999964</v>
      </c>
      <c r="J89" s="33">
        <f t="shared" si="13"/>
        <v>882.39999999999964</v>
      </c>
      <c r="K89" s="6">
        <f t="shared" si="16"/>
        <v>896.80000000000018</v>
      </c>
      <c r="L89" s="6">
        <f t="shared" si="17"/>
        <v>790.80000000000018</v>
      </c>
      <c r="M89" s="27"/>
      <c r="N89" s="27"/>
    </row>
    <row r="90" spans="1:14" x14ac:dyDescent="0.35">
      <c r="A90" s="23">
        <v>41760</v>
      </c>
      <c r="B90" s="29">
        <v>733</v>
      </c>
      <c r="C90" s="29">
        <v>972</v>
      </c>
      <c r="D90" s="33">
        <f t="shared" si="11"/>
        <v>2864.1</v>
      </c>
      <c r="E90" s="33">
        <f t="shared" si="12"/>
        <v>248.1</v>
      </c>
      <c r="F90" s="6">
        <f t="shared" si="14"/>
        <v>1306.1999999999998</v>
      </c>
      <c r="G90" s="6">
        <f t="shared" si="9"/>
        <v>733</v>
      </c>
      <c r="H90" s="6">
        <f t="shared" si="10"/>
        <v>0</v>
      </c>
      <c r="I90" s="6">
        <f t="shared" si="15"/>
        <v>573.19999999999982</v>
      </c>
      <c r="J90" s="33">
        <f t="shared" si="13"/>
        <v>939.69999999999982</v>
      </c>
      <c r="K90" s="6">
        <f t="shared" si="16"/>
        <v>790.80000000000018</v>
      </c>
      <c r="L90" s="6">
        <f t="shared" si="17"/>
        <v>767.09999999999991</v>
      </c>
      <c r="M90" s="27"/>
      <c r="N90" s="27"/>
    </row>
    <row r="91" spans="1:14" x14ac:dyDescent="0.35">
      <c r="A91" s="23">
        <v>41791</v>
      </c>
      <c r="B91" s="29">
        <v>644</v>
      </c>
      <c r="C91" s="29">
        <v>914</v>
      </c>
      <c r="D91" s="33">
        <f t="shared" si="11"/>
        <v>2733.2</v>
      </c>
      <c r="E91" s="33">
        <f t="shared" si="12"/>
        <v>262.2</v>
      </c>
      <c r="F91" s="6">
        <f t="shared" si="14"/>
        <v>1364</v>
      </c>
      <c r="G91" s="6">
        <f t="shared" si="9"/>
        <v>644</v>
      </c>
      <c r="H91" s="6">
        <f t="shared" si="10"/>
        <v>0</v>
      </c>
      <c r="I91" s="6">
        <f t="shared" si="15"/>
        <v>720</v>
      </c>
      <c r="J91" s="33">
        <f t="shared" si="13"/>
        <v>1042</v>
      </c>
      <c r="K91" s="6">
        <f t="shared" si="16"/>
        <v>767.09999999999991</v>
      </c>
      <c r="L91" s="6">
        <f t="shared" si="17"/>
        <v>602.09999999999991</v>
      </c>
      <c r="M91" s="27"/>
      <c r="N91" s="27"/>
    </row>
    <row r="92" spans="1:14" x14ac:dyDescent="0.35">
      <c r="A92" s="23">
        <v>41821</v>
      </c>
      <c r="B92" s="29">
        <v>670</v>
      </c>
      <c r="C92" s="29">
        <v>730</v>
      </c>
      <c r="D92" s="33">
        <f t="shared" si="11"/>
        <v>2701</v>
      </c>
      <c r="E92" s="33">
        <f t="shared" si="12"/>
        <v>270</v>
      </c>
      <c r="F92" s="6">
        <f t="shared" si="14"/>
        <v>1487.1</v>
      </c>
      <c r="G92" s="6">
        <f t="shared" si="9"/>
        <v>670</v>
      </c>
      <c r="H92" s="6">
        <f t="shared" si="10"/>
        <v>0</v>
      </c>
      <c r="I92" s="6">
        <f t="shared" si="15"/>
        <v>817.09999999999991</v>
      </c>
      <c r="J92" s="33">
        <f t="shared" si="13"/>
        <v>1152.0999999999999</v>
      </c>
      <c r="K92" s="6">
        <f t="shared" si="16"/>
        <v>602.09999999999991</v>
      </c>
      <c r="L92" s="6">
        <f t="shared" si="17"/>
        <v>611.80000000000018</v>
      </c>
      <c r="M92" s="27"/>
      <c r="N92" s="27"/>
    </row>
    <row r="93" spans="1:14" x14ac:dyDescent="0.35">
      <c r="A93" s="23">
        <v>41852</v>
      </c>
      <c r="B93" s="29">
        <v>816</v>
      </c>
      <c r="C93" s="29">
        <v>827</v>
      </c>
      <c r="D93" s="33">
        <f t="shared" si="11"/>
        <v>2868.6</v>
      </c>
      <c r="E93" s="33">
        <f t="shared" si="12"/>
        <v>267.59999999999997</v>
      </c>
      <c r="F93" s="6">
        <f t="shared" si="14"/>
        <v>1419.1999999999998</v>
      </c>
      <c r="G93" s="6">
        <f t="shared" si="9"/>
        <v>816</v>
      </c>
      <c r="H93" s="6">
        <f t="shared" si="10"/>
        <v>0</v>
      </c>
      <c r="I93" s="6">
        <f t="shared" si="15"/>
        <v>603.19999999999982</v>
      </c>
      <c r="J93" s="33">
        <f t="shared" si="13"/>
        <v>1011.1999999999998</v>
      </c>
      <c r="K93" s="6">
        <f t="shared" si="16"/>
        <v>611.80000000000018</v>
      </c>
      <c r="L93" s="6">
        <f t="shared" si="17"/>
        <v>837.59999999999991</v>
      </c>
      <c r="M93" s="27"/>
      <c r="N93" s="27"/>
    </row>
    <row r="94" spans="1:14" x14ac:dyDescent="0.35">
      <c r="A94" s="23">
        <v>41883</v>
      </c>
      <c r="B94" s="29">
        <v>670</v>
      </c>
      <c r="C94" s="29">
        <v>874</v>
      </c>
      <c r="D94" s="33">
        <f t="shared" si="11"/>
        <v>2872.1</v>
      </c>
      <c r="E94" s="33">
        <f t="shared" si="12"/>
        <v>206.1</v>
      </c>
      <c r="F94" s="6">
        <f t="shared" si="14"/>
        <v>1215</v>
      </c>
      <c r="G94" s="6">
        <f t="shared" si="9"/>
        <v>670</v>
      </c>
      <c r="H94" s="6">
        <f t="shared" si="10"/>
        <v>0</v>
      </c>
      <c r="I94" s="6">
        <f t="shared" si="15"/>
        <v>545</v>
      </c>
      <c r="J94" s="33">
        <f t="shared" si="13"/>
        <v>880</v>
      </c>
      <c r="K94" s="6">
        <f t="shared" si="16"/>
        <v>837.59999999999991</v>
      </c>
      <c r="L94" s="6">
        <f t="shared" si="17"/>
        <v>819.5</v>
      </c>
      <c r="M94" s="27"/>
      <c r="N94" s="27"/>
    </row>
    <row r="95" spans="1:14" x14ac:dyDescent="0.35">
      <c r="A95" s="23">
        <v>41913</v>
      </c>
      <c r="B95" s="29">
        <v>778</v>
      </c>
      <c r="C95" s="29">
        <v>900</v>
      </c>
      <c r="D95" s="33">
        <f t="shared" si="11"/>
        <v>2685.4</v>
      </c>
      <c r="E95" s="33">
        <f t="shared" si="12"/>
        <v>206.4</v>
      </c>
      <c r="F95" s="6">
        <f t="shared" si="14"/>
        <v>1382.6</v>
      </c>
      <c r="G95" s="6">
        <f t="shared" si="9"/>
        <v>778</v>
      </c>
      <c r="H95" s="6">
        <f t="shared" si="10"/>
        <v>0</v>
      </c>
      <c r="I95" s="6">
        <f t="shared" si="15"/>
        <v>604.59999999999991</v>
      </c>
      <c r="J95" s="33">
        <f t="shared" si="13"/>
        <v>993.59999999999991</v>
      </c>
      <c r="K95" s="6">
        <f t="shared" si="16"/>
        <v>819.5</v>
      </c>
      <c r="L95" s="6">
        <f t="shared" si="17"/>
        <v>483.30000000000018</v>
      </c>
      <c r="M95" s="27"/>
      <c r="N95" s="27"/>
    </row>
    <row r="96" spans="1:14" x14ac:dyDescent="0.35">
      <c r="A96" s="23">
        <v>41944</v>
      </c>
      <c r="B96" s="29">
        <v>710</v>
      </c>
      <c r="C96" s="29">
        <v>892</v>
      </c>
      <c r="D96" s="33">
        <f t="shared" si="11"/>
        <v>2464.4</v>
      </c>
      <c r="E96" s="33">
        <f t="shared" si="12"/>
        <v>197.4</v>
      </c>
      <c r="F96" s="6">
        <f t="shared" si="14"/>
        <v>1424.1</v>
      </c>
      <c r="G96" s="6">
        <f t="shared" si="9"/>
        <v>710</v>
      </c>
      <c r="H96" s="6">
        <f t="shared" si="10"/>
        <v>0</v>
      </c>
      <c r="I96" s="6">
        <f t="shared" si="15"/>
        <v>714.09999999999991</v>
      </c>
      <c r="J96" s="33">
        <f t="shared" si="13"/>
        <v>1069.0999999999999</v>
      </c>
      <c r="K96" s="6">
        <f t="shared" si="16"/>
        <v>483.30000000000018</v>
      </c>
      <c r="L96" s="6">
        <f t="shared" si="17"/>
        <v>557</v>
      </c>
      <c r="M96" s="27"/>
      <c r="N96" s="27"/>
    </row>
    <row r="97" spans="1:14" x14ac:dyDescent="0.35">
      <c r="A97" s="23">
        <v>41974</v>
      </c>
      <c r="B97" s="29">
        <v>804</v>
      </c>
      <c r="C97" s="29">
        <v>687</v>
      </c>
      <c r="D97" s="33">
        <f t="shared" si="11"/>
        <v>2238.5</v>
      </c>
      <c r="E97" s="33">
        <f t="shared" si="12"/>
        <v>205.5</v>
      </c>
      <c r="F97" s="6">
        <f t="shared" si="14"/>
        <v>1197.4000000000001</v>
      </c>
      <c r="G97" s="6">
        <f t="shared" si="9"/>
        <v>804</v>
      </c>
      <c r="H97" s="6">
        <f t="shared" si="10"/>
        <v>0</v>
      </c>
      <c r="I97" s="6">
        <f t="shared" si="15"/>
        <v>393.40000000000009</v>
      </c>
      <c r="J97" s="33">
        <f t="shared" si="13"/>
        <v>795.40000000000009</v>
      </c>
      <c r="K97" s="6">
        <f t="shared" si="16"/>
        <v>557</v>
      </c>
      <c r="L97" s="6">
        <f t="shared" si="17"/>
        <v>484.09999999999991</v>
      </c>
      <c r="M97" s="27"/>
      <c r="N97" s="27"/>
    </row>
    <row r="98" spans="1:14" x14ac:dyDescent="0.35">
      <c r="A98" s="23">
        <v>42005</v>
      </c>
      <c r="B98" s="29">
        <v>649</v>
      </c>
      <c r="C98" s="29">
        <v>688</v>
      </c>
      <c r="D98" s="33">
        <f t="shared" si="11"/>
        <v>2251.8000000000002</v>
      </c>
      <c r="E98" s="33">
        <f t="shared" si="12"/>
        <v>220.79999999999998</v>
      </c>
      <c r="F98" s="6">
        <f t="shared" si="14"/>
        <v>950.40000000000009</v>
      </c>
      <c r="G98" s="6">
        <f t="shared" si="9"/>
        <v>649</v>
      </c>
      <c r="H98" s="6">
        <f t="shared" si="10"/>
        <v>0</v>
      </c>
      <c r="I98" s="6">
        <f t="shared" si="15"/>
        <v>301.40000000000009</v>
      </c>
      <c r="J98" s="33">
        <f t="shared" si="13"/>
        <v>625.90000000000009</v>
      </c>
      <c r="K98" s="6">
        <f t="shared" si="16"/>
        <v>484.09999999999991</v>
      </c>
      <c r="L98" s="6">
        <f t="shared" si="17"/>
        <v>817.30000000000018</v>
      </c>
      <c r="M98" s="27"/>
      <c r="N98" s="27"/>
    </row>
    <row r="99" spans="1:14" x14ac:dyDescent="0.35">
      <c r="A99" s="23">
        <v>42036</v>
      </c>
      <c r="B99" s="29">
        <v>636</v>
      </c>
      <c r="C99" s="29">
        <v>658</v>
      </c>
      <c r="D99" s="33">
        <f t="shared" si="11"/>
        <v>2293.5</v>
      </c>
      <c r="E99" s="33">
        <f t="shared" si="12"/>
        <v>214.5</v>
      </c>
      <c r="F99" s="6">
        <f t="shared" si="14"/>
        <v>785.5</v>
      </c>
      <c r="G99" s="6">
        <f t="shared" si="9"/>
        <v>636</v>
      </c>
      <c r="H99" s="6">
        <f t="shared" si="10"/>
        <v>0</v>
      </c>
      <c r="I99" s="6">
        <f t="shared" si="15"/>
        <v>149.5</v>
      </c>
      <c r="J99" s="33">
        <f t="shared" si="13"/>
        <v>467.5</v>
      </c>
      <c r="K99" s="6">
        <f t="shared" si="16"/>
        <v>817.30000000000018</v>
      </c>
      <c r="L99" s="6">
        <f t="shared" si="17"/>
        <v>690.69999999999982</v>
      </c>
      <c r="M99" s="27"/>
      <c r="N99" s="27"/>
    </row>
    <row r="100" spans="1:14" x14ac:dyDescent="0.35">
      <c r="A100" s="23">
        <v>42064</v>
      </c>
      <c r="B100" s="29">
        <v>785</v>
      </c>
      <c r="C100" s="29">
        <v>685</v>
      </c>
      <c r="D100" s="33">
        <f t="shared" si="11"/>
        <v>2341.8000000000002</v>
      </c>
      <c r="E100" s="33">
        <f t="shared" si="12"/>
        <v>205.79999999999998</v>
      </c>
      <c r="F100" s="6">
        <f t="shared" si="14"/>
        <v>966.80000000000018</v>
      </c>
      <c r="G100" s="6">
        <f t="shared" si="9"/>
        <v>785</v>
      </c>
      <c r="H100" s="6">
        <f t="shared" si="10"/>
        <v>0</v>
      </c>
      <c r="I100" s="6">
        <f t="shared" si="15"/>
        <v>181.80000000000018</v>
      </c>
      <c r="J100" s="33">
        <f t="shared" si="13"/>
        <v>574.30000000000018</v>
      </c>
      <c r="K100" s="6">
        <f t="shared" si="16"/>
        <v>690.69999999999982</v>
      </c>
      <c r="L100" s="6">
        <f t="shared" si="17"/>
        <v>684.30000000000018</v>
      </c>
      <c r="M100" s="27"/>
      <c r="N100" s="27"/>
    </row>
    <row r="101" spans="1:14" x14ac:dyDescent="0.35">
      <c r="A101" s="23">
        <v>42095</v>
      </c>
      <c r="B101" s="29">
        <v>733</v>
      </c>
      <c r="C101" s="29">
        <v>736</v>
      </c>
      <c r="D101" s="33">
        <f t="shared" si="11"/>
        <v>2326.9</v>
      </c>
      <c r="E101" s="33">
        <f t="shared" si="12"/>
        <v>189.9</v>
      </c>
      <c r="F101" s="6">
        <f t="shared" si="14"/>
        <v>872.5</v>
      </c>
      <c r="G101" s="6">
        <f t="shared" si="9"/>
        <v>733</v>
      </c>
      <c r="H101" s="6">
        <f t="shared" si="10"/>
        <v>0</v>
      </c>
      <c r="I101" s="6">
        <f t="shared" si="15"/>
        <v>139.5</v>
      </c>
      <c r="J101" s="33">
        <f t="shared" si="13"/>
        <v>506</v>
      </c>
      <c r="K101" s="6">
        <f t="shared" si="16"/>
        <v>684.30000000000018</v>
      </c>
      <c r="L101" s="6">
        <f t="shared" si="17"/>
        <v>770.09999999999991</v>
      </c>
      <c r="M101" s="27"/>
      <c r="N101" s="27"/>
    </row>
    <row r="102" spans="1:14" x14ac:dyDescent="0.35">
      <c r="A102" s="23">
        <v>42125</v>
      </c>
      <c r="B102" s="29">
        <v>693</v>
      </c>
      <c r="C102" s="29">
        <v>715</v>
      </c>
      <c r="D102" s="33">
        <f t="shared" si="11"/>
        <v>2250</v>
      </c>
      <c r="E102" s="33">
        <f t="shared" si="12"/>
        <v>216</v>
      </c>
      <c r="F102" s="6">
        <f t="shared" si="14"/>
        <v>823.80000000000018</v>
      </c>
      <c r="G102" s="6">
        <f t="shared" si="9"/>
        <v>693</v>
      </c>
      <c r="H102" s="6">
        <f t="shared" si="10"/>
        <v>0</v>
      </c>
      <c r="I102" s="6">
        <f t="shared" si="15"/>
        <v>130.80000000000018</v>
      </c>
      <c r="J102" s="33">
        <f t="shared" si="13"/>
        <v>477.30000000000018</v>
      </c>
      <c r="K102" s="6">
        <f t="shared" si="16"/>
        <v>770.09999999999991</v>
      </c>
      <c r="L102" s="6">
        <f t="shared" si="17"/>
        <v>656.09999999999991</v>
      </c>
      <c r="M102" s="27"/>
      <c r="N102" s="27"/>
    </row>
    <row r="103" spans="1:14" x14ac:dyDescent="0.35">
      <c r="A103" s="23">
        <v>42156</v>
      </c>
      <c r="B103" s="29">
        <v>849</v>
      </c>
      <c r="C103" s="29">
        <v>686</v>
      </c>
      <c r="D103" s="33">
        <f t="shared" si="11"/>
        <v>2281.1</v>
      </c>
      <c r="E103" s="33">
        <f t="shared" si="12"/>
        <v>242.1</v>
      </c>
      <c r="F103" s="6">
        <f t="shared" si="14"/>
        <v>900.90000000000009</v>
      </c>
      <c r="G103" s="6">
        <f t="shared" si="9"/>
        <v>849</v>
      </c>
      <c r="H103" s="6">
        <f t="shared" si="10"/>
        <v>0</v>
      </c>
      <c r="I103" s="6">
        <f t="shared" si="15"/>
        <v>51.900000000000091</v>
      </c>
      <c r="J103" s="33">
        <f t="shared" si="13"/>
        <v>476.40000000000009</v>
      </c>
      <c r="K103" s="6">
        <f t="shared" si="16"/>
        <v>656.09999999999991</v>
      </c>
      <c r="L103" s="6">
        <f t="shared" si="17"/>
        <v>724.09999999999991</v>
      </c>
      <c r="M103" s="27"/>
      <c r="N103" s="27"/>
    </row>
    <row r="104" spans="1:14" x14ac:dyDescent="0.35">
      <c r="A104" s="23">
        <v>42186</v>
      </c>
      <c r="B104" s="29">
        <v>617</v>
      </c>
      <c r="C104" s="29">
        <v>633</v>
      </c>
      <c r="D104" s="33">
        <f t="shared" si="11"/>
        <v>2427.6</v>
      </c>
      <c r="E104" s="33">
        <f t="shared" si="12"/>
        <v>267.59999999999997</v>
      </c>
      <c r="F104" s="6">
        <f t="shared" si="14"/>
        <v>708</v>
      </c>
      <c r="G104" s="6">
        <f t="shared" si="9"/>
        <v>617</v>
      </c>
      <c r="H104" s="6">
        <f t="shared" si="10"/>
        <v>0</v>
      </c>
      <c r="I104" s="6">
        <f t="shared" si="15"/>
        <v>91</v>
      </c>
      <c r="J104" s="33">
        <f t="shared" si="13"/>
        <v>399.5</v>
      </c>
      <c r="K104" s="6">
        <f t="shared" si="16"/>
        <v>724.09999999999991</v>
      </c>
      <c r="L104" s="6">
        <f t="shared" si="17"/>
        <v>995.5</v>
      </c>
      <c r="M104" s="27"/>
      <c r="N104" s="27"/>
    </row>
    <row r="105" spans="1:14" x14ac:dyDescent="0.35">
      <c r="A105" s="23">
        <v>42217</v>
      </c>
      <c r="B105" s="29">
        <v>860</v>
      </c>
      <c r="C105" s="29">
        <v>720</v>
      </c>
      <c r="D105" s="33">
        <f t="shared" si="11"/>
        <v>2713.6</v>
      </c>
      <c r="E105" s="33">
        <f t="shared" si="12"/>
        <v>294.59999999999997</v>
      </c>
      <c r="F105" s="6">
        <f t="shared" si="14"/>
        <v>815.09999999999991</v>
      </c>
      <c r="G105" s="6">
        <f t="shared" si="9"/>
        <v>815.09999999999991</v>
      </c>
      <c r="H105" s="6">
        <f t="shared" si="10"/>
        <v>44.900000000000091</v>
      </c>
      <c r="I105" s="6">
        <f t="shared" si="15"/>
        <v>0</v>
      </c>
      <c r="J105" s="33">
        <f t="shared" si="13"/>
        <v>407.54999999999995</v>
      </c>
      <c r="K105" s="6">
        <f t="shared" si="16"/>
        <v>995.5</v>
      </c>
      <c r="L105" s="6">
        <f t="shared" si="17"/>
        <v>903</v>
      </c>
      <c r="M105" s="27"/>
      <c r="N105" s="27"/>
    </row>
    <row r="106" spans="1:14" x14ac:dyDescent="0.35">
      <c r="A106" s="23">
        <v>42248</v>
      </c>
      <c r="B106" s="29">
        <v>777</v>
      </c>
      <c r="C106" s="29">
        <v>807</v>
      </c>
      <c r="D106" s="33">
        <f t="shared" si="11"/>
        <v>2927.9</v>
      </c>
      <c r="E106" s="33">
        <f t="shared" si="12"/>
        <v>246.89999999999998</v>
      </c>
      <c r="F106" s="6">
        <f t="shared" si="14"/>
        <v>995.5</v>
      </c>
      <c r="G106" s="6">
        <f t="shared" si="9"/>
        <v>777</v>
      </c>
      <c r="H106" s="6">
        <f t="shared" si="10"/>
        <v>0</v>
      </c>
      <c r="I106" s="6">
        <f t="shared" si="15"/>
        <v>218.5</v>
      </c>
      <c r="J106" s="33">
        <f t="shared" si="13"/>
        <v>607</v>
      </c>
      <c r="K106" s="6">
        <f t="shared" si="16"/>
        <v>903</v>
      </c>
      <c r="L106" s="6">
        <f t="shared" si="17"/>
        <v>1029.4000000000001</v>
      </c>
      <c r="M106" s="27"/>
      <c r="N106" s="27"/>
    </row>
    <row r="107" spans="1:14" x14ac:dyDescent="0.35">
      <c r="A107" s="23">
        <v>42278</v>
      </c>
      <c r="B107" s="29">
        <v>1010</v>
      </c>
      <c r="C107" s="29">
        <v>892</v>
      </c>
      <c r="D107" s="33">
        <f t="shared" si="11"/>
        <v>2959.2</v>
      </c>
      <c r="E107" s="33">
        <f t="shared" si="12"/>
        <v>262.2</v>
      </c>
      <c r="F107" s="6">
        <f t="shared" si="14"/>
        <v>1121.5</v>
      </c>
      <c r="G107" s="6">
        <f t="shared" si="9"/>
        <v>1010</v>
      </c>
      <c r="H107" s="6">
        <f t="shared" si="10"/>
        <v>0</v>
      </c>
      <c r="I107" s="6">
        <f t="shared" si="15"/>
        <v>111.5</v>
      </c>
      <c r="J107" s="33">
        <f t="shared" si="13"/>
        <v>616.5</v>
      </c>
      <c r="K107" s="6">
        <f t="shared" si="16"/>
        <v>1029.4000000000001</v>
      </c>
      <c r="L107" s="6">
        <f t="shared" si="17"/>
        <v>808.29999999999973</v>
      </c>
      <c r="M107" s="27"/>
      <c r="N107" s="27"/>
    </row>
    <row r="108" spans="1:14" x14ac:dyDescent="0.35">
      <c r="A108" s="23">
        <v>42309</v>
      </c>
      <c r="B108" s="29">
        <v>934</v>
      </c>
      <c r="C108" s="29">
        <v>982</v>
      </c>
      <c r="D108" s="33">
        <f t="shared" si="11"/>
        <v>2967.6</v>
      </c>
      <c r="E108" s="33">
        <f t="shared" si="12"/>
        <v>288.59999999999997</v>
      </c>
      <c r="F108" s="6">
        <f t="shared" si="14"/>
        <v>1140.9000000000001</v>
      </c>
      <c r="G108" s="6">
        <f t="shared" si="9"/>
        <v>934</v>
      </c>
      <c r="H108" s="6">
        <f t="shared" si="10"/>
        <v>0</v>
      </c>
      <c r="I108" s="6">
        <f t="shared" si="15"/>
        <v>206.90000000000009</v>
      </c>
      <c r="J108" s="33">
        <f t="shared" si="13"/>
        <v>673.90000000000009</v>
      </c>
      <c r="K108" s="6">
        <f t="shared" si="16"/>
        <v>808.29999999999973</v>
      </c>
      <c r="L108" s="6">
        <f t="shared" si="17"/>
        <v>1018.4000000000001</v>
      </c>
      <c r="M108" s="27"/>
      <c r="N108" s="27"/>
    </row>
    <row r="109" spans="1:14" x14ac:dyDescent="0.35">
      <c r="A109" s="23">
        <v>42339</v>
      </c>
      <c r="B109" s="29">
        <v>1024</v>
      </c>
      <c r="C109" s="29">
        <v>823</v>
      </c>
      <c r="D109" s="33">
        <f t="shared" si="11"/>
        <v>2971.9</v>
      </c>
      <c r="E109" s="33">
        <f t="shared" si="12"/>
        <v>312.89999999999998</v>
      </c>
      <c r="F109" s="6">
        <f t="shared" si="14"/>
        <v>1015.1999999999998</v>
      </c>
      <c r="G109" s="6">
        <f t="shared" si="9"/>
        <v>1015.1999999999998</v>
      </c>
      <c r="H109" s="6">
        <f t="shared" si="10"/>
        <v>8.8000000000001819</v>
      </c>
      <c r="I109" s="6">
        <f t="shared" si="15"/>
        <v>0</v>
      </c>
      <c r="J109" s="33">
        <f t="shared" si="13"/>
        <v>507.59999999999991</v>
      </c>
      <c r="K109" s="6">
        <f t="shared" si="16"/>
        <v>1018.4000000000001</v>
      </c>
      <c r="L109" s="6">
        <f t="shared" si="17"/>
        <v>938.30000000000018</v>
      </c>
      <c r="M109" s="27"/>
      <c r="N109" s="27"/>
    </row>
    <row r="110" spans="1:14" x14ac:dyDescent="0.35">
      <c r="A110" s="23">
        <v>42370</v>
      </c>
      <c r="B110" s="29">
        <v>1089</v>
      </c>
      <c r="C110" s="29">
        <v>874</v>
      </c>
      <c r="D110" s="33">
        <f t="shared" si="11"/>
        <v>3201.8</v>
      </c>
      <c r="E110" s="33">
        <f t="shared" si="12"/>
        <v>322.8</v>
      </c>
      <c r="F110" s="6">
        <f t="shared" si="14"/>
        <v>1018.4000000000001</v>
      </c>
      <c r="G110" s="6">
        <f t="shared" si="9"/>
        <v>1018.4000000000001</v>
      </c>
      <c r="H110" s="6">
        <f t="shared" si="10"/>
        <v>70.599999999999909</v>
      </c>
      <c r="I110" s="6">
        <f t="shared" si="15"/>
        <v>0</v>
      </c>
      <c r="J110" s="33">
        <f t="shared" si="13"/>
        <v>509.20000000000005</v>
      </c>
      <c r="K110" s="6">
        <f t="shared" si="16"/>
        <v>938.30000000000018</v>
      </c>
      <c r="L110" s="6">
        <f t="shared" si="17"/>
        <v>1245.0999999999999</v>
      </c>
      <c r="M110" s="27"/>
      <c r="N110" s="27"/>
    </row>
    <row r="111" spans="1:14" x14ac:dyDescent="0.35">
      <c r="A111" s="23">
        <v>42401</v>
      </c>
      <c r="B111" s="29">
        <v>899</v>
      </c>
      <c r="C111" s="29">
        <v>962</v>
      </c>
      <c r="D111" s="33">
        <f t="shared" si="11"/>
        <v>3403.8</v>
      </c>
      <c r="E111" s="33">
        <f t="shared" si="12"/>
        <v>322.8</v>
      </c>
      <c r="F111" s="6">
        <f t="shared" si="14"/>
        <v>938.30000000000018</v>
      </c>
      <c r="G111" s="6">
        <f t="shared" si="9"/>
        <v>899</v>
      </c>
      <c r="H111" s="6">
        <f t="shared" si="10"/>
        <v>0</v>
      </c>
      <c r="I111" s="6">
        <f t="shared" si="15"/>
        <v>39.300000000000182</v>
      </c>
      <c r="J111" s="33">
        <f t="shared" si="13"/>
        <v>488.80000000000018</v>
      </c>
      <c r="K111" s="6">
        <f t="shared" si="16"/>
        <v>1245.0999999999999</v>
      </c>
      <c r="L111" s="6">
        <f t="shared" si="17"/>
        <v>1220.4000000000001</v>
      </c>
      <c r="M111" s="27"/>
      <c r="N111" s="27"/>
    </row>
    <row r="112" spans="1:14" x14ac:dyDescent="0.35">
      <c r="A112" s="23">
        <v>42430</v>
      </c>
      <c r="B112" s="29">
        <v>933</v>
      </c>
      <c r="C112" s="29">
        <v>1043</v>
      </c>
      <c r="D112" s="33">
        <f t="shared" si="11"/>
        <v>3492.6</v>
      </c>
      <c r="E112" s="33">
        <f t="shared" si="12"/>
        <v>297.59999999999997</v>
      </c>
      <c r="F112" s="6">
        <f t="shared" si="14"/>
        <v>1284.4000000000001</v>
      </c>
      <c r="G112" s="6">
        <f t="shared" si="9"/>
        <v>933</v>
      </c>
      <c r="H112" s="6">
        <f t="shared" si="10"/>
        <v>0</v>
      </c>
      <c r="I112" s="6">
        <f t="shared" si="15"/>
        <v>351.40000000000009</v>
      </c>
      <c r="J112" s="33">
        <f t="shared" si="13"/>
        <v>817.90000000000009</v>
      </c>
      <c r="K112" s="6">
        <f t="shared" si="16"/>
        <v>1220.4000000000001</v>
      </c>
      <c r="L112" s="6">
        <f t="shared" si="17"/>
        <v>987.79999999999973</v>
      </c>
      <c r="M112" s="27"/>
      <c r="N112" s="27"/>
    </row>
    <row r="113" spans="1:14" x14ac:dyDescent="0.35">
      <c r="A113" s="23">
        <v>42461</v>
      </c>
      <c r="B113" s="29">
        <v>1052</v>
      </c>
      <c r="C113" s="29">
        <v>1076</v>
      </c>
      <c r="D113" s="33">
        <f t="shared" si="11"/>
        <v>3385.2</v>
      </c>
      <c r="E113" s="33">
        <f t="shared" si="12"/>
        <v>241.2</v>
      </c>
      <c r="F113" s="6">
        <f t="shared" si="14"/>
        <v>1571.8000000000002</v>
      </c>
      <c r="G113" s="6">
        <f t="shared" si="9"/>
        <v>1052</v>
      </c>
      <c r="H113" s="6">
        <f t="shared" si="10"/>
        <v>0</v>
      </c>
      <c r="I113" s="6">
        <f t="shared" si="15"/>
        <v>519.80000000000018</v>
      </c>
      <c r="J113" s="33">
        <f t="shared" si="13"/>
        <v>1045.8000000000002</v>
      </c>
      <c r="K113" s="6">
        <f t="shared" si="16"/>
        <v>987.79999999999973</v>
      </c>
      <c r="L113" s="6">
        <f t="shared" si="17"/>
        <v>825.59999999999991</v>
      </c>
      <c r="M113" s="27"/>
      <c r="N113" s="27"/>
    </row>
    <row r="114" spans="1:14" x14ac:dyDescent="0.35">
      <c r="A114" s="23">
        <v>42491</v>
      </c>
      <c r="B114" s="29">
        <v>832</v>
      </c>
      <c r="C114" s="29">
        <v>1076</v>
      </c>
      <c r="D114" s="33">
        <f t="shared" si="11"/>
        <v>3127.3</v>
      </c>
      <c r="E114" s="33">
        <f t="shared" si="12"/>
        <v>255.29999999999998</v>
      </c>
      <c r="F114" s="6">
        <f t="shared" si="14"/>
        <v>1507.6</v>
      </c>
      <c r="G114" s="6">
        <f t="shared" si="9"/>
        <v>832</v>
      </c>
      <c r="H114" s="6">
        <f t="shared" si="10"/>
        <v>0</v>
      </c>
      <c r="I114" s="6">
        <f t="shared" si="15"/>
        <v>675.59999999999991</v>
      </c>
      <c r="J114" s="33">
        <f t="shared" si="13"/>
        <v>1091.5999999999999</v>
      </c>
      <c r="K114" s="6">
        <f t="shared" si="16"/>
        <v>825.59999999999991</v>
      </c>
      <c r="L114" s="6">
        <f t="shared" si="17"/>
        <v>794.10000000000036</v>
      </c>
      <c r="M114" s="27"/>
      <c r="N114" s="27"/>
    </row>
    <row r="115" spans="1:14" x14ac:dyDescent="0.35">
      <c r="A115" s="23">
        <v>42522</v>
      </c>
      <c r="B115" s="29">
        <v>808</v>
      </c>
      <c r="C115" s="29">
        <v>992</v>
      </c>
      <c r="D115" s="33">
        <f t="shared" si="11"/>
        <v>2930.8</v>
      </c>
      <c r="E115" s="33">
        <f t="shared" si="12"/>
        <v>283.8</v>
      </c>
      <c r="F115" s="6">
        <f t="shared" si="14"/>
        <v>1501.1999999999998</v>
      </c>
      <c r="G115" s="6">
        <f t="shared" si="9"/>
        <v>808</v>
      </c>
      <c r="H115" s="6">
        <f t="shared" si="10"/>
        <v>0</v>
      </c>
      <c r="I115" s="6">
        <f t="shared" si="15"/>
        <v>693.19999999999982</v>
      </c>
      <c r="J115" s="33">
        <f t="shared" si="13"/>
        <v>1097.1999999999998</v>
      </c>
      <c r="K115" s="6">
        <f t="shared" si="16"/>
        <v>794.10000000000036</v>
      </c>
      <c r="L115" s="6">
        <f t="shared" si="17"/>
        <v>635.5</v>
      </c>
      <c r="M115" s="27"/>
      <c r="N115" s="27"/>
    </row>
    <row r="116" spans="1:14" x14ac:dyDescent="0.35">
      <c r="A116" s="23">
        <v>42552</v>
      </c>
      <c r="B116" s="29">
        <v>636</v>
      </c>
      <c r="C116" s="29">
        <v>804</v>
      </c>
      <c r="D116" s="33">
        <f t="shared" si="11"/>
        <v>2944.5</v>
      </c>
      <c r="E116" s="33">
        <f t="shared" si="12"/>
        <v>343.5</v>
      </c>
      <c r="F116" s="6">
        <f t="shared" si="14"/>
        <v>1487.3000000000002</v>
      </c>
      <c r="G116" s="6">
        <f t="shared" si="9"/>
        <v>636</v>
      </c>
      <c r="H116" s="6">
        <f t="shared" si="10"/>
        <v>0</v>
      </c>
      <c r="I116" s="6">
        <f t="shared" si="15"/>
        <v>851.30000000000018</v>
      </c>
      <c r="J116" s="33">
        <f t="shared" si="13"/>
        <v>1169.3000000000002</v>
      </c>
      <c r="K116" s="6">
        <f t="shared" si="16"/>
        <v>635.5</v>
      </c>
      <c r="L116" s="6">
        <f t="shared" si="17"/>
        <v>821.69999999999982</v>
      </c>
      <c r="M116" s="27"/>
      <c r="N116" s="27"/>
    </row>
    <row r="117" spans="1:14" x14ac:dyDescent="0.35">
      <c r="A117" s="23">
        <v>42583</v>
      </c>
      <c r="B117" s="29">
        <v>1031</v>
      </c>
      <c r="C117" s="29">
        <v>851</v>
      </c>
      <c r="D117" s="33">
        <f t="shared" si="11"/>
        <v>3299</v>
      </c>
      <c r="E117" s="33">
        <f t="shared" si="12"/>
        <v>357</v>
      </c>
      <c r="F117" s="6">
        <f t="shared" si="14"/>
        <v>1486.8000000000002</v>
      </c>
      <c r="G117" s="6">
        <f t="shared" si="9"/>
        <v>1031</v>
      </c>
      <c r="H117" s="6">
        <f t="shared" si="10"/>
        <v>0</v>
      </c>
      <c r="I117" s="6">
        <f t="shared" si="15"/>
        <v>455.80000000000018</v>
      </c>
      <c r="J117" s="33">
        <f t="shared" si="13"/>
        <v>971.30000000000018</v>
      </c>
      <c r="K117" s="6">
        <f t="shared" si="16"/>
        <v>821.69999999999982</v>
      </c>
      <c r="L117" s="6">
        <f t="shared" si="17"/>
        <v>990.5</v>
      </c>
      <c r="M117" s="27"/>
      <c r="N117" s="27"/>
    </row>
    <row r="118" spans="1:14" x14ac:dyDescent="0.35">
      <c r="A118" s="23">
        <v>42614</v>
      </c>
      <c r="B118" s="29">
        <v>1193</v>
      </c>
      <c r="C118" s="29">
        <v>946</v>
      </c>
      <c r="D118" s="33">
        <f t="shared" si="11"/>
        <v>3626.3</v>
      </c>
      <c r="E118" s="33">
        <f t="shared" si="12"/>
        <v>345.3</v>
      </c>
      <c r="F118" s="6">
        <f t="shared" si="14"/>
        <v>1277.5</v>
      </c>
      <c r="G118" s="6">
        <f t="shared" si="9"/>
        <v>1193</v>
      </c>
      <c r="H118" s="6">
        <f t="shared" si="10"/>
        <v>0</v>
      </c>
      <c r="I118" s="6">
        <f t="shared" si="15"/>
        <v>84.5</v>
      </c>
      <c r="J118" s="33">
        <f t="shared" si="13"/>
        <v>681</v>
      </c>
      <c r="K118" s="6">
        <f t="shared" si="16"/>
        <v>990.5</v>
      </c>
      <c r="L118" s="6">
        <f t="shared" si="17"/>
        <v>1358.3000000000002</v>
      </c>
      <c r="M118" s="27"/>
      <c r="N118" s="27"/>
    </row>
    <row r="119" spans="1:14" x14ac:dyDescent="0.35">
      <c r="A119" s="23">
        <v>42644</v>
      </c>
      <c r="B119" s="29">
        <v>1096</v>
      </c>
      <c r="C119" s="29">
        <v>1145</v>
      </c>
      <c r="D119" s="33">
        <f t="shared" si="11"/>
        <v>3799.2</v>
      </c>
      <c r="E119" s="33">
        <f t="shared" si="12"/>
        <v>313.2</v>
      </c>
      <c r="F119" s="6">
        <f t="shared" si="14"/>
        <v>1075</v>
      </c>
      <c r="G119" s="6">
        <f t="shared" si="9"/>
        <v>1075</v>
      </c>
      <c r="H119" s="6">
        <f t="shared" si="10"/>
        <v>21</v>
      </c>
      <c r="I119" s="6">
        <f t="shared" si="15"/>
        <v>0</v>
      </c>
      <c r="J119" s="33">
        <f t="shared" si="13"/>
        <v>537.5</v>
      </c>
      <c r="K119" s="6">
        <f t="shared" si="16"/>
        <v>1358.3000000000002</v>
      </c>
      <c r="L119" s="6">
        <f t="shared" si="17"/>
        <v>1365.8999999999996</v>
      </c>
      <c r="M119" s="27"/>
      <c r="N119" s="27"/>
    </row>
    <row r="120" spans="1:14" x14ac:dyDescent="0.35">
      <c r="A120" s="23">
        <v>42675</v>
      </c>
      <c r="B120" s="29">
        <v>1663</v>
      </c>
      <c r="C120" s="29">
        <v>1190</v>
      </c>
      <c r="D120" s="33">
        <f t="shared" si="11"/>
        <v>3752.5</v>
      </c>
      <c r="E120" s="33">
        <f t="shared" si="12"/>
        <v>367.5</v>
      </c>
      <c r="F120" s="6">
        <f t="shared" si="14"/>
        <v>1358.3000000000002</v>
      </c>
      <c r="G120" s="6">
        <f t="shared" si="9"/>
        <v>1358.3000000000002</v>
      </c>
      <c r="H120" s="6">
        <f t="shared" si="10"/>
        <v>304.69999999999982</v>
      </c>
      <c r="I120" s="6">
        <f t="shared" si="15"/>
        <v>0</v>
      </c>
      <c r="J120" s="33">
        <f t="shared" si="13"/>
        <v>679.15000000000009</v>
      </c>
      <c r="K120" s="6">
        <f t="shared" si="16"/>
        <v>1365.8999999999996</v>
      </c>
      <c r="L120" s="6">
        <f t="shared" si="17"/>
        <v>1028.3000000000002</v>
      </c>
      <c r="M120" s="27"/>
      <c r="N120" s="27"/>
    </row>
    <row r="121" spans="1:14" x14ac:dyDescent="0.35">
      <c r="A121" s="23">
        <v>42705</v>
      </c>
      <c r="B121" s="29">
        <v>866</v>
      </c>
      <c r="C121" s="29">
        <v>1151</v>
      </c>
      <c r="D121" s="33">
        <f t="shared" si="11"/>
        <v>3827.7</v>
      </c>
      <c r="E121" s="33">
        <f t="shared" si="12"/>
        <v>407.7</v>
      </c>
      <c r="F121" s="6">
        <f t="shared" si="14"/>
        <v>1365.8999999999996</v>
      </c>
      <c r="G121" s="6">
        <f t="shared" si="9"/>
        <v>866</v>
      </c>
      <c r="H121" s="6">
        <f t="shared" si="10"/>
        <v>0</v>
      </c>
      <c r="I121" s="6">
        <f t="shared" si="15"/>
        <v>499.89999999999964</v>
      </c>
      <c r="J121" s="33">
        <f t="shared" si="13"/>
        <v>932.89999999999964</v>
      </c>
      <c r="K121" s="6">
        <f t="shared" si="16"/>
        <v>1028.3000000000002</v>
      </c>
      <c r="L121" s="6">
        <f t="shared" si="17"/>
        <v>1433.5</v>
      </c>
      <c r="M121" s="27"/>
      <c r="N121" s="27"/>
    </row>
    <row r="122" spans="1:14" x14ac:dyDescent="0.35">
      <c r="A122" s="23">
        <v>42736</v>
      </c>
      <c r="B122" s="29">
        <v>1540</v>
      </c>
      <c r="C122" s="29">
        <v>1044</v>
      </c>
      <c r="D122" s="33">
        <f t="shared" si="11"/>
        <v>4066.6</v>
      </c>
      <c r="E122" s="33">
        <f t="shared" si="12"/>
        <v>438.59999999999997</v>
      </c>
      <c r="F122" s="6">
        <f t="shared" si="14"/>
        <v>1528.1999999999998</v>
      </c>
      <c r="G122" s="6">
        <f t="shared" si="9"/>
        <v>1528.1999999999998</v>
      </c>
      <c r="H122" s="6">
        <f t="shared" si="10"/>
        <v>11.800000000000182</v>
      </c>
      <c r="I122" s="6">
        <f t="shared" si="15"/>
        <v>0</v>
      </c>
      <c r="J122" s="33">
        <f t="shared" si="13"/>
        <v>764.09999999999991</v>
      </c>
      <c r="K122" s="6">
        <f t="shared" si="16"/>
        <v>1433.5</v>
      </c>
      <c r="L122" s="6">
        <f t="shared" si="17"/>
        <v>1104.9000000000001</v>
      </c>
      <c r="M122" s="27"/>
      <c r="N122" s="27"/>
    </row>
    <row r="123" spans="1:14" x14ac:dyDescent="0.35">
      <c r="A123" s="23">
        <v>42767</v>
      </c>
      <c r="B123" s="29"/>
      <c r="C123" s="29">
        <v>1225</v>
      </c>
      <c r="D123" s="33">
        <f t="shared" si="11"/>
        <v>4491.8</v>
      </c>
      <c r="E123" s="33">
        <f t="shared" si="12"/>
        <v>445.8</v>
      </c>
      <c r="J123" s="33"/>
      <c r="M123" s="27"/>
      <c r="N123" s="27"/>
    </row>
    <row r="124" spans="1:14" x14ac:dyDescent="0.35">
      <c r="A124" s="23">
        <v>42795</v>
      </c>
      <c r="B124" s="29"/>
      <c r="C124" s="29">
        <v>1359</v>
      </c>
      <c r="D124" s="33">
        <f t="shared" si="11"/>
        <v>4757.6000000000004</v>
      </c>
      <c r="E124" s="33">
        <f t="shared" si="12"/>
        <v>450.59999999999997</v>
      </c>
      <c r="J124" s="33"/>
      <c r="M124" s="27"/>
      <c r="N124" s="27"/>
    </row>
    <row r="125" spans="1:14" x14ac:dyDescent="0.35">
      <c r="A125" s="23">
        <v>42826</v>
      </c>
      <c r="B125" s="29"/>
      <c r="C125" s="29">
        <v>1462</v>
      </c>
      <c r="D125" s="33">
        <f t="shared" si="11"/>
        <v>4849.6000000000004</v>
      </c>
      <c r="E125" s="33">
        <f t="shared" si="12"/>
        <v>399.59999999999997</v>
      </c>
      <c r="J125" s="33"/>
      <c r="M125" s="27"/>
      <c r="N125" s="27"/>
    </row>
    <row r="126" spans="1:14" x14ac:dyDescent="0.35">
      <c r="A126" s="23">
        <v>42856</v>
      </c>
      <c r="B126" s="29"/>
      <c r="C126" s="29">
        <v>1486</v>
      </c>
      <c r="D126" s="33">
        <f t="shared" si="11"/>
        <v>4791.6000000000004</v>
      </c>
      <c r="E126" s="33">
        <f t="shared" si="12"/>
        <v>471.59999999999997</v>
      </c>
      <c r="J126" s="33"/>
      <c r="M126" s="27"/>
      <c r="N126" s="27"/>
    </row>
    <row r="127" spans="1:14" x14ac:dyDescent="0.35">
      <c r="A127" s="23">
        <v>42887</v>
      </c>
      <c r="B127" s="29"/>
      <c r="C127" s="29">
        <v>1502</v>
      </c>
      <c r="D127" s="33">
        <f t="shared" si="11"/>
        <v>4914.2</v>
      </c>
      <c r="E127" s="33">
        <f t="shared" si="12"/>
        <v>508.2</v>
      </c>
      <c r="J127" s="33"/>
      <c r="M127" s="27"/>
      <c r="N127" s="27"/>
    </row>
    <row r="128" spans="1:14" x14ac:dyDescent="0.35">
      <c r="A128" s="23">
        <v>42917</v>
      </c>
      <c r="B128" s="29"/>
      <c r="C128" s="29">
        <v>1332</v>
      </c>
      <c r="D128" s="33">
        <f t="shared" si="11"/>
        <v>5177.3</v>
      </c>
      <c r="E128" s="33">
        <f t="shared" si="12"/>
        <v>579.29999999999995</v>
      </c>
      <c r="J128" s="33"/>
      <c r="M128" s="27"/>
      <c r="N128" s="27"/>
    </row>
    <row r="129" spans="1:14" x14ac:dyDescent="0.35">
      <c r="A129" s="23">
        <v>42948</v>
      </c>
      <c r="B129" s="29"/>
      <c r="C129" s="29">
        <v>1572</v>
      </c>
      <c r="D129" s="33">
        <f t="shared" si="11"/>
        <v>5817.1</v>
      </c>
      <c r="E129" s="33">
        <f t="shared" si="12"/>
        <v>620.1</v>
      </c>
      <c r="J129" s="33"/>
      <c r="M129" s="27"/>
      <c r="N129" s="27"/>
    </row>
    <row r="130" spans="1:14" x14ac:dyDescent="0.35">
      <c r="A130" s="23">
        <v>42979</v>
      </c>
      <c r="B130" s="29"/>
      <c r="C130" s="29">
        <v>1694</v>
      </c>
      <c r="D130" s="33">
        <f t="shared" si="11"/>
        <v>6226.6</v>
      </c>
      <c r="E130" s="33">
        <f t="shared" si="12"/>
        <v>534.6</v>
      </c>
      <c r="J130" s="33"/>
      <c r="M130" s="27"/>
      <c r="N130" s="27"/>
    </row>
    <row r="131" spans="1:14" x14ac:dyDescent="0.35">
      <c r="A131" s="23">
        <v>43009</v>
      </c>
      <c r="B131" s="29"/>
      <c r="C131" s="29">
        <v>1931</v>
      </c>
      <c r="D131" s="33">
        <f t="shared" ref="D131:D133" si="18">SUM(C131:C133)+E131</f>
        <v>5780</v>
      </c>
      <c r="E131" s="33">
        <f t="shared" ref="E131:E133" si="19">0.3*C134</f>
        <v>0</v>
      </c>
      <c r="J131" s="33"/>
      <c r="M131" s="27"/>
      <c r="N131" s="27"/>
    </row>
    <row r="132" spans="1:14" x14ac:dyDescent="0.35">
      <c r="A132" s="23">
        <v>43040</v>
      </c>
      <c r="B132" s="29"/>
      <c r="C132" s="29">
        <v>2067</v>
      </c>
      <c r="D132" s="33">
        <f t="shared" si="18"/>
        <v>3849</v>
      </c>
      <c r="E132" s="33">
        <f t="shared" si="19"/>
        <v>0</v>
      </c>
      <c r="J132" s="33"/>
      <c r="M132" s="27"/>
      <c r="N132" s="27"/>
    </row>
    <row r="133" spans="1:14" x14ac:dyDescent="0.35">
      <c r="A133" s="23">
        <v>43070</v>
      </c>
      <c r="B133" s="29"/>
      <c r="C133" s="29">
        <v>1782</v>
      </c>
      <c r="D133" s="33">
        <f t="shared" si="18"/>
        <v>1782</v>
      </c>
      <c r="E133" s="33">
        <f t="shared" si="19"/>
        <v>0</v>
      </c>
      <c r="J133" s="33"/>
      <c r="M133" s="27"/>
      <c r="N133" s="2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051F-0601-4A7B-8B4A-C58C45363DF2}">
  <dimension ref="A1:T133"/>
  <sheetViews>
    <sheetView zoomScale="85" zoomScaleNormal="85" workbookViewId="0">
      <pane xSplit="1" ySplit="1" topLeftCell="B2" activePane="bottomRight" state="frozen"/>
      <selection activeCell="L53" sqref="L53"/>
      <selection pane="topRight" activeCell="L53" sqref="L53"/>
      <selection pane="bottomLeft" activeCell="L53" sqref="L53"/>
      <selection pane="bottomRight" activeCell="T32" sqref="T32"/>
    </sheetView>
  </sheetViews>
  <sheetFormatPr defaultColWidth="8.7265625" defaultRowHeight="15" customHeight="1" x14ac:dyDescent="0.35"/>
  <cols>
    <col min="1" max="2" width="9.08984375" style="1" customWidth="1"/>
    <col min="3" max="5" width="9.08984375" style="29" customWidth="1"/>
    <col min="6" max="6" width="9.08984375" style="1" customWidth="1"/>
    <col min="7" max="14" width="9.08984375" style="6" customWidth="1"/>
    <col min="15" max="18" width="9.08984375" customWidth="1"/>
    <col min="19" max="19" width="12.26953125" bestFit="1" customWidth="1"/>
    <col min="20" max="20" width="10.08984375" bestFit="1" customWidth="1"/>
  </cols>
  <sheetData>
    <row r="1" spans="1:19" s="9" customFormat="1" ht="31.5" customHeight="1" x14ac:dyDescent="0.35">
      <c r="A1" s="25" t="s">
        <v>0</v>
      </c>
      <c r="B1" s="26" t="s">
        <v>1</v>
      </c>
      <c r="C1" s="26" t="s">
        <v>2</v>
      </c>
      <c r="D1" s="26" t="s">
        <v>10</v>
      </c>
      <c r="E1" s="26" t="s">
        <v>11</v>
      </c>
      <c r="F1" s="10" t="s">
        <v>3</v>
      </c>
      <c r="G1" s="28" t="s">
        <v>12</v>
      </c>
      <c r="H1" s="28" t="s">
        <v>4</v>
      </c>
      <c r="I1" s="28" t="s">
        <v>5</v>
      </c>
      <c r="J1" s="28" t="s">
        <v>6</v>
      </c>
      <c r="K1" s="28" t="s">
        <v>7</v>
      </c>
      <c r="L1" s="54" t="s">
        <v>36</v>
      </c>
      <c r="M1" s="28" t="s">
        <v>8</v>
      </c>
      <c r="N1" s="28" t="s">
        <v>9</v>
      </c>
    </row>
    <row r="2" spans="1:19" ht="14.5" x14ac:dyDescent="0.35">
      <c r="A2" s="23">
        <v>39083</v>
      </c>
      <c r="B2" s="29">
        <v>352</v>
      </c>
      <c r="C2" s="29">
        <v>350</v>
      </c>
      <c r="D2" s="29">
        <f>C2-B2</f>
        <v>-2</v>
      </c>
      <c r="F2" s="33">
        <f>SUM(C2:C4)+G2</f>
        <v>1265</v>
      </c>
      <c r="G2" s="29">
        <v>200</v>
      </c>
      <c r="H2" s="6">
        <v>1000</v>
      </c>
      <c r="I2" s="6">
        <f t="shared" ref="I2:I33" si="0">MIN(B2,H2)</f>
        <v>352</v>
      </c>
      <c r="J2" s="6">
        <f t="shared" ref="J2:J33" si="1">B2-I2</f>
        <v>0</v>
      </c>
      <c r="K2" s="6">
        <f>H2-I2</f>
        <v>648</v>
      </c>
      <c r="L2" s="33">
        <f>AVERAGE(H2,K2)</f>
        <v>824</v>
      </c>
      <c r="M2" s="6">
        <v>0</v>
      </c>
      <c r="N2" s="6">
        <f>MAX(0,F2-H2-M2)</f>
        <v>265</v>
      </c>
    </row>
    <row r="3" spans="1:19" ht="14.5" x14ac:dyDescent="0.35">
      <c r="A3" s="23">
        <v>39114</v>
      </c>
      <c r="B3" s="29">
        <v>335</v>
      </c>
      <c r="C3" s="29">
        <v>348</v>
      </c>
      <c r="D3" s="29">
        <f t="shared" ref="D3:D66" si="2">C3-B3</f>
        <v>13</v>
      </c>
      <c r="F3" s="33">
        <f t="shared" ref="F3:F66" si="3">SUM(C3:C5)+G3</f>
        <v>1294</v>
      </c>
      <c r="G3" s="29">
        <v>200</v>
      </c>
      <c r="H3" s="6">
        <f>K2+M2</f>
        <v>648</v>
      </c>
      <c r="I3" s="6">
        <f t="shared" si="0"/>
        <v>335</v>
      </c>
      <c r="J3" s="6">
        <f t="shared" si="1"/>
        <v>0</v>
      </c>
      <c r="K3" s="6">
        <f>H3-I3</f>
        <v>313</v>
      </c>
      <c r="L3" s="33">
        <f t="shared" ref="L3:L66" si="4">AVERAGE(H3,K3)</f>
        <v>480.5</v>
      </c>
      <c r="M3" s="6">
        <f>N2</f>
        <v>265</v>
      </c>
      <c r="N3" s="6">
        <f>MAX(0,F3-H3-M3)</f>
        <v>381</v>
      </c>
      <c r="R3" s="2"/>
    </row>
    <row r="4" spans="1:19" ht="14.5" x14ac:dyDescent="0.35">
      <c r="A4" s="23">
        <v>39142</v>
      </c>
      <c r="B4" s="29">
        <v>365</v>
      </c>
      <c r="C4" s="29">
        <v>367</v>
      </c>
      <c r="D4" s="29">
        <f t="shared" si="2"/>
        <v>2</v>
      </c>
      <c r="F4" s="33">
        <f t="shared" si="3"/>
        <v>1310</v>
      </c>
      <c r="G4" s="29">
        <v>200</v>
      </c>
      <c r="H4" s="6">
        <f t="shared" ref="H4:H67" si="5">K3+M3</f>
        <v>578</v>
      </c>
      <c r="I4" s="6">
        <f t="shared" si="0"/>
        <v>365</v>
      </c>
      <c r="J4" s="6">
        <f t="shared" si="1"/>
        <v>0</v>
      </c>
      <c r="K4" s="6">
        <f t="shared" ref="K4:K67" si="6">H4-I4</f>
        <v>213</v>
      </c>
      <c r="L4" s="33">
        <f t="shared" si="4"/>
        <v>395.5</v>
      </c>
      <c r="M4" s="6">
        <f t="shared" ref="M4:M67" si="7">N3</f>
        <v>381</v>
      </c>
      <c r="N4" s="6">
        <f t="shared" ref="N4:N67" si="8">MAX(0,F4-H4-M4)</f>
        <v>351</v>
      </c>
      <c r="R4" s="2"/>
    </row>
    <row r="5" spans="1:19" ht="14.5" x14ac:dyDescent="0.35">
      <c r="A5" s="23">
        <v>39173</v>
      </c>
      <c r="B5" s="29">
        <v>360</v>
      </c>
      <c r="C5" s="29">
        <v>379</v>
      </c>
      <c r="D5" s="29">
        <f t="shared" si="2"/>
        <v>19</v>
      </c>
      <c r="F5" s="33">
        <f t="shared" si="3"/>
        <v>1321</v>
      </c>
      <c r="G5" s="29">
        <v>200</v>
      </c>
      <c r="H5" s="6">
        <f t="shared" si="5"/>
        <v>594</v>
      </c>
      <c r="I5" s="6">
        <f t="shared" si="0"/>
        <v>360</v>
      </c>
      <c r="J5" s="6">
        <f t="shared" si="1"/>
        <v>0</v>
      </c>
      <c r="K5" s="6">
        <f t="shared" si="6"/>
        <v>234</v>
      </c>
      <c r="L5" s="33">
        <f t="shared" si="4"/>
        <v>414</v>
      </c>
      <c r="M5" s="6">
        <f t="shared" si="7"/>
        <v>351</v>
      </c>
      <c r="N5" s="6">
        <f t="shared" si="8"/>
        <v>376</v>
      </c>
    </row>
    <row r="6" spans="1:19" ht="14.5" x14ac:dyDescent="0.35">
      <c r="A6" s="23">
        <v>39203</v>
      </c>
      <c r="B6" s="29">
        <v>431</v>
      </c>
      <c r="C6" s="29">
        <v>364</v>
      </c>
      <c r="D6" s="29">
        <f t="shared" si="2"/>
        <v>-67</v>
      </c>
      <c r="F6" s="33">
        <f t="shared" si="3"/>
        <v>1298</v>
      </c>
      <c r="G6" s="29">
        <v>200</v>
      </c>
      <c r="H6" s="6">
        <f t="shared" si="5"/>
        <v>585</v>
      </c>
      <c r="I6" s="6">
        <f t="shared" si="0"/>
        <v>431</v>
      </c>
      <c r="J6" s="6">
        <f t="shared" si="1"/>
        <v>0</v>
      </c>
      <c r="K6" s="6">
        <f t="shared" si="6"/>
        <v>154</v>
      </c>
      <c r="L6" s="33">
        <f t="shared" si="4"/>
        <v>369.5</v>
      </c>
      <c r="M6" s="6">
        <f t="shared" si="7"/>
        <v>376</v>
      </c>
      <c r="N6" s="6">
        <f t="shared" si="8"/>
        <v>337</v>
      </c>
    </row>
    <row r="7" spans="1:19" ht="14.5" x14ac:dyDescent="0.35">
      <c r="A7" s="23">
        <v>39234</v>
      </c>
      <c r="B7" s="29">
        <v>477</v>
      </c>
      <c r="C7" s="29">
        <v>378</v>
      </c>
      <c r="D7" s="29">
        <f t="shared" si="2"/>
        <v>-99</v>
      </c>
      <c r="F7" s="33">
        <f t="shared" si="3"/>
        <v>1368</v>
      </c>
      <c r="G7" s="29">
        <v>200</v>
      </c>
      <c r="H7" s="6">
        <f t="shared" si="5"/>
        <v>530</v>
      </c>
      <c r="I7" s="6">
        <f t="shared" si="0"/>
        <v>477</v>
      </c>
      <c r="J7" s="6">
        <f t="shared" si="1"/>
        <v>0</v>
      </c>
      <c r="K7" s="6">
        <f t="shared" si="6"/>
        <v>53</v>
      </c>
      <c r="L7" s="33">
        <f t="shared" si="4"/>
        <v>291.5</v>
      </c>
      <c r="M7" s="6">
        <f t="shared" si="7"/>
        <v>337</v>
      </c>
      <c r="N7" s="6">
        <f t="shared" si="8"/>
        <v>501</v>
      </c>
      <c r="R7" s="2"/>
    </row>
    <row r="8" spans="1:19" ht="14.5" x14ac:dyDescent="0.35">
      <c r="A8" s="23">
        <v>39264</v>
      </c>
      <c r="B8" s="29">
        <v>403</v>
      </c>
      <c r="C8" s="29">
        <v>356</v>
      </c>
      <c r="D8" s="29">
        <f t="shared" si="2"/>
        <v>-47</v>
      </c>
      <c r="F8" s="33">
        <f t="shared" si="3"/>
        <v>1423</v>
      </c>
      <c r="G8" s="29">
        <v>200</v>
      </c>
      <c r="H8" s="6">
        <f t="shared" si="5"/>
        <v>390</v>
      </c>
      <c r="I8" s="6">
        <f t="shared" si="0"/>
        <v>390</v>
      </c>
      <c r="J8" s="6">
        <f t="shared" si="1"/>
        <v>13</v>
      </c>
      <c r="K8" s="6">
        <f t="shared" si="6"/>
        <v>0</v>
      </c>
      <c r="L8" s="33">
        <f t="shared" si="4"/>
        <v>195</v>
      </c>
      <c r="M8" s="6">
        <f t="shared" si="7"/>
        <v>501</v>
      </c>
      <c r="N8" s="6">
        <f t="shared" si="8"/>
        <v>532</v>
      </c>
      <c r="R8" s="30"/>
    </row>
    <row r="9" spans="1:19" ht="14.5" x14ac:dyDescent="0.35">
      <c r="A9" s="23">
        <v>39295</v>
      </c>
      <c r="B9" s="29">
        <v>348</v>
      </c>
      <c r="C9" s="29">
        <v>434</v>
      </c>
      <c r="D9" s="29">
        <f t="shared" si="2"/>
        <v>86</v>
      </c>
      <c r="F9" s="33">
        <f t="shared" si="3"/>
        <v>1488</v>
      </c>
      <c r="G9" s="29">
        <v>200</v>
      </c>
      <c r="H9" s="6">
        <f t="shared" si="5"/>
        <v>501</v>
      </c>
      <c r="I9" s="6">
        <f t="shared" si="0"/>
        <v>348</v>
      </c>
      <c r="J9" s="6">
        <f t="shared" si="1"/>
        <v>0</v>
      </c>
      <c r="K9" s="6">
        <f t="shared" si="6"/>
        <v>153</v>
      </c>
      <c r="L9" s="33">
        <f t="shared" si="4"/>
        <v>327</v>
      </c>
      <c r="M9" s="6">
        <f t="shared" si="7"/>
        <v>532</v>
      </c>
      <c r="N9" s="6">
        <f t="shared" si="8"/>
        <v>455</v>
      </c>
      <c r="R9" s="30"/>
    </row>
    <row r="10" spans="1:19" ht="14.5" x14ac:dyDescent="0.35">
      <c r="A10" s="23">
        <v>39326</v>
      </c>
      <c r="B10" s="29">
        <v>271</v>
      </c>
      <c r="C10" s="29">
        <v>433</v>
      </c>
      <c r="D10" s="29">
        <f t="shared" si="2"/>
        <v>162</v>
      </c>
      <c r="F10" s="33">
        <f t="shared" si="3"/>
        <v>1540</v>
      </c>
      <c r="G10" s="29">
        <v>200</v>
      </c>
      <c r="H10" s="6">
        <f t="shared" si="5"/>
        <v>685</v>
      </c>
      <c r="I10" s="6">
        <f t="shared" si="0"/>
        <v>271</v>
      </c>
      <c r="J10" s="6">
        <f t="shared" si="1"/>
        <v>0</v>
      </c>
      <c r="K10" s="6">
        <f t="shared" si="6"/>
        <v>414</v>
      </c>
      <c r="L10" s="33">
        <f t="shared" si="4"/>
        <v>549.5</v>
      </c>
      <c r="M10" s="6">
        <f t="shared" si="7"/>
        <v>455</v>
      </c>
      <c r="N10" s="6">
        <f t="shared" si="8"/>
        <v>400</v>
      </c>
    </row>
    <row r="11" spans="1:19" ht="14.5" x14ac:dyDescent="0.35">
      <c r="A11" s="23">
        <v>39356</v>
      </c>
      <c r="B11" s="29">
        <v>562</v>
      </c>
      <c r="C11" s="29">
        <v>421</v>
      </c>
      <c r="D11" s="29">
        <f t="shared" si="2"/>
        <v>-141</v>
      </c>
      <c r="F11" s="33">
        <f t="shared" si="3"/>
        <v>1530</v>
      </c>
      <c r="G11" s="29">
        <v>200</v>
      </c>
      <c r="H11" s="6">
        <f t="shared" si="5"/>
        <v>869</v>
      </c>
      <c r="I11" s="6">
        <f t="shared" si="0"/>
        <v>562</v>
      </c>
      <c r="J11" s="6">
        <f t="shared" si="1"/>
        <v>0</v>
      </c>
      <c r="K11" s="6">
        <f t="shared" si="6"/>
        <v>307</v>
      </c>
      <c r="L11" s="33">
        <f t="shared" si="4"/>
        <v>588</v>
      </c>
      <c r="M11" s="6">
        <f t="shared" si="7"/>
        <v>400</v>
      </c>
      <c r="N11" s="6">
        <f t="shared" si="8"/>
        <v>261</v>
      </c>
      <c r="R11" s="27"/>
    </row>
    <row r="12" spans="1:19" ht="14.5" x14ac:dyDescent="0.35">
      <c r="A12" s="23">
        <v>39387</v>
      </c>
      <c r="B12" s="29">
        <v>525</v>
      </c>
      <c r="C12" s="29">
        <v>486</v>
      </c>
      <c r="D12" s="29">
        <f t="shared" si="2"/>
        <v>-39</v>
      </c>
      <c r="F12" s="33">
        <f t="shared" si="3"/>
        <v>1553</v>
      </c>
      <c r="G12" s="29">
        <v>200</v>
      </c>
      <c r="H12" s="6">
        <f t="shared" si="5"/>
        <v>707</v>
      </c>
      <c r="I12" s="6">
        <f t="shared" si="0"/>
        <v>525</v>
      </c>
      <c r="J12" s="6">
        <f t="shared" si="1"/>
        <v>0</v>
      </c>
      <c r="K12" s="6">
        <f t="shared" si="6"/>
        <v>182</v>
      </c>
      <c r="L12" s="33">
        <f t="shared" si="4"/>
        <v>444.5</v>
      </c>
      <c r="M12" s="6">
        <f t="shared" si="7"/>
        <v>261</v>
      </c>
      <c r="N12" s="6">
        <f t="shared" si="8"/>
        <v>585</v>
      </c>
      <c r="R12" s="27"/>
    </row>
    <row r="13" spans="1:19" ht="14.5" x14ac:dyDescent="0.35">
      <c r="A13" s="23">
        <v>39417</v>
      </c>
      <c r="B13" s="29">
        <v>512</v>
      </c>
      <c r="C13" s="29">
        <v>423</v>
      </c>
      <c r="D13" s="29">
        <f t="shared" si="2"/>
        <v>-89</v>
      </c>
      <c r="F13" s="33">
        <f t="shared" si="3"/>
        <v>1489</v>
      </c>
      <c r="G13" s="29">
        <v>200</v>
      </c>
      <c r="H13" s="6">
        <f t="shared" si="5"/>
        <v>443</v>
      </c>
      <c r="I13" s="6">
        <f t="shared" si="0"/>
        <v>443</v>
      </c>
      <c r="J13" s="6">
        <f t="shared" si="1"/>
        <v>69</v>
      </c>
      <c r="K13" s="6">
        <f t="shared" si="6"/>
        <v>0</v>
      </c>
      <c r="L13" s="33">
        <f t="shared" si="4"/>
        <v>221.5</v>
      </c>
      <c r="M13" s="6">
        <f t="shared" si="7"/>
        <v>585</v>
      </c>
      <c r="N13" s="6">
        <f t="shared" si="8"/>
        <v>461</v>
      </c>
      <c r="R13" s="27"/>
    </row>
    <row r="14" spans="1:19" ht="14.5" x14ac:dyDescent="0.35">
      <c r="A14" s="23">
        <v>39448</v>
      </c>
      <c r="B14" s="29">
        <v>368</v>
      </c>
      <c r="C14" s="29">
        <v>444</v>
      </c>
      <c r="D14" s="29">
        <f t="shared" si="2"/>
        <v>76</v>
      </c>
      <c r="E14" s="34" cm="1">
        <f t="array" ref="E14">SQRT(AVERAGE((D2:D13)^2))</f>
        <v>81.649658092772611</v>
      </c>
      <c r="F14" s="33">
        <f t="shared" si="3"/>
        <v>1575.6174307353347</v>
      </c>
      <c r="G14" s="34">
        <f>E14*$T$28*SQRT(3)</f>
        <v>232.61743073533466</v>
      </c>
      <c r="H14" s="6">
        <f t="shared" si="5"/>
        <v>585</v>
      </c>
      <c r="I14" s="6">
        <f t="shared" si="0"/>
        <v>368</v>
      </c>
      <c r="J14" s="6">
        <f t="shared" si="1"/>
        <v>0</v>
      </c>
      <c r="K14" s="6">
        <f t="shared" si="6"/>
        <v>217</v>
      </c>
      <c r="L14" s="33">
        <f t="shared" si="4"/>
        <v>401</v>
      </c>
      <c r="M14" s="6">
        <f t="shared" si="7"/>
        <v>461</v>
      </c>
      <c r="N14" s="6">
        <f t="shared" si="8"/>
        <v>529.61743073533466</v>
      </c>
      <c r="R14" s="32"/>
    </row>
    <row r="15" spans="1:19" ht="14.5" x14ac:dyDescent="0.35">
      <c r="A15" s="23">
        <v>39479</v>
      </c>
      <c r="B15" s="29">
        <v>474</v>
      </c>
      <c r="C15" s="29">
        <v>422</v>
      </c>
      <c r="D15" s="29">
        <f t="shared" si="2"/>
        <v>-52</v>
      </c>
      <c r="E15" s="34" cm="1">
        <f t="array" ref="E15">SQRT(AVERAGE((D3:D14)^2))</f>
        <v>84.543874211362393</v>
      </c>
      <c r="F15" s="33">
        <f t="shared" si="3"/>
        <v>1608.8629657837996</v>
      </c>
      <c r="G15" s="34">
        <f t="shared" ref="G15:G78" si="9">E15*$T$28*SQRT(3)</f>
        <v>240.86296578379972</v>
      </c>
      <c r="H15" s="6">
        <f t="shared" si="5"/>
        <v>678</v>
      </c>
      <c r="I15" s="6">
        <f t="shared" si="0"/>
        <v>474</v>
      </c>
      <c r="J15" s="6">
        <f t="shared" si="1"/>
        <v>0</v>
      </c>
      <c r="K15" s="6">
        <f t="shared" si="6"/>
        <v>204</v>
      </c>
      <c r="L15" s="33">
        <f t="shared" si="4"/>
        <v>441</v>
      </c>
      <c r="M15" s="6">
        <f t="shared" si="7"/>
        <v>529.61743073533466</v>
      </c>
      <c r="N15" s="6">
        <f t="shared" si="8"/>
        <v>401.24553504846494</v>
      </c>
      <c r="S15" s="31"/>
    </row>
    <row r="16" spans="1:19" ht="14.5" x14ac:dyDescent="0.35">
      <c r="A16" s="23">
        <v>39508</v>
      </c>
      <c r="B16" s="29">
        <v>379</v>
      </c>
      <c r="C16" s="29">
        <v>477</v>
      </c>
      <c r="D16" s="29">
        <f t="shared" si="2"/>
        <v>98</v>
      </c>
      <c r="E16" s="34" cm="1">
        <f t="array" ref="E16">SQRT(AVERAGE((D4:D15)^2))</f>
        <v>85.784128291116104</v>
      </c>
      <c r="F16" s="33">
        <f t="shared" si="3"/>
        <v>1698.3964125149976</v>
      </c>
      <c r="G16" s="34">
        <f t="shared" si="9"/>
        <v>244.39641251499754</v>
      </c>
      <c r="H16" s="6">
        <f t="shared" si="5"/>
        <v>733.61743073533466</v>
      </c>
      <c r="I16" s="6">
        <f t="shared" si="0"/>
        <v>379</v>
      </c>
      <c r="J16" s="6">
        <f t="shared" si="1"/>
        <v>0</v>
      </c>
      <c r="K16" s="6">
        <f t="shared" si="6"/>
        <v>354.61743073533466</v>
      </c>
      <c r="L16" s="33">
        <f t="shared" si="4"/>
        <v>544.11743073533466</v>
      </c>
      <c r="M16" s="6">
        <f t="shared" si="7"/>
        <v>401.24553504846494</v>
      </c>
      <c r="N16" s="6">
        <f t="shared" si="8"/>
        <v>563.53344673119796</v>
      </c>
      <c r="S16" s="31"/>
    </row>
    <row r="17" spans="1:20" ht="14.5" x14ac:dyDescent="0.35">
      <c r="A17" s="23">
        <v>39539</v>
      </c>
      <c r="B17" s="29">
        <v>593</v>
      </c>
      <c r="C17" s="29">
        <v>469</v>
      </c>
      <c r="D17" s="29">
        <f t="shared" si="2"/>
        <v>-124</v>
      </c>
      <c r="E17" s="34" cm="1">
        <f t="array" ref="E17">SQRT(AVERAGE((D5:D16)^2))</f>
        <v>90.326721775267956</v>
      </c>
      <c r="F17" s="33">
        <f t="shared" si="3"/>
        <v>1718.338125313817</v>
      </c>
      <c r="G17" s="34">
        <f t="shared" si="9"/>
        <v>257.3381253138171</v>
      </c>
      <c r="H17" s="6">
        <f t="shared" si="5"/>
        <v>755.86296578379961</v>
      </c>
      <c r="I17" s="6">
        <f t="shared" si="0"/>
        <v>593</v>
      </c>
      <c r="J17" s="6">
        <f t="shared" si="1"/>
        <v>0</v>
      </c>
      <c r="K17" s="6">
        <f t="shared" si="6"/>
        <v>162.86296578379961</v>
      </c>
      <c r="L17" s="33">
        <f t="shared" si="4"/>
        <v>459.36296578379961</v>
      </c>
      <c r="M17" s="6">
        <f t="shared" si="7"/>
        <v>563.53344673119796</v>
      </c>
      <c r="N17" s="6">
        <f t="shared" si="8"/>
        <v>398.94171279881948</v>
      </c>
      <c r="S17" s="31"/>
    </row>
    <row r="18" spans="1:20" ht="14.5" x14ac:dyDescent="0.35">
      <c r="A18" s="23">
        <v>39569</v>
      </c>
      <c r="B18" s="29">
        <v>441</v>
      </c>
      <c r="C18" s="29">
        <v>508</v>
      </c>
      <c r="D18" s="29">
        <f t="shared" si="2"/>
        <v>67</v>
      </c>
      <c r="E18" s="34" cm="1">
        <f t="array" ref="E18">SQRT(AVERAGE((D6:D17)^2))</f>
        <v>97.006013559297784</v>
      </c>
      <c r="F18" s="33">
        <f t="shared" si="3"/>
        <v>1723.3672275810582</v>
      </c>
      <c r="G18" s="34">
        <f t="shared" si="9"/>
        <v>276.36722758105827</v>
      </c>
      <c r="H18" s="6">
        <f t="shared" si="5"/>
        <v>726.39641251499756</v>
      </c>
      <c r="I18" s="6">
        <f t="shared" si="0"/>
        <v>441</v>
      </c>
      <c r="J18" s="6">
        <f t="shared" si="1"/>
        <v>0</v>
      </c>
      <c r="K18" s="6">
        <f t="shared" si="6"/>
        <v>285.39641251499756</v>
      </c>
      <c r="L18" s="33">
        <f t="shared" si="4"/>
        <v>505.89641251499756</v>
      </c>
      <c r="M18" s="6">
        <f t="shared" si="7"/>
        <v>398.94171279881948</v>
      </c>
      <c r="N18" s="6">
        <f t="shared" si="8"/>
        <v>598.02910226724111</v>
      </c>
    </row>
    <row r="19" spans="1:20" ht="14.5" x14ac:dyDescent="0.35">
      <c r="A19" s="23">
        <v>39600</v>
      </c>
      <c r="B19" s="29">
        <v>593</v>
      </c>
      <c r="C19" s="29">
        <v>484</v>
      </c>
      <c r="D19" s="29">
        <f t="shared" si="2"/>
        <v>-109</v>
      </c>
      <c r="E19" s="34" cm="1">
        <f t="array" ref="E19">SQRT(AVERAGE((D7:D18)^2))</f>
        <v>97.006013559297784</v>
      </c>
      <c r="F19" s="33">
        <f t="shared" si="3"/>
        <v>1720.3672275810582</v>
      </c>
      <c r="G19" s="34">
        <f t="shared" si="9"/>
        <v>276.36722758105827</v>
      </c>
      <c r="H19" s="6">
        <f t="shared" si="5"/>
        <v>684.33812531381705</v>
      </c>
      <c r="I19" s="6">
        <f t="shared" si="0"/>
        <v>593</v>
      </c>
      <c r="J19" s="6">
        <f t="shared" si="1"/>
        <v>0</v>
      </c>
      <c r="K19" s="6">
        <f t="shared" si="6"/>
        <v>91.338125313817045</v>
      </c>
      <c r="L19" s="33">
        <f t="shared" si="4"/>
        <v>387.83812531381705</v>
      </c>
      <c r="M19" s="6">
        <f t="shared" si="7"/>
        <v>598.02910226724111</v>
      </c>
      <c r="N19" s="6">
        <f t="shared" si="8"/>
        <v>438</v>
      </c>
    </row>
    <row r="20" spans="1:20" ht="14.5" x14ac:dyDescent="0.35">
      <c r="A20" s="23">
        <v>39630</v>
      </c>
      <c r="B20" s="29">
        <v>386</v>
      </c>
      <c r="C20" s="29">
        <v>455</v>
      </c>
      <c r="D20" s="29">
        <f t="shared" si="2"/>
        <v>69</v>
      </c>
      <c r="E20" s="34" cm="1">
        <f t="array" ref="E20">SQRT(AVERAGE((D8:D19)^2))</f>
        <v>97.895352290085768</v>
      </c>
      <c r="F20" s="33">
        <f t="shared" si="3"/>
        <v>1690.900926991952</v>
      </c>
      <c r="G20" s="34">
        <f t="shared" si="9"/>
        <v>278.90092699195191</v>
      </c>
      <c r="H20" s="6">
        <f t="shared" si="5"/>
        <v>689.36722758105816</v>
      </c>
      <c r="I20" s="6">
        <f t="shared" si="0"/>
        <v>386</v>
      </c>
      <c r="J20" s="6">
        <f t="shared" si="1"/>
        <v>0</v>
      </c>
      <c r="K20" s="6">
        <f t="shared" si="6"/>
        <v>303.36722758105816</v>
      </c>
      <c r="L20" s="33">
        <f t="shared" si="4"/>
        <v>496.36722758105816</v>
      </c>
      <c r="M20" s="6">
        <f t="shared" si="7"/>
        <v>438</v>
      </c>
      <c r="N20" s="6">
        <f t="shared" si="8"/>
        <v>563.53369941089386</v>
      </c>
    </row>
    <row r="21" spans="1:20" ht="14.5" x14ac:dyDescent="0.35">
      <c r="A21" s="23">
        <v>39661</v>
      </c>
      <c r="B21" s="29">
        <v>278</v>
      </c>
      <c r="C21" s="29">
        <v>505</v>
      </c>
      <c r="D21" s="29">
        <f t="shared" si="2"/>
        <v>227</v>
      </c>
      <c r="E21" s="34" cm="1">
        <f t="array" ref="E21">SQRT(AVERAGE((D9:D20)^2))</f>
        <v>98.975586215322139</v>
      </c>
      <c r="F21" s="33">
        <f t="shared" si="3"/>
        <v>1700.9784810950705</v>
      </c>
      <c r="G21" s="34">
        <f t="shared" si="9"/>
        <v>281.97848109507038</v>
      </c>
      <c r="H21" s="6">
        <f t="shared" si="5"/>
        <v>741.36722758105816</v>
      </c>
      <c r="I21" s="6">
        <f t="shared" si="0"/>
        <v>278</v>
      </c>
      <c r="J21" s="6">
        <f t="shared" si="1"/>
        <v>0</v>
      </c>
      <c r="K21" s="6">
        <f t="shared" si="6"/>
        <v>463.36722758105816</v>
      </c>
      <c r="L21" s="33">
        <f t="shared" si="4"/>
        <v>602.36722758105816</v>
      </c>
      <c r="M21" s="6">
        <f t="shared" si="7"/>
        <v>563.53369941089386</v>
      </c>
      <c r="N21" s="6">
        <f t="shared" si="8"/>
        <v>396.07755410311847</v>
      </c>
    </row>
    <row r="22" spans="1:20" ht="14.5" x14ac:dyDescent="0.35">
      <c r="A22" s="23">
        <v>39692</v>
      </c>
      <c r="B22" s="29">
        <v>371</v>
      </c>
      <c r="C22" s="29">
        <v>452</v>
      </c>
      <c r="D22" s="29">
        <f t="shared" si="2"/>
        <v>81</v>
      </c>
      <c r="E22" s="34" cm="1">
        <f t="array" ref="E22">SQRT(AVERAGE((D10:D21)^2))</f>
        <v>116.07720132164914</v>
      </c>
      <c r="F22" s="33">
        <f t="shared" si="3"/>
        <v>1688.7004703891139</v>
      </c>
      <c r="G22" s="34">
        <f t="shared" si="9"/>
        <v>330.70047038911383</v>
      </c>
      <c r="H22" s="6">
        <f t="shared" si="5"/>
        <v>1026.900926991952</v>
      </c>
      <c r="I22" s="6">
        <f t="shared" si="0"/>
        <v>371</v>
      </c>
      <c r="J22" s="6">
        <f t="shared" si="1"/>
        <v>0</v>
      </c>
      <c r="K22" s="6">
        <f t="shared" si="6"/>
        <v>655.90092699195202</v>
      </c>
      <c r="L22" s="33">
        <f t="shared" si="4"/>
        <v>841.40092699195202</v>
      </c>
      <c r="M22" s="6">
        <f t="shared" si="7"/>
        <v>396.07755410311847</v>
      </c>
      <c r="N22" s="6">
        <f t="shared" si="8"/>
        <v>265.7219892940434</v>
      </c>
    </row>
    <row r="23" spans="1:20" ht="14.5" x14ac:dyDescent="0.35">
      <c r="A23" s="23">
        <v>39722</v>
      </c>
      <c r="B23" s="29">
        <v>395</v>
      </c>
      <c r="C23" s="29">
        <v>462</v>
      </c>
      <c r="D23" s="29">
        <f t="shared" si="2"/>
        <v>67</v>
      </c>
      <c r="E23" s="34" cm="1">
        <f t="array" ref="E23">SQRT(AVERAGE((D11:D22)^2))</f>
        <v>108.78265793161457</v>
      </c>
      <c r="F23" s="33">
        <f t="shared" si="3"/>
        <v>1519.9185347213702</v>
      </c>
      <c r="G23" s="34">
        <f t="shared" si="9"/>
        <v>309.91853472137024</v>
      </c>
      <c r="H23" s="6">
        <f t="shared" si="5"/>
        <v>1051.9784810950705</v>
      </c>
      <c r="I23" s="6">
        <f t="shared" si="0"/>
        <v>395</v>
      </c>
      <c r="J23" s="6">
        <f t="shared" si="1"/>
        <v>0</v>
      </c>
      <c r="K23" s="6">
        <f t="shared" si="6"/>
        <v>656.97848109507049</v>
      </c>
      <c r="L23" s="33">
        <f t="shared" si="4"/>
        <v>854.47848109507049</v>
      </c>
      <c r="M23" s="6">
        <f t="shared" si="7"/>
        <v>265.7219892940434</v>
      </c>
      <c r="N23" s="6">
        <f t="shared" si="8"/>
        <v>202.21806433225629</v>
      </c>
    </row>
    <row r="24" spans="1:20" ht="14.5" x14ac:dyDescent="0.35">
      <c r="A24" s="23">
        <v>39753</v>
      </c>
      <c r="B24" s="29">
        <v>262</v>
      </c>
      <c r="C24" s="29">
        <v>444</v>
      </c>
      <c r="D24" s="29">
        <f t="shared" si="2"/>
        <v>182</v>
      </c>
      <c r="E24" s="34" cm="1">
        <f t="array" ref="E24">SQRT(AVERAGE((D12:D23)^2))</f>
        <v>102.71806072935762</v>
      </c>
      <c r="F24" s="33">
        <f t="shared" si="3"/>
        <v>1352.6406789092762</v>
      </c>
      <c r="G24" s="34">
        <f t="shared" si="9"/>
        <v>292.64067890927606</v>
      </c>
      <c r="H24" s="6">
        <f t="shared" si="5"/>
        <v>922.70047038911389</v>
      </c>
      <c r="I24" s="6">
        <f t="shared" si="0"/>
        <v>262</v>
      </c>
      <c r="J24" s="6">
        <f t="shared" si="1"/>
        <v>0</v>
      </c>
      <c r="K24" s="6">
        <f t="shared" si="6"/>
        <v>660.70047038911389</v>
      </c>
      <c r="L24" s="33">
        <f t="shared" si="4"/>
        <v>791.70047038911389</v>
      </c>
      <c r="M24" s="6">
        <f t="shared" si="7"/>
        <v>202.21806433225629</v>
      </c>
      <c r="N24" s="6">
        <f t="shared" si="8"/>
        <v>227.722144187906</v>
      </c>
    </row>
    <row r="25" spans="1:20" ht="14.5" x14ac:dyDescent="0.35">
      <c r="A25" s="23">
        <v>39783</v>
      </c>
      <c r="B25" s="29">
        <v>423</v>
      </c>
      <c r="C25" s="29">
        <v>304</v>
      </c>
      <c r="D25" s="29">
        <f t="shared" si="2"/>
        <v>-119</v>
      </c>
      <c r="E25" s="34" cm="1">
        <f t="array" ref="E25">SQRT(AVERAGE((D13:D24)^2))</f>
        <v>114.82414089960932</v>
      </c>
      <c r="F25" s="33">
        <f t="shared" si="3"/>
        <v>1183.1305387722557</v>
      </c>
      <c r="G25" s="34">
        <f t="shared" si="9"/>
        <v>327.13053877225576</v>
      </c>
      <c r="H25" s="6">
        <f t="shared" si="5"/>
        <v>862.91853472137018</v>
      </c>
      <c r="I25" s="6">
        <f t="shared" si="0"/>
        <v>423</v>
      </c>
      <c r="J25" s="6">
        <f t="shared" si="1"/>
        <v>0</v>
      </c>
      <c r="K25" s="6">
        <f t="shared" si="6"/>
        <v>439.91853472137018</v>
      </c>
      <c r="L25" s="33">
        <f t="shared" si="4"/>
        <v>651.41853472137018</v>
      </c>
      <c r="M25" s="6">
        <f t="shared" si="7"/>
        <v>227.722144187906</v>
      </c>
      <c r="N25" s="6">
        <f t="shared" si="8"/>
        <v>92.489859862979529</v>
      </c>
    </row>
    <row r="26" spans="1:20" ht="14.5" x14ac:dyDescent="0.35">
      <c r="A26" s="23">
        <v>39814</v>
      </c>
      <c r="B26" s="29">
        <v>159</v>
      </c>
      <c r="C26" s="29">
        <v>312</v>
      </c>
      <c r="D26" s="29">
        <f t="shared" si="2"/>
        <v>153</v>
      </c>
      <c r="E26" s="34" cm="1">
        <f t="array" ref="E26">SQRT(AVERAGE((D14:D25)^2))</f>
        <v>117.06657649958562</v>
      </c>
      <c r="F26" s="33">
        <f t="shared" si="3"/>
        <v>1136.5191706421315</v>
      </c>
      <c r="G26" s="34">
        <f t="shared" si="9"/>
        <v>333.51917064213143</v>
      </c>
      <c r="H26" s="6">
        <f t="shared" si="5"/>
        <v>667.64067890927618</v>
      </c>
      <c r="I26" s="6">
        <f t="shared" si="0"/>
        <v>159</v>
      </c>
      <c r="J26" s="6">
        <f t="shared" si="1"/>
        <v>0</v>
      </c>
      <c r="K26" s="6">
        <f t="shared" si="6"/>
        <v>508.64067890927618</v>
      </c>
      <c r="L26" s="33">
        <f t="shared" si="4"/>
        <v>588.14067890927618</v>
      </c>
      <c r="M26" s="6">
        <f t="shared" si="7"/>
        <v>92.489859862979529</v>
      </c>
      <c r="N26" s="6">
        <f t="shared" si="8"/>
        <v>376.38863186987578</v>
      </c>
    </row>
    <row r="27" spans="1:20" ht="14.5" x14ac:dyDescent="0.35">
      <c r="A27" s="23">
        <v>39845</v>
      </c>
      <c r="B27" s="29">
        <v>292</v>
      </c>
      <c r="C27" s="29">
        <v>240</v>
      </c>
      <c r="D27" s="29">
        <f t="shared" si="2"/>
        <v>-52</v>
      </c>
      <c r="E27" s="34" cm="1">
        <f t="array" ref="E27">SQRT(AVERAGE((D15:D26)^2))</f>
        <v>123.18279100588686</v>
      </c>
      <c r="F27" s="33">
        <f t="shared" si="3"/>
        <v>1108.9440826076589</v>
      </c>
      <c r="G27" s="34">
        <f t="shared" si="9"/>
        <v>350.9440826076588</v>
      </c>
      <c r="H27" s="6">
        <f t="shared" si="5"/>
        <v>601.1305387722557</v>
      </c>
      <c r="I27" s="6">
        <f t="shared" si="0"/>
        <v>292</v>
      </c>
      <c r="J27" s="6">
        <f t="shared" si="1"/>
        <v>0</v>
      </c>
      <c r="K27" s="6">
        <f t="shared" si="6"/>
        <v>309.1305387722557</v>
      </c>
      <c r="L27" s="33">
        <f t="shared" si="4"/>
        <v>455.1305387722557</v>
      </c>
      <c r="M27" s="6">
        <f t="shared" si="7"/>
        <v>376.38863186987578</v>
      </c>
      <c r="N27" s="6">
        <f t="shared" si="8"/>
        <v>131.42491196552737</v>
      </c>
      <c r="R27" t="s">
        <v>52</v>
      </c>
      <c r="T27" s="56">
        <v>0.95</v>
      </c>
    </row>
    <row r="28" spans="1:20" ht="14.5" x14ac:dyDescent="0.35">
      <c r="A28" s="23">
        <v>39873</v>
      </c>
      <c r="B28" s="29">
        <v>330</v>
      </c>
      <c r="C28" s="29">
        <v>251</v>
      </c>
      <c r="D28" s="29">
        <f t="shared" si="2"/>
        <v>-79</v>
      </c>
      <c r="E28" s="34" cm="1">
        <f t="array" ref="E28">SQRT(AVERAGE((D16:D27)^2))</f>
        <v>123.18279100588686</v>
      </c>
      <c r="F28" s="33">
        <f t="shared" si="3"/>
        <v>1117.9440826076589</v>
      </c>
      <c r="G28" s="34">
        <f t="shared" si="9"/>
        <v>350.9440826076588</v>
      </c>
      <c r="H28" s="6">
        <f t="shared" si="5"/>
        <v>685.51917064213148</v>
      </c>
      <c r="I28" s="6">
        <f t="shared" si="0"/>
        <v>330</v>
      </c>
      <c r="J28" s="6">
        <f t="shared" si="1"/>
        <v>0</v>
      </c>
      <c r="K28" s="6">
        <f t="shared" si="6"/>
        <v>355.51917064213148</v>
      </c>
      <c r="L28" s="33">
        <f t="shared" si="4"/>
        <v>520.51917064213148</v>
      </c>
      <c r="M28" s="6">
        <f t="shared" si="7"/>
        <v>131.42491196552737</v>
      </c>
      <c r="N28" s="6">
        <f t="shared" si="8"/>
        <v>301</v>
      </c>
      <c r="R28" t="s">
        <v>53</v>
      </c>
      <c r="T28">
        <f>_xlfn.NORM.INV(T27,0,1)</f>
        <v>1.6448536269514715</v>
      </c>
    </row>
    <row r="29" spans="1:20" ht="14.5" x14ac:dyDescent="0.35">
      <c r="A29" s="23">
        <v>39904</v>
      </c>
      <c r="B29" s="29">
        <v>278</v>
      </c>
      <c r="C29" s="29">
        <v>267</v>
      </c>
      <c r="D29" s="29">
        <f t="shared" si="2"/>
        <v>-11</v>
      </c>
      <c r="E29" s="34" cm="1">
        <f t="array" ref="E29">SQRT(AVERAGE((D17:D28)^2))</f>
        <v>122.03995247458924</v>
      </c>
      <c r="F29" s="33">
        <f t="shared" si="3"/>
        <v>1139.6881698566986</v>
      </c>
      <c r="G29" s="34">
        <f t="shared" si="9"/>
        <v>347.68816985669866</v>
      </c>
      <c r="H29" s="6">
        <f t="shared" si="5"/>
        <v>486.94408260765886</v>
      </c>
      <c r="I29" s="6">
        <f t="shared" si="0"/>
        <v>278</v>
      </c>
      <c r="J29" s="6">
        <f t="shared" si="1"/>
        <v>0</v>
      </c>
      <c r="K29" s="6">
        <f t="shared" si="6"/>
        <v>208.94408260765886</v>
      </c>
      <c r="L29" s="33">
        <f t="shared" si="4"/>
        <v>347.94408260765886</v>
      </c>
      <c r="M29" s="6">
        <f t="shared" si="7"/>
        <v>301</v>
      </c>
      <c r="N29" s="6">
        <f t="shared" si="8"/>
        <v>351.74408724903969</v>
      </c>
    </row>
    <row r="30" spans="1:20" ht="14.5" x14ac:dyDescent="0.35">
      <c r="A30" s="23">
        <v>39934</v>
      </c>
      <c r="B30" s="29">
        <v>389</v>
      </c>
      <c r="C30" s="29">
        <v>249</v>
      </c>
      <c r="D30" s="29">
        <f t="shared" si="2"/>
        <v>-140</v>
      </c>
      <c r="E30" s="34" cm="1">
        <f t="array" ref="E30">SQRT(AVERAGE((D18:D29)^2))</f>
        <v>116.71546598459007</v>
      </c>
      <c r="F30" s="33">
        <f t="shared" si="3"/>
        <v>1120.5188672996528</v>
      </c>
      <c r="G30" s="34">
        <f t="shared" si="9"/>
        <v>332.51886729965292</v>
      </c>
      <c r="H30" s="6">
        <f t="shared" si="5"/>
        <v>509.94408260765886</v>
      </c>
      <c r="I30" s="6">
        <f t="shared" si="0"/>
        <v>389</v>
      </c>
      <c r="J30" s="6">
        <f t="shared" si="1"/>
        <v>0</v>
      </c>
      <c r="K30" s="6">
        <f t="shared" si="6"/>
        <v>120.94408260765886</v>
      </c>
      <c r="L30" s="33">
        <f t="shared" si="4"/>
        <v>315.44408260765886</v>
      </c>
      <c r="M30" s="6">
        <f t="shared" si="7"/>
        <v>351.74408724903969</v>
      </c>
      <c r="N30" s="6">
        <f t="shared" si="8"/>
        <v>258.83069744295426</v>
      </c>
      <c r="R30" t="s">
        <v>47</v>
      </c>
      <c r="T30" s="37">
        <v>2</v>
      </c>
    </row>
    <row r="31" spans="1:20" ht="14.5" x14ac:dyDescent="0.35">
      <c r="A31" s="23">
        <v>39965</v>
      </c>
      <c r="B31" s="29">
        <v>383</v>
      </c>
      <c r="C31" s="29">
        <v>276</v>
      </c>
      <c r="D31" s="29">
        <f t="shared" si="2"/>
        <v>-107</v>
      </c>
      <c r="E31" s="34" cm="1">
        <f t="array" ref="E31">SQRT(AVERAGE((D19:D30)^2))</f>
        <v>121.99077834000404</v>
      </c>
      <c r="F31" s="33">
        <f t="shared" si="3"/>
        <v>1232.5480742198883</v>
      </c>
      <c r="G31" s="34">
        <f t="shared" si="9"/>
        <v>347.54807421988846</v>
      </c>
      <c r="H31" s="6">
        <f t="shared" si="5"/>
        <v>472.68816985669855</v>
      </c>
      <c r="I31" s="6">
        <f t="shared" si="0"/>
        <v>383</v>
      </c>
      <c r="J31" s="6">
        <f t="shared" si="1"/>
        <v>0</v>
      </c>
      <c r="K31" s="6">
        <f t="shared" si="6"/>
        <v>89.688169856698551</v>
      </c>
      <c r="L31" s="33">
        <f t="shared" si="4"/>
        <v>281.18816985669855</v>
      </c>
      <c r="M31" s="6">
        <f t="shared" si="7"/>
        <v>258.83069744295426</v>
      </c>
      <c r="N31" s="6">
        <f t="shared" si="8"/>
        <v>501.02920692023554</v>
      </c>
      <c r="R31" t="s">
        <v>48</v>
      </c>
      <c r="T31" s="37">
        <v>10</v>
      </c>
    </row>
    <row r="32" spans="1:20" ht="14.5" x14ac:dyDescent="0.35">
      <c r="A32" s="23">
        <v>39995</v>
      </c>
      <c r="B32" s="29">
        <v>378</v>
      </c>
      <c r="C32" s="29">
        <v>263</v>
      </c>
      <c r="D32" s="29">
        <f t="shared" si="2"/>
        <v>-115</v>
      </c>
      <c r="E32" s="34" cm="1">
        <f t="array" ref="E32">SQRT(AVERAGE((D20:D31)^2))</f>
        <v>121.84313686047319</v>
      </c>
      <c r="F32" s="33">
        <f t="shared" si="3"/>
        <v>1336.12744806614</v>
      </c>
      <c r="G32" s="34">
        <f t="shared" si="9"/>
        <v>347.12744806614012</v>
      </c>
      <c r="H32" s="6">
        <f t="shared" si="5"/>
        <v>348.51886729965281</v>
      </c>
      <c r="I32" s="6">
        <f t="shared" si="0"/>
        <v>348.51886729965281</v>
      </c>
      <c r="J32" s="6">
        <f t="shared" si="1"/>
        <v>29.481132700347189</v>
      </c>
      <c r="K32" s="6">
        <f t="shared" si="6"/>
        <v>0</v>
      </c>
      <c r="L32" s="33">
        <f t="shared" si="4"/>
        <v>174.25943364982641</v>
      </c>
      <c r="M32" s="6">
        <f t="shared" si="7"/>
        <v>501.02920692023554</v>
      </c>
      <c r="N32" s="6">
        <f t="shared" si="8"/>
        <v>486.57937384625166</v>
      </c>
      <c r="R32" t="s">
        <v>45</v>
      </c>
      <c r="T32" s="37">
        <f>T30*SUM(L:L)</f>
        <v>152902.92032505901</v>
      </c>
    </row>
    <row r="33" spans="1:20" ht="14.5" x14ac:dyDescent="0.35">
      <c r="A33" s="23">
        <v>40026</v>
      </c>
      <c r="B33" s="29">
        <v>377</v>
      </c>
      <c r="C33" s="29">
        <v>346</v>
      </c>
      <c r="D33" s="29">
        <f t="shared" si="2"/>
        <v>-31</v>
      </c>
      <c r="E33" s="34" cm="1">
        <f t="array" ref="E33">SQRT(AVERAGE((D21:D32)^2))</f>
        <v>124.70398282867045</v>
      </c>
      <c r="F33" s="33">
        <f t="shared" si="3"/>
        <v>1537.2779125554764</v>
      </c>
      <c r="G33" s="34">
        <f t="shared" si="9"/>
        <v>355.27791255547635</v>
      </c>
      <c r="H33" s="6">
        <f t="shared" si="5"/>
        <v>501.02920692023554</v>
      </c>
      <c r="I33" s="6">
        <f t="shared" si="0"/>
        <v>377</v>
      </c>
      <c r="J33" s="6">
        <f t="shared" si="1"/>
        <v>0</v>
      </c>
      <c r="K33" s="6">
        <f t="shared" si="6"/>
        <v>124.02920692023554</v>
      </c>
      <c r="L33" s="33">
        <f t="shared" si="4"/>
        <v>312.52920692023554</v>
      </c>
      <c r="M33" s="6">
        <f t="shared" si="7"/>
        <v>486.57937384625166</v>
      </c>
      <c r="N33" s="6">
        <f t="shared" si="8"/>
        <v>549.66933178898921</v>
      </c>
      <c r="R33" t="s">
        <v>46</v>
      </c>
      <c r="T33" s="37">
        <f>T31*SUM(J:J)</f>
        <v>13215.792553640975</v>
      </c>
    </row>
    <row r="34" spans="1:20" ht="14.5" x14ac:dyDescent="0.35">
      <c r="A34" s="23">
        <v>40057</v>
      </c>
      <c r="B34" s="29">
        <v>447</v>
      </c>
      <c r="C34" s="29">
        <v>380</v>
      </c>
      <c r="D34" s="29">
        <f t="shared" si="2"/>
        <v>-67</v>
      </c>
      <c r="E34" s="34" cm="1">
        <f t="array" ref="E34">SQRT(AVERAGE((D22:D33)^2))</f>
        <v>106.475740585982</v>
      </c>
      <c r="F34" s="33">
        <f t="shared" si="3"/>
        <v>1626.3461962891615</v>
      </c>
      <c r="G34" s="34">
        <f t="shared" si="9"/>
        <v>303.34619628916158</v>
      </c>
      <c r="H34" s="6">
        <f t="shared" si="5"/>
        <v>610.60858076648719</v>
      </c>
      <c r="I34" s="6">
        <f t="shared" ref="I34:I65" si="10">MIN(B34,H34)</f>
        <v>447</v>
      </c>
      <c r="J34" s="6">
        <f t="shared" ref="J34:J65" si="11">B34-I34</f>
        <v>0</v>
      </c>
      <c r="K34" s="6">
        <f t="shared" si="6"/>
        <v>163.60858076648719</v>
      </c>
      <c r="L34" s="33">
        <f t="shared" si="4"/>
        <v>387.10858076648719</v>
      </c>
      <c r="M34" s="6">
        <f t="shared" si="7"/>
        <v>549.66933178898921</v>
      </c>
      <c r="N34" s="6">
        <f t="shared" si="8"/>
        <v>466.06828373368512</v>
      </c>
      <c r="R34" t="s">
        <v>49</v>
      </c>
      <c r="T34" s="55">
        <f>T33+T32</f>
        <v>166118.7128787</v>
      </c>
    </row>
    <row r="35" spans="1:20" ht="14.5" x14ac:dyDescent="0.35">
      <c r="A35" s="23">
        <v>40087</v>
      </c>
      <c r="B35" s="29">
        <v>450</v>
      </c>
      <c r="C35" s="29">
        <v>456</v>
      </c>
      <c r="D35" s="29">
        <f t="shared" si="2"/>
        <v>6</v>
      </c>
      <c r="E35" s="34" cm="1">
        <f t="array" ref="E35">SQRT(AVERAGE((D23:D34)^2))</f>
        <v>105.66180325295734</v>
      </c>
      <c r="F35" s="33">
        <f t="shared" si="3"/>
        <v>1645.027313202442</v>
      </c>
      <c r="G35" s="34">
        <f t="shared" si="9"/>
        <v>301.02731320244197</v>
      </c>
      <c r="H35" s="6">
        <f t="shared" si="5"/>
        <v>713.27791255547641</v>
      </c>
      <c r="I35" s="6">
        <f t="shared" si="10"/>
        <v>450</v>
      </c>
      <c r="J35" s="6">
        <f t="shared" si="11"/>
        <v>0</v>
      </c>
      <c r="K35" s="6">
        <f t="shared" si="6"/>
        <v>263.27791255547641</v>
      </c>
      <c r="L35" s="33">
        <f t="shared" si="4"/>
        <v>488.27791255547641</v>
      </c>
      <c r="M35" s="6">
        <f t="shared" si="7"/>
        <v>466.06828373368512</v>
      </c>
      <c r="N35" s="6">
        <f t="shared" si="8"/>
        <v>465.68111691328045</v>
      </c>
      <c r="R35" t="s">
        <v>50</v>
      </c>
      <c r="T35" s="36">
        <f>1-SUM(J:J)/SUM(B:B)</f>
        <v>0.9819739581891278</v>
      </c>
    </row>
    <row r="36" spans="1:20" ht="14.5" x14ac:dyDescent="0.35">
      <c r="A36" s="23">
        <v>40118</v>
      </c>
      <c r="B36" s="29">
        <v>424</v>
      </c>
      <c r="C36" s="29">
        <v>487</v>
      </c>
      <c r="D36" s="29">
        <f t="shared" si="2"/>
        <v>63</v>
      </c>
      <c r="E36" s="34" cm="1">
        <f t="array" ref="E36">SQRT(AVERAGE((D24:D35)^2))</f>
        <v>103.89096848780136</v>
      </c>
      <c r="F36" s="33">
        <f t="shared" si="3"/>
        <v>1629.9822579878892</v>
      </c>
      <c r="G36" s="34">
        <f t="shared" si="9"/>
        <v>295.98225798788923</v>
      </c>
      <c r="H36" s="6">
        <f t="shared" si="5"/>
        <v>729.34619628916153</v>
      </c>
      <c r="I36" s="6">
        <f t="shared" si="10"/>
        <v>424</v>
      </c>
      <c r="J36" s="6">
        <f t="shared" si="11"/>
        <v>0</v>
      </c>
      <c r="K36" s="6">
        <f t="shared" si="6"/>
        <v>305.34619628916153</v>
      </c>
      <c r="L36" s="33">
        <f t="shared" si="4"/>
        <v>517.34619628916153</v>
      </c>
      <c r="M36" s="6">
        <f t="shared" si="7"/>
        <v>465.68111691328045</v>
      </c>
      <c r="N36" s="6">
        <f t="shared" si="8"/>
        <v>434.9549447854472</v>
      </c>
      <c r="R36" t="s">
        <v>51</v>
      </c>
      <c r="T36" s="46">
        <f>AVERAGE(L:L)</f>
        <v>631.83024927710335</v>
      </c>
    </row>
    <row r="37" spans="1:20" ht="14.5" x14ac:dyDescent="0.35">
      <c r="A37" s="23">
        <v>40148</v>
      </c>
      <c r="B37" s="29">
        <v>551</v>
      </c>
      <c r="C37" s="29">
        <v>401</v>
      </c>
      <c r="D37" s="29">
        <f t="shared" si="2"/>
        <v>-150</v>
      </c>
      <c r="E37" s="34" cm="1">
        <f t="array" ref="E37">SQRT(AVERAGE((D25:D36)^2))</f>
        <v>91.453540117373265</v>
      </c>
      <c r="F37" s="33">
        <f t="shared" si="3"/>
        <v>1498.5483970255268</v>
      </c>
      <c r="G37" s="34">
        <f t="shared" si="9"/>
        <v>260.5483970255267</v>
      </c>
      <c r="H37" s="6">
        <f t="shared" si="5"/>
        <v>771.02731320244197</v>
      </c>
      <c r="I37" s="6">
        <f t="shared" si="10"/>
        <v>551</v>
      </c>
      <c r="J37" s="6">
        <f t="shared" si="11"/>
        <v>0</v>
      </c>
      <c r="K37" s="6">
        <f t="shared" si="6"/>
        <v>220.02731320244197</v>
      </c>
      <c r="L37" s="33">
        <f t="shared" si="4"/>
        <v>495.52731320244197</v>
      </c>
      <c r="M37" s="6">
        <f t="shared" si="7"/>
        <v>434.9549447854472</v>
      </c>
      <c r="N37" s="6">
        <f t="shared" si="8"/>
        <v>292.56613903763764</v>
      </c>
    </row>
    <row r="38" spans="1:20" ht="14.5" x14ac:dyDescent="0.35">
      <c r="A38" s="23">
        <v>40179</v>
      </c>
      <c r="B38" s="29">
        <v>260</v>
      </c>
      <c r="C38" s="29">
        <v>446</v>
      </c>
      <c r="D38" s="29">
        <f t="shared" si="2"/>
        <v>186</v>
      </c>
      <c r="E38" s="34" cm="1">
        <f t="array" ref="E38">SQRT(AVERAGE((D26:D37)^2))</f>
        <v>95.177028040734001</v>
      </c>
      <c r="F38" s="33">
        <f t="shared" si="3"/>
        <v>1542.1565026114936</v>
      </c>
      <c r="G38" s="34">
        <f t="shared" si="9"/>
        <v>271.15650261149347</v>
      </c>
      <c r="H38" s="6">
        <f t="shared" si="5"/>
        <v>654.98225798788917</v>
      </c>
      <c r="I38" s="6">
        <f t="shared" si="10"/>
        <v>260</v>
      </c>
      <c r="J38" s="6">
        <f t="shared" si="11"/>
        <v>0</v>
      </c>
      <c r="K38" s="6">
        <f t="shared" si="6"/>
        <v>394.98225798788917</v>
      </c>
      <c r="L38" s="33">
        <f t="shared" si="4"/>
        <v>524.98225798788917</v>
      </c>
      <c r="M38" s="6">
        <f t="shared" si="7"/>
        <v>292.56613903763764</v>
      </c>
      <c r="N38" s="6">
        <f t="shared" si="8"/>
        <v>594.60810558596677</v>
      </c>
    </row>
    <row r="39" spans="1:20" ht="14.5" x14ac:dyDescent="0.35">
      <c r="A39" s="23">
        <v>40210</v>
      </c>
      <c r="B39" s="29">
        <v>416</v>
      </c>
      <c r="C39" s="29">
        <v>391</v>
      </c>
      <c r="D39" s="29">
        <f t="shared" si="2"/>
        <v>-25</v>
      </c>
      <c r="E39" s="34" cm="1">
        <f t="array" ref="E39">SQRT(AVERAGE((D27:D38)^2))</f>
        <v>99.954573015278626</v>
      </c>
      <c r="F39" s="33">
        <f t="shared" si="3"/>
        <v>1574.7675851703248</v>
      </c>
      <c r="G39" s="34">
        <f t="shared" si="9"/>
        <v>284.76758517032482</v>
      </c>
      <c r="H39" s="6">
        <f t="shared" si="5"/>
        <v>687.54839702552681</v>
      </c>
      <c r="I39" s="6">
        <f t="shared" si="10"/>
        <v>416</v>
      </c>
      <c r="J39" s="6">
        <f t="shared" si="11"/>
        <v>0</v>
      </c>
      <c r="K39" s="6">
        <f t="shared" si="6"/>
        <v>271.54839702552681</v>
      </c>
      <c r="L39" s="33">
        <f t="shared" si="4"/>
        <v>479.54839702552681</v>
      </c>
      <c r="M39" s="6">
        <f t="shared" si="7"/>
        <v>594.60810558596677</v>
      </c>
      <c r="N39" s="6">
        <f t="shared" si="8"/>
        <v>292.61108255883119</v>
      </c>
    </row>
    <row r="40" spans="1:20" ht="14.5" x14ac:dyDescent="0.35">
      <c r="A40" s="23">
        <v>40238</v>
      </c>
      <c r="B40" s="29">
        <v>453</v>
      </c>
      <c r="C40" s="29">
        <v>434</v>
      </c>
      <c r="D40" s="29">
        <f t="shared" si="2"/>
        <v>-19</v>
      </c>
      <c r="E40" s="34" cm="1">
        <f t="array" ref="E40">SQRT(AVERAGE((D28:D39)^2))</f>
        <v>99.084139329494434</v>
      </c>
      <c r="F40" s="33">
        <f t="shared" si="3"/>
        <v>1628.2877456664955</v>
      </c>
      <c r="G40" s="34">
        <f t="shared" si="9"/>
        <v>282.28774566649565</v>
      </c>
      <c r="H40" s="6">
        <f t="shared" si="5"/>
        <v>866.15650261149358</v>
      </c>
      <c r="I40" s="6">
        <f t="shared" si="10"/>
        <v>453</v>
      </c>
      <c r="J40" s="6">
        <f t="shared" si="11"/>
        <v>0</v>
      </c>
      <c r="K40" s="6">
        <f t="shared" si="6"/>
        <v>413.15650261149358</v>
      </c>
      <c r="L40" s="33">
        <f t="shared" si="4"/>
        <v>639.65650261149358</v>
      </c>
      <c r="M40" s="6">
        <f t="shared" si="7"/>
        <v>292.61108255883119</v>
      </c>
      <c r="N40" s="6">
        <f t="shared" si="8"/>
        <v>469.52016049617077</v>
      </c>
      <c r="Q40" s="35"/>
    </row>
    <row r="41" spans="1:20" ht="14.5" x14ac:dyDescent="0.35">
      <c r="A41" s="23">
        <v>40269</v>
      </c>
      <c r="B41" s="29">
        <v>413</v>
      </c>
      <c r="C41" s="29">
        <v>465</v>
      </c>
      <c r="D41" s="29">
        <f t="shared" si="2"/>
        <v>52</v>
      </c>
      <c r="E41" s="34" cm="1">
        <f t="array" ref="E41">SQRT(AVERAGE((D29:D40)^2))</f>
        <v>96.57984606876667</v>
      </c>
      <c r="F41" s="33">
        <f t="shared" si="3"/>
        <v>1644.1530891630182</v>
      </c>
      <c r="G41" s="34">
        <f t="shared" si="9"/>
        <v>275.15308916301825</v>
      </c>
      <c r="H41" s="6">
        <f t="shared" si="5"/>
        <v>705.76758517032476</v>
      </c>
      <c r="I41" s="6">
        <f t="shared" si="10"/>
        <v>413</v>
      </c>
      <c r="J41" s="6">
        <f t="shared" si="11"/>
        <v>0</v>
      </c>
      <c r="K41" s="6">
        <f t="shared" si="6"/>
        <v>292.76758517032476</v>
      </c>
      <c r="L41" s="33">
        <f t="shared" si="4"/>
        <v>499.26758517032476</v>
      </c>
      <c r="M41" s="6">
        <f t="shared" si="7"/>
        <v>469.52016049617077</v>
      </c>
      <c r="N41" s="6">
        <f t="shared" si="8"/>
        <v>468.86534349652266</v>
      </c>
      <c r="Q41" s="37"/>
    </row>
    <row r="42" spans="1:20" ht="14.5" x14ac:dyDescent="0.35">
      <c r="A42" s="23">
        <v>40299</v>
      </c>
      <c r="B42" s="29">
        <v>489</v>
      </c>
      <c r="C42" s="29">
        <v>447</v>
      </c>
      <c r="D42" s="29">
        <f t="shared" si="2"/>
        <v>-42</v>
      </c>
      <c r="E42" s="34" cm="1">
        <f t="array" ref="E42">SQRT(AVERAGE((D30:D41)^2))</f>
        <v>97.687853219664248</v>
      </c>
      <c r="F42" s="33">
        <f t="shared" si="3"/>
        <v>1599.3097683543176</v>
      </c>
      <c r="G42" s="34">
        <f t="shared" si="9"/>
        <v>278.30976835431767</v>
      </c>
      <c r="H42" s="6">
        <f t="shared" si="5"/>
        <v>762.28774566649554</v>
      </c>
      <c r="I42" s="6">
        <f t="shared" si="10"/>
        <v>489</v>
      </c>
      <c r="J42" s="6">
        <f t="shared" si="11"/>
        <v>0</v>
      </c>
      <c r="K42" s="6">
        <f t="shared" si="6"/>
        <v>273.28774566649554</v>
      </c>
      <c r="L42" s="33">
        <f t="shared" si="4"/>
        <v>517.78774566649554</v>
      </c>
      <c r="M42" s="6">
        <f t="shared" si="7"/>
        <v>468.86534349652266</v>
      </c>
      <c r="N42" s="6">
        <f t="shared" si="8"/>
        <v>368.15667919129942</v>
      </c>
      <c r="Q42" s="35"/>
    </row>
    <row r="43" spans="1:20" ht="14.5" x14ac:dyDescent="0.35">
      <c r="A43" s="23">
        <v>40330</v>
      </c>
      <c r="B43" s="29">
        <v>515</v>
      </c>
      <c r="C43" s="29">
        <v>457</v>
      </c>
      <c r="D43" s="29">
        <f t="shared" si="2"/>
        <v>-58</v>
      </c>
      <c r="E43" s="34" cm="1">
        <f t="array" ref="E43">SQRT(AVERAGE((D31:D42)^2))</f>
        <v>89.758472209220074</v>
      </c>
      <c r="F43" s="33">
        <f t="shared" si="3"/>
        <v>1628.7191993175768</v>
      </c>
      <c r="G43" s="34">
        <f t="shared" si="9"/>
        <v>255.71919931757674</v>
      </c>
      <c r="H43" s="6">
        <f t="shared" si="5"/>
        <v>742.15308916301819</v>
      </c>
      <c r="I43" s="6">
        <f t="shared" si="10"/>
        <v>515</v>
      </c>
      <c r="J43" s="6">
        <f t="shared" si="11"/>
        <v>0</v>
      </c>
      <c r="K43" s="6">
        <f t="shared" si="6"/>
        <v>227.15308916301819</v>
      </c>
      <c r="L43" s="33">
        <f t="shared" si="4"/>
        <v>484.65308916301819</v>
      </c>
      <c r="M43" s="6">
        <f t="shared" si="7"/>
        <v>368.15667919129942</v>
      </c>
      <c r="N43" s="6">
        <f t="shared" si="8"/>
        <v>518.40943096325918</v>
      </c>
      <c r="Q43" s="37"/>
    </row>
    <row r="44" spans="1:20" ht="14.5" x14ac:dyDescent="0.35">
      <c r="A44" s="23">
        <v>40360</v>
      </c>
      <c r="B44" s="29">
        <v>442</v>
      </c>
      <c r="C44" s="29">
        <v>417</v>
      </c>
      <c r="D44" s="29">
        <f t="shared" si="2"/>
        <v>-25</v>
      </c>
      <c r="E44" s="34" cm="1">
        <f t="array" ref="E44">SQRT(AVERAGE((D32:D43)^2))</f>
        <v>85.923415512497712</v>
      </c>
      <c r="F44" s="33">
        <f t="shared" si="3"/>
        <v>1676.7932376374645</v>
      </c>
      <c r="G44" s="34">
        <f t="shared" si="9"/>
        <v>244.79323763746456</v>
      </c>
      <c r="H44" s="6">
        <f t="shared" si="5"/>
        <v>595.30976835431761</v>
      </c>
      <c r="I44" s="6">
        <f t="shared" si="10"/>
        <v>442</v>
      </c>
      <c r="J44" s="6">
        <f t="shared" si="11"/>
        <v>0</v>
      </c>
      <c r="K44" s="6">
        <f t="shared" si="6"/>
        <v>153.30976835431761</v>
      </c>
      <c r="L44" s="33">
        <f t="shared" si="4"/>
        <v>374.30976835431761</v>
      </c>
      <c r="M44" s="6">
        <f t="shared" si="7"/>
        <v>518.40943096325918</v>
      </c>
      <c r="N44" s="6">
        <f t="shared" si="8"/>
        <v>563.07403831988768</v>
      </c>
      <c r="Q44" s="37"/>
    </row>
    <row r="45" spans="1:20" ht="14.5" x14ac:dyDescent="0.35">
      <c r="A45" s="23">
        <v>40391</v>
      </c>
      <c r="B45" s="29">
        <v>447</v>
      </c>
      <c r="C45" s="29">
        <v>499</v>
      </c>
      <c r="D45" s="29">
        <f t="shared" si="2"/>
        <v>52</v>
      </c>
      <c r="E45" s="34" cm="1">
        <f t="array" ref="E45">SQRT(AVERAGE((D33:D44)^2))</f>
        <v>79.579101109106105</v>
      </c>
      <c r="F45" s="33">
        <f t="shared" si="3"/>
        <v>1839.7184758960584</v>
      </c>
      <c r="G45" s="34">
        <f t="shared" si="9"/>
        <v>226.71847589605846</v>
      </c>
      <c r="H45" s="6">
        <f t="shared" si="5"/>
        <v>671.71919931757679</v>
      </c>
      <c r="I45" s="6">
        <f t="shared" si="10"/>
        <v>447</v>
      </c>
      <c r="J45" s="6">
        <f t="shared" si="11"/>
        <v>0</v>
      </c>
      <c r="K45" s="6">
        <f t="shared" si="6"/>
        <v>224.71919931757679</v>
      </c>
      <c r="L45" s="33">
        <f t="shared" si="4"/>
        <v>448.21919931757679</v>
      </c>
      <c r="M45" s="6">
        <f t="shared" si="7"/>
        <v>563.07403831988768</v>
      </c>
      <c r="N45" s="6">
        <f t="shared" si="8"/>
        <v>604.92523825859394</v>
      </c>
      <c r="Q45" s="27"/>
    </row>
    <row r="46" spans="1:20" ht="14.5" x14ac:dyDescent="0.35">
      <c r="A46" s="23">
        <v>40422</v>
      </c>
      <c r="B46" s="29">
        <v>556</v>
      </c>
      <c r="C46" s="29">
        <v>516</v>
      </c>
      <c r="D46" s="29">
        <f t="shared" si="2"/>
        <v>-40</v>
      </c>
      <c r="E46" s="34" cm="1">
        <f t="array" ref="E46">SQRT(AVERAGE((D34:D45)^2))</f>
        <v>80.486541317995105</v>
      </c>
      <c r="F46" s="33">
        <f t="shared" si="3"/>
        <v>1950.303745875975</v>
      </c>
      <c r="G46" s="34">
        <f t="shared" si="9"/>
        <v>229.30374587597501</v>
      </c>
      <c r="H46" s="6">
        <f t="shared" si="5"/>
        <v>787.79323763746447</v>
      </c>
      <c r="I46" s="6">
        <f t="shared" si="10"/>
        <v>556</v>
      </c>
      <c r="J46" s="6">
        <f t="shared" si="11"/>
        <v>0</v>
      </c>
      <c r="K46" s="6">
        <f t="shared" si="6"/>
        <v>231.79323763746447</v>
      </c>
      <c r="L46" s="33">
        <f t="shared" si="4"/>
        <v>509.79323763746447</v>
      </c>
      <c r="M46" s="6">
        <f t="shared" si="7"/>
        <v>604.92523825859394</v>
      </c>
      <c r="N46" s="6">
        <f t="shared" si="8"/>
        <v>557.58526997991657</v>
      </c>
      <c r="Q46" s="36"/>
    </row>
    <row r="47" spans="1:20" ht="14.5" x14ac:dyDescent="0.35">
      <c r="A47" s="23">
        <v>40452</v>
      </c>
      <c r="B47" s="29">
        <v>517</v>
      </c>
      <c r="C47" s="29">
        <v>598</v>
      </c>
      <c r="D47" s="29">
        <f t="shared" si="2"/>
        <v>81</v>
      </c>
      <c r="E47" s="34" cm="1">
        <f t="array" ref="E47">SQRT(AVERAGE((D35:D46)^2))</f>
        <v>78.976789839378341</v>
      </c>
      <c r="F47" s="33">
        <f t="shared" si="3"/>
        <v>1959.0025091260836</v>
      </c>
      <c r="G47" s="34">
        <f t="shared" si="9"/>
        <v>225.00250912608357</v>
      </c>
      <c r="H47" s="6">
        <f t="shared" si="5"/>
        <v>836.71847589605841</v>
      </c>
      <c r="I47" s="6">
        <f t="shared" si="10"/>
        <v>517</v>
      </c>
      <c r="J47" s="6">
        <f t="shared" si="11"/>
        <v>0</v>
      </c>
      <c r="K47" s="6">
        <f t="shared" si="6"/>
        <v>319.71847589605841</v>
      </c>
      <c r="L47" s="33">
        <f t="shared" si="4"/>
        <v>578.21847589605841</v>
      </c>
      <c r="M47" s="6">
        <f t="shared" si="7"/>
        <v>557.58526997991657</v>
      </c>
      <c r="N47" s="6">
        <f t="shared" si="8"/>
        <v>564.69876325010864</v>
      </c>
    </row>
    <row r="48" spans="1:20" ht="14.5" x14ac:dyDescent="0.35">
      <c r="A48" s="23">
        <v>40483</v>
      </c>
      <c r="B48" s="29">
        <v>647</v>
      </c>
      <c r="C48" s="29">
        <v>607</v>
      </c>
      <c r="D48" s="29">
        <f t="shared" si="2"/>
        <v>-40</v>
      </c>
      <c r="E48" s="34" cm="1">
        <f t="array" ref="E48">SQRT(AVERAGE((D36:D47)^2))</f>
        <v>82.347333492550518</v>
      </c>
      <c r="F48" s="33">
        <f t="shared" si="3"/>
        <v>1880.6050870559427</v>
      </c>
      <c r="G48" s="34">
        <f t="shared" si="9"/>
        <v>234.6050870559427</v>
      </c>
      <c r="H48" s="6">
        <f t="shared" si="5"/>
        <v>877.30374587597498</v>
      </c>
      <c r="I48" s="6">
        <f t="shared" si="10"/>
        <v>647</v>
      </c>
      <c r="J48" s="6">
        <f t="shared" si="11"/>
        <v>0</v>
      </c>
      <c r="K48" s="6">
        <f t="shared" si="6"/>
        <v>230.30374587597498</v>
      </c>
      <c r="L48" s="33">
        <f t="shared" si="4"/>
        <v>553.80374587597498</v>
      </c>
      <c r="M48" s="6">
        <f t="shared" si="7"/>
        <v>564.69876325010864</v>
      </c>
      <c r="N48" s="6">
        <f t="shared" si="8"/>
        <v>438.60257792985908</v>
      </c>
    </row>
    <row r="49" spans="1:14" ht="14.5" x14ac:dyDescent="0.35">
      <c r="A49" s="23">
        <v>40513</v>
      </c>
      <c r="B49" s="29">
        <v>502</v>
      </c>
      <c r="C49" s="29">
        <v>529</v>
      </c>
      <c r="D49" s="29">
        <f t="shared" si="2"/>
        <v>27</v>
      </c>
      <c r="E49" s="34" cm="1">
        <f t="array" ref="E49">SQRT(AVERAGE((D37:D48)^2))</f>
        <v>81.139797058328085</v>
      </c>
      <c r="F49" s="33">
        <f t="shared" si="3"/>
        <v>1765.1648519170647</v>
      </c>
      <c r="G49" s="34">
        <f t="shared" si="9"/>
        <v>231.16485191706471</v>
      </c>
      <c r="H49" s="6">
        <f t="shared" si="5"/>
        <v>795.00250912608362</v>
      </c>
      <c r="I49" s="6">
        <f t="shared" si="10"/>
        <v>502</v>
      </c>
      <c r="J49" s="6">
        <f t="shared" si="11"/>
        <v>0</v>
      </c>
      <c r="K49" s="6">
        <f t="shared" si="6"/>
        <v>293.00250912608362</v>
      </c>
      <c r="L49" s="33">
        <f t="shared" si="4"/>
        <v>544.00250912608362</v>
      </c>
      <c r="M49" s="6">
        <f t="shared" si="7"/>
        <v>438.60257792985908</v>
      </c>
      <c r="N49" s="6">
        <f t="shared" si="8"/>
        <v>531.55976486112195</v>
      </c>
    </row>
    <row r="50" spans="1:14" ht="14.5" x14ac:dyDescent="0.35">
      <c r="A50" s="23">
        <v>40544</v>
      </c>
      <c r="B50" s="29">
        <v>463</v>
      </c>
      <c r="C50" s="29">
        <v>510</v>
      </c>
      <c r="D50" s="29">
        <f t="shared" si="2"/>
        <v>47</v>
      </c>
      <c r="E50" s="34" cm="1">
        <f t="array" ref="E50">SQRT(AVERAGE((D38:D49)^2))</f>
        <v>69.060963406737002</v>
      </c>
      <c r="F50" s="33">
        <f t="shared" si="3"/>
        <v>1731.7526165697948</v>
      </c>
      <c r="G50" s="34">
        <f t="shared" si="9"/>
        <v>196.75261656979472</v>
      </c>
      <c r="H50" s="6">
        <f t="shared" si="5"/>
        <v>731.6050870559427</v>
      </c>
      <c r="I50" s="6">
        <f t="shared" si="10"/>
        <v>463</v>
      </c>
      <c r="J50" s="6">
        <f t="shared" si="11"/>
        <v>0</v>
      </c>
      <c r="K50" s="6">
        <f t="shared" si="6"/>
        <v>268.6050870559427</v>
      </c>
      <c r="L50" s="33">
        <f t="shared" si="4"/>
        <v>500.1050870559427</v>
      </c>
      <c r="M50" s="6">
        <f t="shared" si="7"/>
        <v>531.55976486112195</v>
      </c>
      <c r="N50" s="6">
        <f t="shared" si="8"/>
        <v>468.58776465273013</v>
      </c>
    </row>
    <row r="51" spans="1:14" ht="14.5" x14ac:dyDescent="0.35">
      <c r="A51" s="23">
        <v>40575</v>
      </c>
      <c r="B51" s="29">
        <v>483</v>
      </c>
      <c r="C51" s="29">
        <v>495</v>
      </c>
      <c r="D51" s="29">
        <f t="shared" si="2"/>
        <v>12</v>
      </c>
      <c r="E51" s="34" cm="1">
        <f t="array" ref="E51">SQRT(AVERAGE((D39:D50)^2))</f>
        <v>45.502747169813823</v>
      </c>
      <c r="F51" s="33">
        <f t="shared" si="3"/>
        <v>1713.6359640112018</v>
      </c>
      <c r="G51" s="34">
        <f t="shared" si="9"/>
        <v>129.63596401120191</v>
      </c>
      <c r="H51" s="6">
        <f t="shared" si="5"/>
        <v>800.16485191706465</v>
      </c>
      <c r="I51" s="6">
        <f t="shared" si="10"/>
        <v>483</v>
      </c>
      <c r="J51" s="6">
        <f t="shared" si="11"/>
        <v>0</v>
      </c>
      <c r="K51" s="6">
        <f t="shared" si="6"/>
        <v>317.16485191706465</v>
      </c>
      <c r="L51" s="33">
        <f t="shared" si="4"/>
        <v>558.66485191706465</v>
      </c>
      <c r="M51" s="6">
        <f t="shared" si="7"/>
        <v>468.58776465273013</v>
      </c>
      <c r="N51" s="6">
        <f t="shared" si="8"/>
        <v>444.88334744140707</v>
      </c>
    </row>
    <row r="52" spans="1:14" ht="14.5" x14ac:dyDescent="0.35">
      <c r="A52" s="23">
        <v>40603</v>
      </c>
      <c r="B52" s="29">
        <v>540</v>
      </c>
      <c r="C52" s="29">
        <v>530</v>
      </c>
      <c r="D52" s="29">
        <f t="shared" si="2"/>
        <v>-10</v>
      </c>
      <c r="E52" s="34" cm="1">
        <f t="array" ref="E52">SQRT(AVERAGE((D40:D51)^2))</f>
        <v>45.060144991629429</v>
      </c>
      <c r="F52" s="33">
        <f t="shared" si="3"/>
        <v>1758.3750036602089</v>
      </c>
      <c r="G52" s="34">
        <f t="shared" si="9"/>
        <v>128.37500366020896</v>
      </c>
      <c r="H52" s="6">
        <f t="shared" si="5"/>
        <v>785.75261656979478</v>
      </c>
      <c r="I52" s="6">
        <f t="shared" si="10"/>
        <v>540</v>
      </c>
      <c r="J52" s="6">
        <f t="shared" si="11"/>
        <v>0</v>
      </c>
      <c r="K52" s="6">
        <f t="shared" si="6"/>
        <v>245.75261656979478</v>
      </c>
      <c r="L52" s="33">
        <f t="shared" si="4"/>
        <v>515.75261656979478</v>
      </c>
      <c r="M52" s="6">
        <f t="shared" si="7"/>
        <v>444.88334744140707</v>
      </c>
      <c r="N52" s="6">
        <f t="shared" si="8"/>
        <v>527.73903964900705</v>
      </c>
    </row>
    <row r="53" spans="1:14" ht="14.5" x14ac:dyDescent="0.35">
      <c r="A53" s="23">
        <v>40634</v>
      </c>
      <c r="B53" s="29">
        <v>521</v>
      </c>
      <c r="C53" s="29">
        <v>559</v>
      </c>
      <c r="D53" s="29">
        <f t="shared" si="2"/>
        <v>38</v>
      </c>
      <c r="E53" s="34" cm="1">
        <f t="array" ref="E53">SQRT(AVERAGE((D41:D52)^2))</f>
        <v>44.818151084874827</v>
      </c>
      <c r="F53" s="33">
        <f t="shared" si="3"/>
        <v>1820.6855702668822</v>
      </c>
      <c r="G53" s="34">
        <f t="shared" si="9"/>
        <v>127.68557026688234</v>
      </c>
      <c r="H53" s="6">
        <f t="shared" si="5"/>
        <v>690.63596401120185</v>
      </c>
      <c r="I53" s="6">
        <f t="shared" si="10"/>
        <v>521</v>
      </c>
      <c r="J53" s="6">
        <f t="shared" si="11"/>
        <v>0</v>
      </c>
      <c r="K53" s="6">
        <f t="shared" si="6"/>
        <v>169.63596401120185</v>
      </c>
      <c r="L53" s="33">
        <f t="shared" si="4"/>
        <v>430.13596401120185</v>
      </c>
      <c r="M53" s="6">
        <f t="shared" si="7"/>
        <v>527.73903964900705</v>
      </c>
      <c r="N53" s="6">
        <f t="shared" si="8"/>
        <v>602.31056660667332</v>
      </c>
    </row>
    <row r="54" spans="1:14" ht="14.5" x14ac:dyDescent="0.35">
      <c r="A54" s="23">
        <v>40664</v>
      </c>
      <c r="B54" s="29">
        <v>714</v>
      </c>
      <c r="C54" s="29">
        <v>541</v>
      </c>
      <c r="D54" s="29">
        <f t="shared" si="2"/>
        <v>-173</v>
      </c>
      <c r="E54" s="34" cm="1">
        <f t="array" ref="E54">SQRT(AVERAGE((D42:D53)^2))</f>
        <v>43.631028714283907</v>
      </c>
      <c r="F54" s="33">
        <f t="shared" si="3"/>
        <v>1760.3034941839485</v>
      </c>
      <c r="G54" s="34">
        <f t="shared" si="9"/>
        <v>124.30349418394839</v>
      </c>
      <c r="H54" s="6">
        <f t="shared" si="5"/>
        <v>697.3750036602089</v>
      </c>
      <c r="I54" s="6">
        <f t="shared" si="10"/>
        <v>697.3750036602089</v>
      </c>
      <c r="J54" s="6">
        <f t="shared" si="11"/>
        <v>16.624996339791096</v>
      </c>
      <c r="K54" s="6">
        <f t="shared" si="6"/>
        <v>0</v>
      </c>
      <c r="L54" s="33">
        <f t="shared" si="4"/>
        <v>348.68750183010445</v>
      </c>
      <c r="M54" s="6">
        <f t="shared" si="7"/>
        <v>602.31056660667332</v>
      </c>
      <c r="N54" s="6">
        <f t="shared" si="8"/>
        <v>460.61792391706626</v>
      </c>
    </row>
    <row r="55" spans="1:14" ht="14.5" x14ac:dyDescent="0.35">
      <c r="A55" s="23">
        <v>40695</v>
      </c>
      <c r="B55" s="29">
        <v>533</v>
      </c>
      <c r="C55" s="29">
        <v>593</v>
      </c>
      <c r="D55" s="29">
        <f t="shared" si="2"/>
        <v>60</v>
      </c>
      <c r="E55" s="34" cm="1">
        <f t="array" ref="E55">SQRT(AVERAGE((D43:D54)^2))</f>
        <v>65.197776035690055</v>
      </c>
      <c r="F55" s="33">
        <f t="shared" si="3"/>
        <v>1861.746511440964</v>
      </c>
      <c r="G55" s="34">
        <f t="shared" si="9"/>
        <v>185.74651144096407</v>
      </c>
      <c r="H55" s="6">
        <f t="shared" si="5"/>
        <v>602.31056660667332</v>
      </c>
      <c r="I55" s="6">
        <f t="shared" si="10"/>
        <v>533</v>
      </c>
      <c r="J55" s="6">
        <f t="shared" si="11"/>
        <v>0</v>
      </c>
      <c r="K55" s="6">
        <f t="shared" si="6"/>
        <v>69.310566606673319</v>
      </c>
      <c r="L55" s="33">
        <f t="shared" si="4"/>
        <v>335.81056660667332</v>
      </c>
      <c r="M55" s="6">
        <f t="shared" si="7"/>
        <v>460.61792391706626</v>
      </c>
      <c r="N55" s="6">
        <f t="shared" si="8"/>
        <v>798.81802091722443</v>
      </c>
    </row>
    <row r="56" spans="1:14" ht="14.5" x14ac:dyDescent="0.35">
      <c r="A56" s="23">
        <v>40725</v>
      </c>
      <c r="B56" s="29">
        <v>496</v>
      </c>
      <c r="C56" s="29">
        <v>502</v>
      </c>
      <c r="D56" s="29">
        <f t="shared" si="2"/>
        <v>6</v>
      </c>
      <c r="E56" s="34" cm="1">
        <f t="array" ref="E56">SQRT(AVERAGE((D44:D55)^2))</f>
        <v>65.348425127669813</v>
      </c>
      <c r="F56" s="33">
        <f t="shared" si="3"/>
        <v>1837.17570619251</v>
      </c>
      <c r="G56" s="34">
        <f t="shared" si="9"/>
        <v>186.17570619251006</v>
      </c>
      <c r="H56" s="6">
        <f t="shared" si="5"/>
        <v>529.92849052373958</v>
      </c>
      <c r="I56" s="6">
        <f t="shared" si="10"/>
        <v>496</v>
      </c>
      <c r="J56" s="6">
        <f t="shared" si="11"/>
        <v>0</v>
      </c>
      <c r="K56" s="6">
        <f t="shared" si="6"/>
        <v>33.928490523739583</v>
      </c>
      <c r="L56" s="33">
        <f t="shared" si="4"/>
        <v>281.92849052373958</v>
      </c>
      <c r="M56" s="6">
        <f t="shared" si="7"/>
        <v>798.81802091722443</v>
      </c>
      <c r="N56" s="6">
        <f t="shared" si="8"/>
        <v>508.42919475154599</v>
      </c>
    </row>
    <row r="57" spans="1:14" ht="14.5" x14ac:dyDescent="0.35">
      <c r="A57" s="23">
        <v>40756</v>
      </c>
      <c r="B57" s="29">
        <v>449</v>
      </c>
      <c r="C57" s="29">
        <v>581</v>
      </c>
      <c r="D57" s="29">
        <f t="shared" si="2"/>
        <v>132</v>
      </c>
      <c r="E57" s="34" cm="1">
        <f t="array" ref="E57">SQRT(AVERAGE((D45:D56)^2))</f>
        <v>64.971788749682219</v>
      </c>
      <c r="F57" s="33">
        <f t="shared" si="3"/>
        <v>1949.102680430793</v>
      </c>
      <c r="G57" s="34">
        <f t="shared" si="9"/>
        <v>185.10268043079299</v>
      </c>
      <c r="H57" s="6">
        <f t="shared" si="5"/>
        <v>832.74651144096401</v>
      </c>
      <c r="I57" s="6">
        <f t="shared" si="10"/>
        <v>449</v>
      </c>
      <c r="J57" s="6">
        <f t="shared" si="11"/>
        <v>0</v>
      </c>
      <c r="K57" s="6">
        <f t="shared" si="6"/>
        <v>383.74651144096401</v>
      </c>
      <c r="L57" s="33">
        <f t="shared" si="4"/>
        <v>608.24651144096401</v>
      </c>
      <c r="M57" s="6">
        <f t="shared" si="7"/>
        <v>508.42919475154599</v>
      </c>
      <c r="N57" s="6">
        <f t="shared" si="8"/>
        <v>607.92697423828304</v>
      </c>
    </row>
    <row r="58" spans="1:14" ht="14.5" x14ac:dyDescent="0.35">
      <c r="A58" s="23">
        <v>40787</v>
      </c>
      <c r="B58" s="29">
        <v>531</v>
      </c>
      <c r="C58" s="29">
        <v>568</v>
      </c>
      <c r="D58" s="29">
        <f t="shared" si="2"/>
        <v>37</v>
      </c>
      <c r="E58" s="34" cm="1">
        <f t="array" ref="E58">SQRT(AVERAGE((D46:D57)^2))</f>
        <v>73.810568348983736</v>
      </c>
      <c r="F58" s="33">
        <f t="shared" si="3"/>
        <v>2041.2840988133325</v>
      </c>
      <c r="G58" s="34">
        <f t="shared" si="9"/>
        <v>210.28409881333249</v>
      </c>
      <c r="H58" s="6">
        <f t="shared" si="5"/>
        <v>892.17570619251001</v>
      </c>
      <c r="I58" s="6">
        <f t="shared" si="10"/>
        <v>531</v>
      </c>
      <c r="J58" s="6">
        <f t="shared" si="11"/>
        <v>0</v>
      </c>
      <c r="K58" s="6">
        <f t="shared" si="6"/>
        <v>361.17570619251001</v>
      </c>
      <c r="L58" s="33">
        <f t="shared" si="4"/>
        <v>626.67570619251001</v>
      </c>
      <c r="M58" s="6">
        <f t="shared" si="7"/>
        <v>607.92697423828304</v>
      </c>
      <c r="N58" s="6">
        <f t="shared" si="8"/>
        <v>541.1814183825395</v>
      </c>
    </row>
    <row r="59" spans="1:14" ht="14.5" x14ac:dyDescent="0.35">
      <c r="A59" s="23">
        <v>40817</v>
      </c>
      <c r="B59" s="29">
        <v>639</v>
      </c>
      <c r="C59" s="29">
        <v>615</v>
      </c>
      <c r="D59" s="29">
        <f t="shared" si="2"/>
        <v>-24</v>
      </c>
      <c r="E59" s="34" cm="1">
        <f t="array" ref="E59">SQRT(AVERAGE((D47:D58)^2))</f>
        <v>73.680051574357634</v>
      </c>
      <c r="F59" s="33">
        <f t="shared" si="3"/>
        <v>1998.9122604310223</v>
      </c>
      <c r="G59" s="34">
        <f t="shared" si="9"/>
        <v>209.91226043102245</v>
      </c>
      <c r="H59" s="6">
        <f t="shared" si="5"/>
        <v>969.10268043079304</v>
      </c>
      <c r="I59" s="6">
        <f t="shared" si="10"/>
        <v>639</v>
      </c>
      <c r="J59" s="6">
        <f t="shared" si="11"/>
        <v>0</v>
      </c>
      <c r="K59" s="6">
        <f t="shared" si="6"/>
        <v>330.10268043079304</v>
      </c>
      <c r="L59" s="33">
        <f t="shared" si="4"/>
        <v>649.60268043079304</v>
      </c>
      <c r="M59" s="6">
        <f t="shared" si="7"/>
        <v>541.1814183825395</v>
      </c>
      <c r="N59" s="6">
        <f t="shared" si="8"/>
        <v>488.62816161768978</v>
      </c>
    </row>
    <row r="60" spans="1:14" ht="14.5" x14ac:dyDescent="0.35">
      <c r="A60" s="23">
        <v>40848</v>
      </c>
      <c r="B60" s="29">
        <v>591</v>
      </c>
      <c r="C60" s="29">
        <v>648</v>
      </c>
      <c r="D60" s="29">
        <f t="shared" si="2"/>
        <v>57</v>
      </c>
      <c r="E60" s="34" cm="1">
        <f t="array" ref="E60">SQRT(AVERAGE((D48:D59)^2))</f>
        <v>70.213958726167832</v>
      </c>
      <c r="F60" s="33">
        <f t="shared" si="3"/>
        <v>1810.0374657059799</v>
      </c>
      <c r="G60" s="34">
        <f t="shared" si="9"/>
        <v>200.03746570597997</v>
      </c>
      <c r="H60" s="6">
        <f t="shared" si="5"/>
        <v>871.28409881333255</v>
      </c>
      <c r="I60" s="6">
        <f t="shared" si="10"/>
        <v>591</v>
      </c>
      <c r="J60" s="6">
        <f t="shared" si="11"/>
        <v>0</v>
      </c>
      <c r="K60" s="6">
        <f t="shared" si="6"/>
        <v>280.28409881333255</v>
      </c>
      <c r="L60" s="33">
        <f t="shared" si="4"/>
        <v>575.78409881333255</v>
      </c>
      <c r="M60" s="6">
        <f t="shared" si="7"/>
        <v>488.62816161768978</v>
      </c>
      <c r="N60" s="6">
        <f t="shared" si="8"/>
        <v>450.12520527495758</v>
      </c>
    </row>
    <row r="61" spans="1:14" ht="14.5" x14ac:dyDescent="0.35">
      <c r="A61" s="23">
        <v>40878</v>
      </c>
      <c r="B61" s="29">
        <v>328</v>
      </c>
      <c r="C61" s="29">
        <v>526</v>
      </c>
      <c r="D61" s="29">
        <f t="shared" si="2"/>
        <v>198</v>
      </c>
      <c r="E61" s="34" cm="1">
        <f t="array" ref="E61">SQRT(AVERAGE((D49:D60)^2))</f>
        <v>71.185789780451742</v>
      </c>
      <c r="F61" s="33">
        <f t="shared" si="3"/>
        <v>1682.806183276107</v>
      </c>
      <c r="G61" s="34">
        <f t="shared" si="9"/>
        <v>202.80618327610713</v>
      </c>
      <c r="H61" s="6">
        <f t="shared" si="5"/>
        <v>768.91226043102233</v>
      </c>
      <c r="I61" s="6">
        <f t="shared" si="10"/>
        <v>328</v>
      </c>
      <c r="J61" s="6">
        <f t="shared" si="11"/>
        <v>0</v>
      </c>
      <c r="K61" s="6">
        <f t="shared" si="6"/>
        <v>440.91226043102233</v>
      </c>
      <c r="L61" s="33">
        <f t="shared" si="4"/>
        <v>604.91226043102233</v>
      </c>
      <c r="M61" s="6">
        <f t="shared" si="7"/>
        <v>450.12520527495758</v>
      </c>
      <c r="N61" s="6">
        <f t="shared" si="8"/>
        <v>463.76871757012714</v>
      </c>
    </row>
    <row r="62" spans="1:14" ht="14.5" x14ac:dyDescent="0.35">
      <c r="A62" s="23">
        <v>40909</v>
      </c>
      <c r="B62" s="29">
        <v>721</v>
      </c>
      <c r="C62" s="29">
        <v>436</v>
      </c>
      <c r="D62" s="29">
        <f t="shared" si="2"/>
        <v>-285</v>
      </c>
      <c r="E62" s="34" cm="1">
        <f t="array" ref="E62">SQRT(AVERAGE((D50:D61)^2))</f>
        <v>90.959698035265404</v>
      </c>
      <c r="F62" s="33">
        <f t="shared" si="3"/>
        <v>1801.1414557227426</v>
      </c>
      <c r="G62" s="34">
        <f t="shared" si="9"/>
        <v>259.14145572274259</v>
      </c>
      <c r="H62" s="6">
        <f t="shared" si="5"/>
        <v>891.03746570597991</v>
      </c>
      <c r="I62" s="6">
        <f t="shared" si="10"/>
        <v>721</v>
      </c>
      <c r="J62" s="6">
        <f t="shared" si="11"/>
        <v>0</v>
      </c>
      <c r="K62" s="6">
        <f t="shared" si="6"/>
        <v>170.03746570597991</v>
      </c>
      <c r="L62" s="33">
        <f t="shared" si="4"/>
        <v>530.53746570597991</v>
      </c>
      <c r="M62" s="6">
        <f t="shared" si="7"/>
        <v>463.76871757012714</v>
      </c>
      <c r="N62" s="6">
        <f t="shared" si="8"/>
        <v>446.3352724466356</v>
      </c>
    </row>
    <row r="63" spans="1:14" ht="14.5" x14ac:dyDescent="0.35">
      <c r="A63" s="23">
        <v>40940</v>
      </c>
      <c r="B63" s="29">
        <v>598</v>
      </c>
      <c r="C63" s="29">
        <v>518</v>
      </c>
      <c r="D63" s="29">
        <f t="shared" si="2"/>
        <v>-80</v>
      </c>
      <c r="E63" s="34" cm="1">
        <f t="array" ref="E63">SQRT(AVERAGE((D51:D62)^2))</f>
        <v>121.89476335484365</v>
      </c>
      <c r="F63" s="33">
        <f t="shared" si="3"/>
        <v>2104.2745304025375</v>
      </c>
      <c r="G63" s="34">
        <f t="shared" si="9"/>
        <v>347.27453040253749</v>
      </c>
      <c r="H63" s="6">
        <f t="shared" si="5"/>
        <v>633.80618327610705</v>
      </c>
      <c r="I63" s="6">
        <f t="shared" si="10"/>
        <v>598</v>
      </c>
      <c r="J63" s="6">
        <f t="shared" si="11"/>
        <v>0</v>
      </c>
      <c r="K63" s="6">
        <f t="shared" si="6"/>
        <v>35.806183276107049</v>
      </c>
      <c r="L63" s="33">
        <f t="shared" si="4"/>
        <v>334.80618327610705</v>
      </c>
      <c r="M63" s="6">
        <f t="shared" si="7"/>
        <v>446.3352724466356</v>
      </c>
      <c r="N63" s="6">
        <f t="shared" si="8"/>
        <v>1024.1330746797948</v>
      </c>
    </row>
    <row r="64" spans="1:14" ht="14.5" x14ac:dyDescent="0.35">
      <c r="A64" s="23">
        <v>40969</v>
      </c>
      <c r="B64" s="29">
        <v>672</v>
      </c>
      <c r="C64" s="29">
        <v>588</v>
      </c>
      <c r="D64" s="29">
        <f t="shared" si="2"/>
        <v>-84</v>
      </c>
      <c r="E64" s="34" cm="1">
        <f t="array" ref="E64">SQRT(AVERAGE((D52:D63)^2))</f>
        <v>124.01478406491165</v>
      </c>
      <c r="F64" s="33">
        <f t="shared" si="3"/>
        <v>2236.3144059170359</v>
      </c>
      <c r="G64" s="34">
        <f t="shared" si="9"/>
        <v>353.31440591703603</v>
      </c>
      <c r="H64" s="6">
        <f t="shared" si="5"/>
        <v>482.14145572274265</v>
      </c>
      <c r="I64" s="6">
        <f t="shared" si="10"/>
        <v>482.14145572274265</v>
      </c>
      <c r="J64" s="6">
        <f t="shared" si="11"/>
        <v>189.85854427725735</v>
      </c>
      <c r="K64" s="6">
        <f t="shared" si="6"/>
        <v>0</v>
      </c>
      <c r="L64" s="33">
        <f t="shared" si="4"/>
        <v>241.07072786137132</v>
      </c>
      <c r="M64" s="6">
        <f t="shared" si="7"/>
        <v>1024.1330746797948</v>
      </c>
      <c r="N64" s="6">
        <f t="shared" si="8"/>
        <v>730.03987551449836</v>
      </c>
    </row>
    <row r="65" spans="1:14" ht="14.5" x14ac:dyDescent="0.35">
      <c r="A65" s="23">
        <v>41000</v>
      </c>
      <c r="B65" s="29">
        <v>625</v>
      </c>
      <c r="C65" s="29">
        <v>651</v>
      </c>
      <c r="D65" s="29">
        <f t="shared" si="2"/>
        <v>26</v>
      </c>
      <c r="E65" s="34" cm="1">
        <f t="array" ref="E65">SQRT(AVERAGE((D53:D64)^2))</f>
        <v>126.33025501966397</v>
      </c>
      <c r="F65" s="33">
        <f t="shared" si="3"/>
        <v>2305.911113325471</v>
      </c>
      <c r="G65" s="34">
        <f t="shared" si="9"/>
        <v>359.91111332547104</v>
      </c>
      <c r="H65" s="6">
        <f t="shared" si="5"/>
        <v>1024.1330746797948</v>
      </c>
      <c r="I65" s="6">
        <f t="shared" si="10"/>
        <v>625</v>
      </c>
      <c r="J65" s="6">
        <f t="shared" si="11"/>
        <v>0</v>
      </c>
      <c r="K65" s="6">
        <f t="shared" si="6"/>
        <v>399.13307467979484</v>
      </c>
      <c r="L65" s="33">
        <f t="shared" si="4"/>
        <v>711.63307467979484</v>
      </c>
      <c r="M65" s="6">
        <f t="shared" si="7"/>
        <v>730.03987551449836</v>
      </c>
      <c r="N65" s="6">
        <f t="shared" si="8"/>
        <v>551.73816313117777</v>
      </c>
    </row>
    <row r="66" spans="1:14" ht="14.5" x14ac:dyDescent="0.35">
      <c r="A66" s="23">
        <v>41030</v>
      </c>
      <c r="B66" s="29">
        <v>670</v>
      </c>
      <c r="C66" s="29">
        <v>644</v>
      </c>
      <c r="D66" s="29">
        <f t="shared" si="2"/>
        <v>-26</v>
      </c>
      <c r="E66" s="34" cm="1">
        <f t="array" ref="E66">SQRT(AVERAGE((D54:D65)^2))</f>
        <v>126.07669623421029</v>
      </c>
      <c r="F66" s="33">
        <f t="shared" si="3"/>
        <v>2215.1887319390653</v>
      </c>
      <c r="G66" s="34">
        <f t="shared" si="9"/>
        <v>359.18873193906535</v>
      </c>
      <c r="H66" s="6">
        <f t="shared" si="5"/>
        <v>1129.1729501942932</v>
      </c>
      <c r="I66" s="6">
        <f t="shared" ref="I66:I97" si="12">MIN(B66,H66)</f>
        <v>670</v>
      </c>
      <c r="J66" s="6">
        <f t="shared" ref="J66:J97" si="13">B66-I66</f>
        <v>0</v>
      </c>
      <c r="K66" s="6">
        <f t="shared" si="6"/>
        <v>459.17295019429321</v>
      </c>
      <c r="L66" s="33">
        <f t="shared" si="4"/>
        <v>794.17295019429321</v>
      </c>
      <c r="M66" s="6">
        <f t="shared" si="7"/>
        <v>551.73816313117777</v>
      </c>
      <c r="N66" s="6">
        <f t="shared" si="8"/>
        <v>534.27761861359431</v>
      </c>
    </row>
    <row r="67" spans="1:14" ht="14.5" x14ac:dyDescent="0.35">
      <c r="A67" s="23">
        <v>41061</v>
      </c>
      <c r="B67" s="29">
        <v>621</v>
      </c>
      <c r="C67" s="29">
        <v>651</v>
      </c>
      <c r="D67" s="29">
        <f t="shared" ref="D67:D122" si="14">C67-B67</f>
        <v>30</v>
      </c>
      <c r="E67" s="34" cm="1">
        <f t="array" ref="E67">SQRT(AVERAGE((D55:D66)^2))</f>
        <v>116.00682451189384</v>
      </c>
      <c r="F67" s="33">
        <f t="shared" ref="F67:F130" si="15">SUM(C67:C69)+G67</f>
        <v>2185.4999689657029</v>
      </c>
      <c r="G67" s="34">
        <f t="shared" si="9"/>
        <v>330.49996896570275</v>
      </c>
      <c r="H67" s="6">
        <f t="shared" si="5"/>
        <v>1010.911113325471</v>
      </c>
      <c r="I67" s="6">
        <f t="shared" si="12"/>
        <v>621</v>
      </c>
      <c r="J67" s="6">
        <f t="shared" si="13"/>
        <v>0</v>
      </c>
      <c r="K67" s="6">
        <f t="shared" si="6"/>
        <v>389.91111332547098</v>
      </c>
      <c r="L67" s="33">
        <f t="shared" ref="L67:L122" si="16">AVERAGE(H67,K67)</f>
        <v>700.41111332547098</v>
      </c>
      <c r="M67" s="6">
        <f t="shared" si="7"/>
        <v>534.27761861359431</v>
      </c>
      <c r="N67" s="6">
        <f t="shared" si="8"/>
        <v>640.31123702663763</v>
      </c>
    </row>
    <row r="68" spans="1:14" ht="14.5" x14ac:dyDescent="0.35">
      <c r="A68" s="23">
        <v>41091</v>
      </c>
      <c r="B68" s="29">
        <v>537</v>
      </c>
      <c r="C68" s="29">
        <v>561</v>
      </c>
      <c r="D68" s="29">
        <f t="shared" si="14"/>
        <v>24</v>
      </c>
      <c r="E68" s="34" cm="1">
        <f t="array" ref="E68">SQRT(AVERAGE((D56:D67)^2))</f>
        <v>115.03296628937869</v>
      </c>
      <c r="F68" s="33">
        <f t="shared" si="15"/>
        <v>2190.7254760539927</v>
      </c>
      <c r="G68" s="34">
        <f t="shared" si="9"/>
        <v>327.72547605399262</v>
      </c>
      <c r="H68" s="6">
        <f t="shared" ref="H68:H122" si="17">K67+M67</f>
        <v>924.18873193906529</v>
      </c>
      <c r="I68" s="6">
        <f t="shared" si="12"/>
        <v>537</v>
      </c>
      <c r="J68" s="6">
        <f t="shared" si="13"/>
        <v>0</v>
      </c>
      <c r="K68" s="6">
        <f t="shared" ref="K68:K122" si="18">H68-I68</f>
        <v>387.18873193906529</v>
      </c>
      <c r="L68" s="33">
        <f t="shared" si="16"/>
        <v>655.68873193906529</v>
      </c>
      <c r="M68" s="6">
        <f t="shared" ref="M68:M122" si="19">N67</f>
        <v>640.31123702663763</v>
      </c>
      <c r="N68" s="6">
        <f t="shared" ref="N68:N122" si="20">MAX(0,F68-H68-M68)</f>
        <v>626.22550708828976</v>
      </c>
    </row>
    <row r="69" spans="1:14" ht="14.5" x14ac:dyDescent="0.35">
      <c r="A69" s="23">
        <v>41122</v>
      </c>
      <c r="B69" s="29">
        <v>579</v>
      </c>
      <c r="C69" s="29">
        <v>643</v>
      </c>
      <c r="D69" s="29">
        <f t="shared" si="14"/>
        <v>64</v>
      </c>
      <c r="E69" s="34" cm="1">
        <f t="array" ref="E69">SQRT(AVERAGE((D57:D68)^2))</f>
        <v>115.22839638445609</v>
      </c>
      <c r="F69" s="33">
        <f t="shared" si="15"/>
        <v>2331.2822505423023</v>
      </c>
      <c r="G69" s="34">
        <f t="shared" si="9"/>
        <v>328.28225054230234</v>
      </c>
      <c r="H69" s="6">
        <f t="shared" si="17"/>
        <v>1027.4999689657029</v>
      </c>
      <c r="I69" s="6">
        <f t="shared" si="12"/>
        <v>579</v>
      </c>
      <c r="J69" s="6">
        <f t="shared" si="13"/>
        <v>0</v>
      </c>
      <c r="K69" s="6">
        <f t="shared" si="18"/>
        <v>448.49996896570292</v>
      </c>
      <c r="L69" s="33">
        <f t="shared" si="16"/>
        <v>737.99996896570292</v>
      </c>
      <c r="M69" s="6">
        <f t="shared" si="19"/>
        <v>626.22550708828976</v>
      </c>
      <c r="N69" s="6">
        <f t="shared" si="20"/>
        <v>677.55677448830966</v>
      </c>
    </row>
    <row r="70" spans="1:14" ht="14.5" x14ac:dyDescent="0.35">
      <c r="A70" s="23">
        <v>41153</v>
      </c>
      <c r="B70" s="29">
        <v>572</v>
      </c>
      <c r="C70" s="29">
        <v>659</v>
      </c>
      <c r="D70" s="29">
        <f t="shared" si="14"/>
        <v>87</v>
      </c>
      <c r="E70" s="34" cm="1">
        <f t="array" ref="E70">SQRT(AVERAGE((D58:D69)^2))</f>
        <v>110.30374729204202</v>
      </c>
      <c r="F70" s="33">
        <f t="shared" si="15"/>
        <v>2399.2520727570036</v>
      </c>
      <c r="G70" s="34">
        <f t="shared" si="9"/>
        <v>314.25207275700359</v>
      </c>
      <c r="H70" s="6">
        <f t="shared" si="17"/>
        <v>1074.7254760539927</v>
      </c>
      <c r="I70" s="6">
        <f t="shared" si="12"/>
        <v>572</v>
      </c>
      <c r="J70" s="6">
        <f t="shared" si="13"/>
        <v>0</v>
      </c>
      <c r="K70" s="6">
        <f t="shared" si="18"/>
        <v>502.72547605399268</v>
      </c>
      <c r="L70" s="33">
        <f t="shared" si="16"/>
        <v>788.72547605399268</v>
      </c>
      <c r="M70" s="6">
        <f t="shared" si="19"/>
        <v>677.55677448830966</v>
      </c>
      <c r="N70" s="6">
        <f t="shared" si="20"/>
        <v>646.96982221470125</v>
      </c>
    </row>
    <row r="71" spans="1:14" ht="14.5" x14ac:dyDescent="0.35">
      <c r="A71" s="23">
        <v>41183</v>
      </c>
      <c r="B71" s="29">
        <v>686</v>
      </c>
      <c r="C71" s="29">
        <v>701</v>
      </c>
      <c r="D71" s="29">
        <f t="shared" si="14"/>
        <v>15</v>
      </c>
      <c r="E71" s="34" cm="1">
        <f t="array" ref="E71">SQRT(AVERAGE((D59:D70)^2))</f>
        <v>112.6214159622109</v>
      </c>
      <c r="F71" s="33">
        <f t="shared" si="15"/>
        <v>2329.8550413908451</v>
      </c>
      <c r="G71" s="34">
        <f t="shared" si="9"/>
        <v>320.85504139084514</v>
      </c>
      <c r="H71" s="6">
        <f t="shared" si="17"/>
        <v>1180.2822505423023</v>
      </c>
      <c r="I71" s="6">
        <f t="shared" si="12"/>
        <v>686</v>
      </c>
      <c r="J71" s="6">
        <f t="shared" si="13"/>
        <v>0</v>
      </c>
      <c r="K71" s="6">
        <f t="shared" si="18"/>
        <v>494.28225054230234</v>
      </c>
      <c r="L71" s="33">
        <f t="shared" si="16"/>
        <v>837.28225054230234</v>
      </c>
      <c r="M71" s="6">
        <f t="shared" si="19"/>
        <v>646.96982221470125</v>
      </c>
      <c r="N71" s="6">
        <f t="shared" si="20"/>
        <v>502.60296863384156</v>
      </c>
    </row>
    <row r="72" spans="1:14" ht="14.5" x14ac:dyDescent="0.35">
      <c r="A72" s="23">
        <v>41214</v>
      </c>
      <c r="B72" s="29">
        <v>640</v>
      </c>
      <c r="C72" s="29">
        <v>725</v>
      </c>
      <c r="D72" s="29">
        <f t="shared" si="14"/>
        <v>85</v>
      </c>
      <c r="E72" s="34" cm="1">
        <f t="array" ref="E72">SQRT(AVERAGE((D60:D71)^2))</f>
        <v>112.49148115894525</v>
      </c>
      <c r="F72" s="33">
        <f t="shared" si="15"/>
        <v>2123.4848610275126</v>
      </c>
      <c r="G72" s="34">
        <f t="shared" si="9"/>
        <v>320.48486102751258</v>
      </c>
      <c r="H72" s="6">
        <f t="shared" si="17"/>
        <v>1141.2520727570036</v>
      </c>
      <c r="I72" s="6">
        <f t="shared" si="12"/>
        <v>640</v>
      </c>
      <c r="J72" s="6">
        <f t="shared" si="13"/>
        <v>0</v>
      </c>
      <c r="K72" s="6">
        <f t="shared" si="18"/>
        <v>501.25207275700359</v>
      </c>
      <c r="L72" s="33">
        <f t="shared" si="16"/>
        <v>821.25207275700359</v>
      </c>
      <c r="M72" s="6">
        <f t="shared" si="19"/>
        <v>502.60296863384156</v>
      </c>
      <c r="N72" s="6">
        <f t="shared" si="20"/>
        <v>479.62981963666743</v>
      </c>
    </row>
    <row r="73" spans="1:14" ht="14.5" x14ac:dyDescent="0.35">
      <c r="A73" s="23">
        <v>41244</v>
      </c>
      <c r="B73" s="29">
        <v>404</v>
      </c>
      <c r="C73" s="29">
        <v>583</v>
      </c>
      <c r="D73" s="29">
        <f t="shared" si="14"/>
        <v>179</v>
      </c>
      <c r="E73" s="34" cm="1">
        <f t="array" ref="E73">SQRT(AVERAGE((D61:D72)^2))</f>
        <v>113.9546693499949</v>
      </c>
      <c r="F73" s="33">
        <f t="shared" si="15"/>
        <v>1933.653440365561</v>
      </c>
      <c r="G73" s="34">
        <f t="shared" si="9"/>
        <v>324.65344036556104</v>
      </c>
      <c r="H73" s="6">
        <f t="shared" si="17"/>
        <v>1003.8550413908451</v>
      </c>
      <c r="I73" s="6">
        <f t="shared" si="12"/>
        <v>404</v>
      </c>
      <c r="J73" s="6">
        <f t="shared" si="13"/>
        <v>0</v>
      </c>
      <c r="K73" s="6">
        <f t="shared" si="18"/>
        <v>599.85504139084514</v>
      </c>
      <c r="L73" s="33">
        <f t="shared" si="16"/>
        <v>801.85504139084514</v>
      </c>
      <c r="M73" s="6">
        <f t="shared" si="19"/>
        <v>479.62981963666743</v>
      </c>
      <c r="N73" s="6">
        <f t="shared" si="20"/>
        <v>450.1685793380484</v>
      </c>
    </row>
    <row r="74" spans="1:14" ht="14.5" x14ac:dyDescent="0.35">
      <c r="A74" s="23">
        <v>41275</v>
      </c>
      <c r="B74" s="29">
        <v>652</v>
      </c>
      <c r="C74" s="29">
        <v>495</v>
      </c>
      <c r="D74" s="29">
        <f t="shared" si="14"/>
        <v>-157</v>
      </c>
      <c r="E74" s="34" cm="1">
        <f t="array" ref="E74">SQRT(AVERAGE((D62:D73)^2))</f>
        <v>111.30476180289862</v>
      </c>
      <c r="F74" s="33">
        <f t="shared" si="15"/>
        <v>1907.1039331209463</v>
      </c>
      <c r="G74" s="34">
        <f t="shared" si="9"/>
        <v>317.10393312094624</v>
      </c>
      <c r="H74" s="6">
        <f t="shared" si="17"/>
        <v>1079.4848610275126</v>
      </c>
      <c r="I74" s="6">
        <f t="shared" si="12"/>
        <v>652</v>
      </c>
      <c r="J74" s="6">
        <f t="shared" si="13"/>
        <v>0</v>
      </c>
      <c r="K74" s="6">
        <f t="shared" si="18"/>
        <v>427.48486102751258</v>
      </c>
      <c r="L74" s="33">
        <f t="shared" si="16"/>
        <v>753.48486102751258</v>
      </c>
      <c r="M74" s="6">
        <f t="shared" si="19"/>
        <v>450.1685793380484</v>
      </c>
      <c r="N74" s="6">
        <f t="shared" si="20"/>
        <v>377.45049275538531</v>
      </c>
    </row>
    <row r="75" spans="1:14" ht="14.5" x14ac:dyDescent="0.35">
      <c r="A75" s="23">
        <v>41306</v>
      </c>
      <c r="B75" s="29">
        <v>533</v>
      </c>
      <c r="C75" s="29">
        <v>531</v>
      </c>
      <c r="D75" s="29">
        <f t="shared" si="14"/>
        <v>-2</v>
      </c>
      <c r="E75" s="34" cm="1">
        <f t="array" ref="E75">SQRT(AVERAGE((D63:D74)^2))</f>
        <v>87.601845490453755</v>
      </c>
      <c r="F75" s="33">
        <f t="shared" si="15"/>
        <v>1890.5750343805407</v>
      </c>
      <c r="G75" s="34">
        <f t="shared" si="9"/>
        <v>249.57503438054067</v>
      </c>
      <c r="H75" s="6">
        <f t="shared" si="17"/>
        <v>877.65344036556098</v>
      </c>
      <c r="I75" s="6">
        <f t="shared" si="12"/>
        <v>533</v>
      </c>
      <c r="J75" s="6">
        <f t="shared" si="13"/>
        <v>0</v>
      </c>
      <c r="K75" s="6">
        <f t="shared" si="18"/>
        <v>344.65344036556098</v>
      </c>
      <c r="L75" s="33">
        <f t="shared" si="16"/>
        <v>611.15344036556098</v>
      </c>
      <c r="M75" s="6">
        <f t="shared" si="19"/>
        <v>377.45049275538531</v>
      </c>
      <c r="N75" s="6">
        <f t="shared" si="20"/>
        <v>635.47110125959443</v>
      </c>
    </row>
    <row r="76" spans="1:14" ht="14.5" x14ac:dyDescent="0.35">
      <c r="A76" s="23">
        <v>41334</v>
      </c>
      <c r="B76" s="29">
        <v>473</v>
      </c>
      <c r="C76" s="29">
        <v>564</v>
      </c>
      <c r="D76" s="29">
        <f t="shared" si="14"/>
        <v>91</v>
      </c>
      <c r="E76" s="34" cm="1">
        <f t="array" ref="E76">SQRT(AVERAGE((D64:D75)^2))</f>
        <v>84.504930822605459</v>
      </c>
      <c r="F76" s="33">
        <f t="shared" si="15"/>
        <v>1911.752017235473</v>
      </c>
      <c r="G76" s="34">
        <f t="shared" si="9"/>
        <v>240.75201723547306</v>
      </c>
      <c r="H76" s="6">
        <f t="shared" si="17"/>
        <v>722.10393312094629</v>
      </c>
      <c r="I76" s="6">
        <f t="shared" si="12"/>
        <v>473</v>
      </c>
      <c r="J76" s="6">
        <f t="shared" si="13"/>
        <v>0</v>
      </c>
      <c r="K76" s="6">
        <f t="shared" si="18"/>
        <v>249.10393312094629</v>
      </c>
      <c r="L76" s="33">
        <f t="shared" si="16"/>
        <v>485.60393312094629</v>
      </c>
      <c r="M76" s="6">
        <f t="shared" si="19"/>
        <v>635.47110125959443</v>
      </c>
      <c r="N76" s="6">
        <f t="shared" si="20"/>
        <v>554.17698285493225</v>
      </c>
    </row>
    <row r="77" spans="1:14" ht="14.5" x14ac:dyDescent="0.35">
      <c r="A77" s="23">
        <v>41365</v>
      </c>
      <c r="B77" s="29">
        <v>646</v>
      </c>
      <c r="C77" s="29">
        <v>546</v>
      </c>
      <c r="D77" s="29">
        <f t="shared" si="14"/>
        <v>-100</v>
      </c>
      <c r="E77" s="34" cm="1">
        <f t="array" ref="E77">SQRT(AVERAGE((D65:D76)^2))</f>
        <v>85.106795655027852</v>
      </c>
      <c r="F77" s="33">
        <f t="shared" si="15"/>
        <v>1928.4667121189345</v>
      </c>
      <c r="G77" s="34">
        <f t="shared" si="9"/>
        <v>242.46671211893442</v>
      </c>
      <c r="H77" s="6">
        <f t="shared" si="17"/>
        <v>884.57503438054073</v>
      </c>
      <c r="I77" s="6">
        <f t="shared" si="12"/>
        <v>646</v>
      </c>
      <c r="J77" s="6">
        <f t="shared" si="13"/>
        <v>0</v>
      </c>
      <c r="K77" s="6">
        <f t="shared" si="18"/>
        <v>238.57503438054073</v>
      </c>
      <c r="L77" s="33">
        <f t="shared" si="16"/>
        <v>561.57503438054073</v>
      </c>
      <c r="M77" s="6">
        <f t="shared" si="19"/>
        <v>554.17698285493225</v>
      </c>
      <c r="N77" s="6">
        <f t="shared" si="20"/>
        <v>489.71469488346156</v>
      </c>
    </row>
    <row r="78" spans="1:14" ht="14.5" x14ac:dyDescent="0.35">
      <c r="A78" s="23">
        <v>41395</v>
      </c>
      <c r="B78" s="29">
        <v>662</v>
      </c>
      <c r="C78" s="29">
        <v>561</v>
      </c>
      <c r="D78" s="29">
        <f t="shared" si="14"/>
        <v>-101</v>
      </c>
      <c r="E78" s="34" cm="1">
        <f t="array" ref="E78">SQRT(AVERAGE((D66:D77)^2))</f>
        <v>89.555383236669073</v>
      </c>
      <c r="F78" s="33">
        <f t="shared" si="15"/>
        <v>1867.140604916706</v>
      </c>
      <c r="G78" s="34">
        <f t="shared" si="9"/>
        <v>255.14060491670597</v>
      </c>
      <c r="H78" s="6">
        <f t="shared" si="17"/>
        <v>792.75201723547298</v>
      </c>
      <c r="I78" s="6">
        <f t="shared" si="12"/>
        <v>662</v>
      </c>
      <c r="J78" s="6">
        <f t="shared" si="13"/>
        <v>0</v>
      </c>
      <c r="K78" s="6">
        <f t="shared" si="18"/>
        <v>130.75201723547298</v>
      </c>
      <c r="L78" s="33">
        <f t="shared" si="16"/>
        <v>461.75201723547298</v>
      </c>
      <c r="M78" s="6">
        <f t="shared" si="19"/>
        <v>489.71469488346156</v>
      </c>
      <c r="N78" s="6">
        <f t="shared" si="20"/>
        <v>584.67389279777149</v>
      </c>
    </row>
    <row r="79" spans="1:14" ht="14.5" x14ac:dyDescent="0.35">
      <c r="A79" s="23">
        <v>41426</v>
      </c>
      <c r="B79" s="29">
        <v>494</v>
      </c>
      <c r="C79" s="29">
        <v>579</v>
      </c>
      <c r="D79" s="29">
        <f t="shared" si="14"/>
        <v>85</v>
      </c>
      <c r="E79" s="34" cm="1">
        <f t="array" ref="E79">SQRT(AVERAGE((D67:D78)^2))</f>
        <v>93.882461975955152</v>
      </c>
      <c r="F79" s="33">
        <f t="shared" si="15"/>
        <v>1871.4683226614459</v>
      </c>
      <c r="G79" s="34">
        <f t="shared" ref="G79:G123" si="21">E79*$T$28*SQRT(3)</f>
        <v>267.46832266144582</v>
      </c>
      <c r="H79" s="6">
        <f t="shared" si="17"/>
        <v>620.46671211893454</v>
      </c>
      <c r="I79" s="6">
        <f t="shared" si="12"/>
        <v>494</v>
      </c>
      <c r="J79" s="6">
        <f t="shared" si="13"/>
        <v>0</v>
      </c>
      <c r="K79" s="6">
        <f t="shared" si="18"/>
        <v>126.46671211893454</v>
      </c>
      <c r="L79" s="33">
        <f t="shared" si="16"/>
        <v>373.46671211893454</v>
      </c>
      <c r="M79" s="6">
        <f t="shared" si="19"/>
        <v>584.67389279777149</v>
      </c>
      <c r="N79" s="6">
        <f t="shared" si="20"/>
        <v>666.32771774473986</v>
      </c>
    </row>
    <row r="80" spans="1:14" ht="14.5" x14ac:dyDescent="0.35">
      <c r="A80" s="23">
        <v>41456</v>
      </c>
      <c r="B80" s="29">
        <v>513</v>
      </c>
      <c r="C80" s="29">
        <v>472</v>
      </c>
      <c r="D80" s="29">
        <f t="shared" si="14"/>
        <v>-41</v>
      </c>
      <c r="E80" s="34" cm="1">
        <f t="array" ref="E80">SQRT(AVERAGE((D68:D79)^2))</f>
        <v>96.648848932617923</v>
      </c>
      <c r="F80" s="33">
        <f t="shared" si="15"/>
        <v>1903.3496762556942</v>
      </c>
      <c r="G80" s="34">
        <f t="shared" si="21"/>
        <v>275.34967625569436</v>
      </c>
      <c r="H80" s="6">
        <f t="shared" si="17"/>
        <v>711.14060491670602</v>
      </c>
      <c r="I80" s="6">
        <f t="shared" si="12"/>
        <v>513</v>
      </c>
      <c r="J80" s="6">
        <f t="shared" si="13"/>
        <v>0</v>
      </c>
      <c r="K80" s="6">
        <f t="shared" si="18"/>
        <v>198.14060491670602</v>
      </c>
      <c r="L80" s="33">
        <f t="shared" si="16"/>
        <v>454.64060491670602</v>
      </c>
      <c r="M80" s="6">
        <f t="shared" si="19"/>
        <v>666.32771774473986</v>
      </c>
      <c r="N80" s="6">
        <f t="shared" si="20"/>
        <v>525.88135359424837</v>
      </c>
    </row>
    <row r="81" spans="1:14" ht="14.5" x14ac:dyDescent="0.35">
      <c r="A81" s="23">
        <v>41487</v>
      </c>
      <c r="B81" s="29">
        <v>620</v>
      </c>
      <c r="C81" s="29">
        <v>553</v>
      </c>
      <c r="D81" s="29">
        <f t="shared" si="14"/>
        <v>-67</v>
      </c>
      <c r="E81" s="34" cm="1">
        <f t="array" ref="E81">SQRT(AVERAGE((D69:D80)^2))</f>
        <v>97.124061557027844</v>
      </c>
      <c r="F81" s="33">
        <f t="shared" si="15"/>
        <v>2134.7035427913952</v>
      </c>
      <c r="G81" s="34">
        <f t="shared" si="21"/>
        <v>276.70354279139531</v>
      </c>
      <c r="H81" s="6">
        <f t="shared" si="17"/>
        <v>864.46832266144588</v>
      </c>
      <c r="I81" s="6">
        <f t="shared" si="12"/>
        <v>620</v>
      </c>
      <c r="J81" s="6">
        <f t="shared" si="13"/>
        <v>0</v>
      </c>
      <c r="K81" s="6">
        <f t="shared" si="18"/>
        <v>244.46832266144588</v>
      </c>
      <c r="L81" s="33">
        <f t="shared" si="16"/>
        <v>554.46832266144588</v>
      </c>
      <c r="M81" s="6">
        <f t="shared" si="19"/>
        <v>525.88135359424837</v>
      </c>
      <c r="N81" s="6">
        <f t="shared" si="20"/>
        <v>744.35386653570094</v>
      </c>
    </row>
    <row r="82" spans="1:14" ht="14.5" x14ac:dyDescent="0.35">
      <c r="A82" s="23">
        <v>41518</v>
      </c>
      <c r="B82" s="29">
        <v>681</v>
      </c>
      <c r="C82" s="29">
        <v>603</v>
      </c>
      <c r="D82" s="29">
        <f t="shared" si="14"/>
        <v>-78</v>
      </c>
      <c r="E82" s="34" cm="1">
        <f t="array" ref="E82">SQRT(AVERAGE((D70:D81)^2))</f>
        <v>97.292514271825326</v>
      </c>
      <c r="F82" s="33">
        <f t="shared" si="15"/>
        <v>2275.1834595311821</v>
      </c>
      <c r="G82" s="34">
        <f t="shared" si="21"/>
        <v>277.18345953118205</v>
      </c>
      <c r="H82" s="6">
        <f t="shared" si="17"/>
        <v>770.34967625569425</v>
      </c>
      <c r="I82" s="6">
        <f t="shared" si="12"/>
        <v>681</v>
      </c>
      <c r="J82" s="6">
        <f t="shared" si="13"/>
        <v>0</v>
      </c>
      <c r="K82" s="6">
        <f t="shared" si="18"/>
        <v>89.349676255694249</v>
      </c>
      <c r="L82" s="33">
        <f t="shared" si="16"/>
        <v>429.84967625569425</v>
      </c>
      <c r="M82" s="6">
        <f t="shared" si="19"/>
        <v>744.35386653570094</v>
      </c>
      <c r="N82" s="6">
        <f t="shared" si="20"/>
        <v>760.47991673978686</v>
      </c>
    </row>
    <row r="83" spans="1:14" ht="14.5" x14ac:dyDescent="0.35">
      <c r="A83" s="23">
        <v>41548</v>
      </c>
      <c r="B83" s="29">
        <v>579</v>
      </c>
      <c r="C83" s="29">
        <v>702</v>
      </c>
      <c r="D83" s="29">
        <f t="shared" si="14"/>
        <v>123</v>
      </c>
      <c r="E83" s="34" cm="1">
        <f t="array" ref="E83">SQRT(AVERAGE((D71:D82)^2))</f>
        <v>96.654453251432415</v>
      </c>
      <c r="F83" s="33">
        <f t="shared" si="15"/>
        <v>2220.3656427921637</v>
      </c>
      <c r="G83" s="34">
        <f t="shared" si="21"/>
        <v>275.36564279216373</v>
      </c>
      <c r="H83" s="6">
        <f t="shared" si="17"/>
        <v>833.70354279139519</v>
      </c>
      <c r="I83" s="6">
        <f t="shared" si="12"/>
        <v>579</v>
      </c>
      <c r="J83" s="6">
        <f t="shared" si="13"/>
        <v>0</v>
      </c>
      <c r="K83" s="6">
        <f t="shared" si="18"/>
        <v>254.70354279139519</v>
      </c>
      <c r="L83" s="33">
        <f t="shared" si="16"/>
        <v>544.20354279139519</v>
      </c>
      <c r="M83" s="6">
        <f t="shared" si="19"/>
        <v>760.47991673978686</v>
      </c>
      <c r="N83" s="6">
        <f t="shared" si="20"/>
        <v>626.18218326098167</v>
      </c>
    </row>
    <row r="84" spans="1:14" ht="14.5" x14ac:dyDescent="0.35">
      <c r="A84" s="23">
        <v>41579</v>
      </c>
      <c r="B84" s="29">
        <v>586</v>
      </c>
      <c r="C84" s="29">
        <v>693</v>
      </c>
      <c r="D84" s="29">
        <f t="shared" si="14"/>
        <v>107</v>
      </c>
      <c r="E84" s="34" cm="1">
        <f t="array" ref="E84">SQRT(AVERAGE((D72:D83)^2))</f>
        <v>102.87897420432094</v>
      </c>
      <c r="F84" s="33">
        <f t="shared" si="15"/>
        <v>2023.0991165805535</v>
      </c>
      <c r="G84" s="34">
        <f t="shared" si="21"/>
        <v>293.09911658055364</v>
      </c>
      <c r="H84" s="6">
        <f t="shared" si="17"/>
        <v>1015.1834595311821</v>
      </c>
      <c r="I84" s="6">
        <f t="shared" si="12"/>
        <v>586</v>
      </c>
      <c r="J84" s="6">
        <f t="shared" si="13"/>
        <v>0</v>
      </c>
      <c r="K84" s="6">
        <f t="shared" si="18"/>
        <v>429.18345953118205</v>
      </c>
      <c r="L84" s="33">
        <f t="shared" si="16"/>
        <v>722.18345953118205</v>
      </c>
      <c r="M84" s="6">
        <f t="shared" si="19"/>
        <v>626.18218326098167</v>
      </c>
      <c r="N84" s="6">
        <f t="shared" si="20"/>
        <v>381.7334737883898</v>
      </c>
    </row>
    <row r="85" spans="1:14" ht="14.5" x14ac:dyDescent="0.35">
      <c r="A85" s="23">
        <v>41609</v>
      </c>
      <c r="B85" s="29">
        <v>437</v>
      </c>
      <c r="C85" s="29">
        <v>550</v>
      </c>
      <c r="D85" s="29">
        <f t="shared" si="14"/>
        <v>113</v>
      </c>
      <c r="E85" s="34" cm="1">
        <f t="array" ref="E85">SQRT(AVERAGE((D73:D84)^2))</f>
        <v>104.57573013531072</v>
      </c>
      <c r="F85" s="33">
        <f t="shared" si="15"/>
        <v>1958.9331234150136</v>
      </c>
      <c r="G85" s="34">
        <f t="shared" si="21"/>
        <v>297.93312341501365</v>
      </c>
      <c r="H85" s="6">
        <f t="shared" si="17"/>
        <v>1055.3656427921637</v>
      </c>
      <c r="I85" s="6">
        <f t="shared" si="12"/>
        <v>437</v>
      </c>
      <c r="J85" s="6">
        <f t="shared" si="13"/>
        <v>0</v>
      </c>
      <c r="K85" s="6">
        <f t="shared" si="18"/>
        <v>618.36564279216373</v>
      </c>
      <c r="L85" s="33">
        <f t="shared" si="16"/>
        <v>836.86564279216373</v>
      </c>
      <c r="M85" s="6">
        <f t="shared" si="19"/>
        <v>381.7334737883898</v>
      </c>
      <c r="N85" s="6">
        <f t="shared" si="20"/>
        <v>521.83400683446007</v>
      </c>
    </row>
    <row r="86" spans="1:14" ht="14.5" x14ac:dyDescent="0.35">
      <c r="A86" s="23">
        <v>41640</v>
      </c>
      <c r="B86" s="29">
        <v>919</v>
      </c>
      <c r="C86" s="29">
        <v>487</v>
      </c>
      <c r="D86" s="29">
        <f t="shared" si="14"/>
        <v>-432</v>
      </c>
      <c r="E86" s="34" cm="1">
        <f t="array" ref="E86">SQRT(AVERAGE((D74:D85)^2))</f>
        <v>96.592356495394256</v>
      </c>
      <c r="F86" s="33">
        <f t="shared" si="15"/>
        <v>2174.1887309938293</v>
      </c>
      <c r="G86" s="34">
        <f t="shared" si="21"/>
        <v>275.18873099382915</v>
      </c>
      <c r="H86" s="6">
        <f t="shared" si="17"/>
        <v>1000.0991165805535</v>
      </c>
      <c r="I86" s="6">
        <f t="shared" si="12"/>
        <v>919</v>
      </c>
      <c r="J86" s="6">
        <f t="shared" si="13"/>
        <v>0</v>
      </c>
      <c r="K86" s="6">
        <f t="shared" si="18"/>
        <v>81.099116580553527</v>
      </c>
      <c r="L86" s="33">
        <f t="shared" si="16"/>
        <v>540.59911658055353</v>
      </c>
      <c r="M86" s="6">
        <f t="shared" si="19"/>
        <v>521.83400683446007</v>
      </c>
      <c r="N86" s="6">
        <f t="shared" si="20"/>
        <v>652.25560757881567</v>
      </c>
    </row>
    <row r="87" spans="1:14" ht="14.5" x14ac:dyDescent="0.35">
      <c r="A87" s="23">
        <v>41671</v>
      </c>
      <c r="B87" s="29">
        <v>896</v>
      </c>
      <c r="C87" s="29">
        <v>624</v>
      </c>
      <c r="D87" s="29">
        <f t="shared" si="14"/>
        <v>-272</v>
      </c>
      <c r="E87" s="34" cm="1">
        <f t="array" ref="E87">SQRT(AVERAGE((D75:D86)^2))</f>
        <v>151.08937752204818</v>
      </c>
      <c r="F87" s="33">
        <f t="shared" si="15"/>
        <v>2780.4491118706951</v>
      </c>
      <c r="G87" s="34">
        <f t="shared" si="21"/>
        <v>430.44911187069499</v>
      </c>
      <c r="H87" s="6">
        <f t="shared" si="17"/>
        <v>602.9331234150136</v>
      </c>
      <c r="I87" s="6">
        <f t="shared" si="12"/>
        <v>602.9331234150136</v>
      </c>
      <c r="J87" s="6">
        <f t="shared" si="13"/>
        <v>293.0668765849864</v>
      </c>
      <c r="K87" s="6">
        <f t="shared" si="18"/>
        <v>0</v>
      </c>
      <c r="L87" s="33">
        <f t="shared" si="16"/>
        <v>301.4665617075068</v>
      </c>
      <c r="M87" s="6">
        <f t="shared" si="19"/>
        <v>652.25560757881567</v>
      </c>
      <c r="N87" s="6">
        <f t="shared" si="20"/>
        <v>1525.2603808768658</v>
      </c>
    </row>
    <row r="88" spans="1:14" ht="14.5" x14ac:dyDescent="0.35">
      <c r="A88" s="23">
        <v>41699</v>
      </c>
      <c r="B88" s="29">
        <v>1016</v>
      </c>
      <c r="C88" s="29">
        <v>788</v>
      </c>
      <c r="D88" s="29">
        <f t="shared" si="14"/>
        <v>-228</v>
      </c>
      <c r="E88" s="34" cm="1">
        <f t="array" ref="E88">SQRT(AVERAGE((D76:D87)^2))</f>
        <v>170.2733097111817</v>
      </c>
      <c r="F88" s="33">
        <f t="shared" si="15"/>
        <v>3183.1035601742833</v>
      </c>
      <c r="G88" s="34">
        <f t="shared" si="21"/>
        <v>485.10356017428353</v>
      </c>
      <c r="H88" s="6">
        <f t="shared" si="17"/>
        <v>652.25560757881567</v>
      </c>
      <c r="I88" s="6">
        <f t="shared" si="12"/>
        <v>652.25560757881567</v>
      </c>
      <c r="J88" s="6">
        <f t="shared" si="13"/>
        <v>363.74439242118433</v>
      </c>
      <c r="K88" s="6">
        <f t="shared" si="18"/>
        <v>0</v>
      </c>
      <c r="L88" s="33">
        <f t="shared" si="16"/>
        <v>326.12780378940784</v>
      </c>
      <c r="M88" s="6">
        <f t="shared" si="19"/>
        <v>1525.2603808768658</v>
      </c>
      <c r="N88" s="6">
        <f t="shared" si="20"/>
        <v>1005.5875717186018</v>
      </c>
    </row>
    <row r="89" spans="1:14" ht="14.5" x14ac:dyDescent="0.35">
      <c r="A89" s="23">
        <v>41730</v>
      </c>
      <c r="B89" s="29">
        <v>946</v>
      </c>
      <c r="C89" s="29">
        <v>938</v>
      </c>
      <c r="D89" s="29">
        <f t="shared" si="14"/>
        <v>-8</v>
      </c>
      <c r="E89" s="34" cm="1">
        <f t="array" ref="E89">SQRT(AVERAGE((D77:D88)^2))</f>
        <v>180.65136774092431</v>
      </c>
      <c r="F89" s="33">
        <f t="shared" si="15"/>
        <v>3338.6703367082155</v>
      </c>
      <c r="G89" s="34">
        <f t="shared" si="21"/>
        <v>514.67033670821525</v>
      </c>
      <c r="H89" s="6">
        <f t="shared" si="17"/>
        <v>1525.2603808768658</v>
      </c>
      <c r="I89" s="6">
        <f t="shared" si="12"/>
        <v>946</v>
      </c>
      <c r="J89" s="6">
        <f t="shared" si="13"/>
        <v>0</v>
      </c>
      <c r="K89" s="6">
        <f t="shared" si="18"/>
        <v>579.26038087686584</v>
      </c>
      <c r="L89" s="33">
        <f t="shared" si="16"/>
        <v>1052.2603808768658</v>
      </c>
      <c r="M89" s="6">
        <f t="shared" si="19"/>
        <v>1005.5875717186018</v>
      </c>
      <c r="N89" s="6">
        <f t="shared" si="20"/>
        <v>807.82238411274784</v>
      </c>
    </row>
    <row r="90" spans="1:14" ht="14.5" x14ac:dyDescent="0.35">
      <c r="A90" s="23">
        <v>41760</v>
      </c>
      <c r="B90" s="29">
        <v>733</v>
      </c>
      <c r="C90" s="29">
        <v>972</v>
      </c>
      <c r="D90" s="29">
        <f t="shared" si="14"/>
        <v>239</v>
      </c>
      <c r="E90" s="34" cm="1">
        <f t="array" ref="E90">SQRT(AVERAGE((D78:D89)^2))</f>
        <v>178.34493731717384</v>
      </c>
      <c r="F90" s="33">
        <f t="shared" si="15"/>
        <v>3124.0993855018669</v>
      </c>
      <c r="G90" s="34">
        <f t="shared" si="21"/>
        <v>508.09938550186678</v>
      </c>
      <c r="H90" s="6">
        <f t="shared" si="17"/>
        <v>1584.8479525954676</v>
      </c>
      <c r="I90" s="6">
        <f t="shared" si="12"/>
        <v>733</v>
      </c>
      <c r="J90" s="6">
        <f t="shared" si="13"/>
        <v>0</v>
      </c>
      <c r="K90" s="6">
        <f t="shared" si="18"/>
        <v>851.84795259546763</v>
      </c>
      <c r="L90" s="33">
        <f t="shared" si="16"/>
        <v>1218.3479525954676</v>
      </c>
      <c r="M90" s="6">
        <f t="shared" si="19"/>
        <v>807.82238411274784</v>
      </c>
      <c r="N90" s="6">
        <f t="shared" si="20"/>
        <v>731.42904879365142</v>
      </c>
    </row>
    <row r="91" spans="1:14" ht="14.5" x14ac:dyDescent="0.35">
      <c r="A91" s="23">
        <v>41791</v>
      </c>
      <c r="B91" s="29">
        <v>644</v>
      </c>
      <c r="C91" s="29">
        <v>914</v>
      </c>
      <c r="D91" s="29">
        <f t="shared" si="14"/>
        <v>270</v>
      </c>
      <c r="E91" s="34" cm="1">
        <f t="array" ref="E91">SQRT(AVERAGE((D79:D90)^2))</f>
        <v>188.98919722213401</v>
      </c>
      <c r="F91" s="33">
        <f t="shared" si="15"/>
        <v>3009.4245632063175</v>
      </c>
      <c r="G91" s="34">
        <f t="shared" si="21"/>
        <v>538.42456320631754</v>
      </c>
      <c r="H91" s="6">
        <f t="shared" si="17"/>
        <v>1659.6703367082155</v>
      </c>
      <c r="I91" s="6">
        <f t="shared" si="12"/>
        <v>644</v>
      </c>
      <c r="J91" s="6">
        <f t="shared" si="13"/>
        <v>0</v>
      </c>
      <c r="K91" s="6">
        <f t="shared" si="18"/>
        <v>1015.6703367082155</v>
      </c>
      <c r="L91" s="33">
        <f t="shared" si="16"/>
        <v>1337.6703367082155</v>
      </c>
      <c r="M91" s="6">
        <f t="shared" si="19"/>
        <v>731.42904879365142</v>
      </c>
      <c r="N91" s="6">
        <f t="shared" si="20"/>
        <v>618.32517770445065</v>
      </c>
    </row>
    <row r="92" spans="1:14" ht="14.5" x14ac:dyDescent="0.35">
      <c r="A92" s="23">
        <v>41821</v>
      </c>
      <c r="B92" s="29">
        <v>670</v>
      </c>
      <c r="C92" s="29">
        <v>730</v>
      </c>
      <c r="D92" s="29">
        <f t="shared" si="14"/>
        <v>60</v>
      </c>
      <c r="E92" s="34" cm="1">
        <f t="array" ref="E92">SQRT(AVERAGE((D80:D91)^2))</f>
        <v>202.95278597085908</v>
      </c>
      <c r="F92" s="33">
        <f t="shared" si="15"/>
        <v>3009.206409382361</v>
      </c>
      <c r="G92" s="34">
        <f t="shared" si="21"/>
        <v>578.20640938236124</v>
      </c>
      <c r="H92" s="6">
        <f t="shared" si="17"/>
        <v>1747.0993855018669</v>
      </c>
      <c r="I92" s="6">
        <f t="shared" si="12"/>
        <v>670</v>
      </c>
      <c r="J92" s="6">
        <f t="shared" si="13"/>
        <v>0</v>
      </c>
      <c r="K92" s="6">
        <f t="shared" si="18"/>
        <v>1077.0993855018669</v>
      </c>
      <c r="L92" s="33">
        <f t="shared" si="16"/>
        <v>1412.0993855018669</v>
      </c>
      <c r="M92" s="6">
        <f t="shared" si="19"/>
        <v>618.32517770445065</v>
      </c>
      <c r="N92" s="6">
        <f t="shared" si="20"/>
        <v>643.78184617604347</v>
      </c>
    </row>
    <row r="93" spans="1:14" ht="14.5" x14ac:dyDescent="0.35">
      <c r="A93" s="23">
        <v>41852</v>
      </c>
      <c r="B93" s="29">
        <v>816</v>
      </c>
      <c r="C93" s="29">
        <v>827</v>
      </c>
      <c r="D93" s="29">
        <f t="shared" si="14"/>
        <v>11</v>
      </c>
      <c r="E93" s="34" cm="1">
        <f t="array" ref="E93">SQRT(AVERAGE((D81:D92)^2))</f>
        <v>203.34637936289892</v>
      </c>
      <c r="F93" s="33">
        <f t="shared" si="15"/>
        <v>3180.3277451692998</v>
      </c>
      <c r="G93" s="34">
        <f t="shared" si="21"/>
        <v>579.32774516929965</v>
      </c>
      <c r="H93" s="6">
        <f t="shared" si="17"/>
        <v>1695.4245632063175</v>
      </c>
      <c r="I93" s="6">
        <f t="shared" si="12"/>
        <v>816</v>
      </c>
      <c r="J93" s="6">
        <f t="shared" si="13"/>
        <v>0</v>
      </c>
      <c r="K93" s="6">
        <f t="shared" si="18"/>
        <v>879.42456320631754</v>
      </c>
      <c r="L93" s="33">
        <f t="shared" si="16"/>
        <v>1287.4245632063175</v>
      </c>
      <c r="M93" s="6">
        <f t="shared" si="19"/>
        <v>643.78184617604347</v>
      </c>
      <c r="N93" s="6">
        <f t="shared" si="20"/>
        <v>841.12133578693874</v>
      </c>
    </row>
    <row r="94" spans="1:14" ht="14.5" x14ac:dyDescent="0.35">
      <c r="A94" s="23">
        <v>41883</v>
      </c>
      <c r="B94" s="29">
        <v>670</v>
      </c>
      <c r="C94" s="29">
        <v>874</v>
      </c>
      <c r="D94" s="29">
        <f t="shared" si="14"/>
        <v>204</v>
      </c>
      <c r="E94" s="34" cm="1">
        <f t="array" ref="E94">SQRT(AVERAGE((D82:D93)^2))</f>
        <v>202.44937638827145</v>
      </c>
      <c r="F94" s="33">
        <f t="shared" si="15"/>
        <v>3242.7722105572293</v>
      </c>
      <c r="G94" s="34">
        <f t="shared" si="21"/>
        <v>576.7722105572293</v>
      </c>
      <c r="H94" s="6">
        <f t="shared" si="17"/>
        <v>1523.206409382361</v>
      </c>
      <c r="I94" s="6">
        <f t="shared" si="12"/>
        <v>670</v>
      </c>
      <c r="J94" s="6">
        <f t="shared" si="13"/>
        <v>0</v>
      </c>
      <c r="K94" s="6">
        <f t="shared" si="18"/>
        <v>853.20640938236102</v>
      </c>
      <c r="L94" s="33">
        <f t="shared" si="16"/>
        <v>1188.206409382361</v>
      </c>
      <c r="M94" s="6">
        <f t="shared" si="19"/>
        <v>841.12133578693874</v>
      </c>
      <c r="N94" s="6">
        <f t="shared" si="20"/>
        <v>878.44446538792954</v>
      </c>
    </row>
    <row r="95" spans="1:14" ht="14.5" x14ac:dyDescent="0.35">
      <c r="A95" s="23">
        <v>41913</v>
      </c>
      <c r="B95" s="29">
        <v>778</v>
      </c>
      <c r="C95" s="29">
        <v>900</v>
      </c>
      <c r="D95" s="29">
        <f t="shared" si="14"/>
        <v>122</v>
      </c>
      <c r="E95" s="34" cm="1">
        <f t="array" ref="E95">SQRT(AVERAGE((D83:D94)^2))</f>
        <v>209.6348015001326</v>
      </c>
      <c r="F95" s="33">
        <f t="shared" si="15"/>
        <v>3076.2432715182335</v>
      </c>
      <c r="G95" s="34">
        <f t="shared" si="21"/>
        <v>597.24327151823354</v>
      </c>
      <c r="H95" s="6">
        <f t="shared" si="17"/>
        <v>1694.3277451692998</v>
      </c>
      <c r="I95" s="6">
        <f t="shared" si="12"/>
        <v>778</v>
      </c>
      <c r="J95" s="6">
        <f t="shared" si="13"/>
        <v>0</v>
      </c>
      <c r="K95" s="6">
        <f t="shared" si="18"/>
        <v>916.32774516929976</v>
      </c>
      <c r="L95" s="33">
        <f t="shared" si="16"/>
        <v>1305.3277451692998</v>
      </c>
      <c r="M95" s="6">
        <f t="shared" si="19"/>
        <v>878.44446538792954</v>
      </c>
      <c r="N95" s="6">
        <f t="shared" si="20"/>
        <v>503.47106096100424</v>
      </c>
    </row>
    <row r="96" spans="1:14" ht="14.5" x14ac:dyDescent="0.35">
      <c r="A96" s="23">
        <v>41944</v>
      </c>
      <c r="B96" s="29">
        <v>710</v>
      </c>
      <c r="C96" s="29">
        <v>892</v>
      </c>
      <c r="D96" s="29">
        <f t="shared" si="14"/>
        <v>182</v>
      </c>
      <c r="E96" s="34" cm="1">
        <f t="array" ref="E96">SQRT(AVERAGE((D84:D95)^2))</f>
        <v>209.58610004800732</v>
      </c>
      <c r="F96" s="33">
        <f t="shared" si="15"/>
        <v>2864.104522539596</v>
      </c>
      <c r="G96" s="34">
        <f t="shared" si="21"/>
        <v>597.10452253959613</v>
      </c>
      <c r="H96" s="6">
        <f t="shared" si="17"/>
        <v>1794.7722105572293</v>
      </c>
      <c r="I96" s="6">
        <f t="shared" si="12"/>
        <v>710</v>
      </c>
      <c r="J96" s="6">
        <f t="shared" si="13"/>
        <v>0</v>
      </c>
      <c r="K96" s="6">
        <f t="shared" si="18"/>
        <v>1084.7722105572293</v>
      </c>
      <c r="L96" s="33">
        <f t="shared" si="16"/>
        <v>1439.7722105572293</v>
      </c>
      <c r="M96" s="6">
        <f t="shared" si="19"/>
        <v>503.47106096100424</v>
      </c>
      <c r="N96" s="6">
        <f t="shared" si="20"/>
        <v>565.86125102136248</v>
      </c>
    </row>
    <row r="97" spans="1:14" ht="14.5" x14ac:dyDescent="0.35">
      <c r="A97" s="23">
        <v>41974</v>
      </c>
      <c r="B97" s="29">
        <v>804</v>
      </c>
      <c r="C97" s="29">
        <v>687</v>
      </c>
      <c r="D97" s="29">
        <f t="shared" si="14"/>
        <v>-117</v>
      </c>
      <c r="E97" s="34" cm="1">
        <f t="array" ref="E97">SQRT(AVERAGE((D85:D96)^2))</f>
        <v>213.85177888746526</v>
      </c>
      <c r="F97" s="33">
        <f t="shared" si="15"/>
        <v>2642.2573138084749</v>
      </c>
      <c r="G97" s="34">
        <f t="shared" si="21"/>
        <v>609.25731380847503</v>
      </c>
      <c r="H97" s="6">
        <f t="shared" si="17"/>
        <v>1588.2432715182335</v>
      </c>
      <c r="I97" s="6">
        <f t="shared" si="12"/>
        <v>804</v>
      </c>
      <c r="J97" s="6">
        <f t="shared" si="13"/>
        <v>0</v>
      </c>
      <c r="K97" s="6">
        <f t="shared" si="18"/>
        <v>784.24327151823354</v>
      </c>
      <c r="L97" s="33">
        <f t="shared" si="16"/>
        <v>1186.2432715182335</v>
      </c>
      <c r="M97" s="6">
        <f t="shared" si="19"/>
        <v>565.86125102136248</v>
      </c>
      <c r="N97" s="6">
        <f t="shared" si="20"/>
        <v>488.1527912688789</v>
      </c>
    </row>
    <row r="98" spans="1:14" ht="14.5" x14ac:dyDescent="0.35">
      <c r="A98" s="23">
        <v>42005</v>
      </c>
      <c r="B98" s="29">
        <v>649</v>
      </c>
      <c r="C98" s="29">
        <v>688</v>
      </c>
      <c r="D98" s="29">
        <f t="shared" si="14"/>
        <v>39</v>
      </c>
      <c r="E98" s="34" cm="1">
        <f t="array" ref="E98">SQRT(AVERAGE((D86:D97)^2))</f>
        <v>214.03095570501011</v>
      </c>
      <c r="F98" s="33">
        <f t="shared" si="15"/>
        <v>2640.7677831958331</v>
      </c>
      <c r="G98" s="34">
        <f t="shared" si="21"/>
        <v>609.76778319583309</v>
      </c>
      <c r="H98" s="6">
        <f t="shared" si="17"/>
        <v>1350.104522539596</v>
      </c>
      <c r="I98" s="6">
        <f t="shared" ref="I98:I122" si="22">MIN(B98,H98)</f>
        <v>649</v>
      </c>
      <c r="J98" s="6">
        <f t="shared" ref="J98:J122" si="23">B98-I98</f>
        <v>0</v>
      </c>
      <c r="K98" s="6">
        <f t="shared" si="18"/>
        <v>701.10452253959602</v>
      </c>
      <c r="L98" s="33">
        <f t="shared" si="16"/>
        <v>1025.604522539596</v>
      </c>
      <c r="M98" s="6">
        <f t="shared" si="19"/>
        <v>488.1527912688789</v>
      </c>
      <c r="N98" s="6">
        <f t="shared" si="20"/>
        <v>802.51046938735817</v>
      </c>
    </row>
    <row r="99" spans="1:14" ht="14.5" x14ac:dyDescent="0.35">
      <c r="A99" s="23">
        <v>42036</v>
      </c>
      <c r="B99" s="29">
        <v>636</v>
      </c>
      <c r="C99" s="29">
        <v>658</v>
      </c>
      <c r="D99" s="29">
        <f t="shared" si="14"/>
        <v>22</v>
      </c>
      <c r="E99" s="34" cm="1">
        <f t="array" ref="E99">SQRT(AVERAGE((D87:D98)^2))</f>
        <v>174.31006855600739</v>
      </c>
      <c r="F99" s="33">
        <f t="shared" si="15"/>
        <v>2575.6041652339463</v>
      </c>
      <c r="G99" s="34">
        <f t="shared" si="21"/>
        <v>496.60416523394645</v>
      </c>
      <c r="H99" s="6">
        <f t="shared" si="17"/>
        <v>1189.2573138084749</v>
      </c>
      <c r="I99" s="6">
        <f t="shared" si="22"/>
        <v>636</v>
      </c>
      <c r="J99" s="6">
        <f t="shared" si="23"/>
        <v>0</v>
      </c>
      <c r="K99" s="6">
        <f t="shared" si="18"/>
        <v>553.25731380847492</v>
      </c>
      <c r="L99" s="33">
        <f t="shared" si="16"/>
        <v>871.25731380847492</v>
      </c>
      <c r="M99" s="6">
        <f t="shared" si="19"/>
        <v>802.51046938735817</v>
      </c>
      <c r="N99" s="6">
        <f t="shared" si="20"/>
        <v>583.83638203811324</v>
      </c>
    </row>
    <row r="100" spans="1:14" ht="14.5" x14ac:dyDescent="0.35">
      <c r="A100" s="23">
        <v>42064</v>
      </c>
      <c r="B100" s="29">
        <v>785</v>
      </c>
      <c r="C100" s="29">
        <v>685</v>
      </c>
      <c r="D100" s="29">
        <f t="shared" si="14"/>
        <v>-100</v>
      </c>
      <c r="E100" s="34" cm="1">
        <f t="array" ref="E100">SQRT(AVERAGE((D88:D99)^2))</f>
        <v>155.75300960174093</v>
      </c>
      <c r="F100" s="33">
        <f t="shared" si="15"/>
        <v>2579.735660003455</v>
      </c>
      <c r="G100" s="34">
        <f t="shared" si="21"/>
        <v>443.73566000345483</v>
      </c>
      <c r="H100" s="6">
        <f t="shared" si="17"/>
        <v>1355.7677831958331</v>
      </c>
      <c r="I100" s="6">
        <f t="shared" si="22"/>
        <v>785</v>
      </c>
      <c r="J100" s="6">
        <f t="shared" si="23"/>
        <v>0</v>
      </c>
      <c r="K100" s="6">
        <f t="shared" si="18"/>
        <v>570.76778319583309</v>
      </c>
      <c r="L100" s="33">
        <f t="shared" si="16"/>
        <v>963.26778319583309</v>
      </c>
      <c r="M100" s="6">
        <f t="shared" si="19"/>
        <v>583.83638203811324</v>
      </c>
      <c r="N100" s="6">
        <f t="shared" si="20"/>
        <v>640.13149476950866</v>
      </c>
    </row>
    <row r="101" spans="1:14" ht="14.5" x14ac:dyDescent="0.35">
      <c r="A101" s="23">
        <v>42095</v>
      </c>
      <c r="B101" s="29">
        <v>733</v>
      </c>
      <c r="C101" s="29">
        <v>736</v>
      </c>
      <c r="D101" s="29">
        <f t="shared" si="14"/>
        <v>3</v>
      </c>
      <c r="E101" s="34" cm="1">
        <f t="array" ref="E101">SQRT(AVERAGE((D89:D100)^2))</f>
        <v>144.08446596817205</v>
      </c>
      <c r="F101" s="33">
        <f t="shared" si="15"/>
        <v>2547.4923286305316</v>
      </c>
      <c r="G101" s="34">
        <f t="shared" si="21"/>
        <v>410.49232863053146</v>
      </c>
      <c r="H101" s="6">
        <f t="shared" si="17"/>
        <v>1154.6041652339463</v>
      </c>
      <c r="I101" s="6">
        <f t="shared" si="22"/>
        <v>733</v>
      </c>
      <c r="J101" s="6">
        <f t="shared" si="23"/>
        <v>0</v>
      </c>
      <c r="K101" s="6">
        <f t="shared" si="18"/>
        <v>421.60416523394633</v>
      </c>
      <c r="L101" s="33">
        <f t="shared" si="16"/>
        <v>788.10416523394633</v>
      </c>
      <c r="M101" s="6">
        <f t="shared" si="19"/>
        <v>640.13149476950866</v>
      </c>
      <c r="N101" s="6">
        <f t="shared" si="20"/>
        <v>752.75666862707658</v>
      </c>
    </row>
    <row r="102" spans="1:14" ht="14.5" x14ac:dyDescent="0.35">
      <c r="A102" s="23">
        <v>42125</v>
      </c>
      <c r="B102" s="29">
        <v>693</v>
      </c>
      <c r="C102" s="29">
        <v>715</v>
      </c>
      <c r="D102" s="29">
        <f t="shared" si="14"/>
        <v>22</v>
      </c>
      <c r="E102" s="34" cm="1">
        <f t="array" ref="E102">SQRT(AVERAGE((D90:D101)^2))</f>
        <v>144.06856006776775</v>
      </c>
      <c r="F102" s="33">
        <f t="shared" si="15"/>
        <v>2444.4470131966154</v>
      </c>
      <c r="G102" s="34">
        <f t="shared" si="21"/>
        <v>410.44701319661527</v>
      </c>
      <c r="H102" s="6">
        <f t="shared" si="17"/>
        <v>1061.735660003455</v>
      </c>
      <c r="I102" s="6">
        <f t="shared" si="22"/>
        <v>693</v>
      </c>
      <c r="J102" s="6">
        <f t="shared" si="23"/>
        <v>0</v>
      </c>
      <c r="K102" s="6">
        <f t="shared" si="18"/>
        <v>368.735660003455</v>
      </c>
      <c r="L102" s="33">
        <f t="shared" si="16"/>
        <v>715.235660003455</v>
      </c>
      <c r="M102" s="6">
        <f t="shared" si="19"/>
        <v>752.75666862707658</v>
      </c>
      <c r="N102" s="6">
        <f t="shared" si="20"/>
        <v>629.95468456608387</v>
      </c>
    </row>
    <row r="103" spans="1:14" ht="14.5" x14ac:dyDescent="0.35">
      <c r="A103" s="23">
        <v>42156</v>
      </c>
      <c r="B103" s="29">
        <v>849</v>
      </c>
      <c r="C103" s="29">
        <v>686</v>
      </c>
      <c r="D103" s="29">
        <f t="shared" si="14"/>
        <v>-163</v>
      </c>
      <c r="E103" s="34" cm="1">
        <f t="array" ref="E103">SQRT(AVERAGE((D91:D102)^2))</f>
        <v>126.63332894621384</v>
      </c>
      <c r="F103" s="33">
        <f t="shared" si="15"/>
        <v>2399.7745618660247</v>
      </c>
      <c r="G103" s="34">
        <f t="shared" si="21"/>
        <v>360.77456186602461</v>
      </c>
      <c r="H103" s="6">
        <f t="shared" si="17"/>
        <v>1121.4923286305316</v>
      </c>
      <c r="I103" s="6">
        <f t="shared" si="22"/>
        <v>849</v>
      </c>
      <c r="J103" s="6">
        <f t="shared" si="23"/>
        <v>0</v>
      </c>
      <c r="K103" s="6">
        <f t="shared" si="18"/>
        <v>272.49232863053157</v>
      </c>
      <c r="L103" s="33">
        <f t="shared" si="16"/>
        <v>696.99232863053157</v>
      </c>
      <c r="M103" s="6">
        <f t="shared" si="19"/>
        <v>629.95468456608387</v>
      </c>
      <c r="N103" s="6">
        <f t="shared" si="20"/>
        <v>648.32754866940923</v>
      </c>
    </row>
    <row r="104" spans="1:14" ht="14.5" x14ac:dyDescent="0.35">
      <c r="A104" s="23">
        <v>42186</v>
      </c>
      <c r="B104" s="29">
        <v>617</v>
      </c>
      <c r="C104" s="29">
        <v>633</v>
      </c>
      <c r="D104" s="29">
        <f t="shared" si="14"/>
        <v>16</v>
      </c>
      <c r="E104" s="34" cm="1">
        <f t="array" ref="E104">SQRT(AVERAGE((D92:D103)^2))</f>
        <v>110.34076007230209</v>
      </c>
      <c r="F104" s="33">
        <f t="shared" si="15"/>
        <v>2474.3575210595391</v>
      </c>
      <c r="G104" s="34">
        <f t="shared" si="21"/>
        <v>314.35752105953884</v>
      </c>
      <c r="H104" s="6">
        <f t="shared" si="17"/>
        <v>902.44701319661544</v>
      </c>
      <c r="I104" s="6">
        <f t="shared" si="22"/>
        <v>617</v>
      </c>
      <c r="J104" s="6">
        <f t="shared" si="23"/>
        <v>0</v>
      </c>
      <c r="K104" s="6">
        <f t="shared" si="18"/>
        <v>285.44701319661544</v>
      </c>
      <c r="L104" s="33">
        <f t="shared" si="16"/>
        <v>593.94701319661544</v>
      </c>
      <c r="M104" s="6">
        <f t="shared" si="19"/>
        <v>648.32754866940923</v>
      </c>
      <c r="N104" s="6">
        <f t="shared" si="20"/>
        <v>923.5829591935144</v>
      </c>
    </row>
    <row r="105" spans="1:14" ht="14.5" x14ac:dyDescent="0.35">
      <c r="A105" s="23">
        <v>42217</v>
      </c>
      <c r="B105" s="29">
        <v>860</v>
      </c>
      <c r="C105" s="29">
        <v>720</v>
      </c>
      <c r="D105" s="29">
        <f t="shared" si="14"/>
        <v>-140</v>
      </c>
      <c r="E105" s="34" cm="1">
        <f t="array" ref="E105">SQRT(AVERAGE((D93:D104)^2))</f>
        <v>109.07069572835165</v>
      </c>
      <c r="F105" s="33">
        <f t="shared" si="15"/>
        <v>2729.7391457783756</v>
      </c>
      <c r="G105" s="34">
        <f t="shared" si="21"/>
        <v>310.7391457783757</v>
      </c>
      <c r="H105" s="6">
        <f t="shared" si="17"/>
        <v>933.77456186602467</v>
      </c>
      <c r="I105" s="6">
        <f t="shared" si="22"/>
        <v>860</v>
      </c>
      <c r="J105" s="6">
        <f t="shared" si="23"/>
        <v>0</v>
      </c>
      <c r="K105" s="6">
        <f t="shared" si="18"/>
        <v>73.774561866024669</v>
      </c>
      <c r="L105" s="33">
        <f t="shared" si="16"/>
        <v>503.77456186602467</v>
      </c>
      <c r="M105" s="6">
        <f t="shared" si="19"/>
        <v>923.5829591935144</v>
      </c>
      <c r="N105" s="6">
        <f t="shared" si="20"/>
        <v>872.38162471883652</v>
      </c>
    </row>
    <row r="106" spans="1:14" ht="14.5" x14ac:dyDescent="0.35">
      <c r="A106" s="23">
        <v>42248</v>
      </c>
      <c r="B106" s="29">
        <v>777</v>
      </c>
      <c r="C106" s="29">
        <v>807</v>
      </c>
      <c r="D106" s="29">
        <f t="shared" si="14"/>
        <v>30</v>
      </c>
      <c r="E106" s="34" cm="1">
        <f t="array" ref="E106">SQRT(AVERAGE((D94:D105)^2))</f>
        <v>116.27410144424539</v>
      </c>
      <c r="F106" s="33">
        <f t="shared" si="15"/>
        <v>3012.2614329418016</v>
      </c>
      <c r="G106" s="34">
        <f t="shared" si="21"/>
        <v>331.26143294180167</v>
      </c>
      <c r="H106" s="6">
        <f t="shared" si="17"/>
        <v>997.35752105953907</v>
      </c>
      <c r="I106" s="6">
        <f t="shared" si="22"/>
        <v>777</v>
      </c>
      <c r="J106" s="6">
        <f t="shared" si="23"/>
        <v>0</v>
      </c>
      <c r="K106" s="6">
        <f t="shared" si="18"/>
        <v>220.35752105953907</v>
      </c>
      <c r="L106" s="33">
        <f t="shared" si="16"/>
        <v>608.85752105953907</v>
      </c>
      <c r="M106" s="6">
        <f t="shared" si="19"/>
        <v>872.38162471883652</v>
      </c>
      <c r="N106" s="6">
        <f t="shared" si="20"/>
        <v>1142.522287163426</v>
      </c>
    </row>
    <row r="107" spans="1:14" ht="14.5" x14ac:dyDescent="0.35">
      <c r="A107" s="23">
        <v>42278</v>
      </c>
      <c r="B107" s="29">
        <v>1010</v>
      </c>
      <c r="C107" s="29">
        <v>892</v>
      </c>
      <c r="D107" s="29">
        <f t="shared" si="14"/>
        <v>-118</v>
      </c>
      <c r="E107" s="34" cm="1">
        <f t="array" ref="E107">SQRT(AVERAGE((D95:D106)^2))</f>
        <v>100.63134037995651</v>
      </c>
      <c r="F107" s="33">
        <f t="shared" si="15"/>
        <v>2983.6956751250682</v>
      </c>
      <c r="G107" s="34">
        <f t="shared" si="21"/>
        <v>286.69567512506808</v>
      </c>
      <c r="H107" s="6">
        <f t="shared" si="17"/>
        <v>1092.7391457783756</v>
      </c>
      <c r="I107" s="6">
        <f t="shared" si="22"/>
        <v>1010</v>
      </c>
      <c r="J107" s="6">
        <f t="shared" si="23"/>
        <v>0</v>
      </c>
      <c r="K107" s="6">
        <f t="shared" si="18"/>
        <v>82.739145778375587</v>
      </c>
      <c r="L107" s="33">
        <f t="shared" si="16"/>
        <v>587.73914577837559</v>
      </c>
      <c r="M107" s="6">
        <f t="shared" si="19"/>
        <v>1142.522287163426</v>
      </c>
      <c r="N107" s="6">
        <f t="shared" si="20"/>
        <v>748.43424218326663</v>
      </c>
    </row>
    <row r="108" spans="1:14" ht="14.5" x14ac:dyDescent="0.35">
      <c r="A108" s="23">
        <v>42309</v>
      </c>
      <c r="B108" s="29">
        <v>934</v>
      </c>
      <c r="C108" s="29">
        <v>982</v>
      </c>
      <c r="D108" s="29">
        <f t="shared" si="14"/>
        <v>48</v>
      </c>
      <c r="E108" s="34" cm="1">
        <f t="array" ref="E108">SQRT(AVERAGE((D96:D107)^2))</f>
        <v>100.2330617444497</v>
      </c>
      <c r="F108" s="33">
        <f t="shared" si="15"/>
        <v>2964.5609912198015</v>
      </c>
      <c r="G108" s="34">
        <f t="shared" si="21"/>
        <v>285.56099121980168</v>
      </c>
      <c r="H108" s="6">
        <f t="shared" si="17"/>
        <v>1225.2614329418016</v>
      </c>
      <c r="I108" s="6">
        <f t="shared" si="22"/>
        <v>934</v>
      </c>
      <c r="J108" s="6">
        <f t="shared" si="23"/>
        <v>0</v>
      </c>
      <c r="K108" s="6">
        <f t="shared" si="18"/>
        <v>291.26143294180156</v>
      </c>
      <c r="L108" s="33">
        <f t="shared" si="16"/>
        <v>758.26143294180156</v>
      </c>
      <c r="M108" s="6">
        <f t="shared" si="19"/>
        <v>748.43424218326663</v>
      </c>
      <c r="N108" s="6">
        <f t="shared" si="20"/>
        <v>990.86531609473332</v>
      </c>
    </row>
    <row r="109" spans="1:14" ht="14.5" x14ac:dyDescent="0.35">
      <c r="A109" s="23">
        <v>42339</v>
      </c>
      <c r="B109" s="29">
        <v>1024</v>
      </c>
      <c r="C109" s="29">
        <v>823</v>
      </c>
      <c r="D109" s="29">
        <f t="shared" si="14"/>
        <v>-201</v>
      </c>
      <c r="E109" s="34" cm="1">
        <f t="array" ref="E109">SQRT(AVERAGE((D97:D108)^2))</f>
        <v>86.477357344760094</v>
      </c>
      <c r="F109" s="33">
        <f t="shared" si="15"/>
        <v>2905.3714013286253</v>
      </c>
      <c r="G109" s="34">
        <f t="shared" si="21"/>
        <v>246.37140132862524</v>
      </c>
      <c r="H109" s="6">
        <f t="shared" si="17"/>
        <v>1039.6956751250682</v>
      </c>
      <c r="I109" s="6">
        <f t="shared" si="22"/>
        <v>1024</v>
      </c>
      <c r="J109" s="6">
        <f t="shared" si="23"/>
        <v>0</v>
      </c>
      <c r="K109" s="6">
        <f t="shared" si="18"/>
        <v>15.695675125068192</v>
      </c>
      <c r="L109" s="33">
        <f t="shared" si="16"/>
        <v>527.69567512506819</v>
      </c>
      <c r="M109" s="6">
        <f t="shared" si="19"/>
        <v>990.86531609473332</v>
      </c>
      <c r="N109" s="6">
        <f t="shared" si="20"/>
        <v>874.81041010882382</v>
      </c>
    </row>
    <row r="110" spans="1:14" ht="14.5" x14ac:dyDescent="0.35">
      <c r="A110" s="23">
        <v>42370</v>
      </c>
      <c r="B110" s="29">
        <v>1089</v>
      </c>
      <c r="C110" s="29">
        <v>874</v>
      </c>
      <c r="D110" s="29">
        <f t="shared" si="14"/>
        <v>-215</v>
      </c>
      <c r="E110" s="34" cm="1">
        <f t="array" ref="E110">SQRT(AVERAGE((D98:D109)^2))</f>
        <v>98.510574728469294</v>
      </c>
      <c r="F110" s="33">
        <f t="shared" si="15"/>
        <v>3159.6536772947748</v>
      </c>
      <c r="G110" s="34">
        <f t="shared" si="21"/>
        <v>280.65367729477498</v>
      </c>
      <c r="H110" s="6">
        <f t="shared" si="17"/>
        <v>1006.5609912198015</v>
      </c>
      <c r="I110" s="6">
        <f t="shared" si="22"/>
        <v>1006.5609912198015</v>
      </c>
      <c r="J110" s="6">
        <f t="shared" si="23"/>
        <v>82.439008780198492</v>
      </c>
      <c r="K110" s="6">
        <f t="shared" si="18"/>
        <v>0</v>
      </c>
      <c r="L110" s="33">
        <f t="shared" si="16"/>
        <v>503.28049560990075</v>
      </c>
      <c r="M110" s="6">
        <f t="shared" si="19"/>
        <v>874.81041010882382</v>
      </c>
      <c r="N110" s="6">
        <f t="shared" si="20"/>
        <v>1278.2822759661494</v>
      </c>
    </row>
    <row r="111" spans="1:14" ht="14.5" x14ac:dyDescent="0.35">
      <c r="A111" s="23">
        <v>42401</v>
      </c>
      <c r="B111" s="29">
        <v>899</v>
      </c>
      <c r="C111" s="29">
        <v>962</v>
      </c>
      <c r="D111" s="29">
        <f t="shared" si="14"/>
        <v>63</v>
      </c>
      <c r="E111" s="34" cm="1">
        <f t="array" ref="E111">SQRT(AVERAGE((D99:D110)^2))</f>
        <v>115.88643866590544</v>
      </c>
      <c r="F111" s="33">
        <f t="shared" si="15"/>
        <v>3411.1569932956895</v>
      </c>
      <c r="G111" s="34">
        <f t="shared" si="21"/>
        <v>330.15699329568952</v>
      </c>
      <c r="H111" s="6">
        <f t="shared" si="17"/>
        <v>874.81041010882382</v>
      </c>
      <c r="I111" s="6">
        <f t="shared" si="22"/>
        <v>874.81041010882382</v>
      </c>
      <c r="J111" s="6">
        <f t="shared" si="23"/>
        <v>24.189589891176183</v>
      </c>
      <c r="K111" s="6">
        <f t="shared" si="18"/>
        <v>0</v>
      </c>
      <c r="L111" s="33">
        <f t="shared" si="16"/>
        <v>437.40520505441191</v>
      </c>
      <c r="M111" s="6">
        <f t="shared" si="19"/>
        <v>1278.2822759661494</v>
      </c>
      <c r="N111" s="6">
        <f t="shared" si="20"/>
        <v>1258.0643072207163</v>
      </c>
    </row>
    <row r="112" spans="1:14" ht="14.5" x14ac:dyDescent="0.35">
      <c r="A112" s="23">
        <v>42430</v>
      </c>
      <c r="B112" s="29">
        <v>933</v>
      </c>
      <c r="C112" s="29">
        <v>1043</v>
      </c>
      <c r="D112" s="29">
        <f t="shared" si="14"/>
        <v>110</v>
      </c>
      <c r="E112" s="34" cm="1">
        <f t="array" ref="E112">SQRT(AVERAGE((D100:D111)^2))</f>
        <v>117.13275943703083</v>
      </c>
      <c r="F112" s="33">
        <f t="shared" si="15"/>
        <v>3528.7077238489255</v>
      </c>
      <c r="G112" s="34">
        <f t="shared" si="21"/>
        <v>333.70772384892535</v>
      </c>
      <c r="H112" s="6">
        <f t="shared" si="17"/>
        <v>1278.2822759661494</v>
      </c>
      <c r="I112" s="6">
        <f t="shared" si="22"/>
        <v>933</v>
      </c>
      <c r="J112" s="6">
        <f t="shared" si="23"/>
        <v>0</v>
      </c>
      <c r="K112" s="6">
        <f t="shared" si="18"/>
        <v>345.28227596614943</v>
      </c>
      <c r="L112" s="33">
        <f t="shared" si="16"/>
        <v>811.78227596614943</v>
      </c>
      <c r="M112" s="6">
        <f t="shared" si="19"/>
        <v>1258.0643072207163</v>
      </c>
      <c r="N112" s="6">
        <f t="shared" si="20"/>
        <v>992.36114066205982</v>
      </c>
    </row>
    <row r="113" spans="1:14" ht="14.5" x14ac:dyDescent="0.35">
      <c r="A113" s="23">
        <v>42461</v>
      </c>
      <c r="B113" s="29">
        <v>1052</v>
      </c>
      <c r="C113" s="29">
        <v>1076</v>
      </c>
      <c r="D113" s="29">
        <f t="shared" si="14"/>
        <v>24</v>
      </c>
      <c r="E113" s="34" cm="1">
        <f t="array" ref="E113">SQRT(AVERAGE((D101:D112)^2))</f>
        <v>117.87740807013587</v>
      </c>
      <c r="F113" s="33">
        <f t="shared" si="15"/>
        <v>3479.8292055045699</v>
      </c>
      <c r="G113" s="34">
        <f t="shared" si="21"/>
        <v>335.82920550456998</v>
      </c>
      <c r="H113" s="6">
        <f t="shared" si="17"/>
        <v>1603.3465831868657</v>
      </c>
      <c r="I113" s="6">
        <f t="shared" si="22"/>
        <v>1052</v>
      </c>
      <c r="J113" s="6">
        <f t="shared" si="23"/>
        <v>0</v>
      </c>
      <c r="K113" s="6">
        <f t="shared" si="18"/>
        <v>551.3465831868657</v>
      </c>
      <c r="L113" s="33">
        <f t="shared" si="16"/>
        <v>1077.3465831868657</v>
      </c>
      <c r="M113" s="6">
        <f t="shared" si="19"/>
        <v>992.36114066205982</v>
      </c>
      <c r="N113" s="6">
        <f t="shared" si="20"/>
        <v>884.1214816556444</v>
      </c>
    </row>
    <row r="114" spans="1:14" ht="14.5" x14ac:dyDescent="0.35">
      <c r="A114" s="23">
        <v>42491</v>
      </c>
      <c r="B114" s="29">
        <v>832</v>
      </c>
      <c r="C114" s="29">
        <v>1076</v>
      </c>
      <c r="D114" s="29">
        <f t="shared" si="14"/>
        <v>244</v>
      </c>
      <c r="E114" s="34" cm="1">
        <f t="array" ref="E114">SQRT(AVERAGE((D102:D113)^2))</f>
        <v>118.07765806168979</v>
      </c>
      <c r="F114" s="33">
        <f t="shared" si="15"/>
        <v>3208.3997117335994</v>
      </c>
      <c r="G114" s="34">
        <f t="shared" si="21"/>
        <v>336.39971173359936</v>
      </c>
      <c r="H114" s="6">
        <f t="shared" si="17"/>
        <v>1543.7077238489255</v>
      </c>
      <c r="I114" s="6">
        <f t="shared" si="22"/>
        <v>832</v>
      </c>
      <c r="J114" s="6">
        <f t="shared" si="23"/>
        <v>0</v>
      </c>
      <c r="K114" s="6">
        <f t="shared" si="18"/>
        <v>711.70772384892553</v>
      </c>
      <c r="L114" s="33">
        <f t="shared" si="16"/>
        <v>1127.7077238489255</v>
      </c>
      <c r="M114" s="6">
        <f t="shared" si="19"/>
        <v>884.1214816556444</v>
      </c>
      <c r="N114" s="6">
        <f t="shared" si="20"/>
        <v>780.57050622902943</v>
      </c>
    </row>
    <row r="115" spans="1:14" ht="14.5" x14ac:dyDescent="0.35">
      <c r="A115" s="23">
        <v>42522</v>
      </c>
      <c r="B115" s="29">
        <v>808</v>
      </c>
      <c r="C115" s="29">
        <v>992</v>
      </c>
      <c r="D115" s="29">
        <f t="shared" si="14"/>
        <v>184</v>
      </c>
      <c r="E115" s="34" cm="1">
        <f t="array" ref="E115">SQRT(AVERAGE((D103:D114)^2))</f>
        <v>137.34385072995926</v>
      </c>
      <c r="F115" s="33">
        <f t="shared" si="15"/>
        <v>3038.2885176787831</v>
      </c>
      <c r="G115" s="34">
        <f t="shared" si="21"/>
        <v>391.28851767878297</v>
      </c>
      <c r="H115" s="6">
        <f t="shared" si="17"/>
        <v>1595.8292055045699</v>
      </c>
      <c r="I115" s="6">
        <f t="shared" si="22"/>
        <v>808</v>
      </c>
      <c r="J115" s="6">
        <f t="shared" si="23"/>
        <v>0</v>
      </c>
      <c r="K115" s="6">
        <f t="shared" si="18"/>
        <v>787.82920550456993</v>
      </c>
      <c r="L115" s="33">
        <f t="shared" si="16"/>
        <v>1191.8292055045699</v>
      </c>
      <c r="M115" s="6">
        <f t="shared" si="19"/>
        <v>780.57050622902943</v>
      </c>
      <c r="N115" s="6">
        <f t="shared" si="20"/>
        <v>661.88880594518378</v>
      </c>
    </row>
    <row r="116" spans="1:14" ht="14.5" x14ac:dyDescent="0.35">
      <c r="A116" s="23">
        <v>42552</v>
      </c>
      <c r="B116" s="29">
        <v>636</v>
      </c>
      <c r="C116" s="29">
        <v>804</v>
      </c>
      <c r="D116" s="29">
        <f t="shared" si="14"/>
        <v>168</v>
      </c>
      <c r="E116" s="34" cm="1">
        <f t="array" ref="E116">SQRT(AVERAGE((D104:D115)^2))</f>
        <v>139.53703212170356</v>
      </c>
      <c r="F116" s="33">
        <f t="shared" si="15"/>
        <v>2998.5368257844266</v>
      </c>
      <c r="G116" s="34">
        <f t="shared" si="21"/>
        <v>397.53682578442658</v>
      </c>
      <c r="H116" s="6">
        <f t="shared" si="17"/>
        <v>1568.3997117335994</v>
      </c>
      <c r="I116" s="6">
        <f t="shared" si="22"/>
        <v>636</v>
      </c>
      <c r="J116" s="6">
        <f t="shared" si="23"/>
        <v>0</v>
      </c>
      <c r="K116" s="6">
        <f t="shared" si="18"/>
        <v>932.39971173359936</v>
      </c>
      <c r="L116" s="33">
        <f t="shared" si="16"/>
        <v>1250.3997117335994</v>
      </c>
      <c r="M116" s="6">
        <f t="shared" si="19"/>
        <v>661.88880594518378</v>
      </c>
      <c r="N116" s="6">
        <f t="shared" si="20"/>
        <v>768.24830810564345</v>
      </c>
    </row>
    <row r="117" spans="1:14" ht="14.5" x14ac:dyDescent="0.35">
      <c r="A117" s="23">
        <v>42583</v>
      </c>
      <c r="B117" s="29">
        <v>1031</v>
      </c>
      <c r="C117" s="29">
        <v>851</v>
      </c>
      <c r="D117" s="29">
        <f t="shared" si="14"/>
        <v>-180</v>
      </c>
      <c r="E117" s="34" cm="1">
        <f t="array" ref="E117">SQRT(AVERAGE((D105:D116)^2))</f>
        <v>147.65246357579002</v>
      </c>
      <c r="F117" s="33">
        <f t="shared" si="15"/>
        <v>3362.657446963432</v>
      </c>
      <c r="G117" s="34">
        <f t="shared" si="21"/>
        <v>420.65744696343211</v>
      </c>
      <c r="H117" s="6">
        <f t="shared" si="17"/>
        <v>1594.2885176787831</v>
      </c>
      <c r="I117" s="6">
        <f t="shared" si="22"/>
        <v>1031</v>
      </c>
      <c r="J117" s="6">
        <f t="shared" si="23"/>
        <v>0</v>
      </c>
      <c r="K117" s="6">
        <f t="shared" si="18"/>
        <v>563.28851767878314</v>
      </c>
      <c r="L117" s="33">
        <f t="shared" si="16"/>
        <v>1078.7885176787831</v>
      </c>
      <c r="M117" s="6">
        <f t="shared" si="19"/>
        <v>768.24830810564345</v>
      </c>
      <c r="N117" s="6">
        <f t="shared" si="20"/>
        <v>1000.1206211790054</v>
      </c>
    </row>
    <row r="118" spans="1:14" ht="14.5" x14ac:dyDescent="0.35">
      <c r="A118" s="23">
        <v>42614</v>
      </c>
      <c r="B118" s="29">
        <v>1193</v>
      </c>
      <c r="C118" s="29">
        <v>946</v>
      </c>
      <c r="D118" s="29">
        <f t="shared" si="14"/>
        <v>-247</v>
      </c>
      <c r="E118" s="34" cm="1">
        <f t="array" ref="E118">SQRT(AVERAGE((D106:D117)^2))</f>
        <v>151.22141603181299</v>
      </c>
      <c r="F118" s="33">
        <f t="shared" si="15"/>
        <v>3711.8252856308436</v>
      </c>
      <c r="G118" s="34">
        <f t="shared" si="21"/>
        <v>430.82528563084361</v>
      </c>
      <c r="H118" s="6">
        <f t="shared" si="17"/>
        <v>1331.5368257844266</v>
      </c>
      <c r="I118" s="6">
        <f t="shared" si="22"/>
        <v>1193</v>
      </c>
      <c r="J118" s="6">
        <f t="shared" si="23"/>
        <v>0</v>
      </c>
      <c r="K118" s="6">
        <f t="shared" si="18"/>
        <v>138.53682578442658</v>
      </c>
      <c r="L118" s="33">
        <f t="shared" si="16"/>
        <v>735.03682578442658</v>
      </c>
      <c r="M118" s="6">
        <f t="shared" si="19"/>
        <v>1000.1206211790054</v>
      </c>
      <c r="N118" s="6">
        <f t="shared" si="20"/>
        <v>1380.1678386674116</v>
      </c>
    </row>
    <row r="119" spans="1:14" ht="14.5" x14ac:dyDescent="0.35">
      <c r="A119" s="23">
        <v>42644</v>
      </c>
      <c r="B119" s="29">
        <v>1096</v>
      </c>
      <c r="C119" s="29">
        <v>1145</v>
      </c>
      <c r="D119" s="29">
        <f t="shared" si="14"/>
        <v>49</v>
      </c>
      <c r="E119" s="34" cm="1">
        <f t="array" ref="E119">SQRT(AVERAGE((D107:D118)^2))</f>
        <v>166.96406799069075</v>
      </c>
      <c r="F119" s="33">
        <f t="shared" si="15"/>
        <v>3961.6756296148178</v>
      </c>
      <c r="G119" s="34">
        <f t="shared" si="21"/>
        <v>475.67562961481775</v>
      </c>
      <c r="H119" s="6">
        <f t="shared" si="17"/>
        <v>1138.657446963432</v>
      </c>
      <c r="I119" s="6">
        <f t="shared" si="22"/>
        <v>1096</v>
      </c>
      <c r="J119" s="6">
        <f t="shared" si="23"/>
        <v>0</v>
      </c>
      <c r="K119" s="6">
        <f t="shared" si="18"/>
        <v>42.657446963431994</v>
      </c>
      <c r="L119" s="33">
        <f t="shared" si="16"/>
        <v>590.65744696343199</v>
      </c>
      <c r="M119" s="6">
        <f t="shared" si="19"/>
        <v>1380.1678386674116</v>
      </c>
      <c r="N119" s="6">
        <f t="shared" si="20"/>
        <v>1442.8503439839742</v>
      </c>
    </row>
    <row r="120" spans="1:14" ht="14.5" x14ac:dyDescent="0.35">
      <c r="A120" s="23">
        <v>42675</v>
      </c>
      <c r="B120" s="29">
        <v>1663</v>
      </c>
      <c r="C120" s="29">
        <v>1190</v>
      </c>
      <c r="D120" s="29">
        <f t="shared" si="14"/>
        <v>-473</v>
      </c>
      <c r="E120" s="34" cm="1">
        <f t="array" ref="E120">SQRT(AVERAGE((D108:D119)^2))</f>
        <v>164.06324999828573</v>
      </c>
      <c r="F120" s="33">
        <f t="shared" si="15"/>
        <v>3852.41128602556</v>
      </c>
      <c r="G120" s="34">
        <f t="shared" si="21"/>
        <v>467.41128602556006</v>
      </c>
      <c r="H120" s="6">
        <f t="shared" si="17"/>
        <v>1422.8252856308436</v>
      </c>
      <c r="I120" s="6">
        <f t="shared" si="22"/>
        <v>1422.8252856308436</v>
      </c>
      <c r="J120" s="6">
        <f t="shared" si="23"/>
        <v>240.17471436915639</v>
      </c>
      <c r="K120" s="6">
        <f t="shared" si="18"/>
        <v>0</v>
      </c>
      <c r="L120" s="33">
        <f t="shared" si="16"/>
        <v>711.4126428154218</v>
      </c>
      <c r="M120" s="6">
        <f t="shared" si="19"/>
        <v>1442.8503439839742</v>
      </c>
      <c r="N120" s="6">
        <f t="shared" si="20"/>
        <v>986.73565641074219</v>
      </c>
    </row>
    <row r="121" spans="1:14" ht="14.5" x14ac:dyDescent="0.35">
      <c r="A121" s="23">
        <v>42705</v>
      </c>
      <c r="B121" s="29">
        <v>866</v>
      </c>
      <c r="C121" s="29">
        <v>1151</v>
      </c>
      <c r="D121" s="29">
        <f t="shared" si="14"/>
        <v>285</v>
      </c>
      <c r="E121" s="34" cm="1">
        <f t="array" ref="E121">SQRT(AVERAGE((D109:D120)^2))</f>
        <v>212.99960876333395</v>
      </c>
      <c r="F121" s="33">
        <f t="shared" si="15"/>
        <v>4026.8295066448541</v>
      </c>
      <c r="G121" s="34">
        <f t="shared" si="21"/>
        <v>606.82950664485406</v>
      </c>
      <c r="H121" s="6">
        <f t="shared" si="17"/>
        <v>1442.8503439839742</v>
      </c>
      <c r="I121" s="6">
        <f t="shared" si="22"/>
        <v>866</v>
      </c>
      <c r="J121" s="6">
        <f t="shared" si="23"/>
        <v>0</v>
      </c>
      <c r="K121" s="6">
        <f t="shared" si="18"/>
        <v>576.8503439839742</v>
      </c>
      <c r="L121" s="33">
        <f t="shared" si="16"/>
        <v>1009.8503439839742</v>
      </c>
      <c r="M121" s="6">
        <f t="shared" si="19"/>
        <v>986.73565641074219</v>
      </c>
      <c r="N121" s="6">
        <f t="shared" si="20"/>
        <v>1597.2435062501377</v>
      </c>
    </row>
    <row r="122" spans="1:14" ht="14.5" x14ac:dyDescent="0.35">
      <c r="A122" s="23">
        <v>42736</v>
      </c>
      <c r="B122" s="29">
        <v>1540</v>
      </c>
      <c r="C122" s="29">
        <v>1044</v>
      </c>
      <c r="D122" s="29">
        <f t="shared" si="14"/>
        <v>-496</v>
      </c>
      <c r="E122" s="34" cm="1">
        <f t="array" ref="E122">SQRT(AVERAGE((D110:D121)^2))</f>
        <v>220.84119482862189</v>
      </c>
      <c r="F122" s="33">
        <f t="shared" si="15"/>
        <v>4257.1699505120496</v>
      </c>
      <c r="G122" s="34">
        <f t="shared" si="21"/>
        <v>629.16995051204935</v>
      </c>
      <c r="H122" s="6">
        <f t="shared" si="17"/>
        <v>1563.5860003947164</v>
      </c>
      <c r="I122" s="6">
        <f t="shared" si="22"/>
        <v>1540</v>
      </c>
      <c r="J122" s="6">
        <f t="shared" si="23"/>
        <v>0</v>
      </c>
      <c r="K122" s="6">
        <f t="shared" si="18"/>
        <v>23.586000394716393</v>
      </c>
      <c r="L122" s="33">
        <f t="shared" si="16"/>
        <v>793.58600039471639</v>
      </c>
      <c r="M122" s="6">
        <f t="shared" si="19"/>
        <v>1597.2435062501377</v>
      </c>
      <c r="N122" s="6">
        <f t="shared" si="20"/>
        <v>1096.3404438671955</v>
      </c>
    </row>
    <row r="123" spans="1:14" ht="14.5" x14ac:dyDescent="0.35">
      <c r="A123" s="23">
        <v>42767</v>
      </c>
      <c r="B123" s="29"/>
      <c r="C123" s="29">
        <v>1225</v>
      </c>
      <c r="E123" s="34" cm="1">
        <f t="array" ref="E123">SQRT(AVERAGE((D111:D122)^2))</f>
        <v>255.77350006076341</v>
      </c>
      <c r="F123" s="33">
        <f t="shared" si="15"/>
        <v>4774.691041996969</v>
      </c>
      <c r="G123" s="34">
        <f t="shared" si="21"/>
        <v>728.69104199696926</v>
      </c>
      <c r="L123" s="33"/>
    </row>
    <row r="124" spans="1:14" ht="14.5" x14ac:dyDescent="0.35">
      <c r="A124" s="23">
        <v>42795</v>
      </c>
      <c r="B124" s="29"/>
      <c r="C124" s="29">
        <v>1359</v>
      </c>
      <c r="F124" s="33">
        <f t="shared" si="15"/>
        <v>4307</v>
      </c>
      <c r="G124" s="34"/>
      <c r="L124" s="33"/>
    </row>
    <row r="125" spans="1:14" ht="14.5" x14ac:dyDescent="0.35">
      <c r="A125" s="23">
        <v>42826</v>
      </c>
      <c r="B125" s="29"/>
      <c r="C125" s="29">
        <v>1462</v>
      </c>
      <c r="F125" s="33">
        <f t="shared" si="15"/>
        <v>4450</v>
      </c>
      <c r="G125" s="34"/>
      <c r="L125" s="33"/>
    </row>
    <row r="126" spans="1:14" ht="14.5" x14ac:dyDescent="0.35">
      <c r="A126" s="23">
        <v>42856</v>
      </c>
      <c r="B126" s="29"/>
      <c r="C126" s="29">
        <v>1486</v>
      </c>
      <c r="F126" s="33">
        <f t="shared" si="15"/>
        <v>4320</v>
      </c>
      <c r="G126" s="34"/>
      <c r="L126" s="33"/>
    </row>
    <row r="127" spans="1:14" ht="14.5" x14ac:dyDescent="0.35">
      <c r="A127" s="23">
        <v>42887</v>
      </c>
      <c r="B127" s="29"/>
      <c r="C127" s="29">
        <v>1502</v>
      </c>
      <c r="F127" s="33">
        <f t="shared" si="15"/>
        <v>4406</v>
      </c>
      <c r="G127" s="34"/>
      <c r="L127" s="33"/>
    </row>
    <row r="128" spans="1:14" ht="14.5" x14ac:dyDescent="0.35">
      <c r="A128" s="23">
        <v>42917</v>
      </c>
      <c r="B128" s="29"/>
      <c r="C128" s="29">
        <v>1332</v>
      </c>
      <c r="F128" s="33">
        <f t="shared" si="15"/>
        <v>4598</v>
      </c>
      <c r="G128" s="34"/>
      <c r="L128" s="33"/>
    </row>
    <row r="129" spans="1:19" s="6" customFormat="1" ht="14.5" x14ac:dyDescent="0.35">
      <c r="A129" s="23">
        <v>42948</v>
      </c>
      <c r="B129" s="29"/>
      <c r="C129" s="29">
        <v>1572</v>
      </c>
      <c r="D129" s="29"/>
      <c r="E129" s="29"/>
      <c r="F129" s="33">
        <f t="shared" si="15"/>
        <v>5197</v>
      </c>
      <c r="G129" s="34"/>
      <c r="L129" s="33"/>
      <c r="O129"/>
      <c r="P129"/>
      <c r="Q129"/>
      <c r="R129"/>
      <c r="S129"/>
    </row>
    <row r="130" spans="1:19" s="6" customFormat="1" ht="14.5" x14ac:dyDescent="0.35">
      <c r="A130" s="23">
        <v>42979</v>
      </c>
      <c r="B130" s="29"/>
      <c r="C130" s="29">
        <v>1694</v>
      </c>
      <c r="D130" s="29"/>
      <c r="E130" s="29"/>
      <c r="F130" s="33">
        <f t="shared" si="15"/>
        <v>5692</v>
      </c>
      <c r="G130" s="34"/>
      <c r="L130" s="33"/>
      <c r="O130"/>
      <c r="P130"/>
      <c r="Q130"/>
      <c r="R130"/>
      <c r="S130"/>
    </row>
    <row r="131" spans="1:19" s="6" customFormat="1" ht="14.5" x14ac:dyDescent="0.35">
      <c r="A131" s="23">
        <v>43009</v>
      </c>
      <c r="B131" s="29"/>
      <c r="C131" s="29">
        <v>1931</v>
      </c>
      <c r="D131" s="29"/>
      <c r="E131" s="29"/>
      <c r="F131" s="33">
        <f t="shared" ref="F131:F133" si="24">SUM(C131:C133)+G131</f>
        <v>5780</v>
      </c>
      <c r="G131" s="34"/>
      <c r="L131" s="33"/>
      <c r="O131"/>
      <c r="P131"/>
      <c r="Q131"/>
      <c r="R131"/>
      <c r="S131"/>
    </row>
    <row r="132" spans="1:19" s="6" customFormat="1" ht="14.5" x14ac:dyDescent="0.35">
      <c r="A132" s="23">
        <v>43040</v>
      </c>
      <c r="B132" s="29"/>
      <c r="C132" s="29">
        <v>2067</v>
      </c>
      <c r="D132" s="29"/>
      <c r="E132" s="29"/>
      <c r="F132" s="33">
        <f t="shared" si="24"/>
        <v>3849</v>
      </c>
      <c r="G132" s="34"/>
      <c r="L132" s="33"/>
      <c r="O132"/>
      <c r="P132"/>
      <c r="Q132"/>
      <c r="R132"/>
      <c r="S132"/>
    </row>
    <row r="133" spans="1:19" s="6" customFormat="1" ht="14.5" x14ac:dyDescent="0.35">
      <c r="A133" s="23">
        <v>43070</v>
      </c>
      <c r="B133" s="29"/>
      <c r="C133" s="29">
        <v>1782</v>
      </c>
      <c r="D133" s="29"/>
      <c r="E133" s="29"/>
      <c r="F133" s="33">
        <f t="shared" si="24"/>
        <v>1782</v>
      </c>
      <c r="G133" s="34"/>
      <c r="L133" s="33"/>
      <c r="O133"/>
      <c r="P133"/>
      <c r="Q133"/>
      <c r="R133"/>
      <c r="S133"/>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B374-A574-4B20-BF35-328454A6F9AA}">
  <dimension ref="A1:Q133"/>
  <sheetViews>
    <sheetView zoomScale="70" zoomScaleNormal="70" workbookViewId="0">
      <pane xSplit="1" ySplit="1" topLeftCell="B2" activePane="bottomRight" state="frozen"/>
      <selection activeCell="B36" sqref="B36"/>
      <selection pane="topRight" activeCell="B36" sqref="B36"/>
      <selection pane="bottomLeft" activeCell="B36" sqref="B36"/>
      <selection pane="bottomRight" activeCell="J2" sqref="J2"/>
    </sheetView>
  </sheetViews>
  <sheetFormatPr defaultColWidth="8.7265625" defaultRowHeight="14.5" x14ac:dyDescent="0.35"/>
  <cols>
    <col min="1" max="2" width="9.08984375" style="1" customWidth="1"/>
    <col min="3" max="3" width="9.08984375" style="29" customWidth="1"/>
    <col min="4" max="5" width="9.08984375" style="1" customWidth="1"/>
    <col min="6" max="12" width="9.08984375" style="6" customWidth="1"/>
    <col min="13" max="16" width="9.08984375" customWidth="1"/>
    <col min="17" max="17" width="10.7265625" customWidth="1"/>
    <col min="18" max="21" width="8.7265625" customWidth="1"/>
    <col min="24" max="24" width="8.7265625" customWidth="1"/>
  </cols>
  <sheetData>
    <row r="1" spans="1:17" s="10" customFormat="1" ht="31.5" customHeight="1" x14ac:dyDescent="0.35">
      <c r="A1" s="25" t="s">
        <v>0</v>
      </c>
      <c r="B1" s="26" t="s">
        <v>1</v>
      </c>
      <c r="C1" s="26" t="s">
        <v>2</v>
      </c>
      <c r="D1" s="10" t="s">
        <v>3</v>
      </c>
      <c r="E1" s="10" t="s">
        <v>12</v>
      </c>
      <c r="F1" s="54" t="s">
        <v>4</v>
      </c>
      <c r="G1" s="28" t="s">
        <v>5</v>
      </c>
      <c r="H1" s="28" t="s">
        <v>6</v>
      </c>
      <c r="I1" s="54" t="s">
        <v>7</v>
      </c>
      <c r="J1" s="54" t="s">
        <v>36</v>
      </c>
      <c r="K1" s="28" t="s">
        <v>8</v>
      </c>
      <c r="L1" s="28" t="s">
        <v>9</v>
      </c>
    </row>
    <row r="2" spans="1:17" x14ac:dyDescent="0.35">
      <c r="A2" s="23">
        <v>39083</v>
      </c>
      <c r="B2" s="29">
        <v>352</v>
      </c>
      <c r="C2" s="29">
        <v>350</v>
      </c>
      <c r="D2" s="33">
        <f>SUM(C2:C4)+E2</f>
        <v>1136.597518907106</v>
      </c>
      <c r="E2" s="33">
        <f>$Q$29*C5</f>
        <v>71.597518907105908</v>
      </c>
      <c r="F2" s="6">
        <v>1000</v>
      </c>
      <c r="G2" s="6">
        <f t="shared" ref="G2:G65" si="0">MIN(B2,F2)</f>
        <v>352</v>
      </c>
      <c r="H2" s="6">
        <f t="shared" ref="H2:H65" si="1">B2-G2</f>
        <v>0</v>
      </c>
      <c r="I2" s="6">
        <f>F2-G2</f>
        <v>648</v>
      </c>
      <c r="J2" s="33">
        <f>AVERAGE(F2,I2)</f>
        <v>824</v>
      </c>
      <c r="K2" s="6">
        <v>0</v>
      </c>
      <c r="L2" s="6">
        <f>MAX(0,D2-F2-K2)</f>
        <v>136.59751890710595</v>
      </c>
      <c r="M2" s="27"/>
      <c r="N2" s="27"/>
    </row>
    <row r="3" spans="1:17" x14ac:dyDescent="0.35">
      <c r="A3" s="23">
        <v>39114</v>
      </c>
      <c r="B3" s="29">
        <v>335</v>
      </c>
      <c r="C3" s="29">
        <v>348</v>
      </c>
      <c r="D3" s="33">
        <f t="shared" ref="D3:D66" si="2">SUM(C3:C5)+E3</f>
        <v>1162.7638440163234</v>
      </c>
      <c r="E3" s="33">
        <f t="shared" ref="E3:E66" si="3">$Q$29*C6</f>
        <v>68.763844016323361</v>
      </c>
      <c r="F3" s="6">
        <f>I2+K2</f>
        <v>648</v>
      </c>
      <c r="G3" s="6">
        <f t="shared" si="0"/>
        <v>335</v>
      </c>
      <c r="H3" s="6">
        <f t="shared" si="1"/>
        <v>0</v>
      </c>
      <c r="I3" s="6">
        <f>F3-G3</f>
        <v>313</v>
      </c>
      <c r="J3" s="33">
        <f t="shared" ref="J3:J66" si="4">AVERAGE(F3,I3)</f>
        <v>480.5</v>
      </c>
      <c r="K3" s="6">
        <f>L2</f>
        <v>136.59751890710595</v>
      </c>
      <c r="L3" s="6">
        <f>MAX(0,D3-F3-K3)</f>
        <v>378.1663251092175</v>
      </c>
      <c r="M3" s="27"/>
      <c r="N3" s="27"/>
      <c r="P3" s="2"/>
    </row>
    <row r="4" spans="1:17" x14ac:dyDescent="0.35">
      <c r="A4" s="23">
        <v>39142</v>
      </c>
      <c r="B4" s="29">
        <v>365</v>
      </c>
      <c r="C4" s="29">
        <v>367</v>
      </c>
      <c r="D4" s="33">
        <f t="shared" si="2"/>
        <v>1181.4086072477205</v>
      </c>
      <c r="E4" s="33">
        <f t="shared" si="3"/>
        <v>71.408607247720411</v>
      </c>
      <c r="F4" s="6">
        <f t="shared" ref="F4:F67" si="5">I3+K3</f>
        <v>449.59751890710595</v>
      </c>
      <c r="G4" s="6">
        <f t="shared" si="0"/>
        <v>365</v>
      </c>
      <c r="H4" s="6">
        <f t="shared" si="1"/>
        <v>0</v>
      </c>
      <c r="I4" s="6">
        <f t="shared" ref="I4:I67" si="6">F4-G4</f>
        <v>84.59751890710595</v>
      </c>
      <c r="J4" s="33">
        <f t="shared" si="4"/>
        <v>267.09751890710595</v>
      </c>
      <c r="K4" s="6">
        <f t="shared" ref="K4:K67" si="7">L3</f>
        <v>378.1663251092175</v>
      </c>
      <c r="L4" s="6">
        <f t="shared" ref="L4:L67" si="8">MAX(0,D4-F4-K4)</f>
        <v>353.64476323139706</v>
      </c>
      <c r="M4" s="27"/>
      <c r="N4" s="27"/>
      <c r="P4" s="2"/>
    </row>
    <row r="5" spans="1:17" x14ac:dyDescent="0.35">
      <c r="A5" s="23">
        <v>39173</v>
      </c>
      <c r="B5" s="29">
        <v>360</v>
      </c>
      <c r="C5" s="29">
        <v>379</v>
      </c>
      <c r="D5" s="33">
        <f t="shared" si="2"/>
        <v>1188.2525507412392</v>
      </c>
      <c r="E5" s="33">
        <f t="shared" si="3"/>
        <v>67.252550741239318</v>
      </c>
      <c r="F5" s="6">
        <f t="shared" si="5"/>
        <v>462.76384401632345</v>
      </c>
      <c r="G5" s="6">
        <f t="shared" si="0"/>
        <v>360</v>
      </c>
      <c r="H5" s="6">
        <f>B5-G5</f>
        <v>0</v>
      </c>
      <c r="I5" s="6">
        <f>F5-G5</f>
        <v>102.76384401632345</v>
      </c>
      <c r="J5" s="33">
        <f t="shared" si="4"/>
        <v>282.76384401632345</v>
      </c>
      <c r="K5" s="6">
        <f t="shared" si="7"/>
        <v>353.64476323139706</v>
      </c>
      <c r="L5" s="6">
        <f t="shared" si="8"/>
        <v>371.84394349351874</v>
      </c>
      <c r="M5" s="27"/>
      <c r="N5" s="27"/>
    </row>
    <row r="6" spans="1:17" x14ac:dyDescent="0.35">
      <c r="A6" s="23">
        <v>39203</v>
      </c>
      <c r="B6" s="29">
        <v>431</v>
      </c>
      <c r="C6" s="29">
        <v>364</v>
      </c>
      <c r="D6" s="33">
        <f t="shared" si="2"/>
        <v>1179.9876601733085</v>
      </c>
      <c r="E6" s="33">
        <f t="shared" si="3"/>
        <v>81.987660173308612</v>
      </c>
      <c r="F6" s="6">
        <f t="shared" si="5"/>
        <v>456.40860724772051</v>
      </c>
      <c r="G6" s="6">
        <f>MIN(B6,F6)</f>
        <v>431</v>
      </c>
      <c r="H6" s="6">
        <f t="shared" si="1"/>
        <v>0</v>
      </c>
      <c r="I6" s="6">
        <f t="shared" si="6"/>
        <v>25.408607247720511</v>
      </c>
      <c r="J6" s="33">
        <f t="shared" si="4"/>
        <v>240.90860724772051</v>
      </c>
      <c r="K6" s="6">
        <f>L5</f>
        <v>371.84394349351874</v>
      </c>
      <c r="L6" s="6">
        <f t="shared" si="8"/>
        <v>351.73510943206929</v>
      </c>
      <c r="M6" s="27"/>
      <c r="N6" s="27"/>
    </row>
    <row r="7" spans="1:17" x14ac:dyDescent="0.35">
      <c r="A7" s="23">
        <v>39234</v>
      </c>
      <c r="B7" s="29">
        <v>477</v>
      </c>
      <c r="C7" s="29">
        <v>378</v>
      </c>
      <c r="D7" s="33">
        <f t="shared" si="2"/>
        <v>1249.7987485139231</v>
      </c>
      <c r="E7" s="33">
        <f t="shared" si="3"/>
        <v>81.798748513923115</v>
      </c>
      <c r="F7" s="6">
        <f t="shared" si="5"/>
        <v>397.25255074123925</v>
      </c>
      <c r="G7" s="6">
        <f t="shared" si="0"/>
        <v>397.25255074123925</v>
      </c>
      <c r="H7" s="6">
        <f>B7-G7</f>
        <v>79.747449258760753</v>
      </c>
      <c r="I7" s="6">
        <f t="shared" si="6"/>
        <v>0</v>
      </c>
      <c r="J7" s="33">
        <f t="shared" si="4"/>
        <v>198.62627537061962</v>
      </c>
      <c r="K7" s="6">
        <f t="shared" si="7"/>
        <v>351.73510943206929</v>
      </c>
      <c r="L7" s="6">
        <f t="shared" si="8"/>
        <v>500.81108834061456</v>
      </c>
      <c r="M7" s="27"/>
      <c r="N7" s="27"/>
      <c r="P7" s="2"/>
    </row>
    <row r="8" spans="1:17" x14ac:dyDescent="0.35">
      <c r="A8" s="23">
        <v>39264</v>
      </c>
      <c r="B8" s="29">
        <v>403</v>
      </c>
      <c r="C8" s="29">
        <v>356</v>
      </c>
      <c r="D8" s="33">
        <f t="shared" si="2"/>
        <v>1302.5318086012971</v>
      </c>
      <c r="E8" s="33">
        <f t="shared" si="3"/>
        <v>79.531808601297072</v>
      </c>
      <c r="F8" s="6">
        <f t="shared" si="5"/>
        <v>351.73510943206929</v>
      </c>
      <c r="G8" s="6">
        <f t="shared" si="0"/>
        <v>351.73510943206929</v>
      </c>
      <c r="H8" s="6">
        <f t="shared" si="1"/>
        <v>51.264890567930706</v>
      </c>
      <c r="I8" s="6">
        <f t="shared" si="6"/>
        <v>0</v>
      </c>
      <c r="J8" s="33">
        <f t="shared" si="4"/>
        <v>175.86755471603465</v>
      </c>
      <c r="K8" s="6">
        <f t="shared" si="7"/>
        <v>500.81108834061456</v>
      </c>
      <c r="L8" s="6">
        <f t="shared" si="8"/>
        <v>449.98561082861329</v>
      </c>
      <c r="M8" s="27"/>
      <c r="N8" s="27"/>
      <c r="P8" s="30"/>
    </row>
    <row r="9" spans="1:17" x14ac:dyDescent="0.35">
      <c r="A9" s="23">
        <v>39295</v>
      </c>
      <c r="B9" s="29">
        <v>348</v>
      </c>
      <c r="C9" s="29">
        <v>434</v>
      </c>
      <c r="D9" s="33">
        <f t="shared" si="2"/>
        <v>1379.8110664613548</v>
      </c>
      <c r="E9" s="33">
        <f t="shared" si="3"/>
        <v>91.811066461354812</v>
      </c>
      <c r="F9" s="6">
        <f t="shared" si="5"/>
        <v>500.81108834061456</v>
      </c>
      <c r="G9" s="6">
        <f t="shared" si="0"/>
        <v>348</v>
      </c>
      <c r="H9" s="6">
        <f t="shared" si="1"/>
        <v>0</v>
      </c>
      <c r="I9" s="6">
        <f t="shared" si="6"/>
        <v>152.81108834061456</v>
      </c>
      <c r="J9" s="33">
        <f t="shared" si="4"/>
        <v>326.81108834061456</v>
      </c>
      <c r="K9" s="6">
        <f t="shared" si="7"/>
        <v>449.98561082861329</v>
      </c>
      <c r="L9" s="6">
        <f t="shared" si="8"/>
        <v>429.01436729212696</v>
      </c>
      <c r="M9" s="27"/>
      <c r="N9" s="27"/>
      <c r="P9" s="30"/>
    </row>
    <row r="10" spans="1:17" x14ac:dyDescent="0.35">
      <c r="A10" s="23">
        <v>39326</v>
      </c>
      <c r="B10" s="29">
        <v>271</v>
      </c>
      <c r="C10" s="29">
        <v>433</v>
      </c>
      <c r="D10" s="33">
        <f t="shared" si="2"/>
        <v>1419.909631920068</v>
      </c>
      <c r="E10" s="33">
        <f t="shared" si="3"/>
        <v>79.90963192006808</v>
      </c>
      <c r="F10" s="6">
        <f t="shared" si="5"/>
        <v>602.79669916922785</v>
      </c>
      <c r="G10" s="6">
        <f t="shared" si="0"/>
        <v>271</v>
      </c>
      <c r="H10" s="6">
        <f t="shared" si="1"/>
        <v>0</v>
      </c>
      <c r="I10" s="6">
        <f t="shared" si="6"/>
        <v>331.79669916922785</v>
      </c>
      <c r="J10" s="33">
        <f t="shared" si="4"/>
        <v>467.29669916922785</v>
      </c>
      <c r="K10" s="6">
        <f t="shared" si="7"/>
        <v>429.01436729212696</v>
      </c>
      <c r="L10" s="6">
        <f t="shared" si="8"/>
        <v>388.09856545871321</v>
      </c>
      <c r="M10" s="27"/>
      <c r="N10" s="27"/>
    </row>
    <row r="11" spans="1:17" x14ac:dyDescent="0.35">
      <c r="A11" s="23">
        <v>39356</v>
      </c>
      <c r="B11" s="29">
        <v>562</v>
      </c>
      <c r="C11" s="29">
        <v>421</v>
      </c>
      <c r="D11" s="33">
        <f t="shared" si="2"/>
        <v>1413.8767767671636</v>
      </c>
      <c r="E11" s="33">
        <f t="shared" si="3"/>
        <v>83.876776767163648</v>
      </c>
      <c r="F11" s="6">
        <f t="shared" si="5"/>
        <v>760.81106646135481</v>
      </c>
      <c r="G11" s="6">
        <f t="shared" si="0"/>
        <v>562</v>
      </c>
      <c r="H11" s="6">
        <f t="shared" si="1"/>
        <v>0</v>
      </c>
      <c r="I11" s="6">
        <f t="shared" si="6"/>
        <v>198.81106646135481</v>
      </c>
      <c r="J11" s="33">
        <f t="shared" si="4"/>
        <v>479.81106646135481</v>
      </c>
      <c r="K11" s="6">
        <f t="shared" si="7"/>
        <v>388.09856545871321</v>
      </c>
      <c r="L11" s="6">
        <f t="shared" si="8"/>
        <v>264.9671448470956</v>
      </c>
      <c r="M11" s="27"/>
      <c r="N11" s="27"/>
      <c r="P11" s="27"/>
    </row>
    <row r="12" spans="1:17" x14ac:dyDescent="0.35">
      <c r="A12" s="23">
        <v>39387</v>
      </c>
      <c r="B12" s="29">
        <v>525</v>
      </c>
      <c r="C12" s="29">
        <v>486</v>
      </c>
      <c r="D12" s="33">
        <f t="shared" si="2"/>
        <v>1432.7207202606826</v>
      </c>
      <c r="E12" s="33">
        <f t="shared" si="3"/>
        <v>79.720720260682569</v>
      </c>
      <c r="F12" s="6">
        <f t="shared" si="5"/>
        <v>586.90963192006802</v>
      </c>
      <c r="G12" s="6">
        <f t="shared" si="0"/>
        <v>525</v>
      </c>
      <c r="H12" s="6">
        <f t="shared" si="1"/>
        <v>0</v>
      </c>
      <c r="I12" s="6">
        <f t="shared" si="6"/>
        <v>61.909631920068023</v>
      </c>
      <c r="J12" s="33">
        <f t="shared" si="4"/>
        <v>324.40963192006802</v>
      </c>
      <c r="K12" s="6">
        <f t="shared" si="7"/>
        <v>264.9671448470956</v>
      </c>
      <c r="L12" s="6">
        <f t="shared" si="8"/>
        <v>580.84394349351896</v>
      </c>
      <c r="M12" s="27"/>
      <c r="N12" s="27"/>
      <c r="P12" s="27"/>
    </row>
    <row r="13" spans="1:17" x14ac:dyDescent="0.35">
      <c r="A13" s="23">
        <v>39417</v>
      </c>
      <c r="B13" s="29">
        <v>512</v>
      </c>
      <c r="C13" s="29">
        <v>423</v>
      </c>
      <c r="D13" s="33">
        <f t="shared" si="2"/>
        <v>1379.1108615268852</v>
      </c>
      <c r="E13" s="33">
        <f t="shared" si="3"/>
        <v>90.110861526885273</v>
      </c>
      <c r="F13" s="6">
        <f t="shared" si="5"/>
        <v>326.87677676716362</v>
      </c>
      <c r="G13" s="6">
        <f t="shared" si="0"/>
        <v>326.87677676716362</v>
      </c>
      <c r="H13" s="6">
        <f t="shared" si="1"/>
        <v>185.12322323283638</v>
      </c>
      <c r="I13" s="6">
        <f t="shared" si="6"/>
        <v>0</v>
      </c>
      <c r="J13" s="33">
        <f t="shared" si="4"/>
        <v>163.43838838358181</v>
      </c>
      <c r="K13" s="6">
        <f t="shared" si="7"/>
        <v>580.84394349351896</v>
      </c>
      <c r="L13" s="6">
        <f t="shared" si="8"/>
        <v>471.39014126620259</v>
      </c>
      <c r="M13" s="27"/>
      <c r="N13" s="27"/>
      <c r="P13" s="27"/>
    </row>
    <row r="14" spans="1:17" x14ac:dyDescent="0.35">
      <c r="A14" s="23">
        <v>39448</v>
      </c>
      <c r="B14" s="29">
        <v>368</v>
      </c>
      <c r="C14" s="29">
        <v>444</v>
      </c>
      <c r="D14" s="33">
        <f t="shared" si="2"/>
        <v>1431.5995682518012</v>
      </c>
      <c r="E14" s="33">
        <f t="shared" si="3"/>
        <v>88.599568251801244</v>
      </c>
      <c r="F14" s="6">
        <f t="shared" si="5"/>
        <v>580.84394349351896</v>
      </c>
      <c r="G14" s="6">
        <f t="shared" si="0"/>
        <v>368</v>
      </c>
      <c r="H14" s="6">
        <f t="shared" si="1"/>
        <v>0</v>
      </c>
      <c r="I14" s="6">
        <f t="shared" si="6"/>
        <v>212.84394349351896</v>
      </c>
      <c r="J14" s="33">
        <f t="shared" si="4"/>
        <v>396.84394349351896</v>
      </c>
      <c r="K14" s="6">
        <f t="shared" si="7"/>
        <v>471.39014126620259</v>
      </c>
      <c r="L14" s="6">
        <f t="shared" si="8"/>
        <v>379.36548349207965</v>
      </c>
      <c r="M14" s="27"/>
      <c r="N14" s="27"/>
      <c r="P14" s="32"/>
    </row>
    <row r="15" spans="1:17" x14ac:dyDescent="0.35">
      <c r="A15" s="23">
        <v>39479</v>
      </c>
      <c r="B15" s="29">
        <v>474</v>
      </c>
      <c r="C15" s="29">
        <v>422</v>
      </c>
      <c r="D15" s="33">
        <f t="shared" si="2"/>
        <v>1463.9671229678358</v>
      </c>
      <c r="E15" s="33">
        <f t="shared" si="3"/>
        <v>95.967122967835891</v>
      </c>
      <c r="F15" s="6">
        <f t="shared" si="5"/>
        <v>684.23408475972155</v>
      </c>
      <c r="G15" s="6">
        <f t="shared" si="0"/>
        <v>474</v>
      </c>
      <c r="H15" s="6">
        <f t="shared" si="1"/>
        <v>0</v>
      </c>
      <c r="I15" s="6">
        <f t="shared" si="6"/>
        <v>210.23408475972155</v>
      </c>
      <c r="J15" s="33">
        <f t="shared" si="4"/>
        <v>447.23408475972155</v>
      </c>
      <c r="K15" s="6">
        <f t="shared" si="7"/>
        <v>379.36548349207965</v>
      </c>
      <c r="L15" s="6">
        <f t="shared" si="8"/>
        <v>400.36755471603465</v>
      </c>
      <c r="M15" s="27"/>
      <c r="N15" s="27"/>
      <c r="Q15" s="31"/>
    </row>
    <row r="16" spans="1:17" x14ac:dyDescent="0.35">
      <c r="A16" s="23">
        <v>39508</v>
      </c>
      <c r="B16" s="29">
        <v>379</v>
      </c>
      <c r="C16" s="29">
        <v>477</v>
      </c>
      <c r="D16" s="33">
        <f t="shared" si="2"/>
        <v>1545.4332431425837</v>
      </c>
      <c r="E16" s="33">
        <f t="shared" si="3"/>
        <v>91.433243142583805</v>
      </c>
      <c r="F16" s="6">
        <f t="shared" si="5"/>
        <v>589.5995682518012</v>
      </c>
      <c r="G16" s="6">
        <f t="shared" si="0"/>
        <v>379</v>
      </c>
      <c r="H16" s="6">
        <f t="shared" si="1"/>
        <v>0</v>
      </c>
      <c r="I16" s="6">
        <f t="shared" si="6"/>
        <v>210.5995682518012</v>
      </c>
      <c r="J16" s="33">
        <f t="shared" si="4"/>
        <v>400.0995682518012</v>
      </c>
      <c r="K16" s="6">
        <f t="shared" si="7"/>
        <v>400.36755471603465</v>
      </c>
      <c r="L16" s="6">
        <f t="shared" si="8"/>
        <v>555.46612017474786</v>
      </c>
      <c r="M16" s="27"/>
      <c r="N16" s="27"/>
      <c r="Q16" s="31"/>
    </row>
    <row r="17" spans="1:17" x14ac:dyDescent="0.35">
      <c r="A17" s="23">
        <v>39539</v>
      </c>
      <c r="B17" s="29">
        <v>593</v>
      </c>
      <c r="C17" s="29">
        <v>469</v>
      </c>
      <c r="D17" s="33">
        <f t="shared" si="2"/>
        <v>1546.9548050204041</v>
      </c>
      <c r="E17" s="33">
        <f t="shared" si="3"/>
        <v>85.954805020404194</v>
      </c>
      <c r="F17" s="6">
        <f t="shared" si="5"/>
        <v>610.96712296783585</v>
      </c>
      <c r="G17" s="6">
        <f t="shared" si="0"/>
        <v>593</v>
      </c>
      <c r="H17" s="6">
        <f t="shared" si="1"/>
        <v>0</v>
      </c>
      <c r="I17" s="6">
        <f t="shared" si="6"/>
        <v>17.967122967835849</v>
      </c>
      <c r="J17" s="33">
        <f t="shared" si="4"/>
        <v>314.46712296783585</v>
      </c>
      <c r="K17" s="6">
        <f t="shared" si="7"/>
        <v>555.46612017474786</v>
      </c>
      <c r="L17" s="6">
        <f t="shared" si="8"/>
        <v>380.52156187782043</v>
      </c>
      <c r="M17" s="27"/>
      <c r="N17" s="27"/>
      <c r="Q17" s="31"/>
    </row>
    <row r="18" spans="1:17" x14ac:dyDescent="0.35">
      <c r="A18" s="23">
        <v>39569</v>
      </c>
      <c r="B18" s="29">
        <v>441</v>
      </c>
      <c r="C18" s="29">
        <v>508</v>
      </c>
      <c r="D18" s="33">
        <f t="shared" si="2"/>
        <v>1542.4003879896793</v>
      </c>
      <c r="E18" s="33">
        <f t="shared" si="3"/>
        <v>95.400387989679373</v>
      </c>
      <c r="F18" s="6">
        <f t="shared" si="5"/>
        <v>573.43324314258371</v>
      </c>
      <c r="G18" s="6">
        <f t="shared" si="0"/>
        <v>441</v>
      </c>
      <c r="H18" s="6">
        <f t="shared" si="1"/>
        <v>0</v>
      </c>
      <c r="I18" s="6">
        <f t="shared" si="6"/>
        <v>132.43324314258371</v>
      </c>
      <c r="J18" s="33">
        <f t="shared" si="4"/>
        <v>352.93324314258371</v>
      </c>
      <c r="K18" s="6">
        <f t="shared" si="7"/>
        <v>380.52156187782043</v>
      </c>
      <c r="L18" s="6">
        <f t="shared" si="8"/>
        <v>588.44558296927516</v>
      </c>
      <c r="M18" s="27"/>
      <c r="N18" s="27"/>
    </row>
    <row r="19" spans="1:17" x14ac:dyDescent="0.35">
      <c r="A19" s="23">
        <v>39600</v>
      </c>
      <c r="B19" s="29">
        <v>593</v>
      </c>
      <c r="C19" s="29">
        <v>484</v>
      </c>
      <c r="D19" s="33">
        <f t="shared" si="2"/>
        <v>1529.3880700422476</v>
      </c>
      <c r="E19" s="33">
        <f t="shared" si="3"/>
        <v>85.388070042247676</v>
      </c>
      <c r="F19" s="6">
        <f t="shared" si="5"/>
        <v>512.95480502040414</v>
      </c>
      <c r="G19" s="6">
        <f t="shared" si="0"/>
        <v>512.95480502040414</v>
      </c>
      <c r="H19" s="6">
        <f t="shared" si="1"/>
        <v>80.045194979595863</v>
      </c>
      <c r="I19" s="6">
        <f t="shared" si="6"/>
        <v>0</v>
      </c>
      <c r="J19" s="33">
        <f t="shared" si="4"/>
        <v>256.47740251020207</v>
      </c>
      <c r="K19" s="6">
        <f t="shared" si="7"/>
        <v>588.44558296927516</v>
      </c>
      <c r="L19" s="6">
        <f t="shared" si="8"/>
        <v>427.98768205256829</v>
      </c>
      <c r="M19" s="27"/>
      <c r="N19" s="27"/>
    </row>
    <row r="20" spans="1:17" x14ac:dyDescent="0.35">
      <c r="A20" s="23">
        <v>39630</v>
      </c>
      <c r="B20" s="29">
        <v>386</v>
      </c>
      <c r="C20" s="29">
        <v>455</v>
      </c>
      <c r="D20" s="33">
        <f t="shared" si="2"/>
        <v>1499.2771866361027</v>
      </c>
      <c r="E20" s="33">
        <f t="shared" si="3"/>
        <v>87.277186636102726</v>
      </c>
      <c r="F20" s="6">
        <f t="shared" si="5"/>
        <v>588.44558296927516</v>
      </c>
      <c r="G20" s="6">
        <f t="shared" si="0"/>
        <v>386</v>
      </c>
      <c r="H20" s="6">
        <f t="shared" si="1"/>
        <v>0</v>
      </c>
      <c r="I20" s="6">
        <f t="shared" si="6"/>
        <v>202.44558296927516</v>
      </c>
      <c r="J20" s="33">
        <f t="shared" si="4"/>
        <v>395.44558296927516</v>
      </c>
      <c r="K20" s="6">
        <f t="shared" si="7"/>
        <v>427.98768205256829</v>
      </c>
      <c r="L20" s="6">
        <f t="shared" si="8"/>
        <v>482.84392161425922</v>
      </c>
      <c r="M20" s="27"/>
      <c r="N20" s="27"/>
    </row>
    <row r="21" spans="1:17" x14ac:dyDescent="0.35">
      <c r="A21" s="23">
        <v>39661</v>
      </c>
      <c r="B21" s="29">
        <v>278</v>
      </c>
      <c r="C21" s="29">
        <v>505</v>
      </c>
      <c r="D21" s="33">
        <f t="shared" si="2"/>
        <v>1502.8767767671636</v>
      </c>
      <c r="E21" s="33">
        <f t="shared" si="3"/>
        <v>83.876776767163648</v>
      </c>
      <c r="F21" s="6">
        <f t="shared" si="5"/>
        <v>630.43326502184345</v>
      </c>
      <c r="G21" s="6">
        <f t="shared" si="0"/>
        <v>278</v>
      </c>
      <c r="H21" s="6">
        <f t="shared" si="1"/>
        <v>0</v>
      </c>
      <c r="I21" s="6">
        <f t="shared" si="6"/>
        <v>352.43326502184345</v>
      </c>
      <c r="J21" s="33">
        <f t="shared" si="4"/>
        <v>491.43326502184345</v>
      </c>
      <c r="K21" s="6">
        <f t="shared" si="7"/>
        <v>482.84392161425922</v>
      </c>
      <c r="L21" s="6">
        <f t="shared" si="8"/>
        <v>389.59959013106095</v>
      </c>
      <c r="M21" s="27"/>
      <c r="N21" s="27"/>
    </row>
    <row r="22" spans="1:17" x14ac:dyDescent="0.35">
      <c r="A22" s="23">
        <v>39692</v>
      </c>
      <c r="B22" s="29">
        <v>371</v>
      </c>
      <c r="C22" s="29">
        <v>452</v>
      </c>
      <c r="D22" s="33">
        <f t="shared" si="2"/>
        <v>1415.4291444531932</v>
      </c>
      <c r="E22" s="33">
        <f t="shared" si="3"/>
        <v>57.429144453193132</v>
      </c>
      <c r="F22" s="6">
        <f t="shared" si="5"/>
        <v>835.27718663610267</v>
      </c>
      <c r="G22" s="6">
        <f t="shared" si="0"/>
        <v>371</v>
      </c>
      <c r="H22" s="6">
        <f t="shared" si="1"/>
        <v>0</v>
      </c>
      <c r="I22" s="6">
        <f t="shared" si="6"/>
        <v>464.27718663610267</v>
      </c>
      <c r="J22" s="33">
        <f t="shared" si="4"/>
        <v>649.77718663610267</v>
      </c>
      <c r="K22" s="6">
        <f t="shared" si="7"/>
        <v>389.59959013106095</v>
      </c>
      <c r="L22" s="6">
        <f t="shared" si="8"/>
        <v>190.55236768602958</v>
      </c>
      <c r="M22" s="27"/>
      <c r="N22" s="27"/>
    </row>
    <row r="23" spans="1:17" x14ac:dyDescent="0.35">
      <c r="A23" s="23">
        <v>39722</v>
      </c>
      <c r="B23" s="29">
        <v>395</v>
      </c>
      <c r="C23" s="29">
        <v>462</v>
      </c>
      <c r="D23" s="33">
        <f t="shared" si="2"/>
        <v>1268.9404377282772</v>
      </c>
      <c r="E23" s="33">
        <f t="shared" si="3"/>
        <v>58.940437728277161</v>
      </c>
      <c r="F23" s="6">
        <f t="shared" si="5"/>
        <v>853.87677676716362</v>
      </c>
      <c r="G23" s="6">
        <f t="shared" si="0"/>
        <v>395</v>
      </c>
      <c r="H23" s="6">
        <f t="shared" si="1"/>
        <v>0</v>
      </c>
      <c r="I23" s="6">
        <f t="shared" si="6"/>
        <v>458.87677676716362</v>
      </c>
      <c r="J23" s="33">
        <f t="shared" si="4"/>
        <v>656.37677676716362</v>
      </c>
      <c r="K23" s="6">
        <f t="shared" si="7"/>
        <v>190.55236768602958</v>
      </c>
      <c r="L23" s="6">
        <f t="shared" si="8"/>
        <v>224.51129327508397</v>
      </c>
      <c r="M23" s="27"/>
      <c r="N23" s="27"/>
    </row>
    <row r="24" spans="1:17" x14ac:dyDescent="0.35">
      <c r="A24" s="23">
        <v>39753</v>
      </c>
      <c r="B24" s="29">
        <v>262</v>
      </c>
      <c r="C24" s="29">
        <v>444</v>
      </c>
      <c r="D24" s="33">
        <f t="shared" si="2"/>
        <v>1105.338798252521</v>
      </c>
      <c r="E24" s="33">
        <f t="shared" si="3"/>
        <v>45.338798252520895</v>
      </c>
      <c r="F24" s="6">
        <f t="shared" si="5"/>
        <v>649.4291444531932</v>
      </c>
      <c r="G24" s="6">
        <f t="shared" si="0"/>
        <v>262</v>
      </c>
      <c r="H24" s="6">
        <f t="shared" si="1"/>
        <v>0</v>
      </c>
      <c r="I24" s="6">
        <f t="shared" si="6"/>
        <v>387.4291444531932</v>
      </c>
      <c r="J24" s="33">
        <f t="shared" si="4"/>
        <v>518.4291444531932</v>
      </c>
      <c r="K24" s="6">
        <f t="shared" si="7"/>
        <v>224.51129327508397</v>
      </c>
      <c r="L24" s="6">
        <f t="shared" si="8"/>
        <v>231.3983605242438</v>
      </c>
      <c r="M24" s="27"/>
      <c r="N24" s="27"/>
    </row>
    <row r="25" spans="1:17" x14ac:dyDescent="0.35">
      <c r="A25" s="23">
        <v>39783</v>
      </c>
      <c r="B25" s="29">
        <v>423</v>
      </c>
      <c r="C25" s="29">
        <v>304</v>
      </c>
      <c r="D25" s="33">
        <f t="shared" si="2"/>
        <v>903.41682650576149</v>
      </c>
      <c r="E25" s="33">
        <f t="shared" si="3"/>
        <v>47.416826505761435</v>
      </c>
      <c r="F25" s="6">
        <f t="shared" si="5"/>
        <v>611.94043772827717</v>
      </c>
      <c r="G25" s="6">
        <f t="shared" si="0"/>
        <v>423</v>
      </c>
      <c r="H25" s="6">
        <f t="shared" si="1"/>
        <v>0</v>
      </c>
      <c r="I25" s="6">
        <f t="shared" si="6"/>
        <v>188.94043772827717</v>
      </c>
      <c r="J25" s="33">
        <f t="shared" si="4"/>
        <v>400.44043772827717</v>
      </c>
      <c r="K25" s="6">
        <f t="shared" si="7"/>
        <v>231.3983605242438</v>
      </c>
      <c r="L25" s="6">
        <f t="shared" si="8"/>
        <v>60.078028253240518</v>
      </c>
      <c r="M25" s="27"/>
      <c r="N25" s="27"/>
    </row>
    <row r="26" spans="1:17" x14ac:dyDescent="0.35">
      <c r="A26" s="23">
        <v>39814</v>
      </c>
      <c r="B26" s="29">
        <v>159</v>
      </c>
      <c r="C26" s="29">
        <v>312</v>
      </c>
      <c r="D26" s="33">
        <f t="shared" si="2"/>
        <v>853.43941305592944</v>
      </c>
      <c r="E26" s="33">
        <f t="shared" si="3"/>
        <v>50.439413055929492</v>
      </c>
      <c r="F26" s="6">
        <f t="shared" si="5"/>
        <v>420.33879825252097</v>
      </c>
      <c r="G26" s="6">
        <f t="shared" si="0"/>
        <v>159</v>
      </c>
      <c r="H26" s="6">
        <f t="shared" si="1"/>
        <v>0</v>
      </c>
      <c r="I26" s="6">
        <f t="shared" si="6"/>
        <v>261.33879825252097</v>
      </c>
      <c r="J26" s="33">
        <f t="shared" si="4"/>
        <v>340.83879825252097</v>
      </c>
      <c r="K26" s="6">
        <f t="shared" si="7"/>
        <v>60.078028253240518</v>
      </c>
      <c r="L26" s="6">
        <f t="shared" si="8"/>
        <v>373.02258655016794</v>
      </c>
      <c r="M26" s="27"/>
      <c r="N26" s="27"/>
    </row>
    <row r="27" spans="1:17" x14ac:dyDescent="0.35">
      <c r="A27" s="23">
        <v>39845</v>
      </c>
      <c r="B27" s="29">
        <v>292</v>
      </c>
      <c r="C27" s="29">
        <v>240</v>
      </c>
      <c r="D27" s="33">
        <f t="shared" si="2"/>
        <v>805.03900318699039</v>
      </c>
      <c r="E27" s="33">
        <f t="shared" si="3"/>
        <v>47.039003186990428</v>
      </c>
      <c r="F27" s="6">
        <f t="shared" si="5"/>
        <v>321.41682650576149</v>
      </c>
      <c r="G27" s="6">
        <f t="shared" si="0"/>
        <v>292</v>
      </c>
      <c r="H27" s="6">
        <f t="shared" si="1"/>
        <v>0</v>
      </c>
      <c r="I27" s="6">
        <f t="shared" si="6"/>
        <v>29.416826505761492</v>
      </c>
      <c r="J27" s="33">
        <f t="shared" si="4"/>
        <v>175.41682650576149</v>
      </c>
      <c r="K27" s="6">
        <f t="shared" si="7"/>
        <v>373.02258655016794</v>
      </c>
      <c r="L27" s="6">
        <f t="shared" si="8"/>
        <v>110.59959013106095</v>
      </c>
      <c r="M27" s="27"/>
      <c r="N27" s="27"/>
    </row>
    <row r="28" spans="1:17" x14ac:dyDescent="0.35">
      <c r="A28" s="23">
        <v>39873</v>
      </c>
      <c r="B28" s="29">
        <v>330</v>
      </c>
      <c r="C28" s="29">
        <v>251</v>
      </c>
      <c r="D28" s="33">
        <f t="shared" si="2"/>
        <v>819.13961799039907</v>
      </c>
      <c r="E28" s="33">
        <f t="shared" si="3"/>
        <v>52.139617990399024</v>
      </c>
      <c r="F28" s="6">
        <f t="shared" si="5"/>
        <v>402.43941305592944</v>
      </c>
      <c r="G28" s="6">
        <f t="shared" si="0"/>
        <v>330</v>
      </c>
      <c r="H28" s="6">
        <f t="shared" si="1"/>
        <v>0</v>
      </c>
      <c r="I28" s="6">
        <f t="shared" si="6"/>
        <v>72.439413055929435</v>
      </c>
      <c r="J28" s="33">
        <f t="shared" si="4"/>
        <v>237.43941305592944</v>
      </c>
      <c r="K28" s="6">
        <f t="shared" si="7"/>
        <v>110.59959013106095</v>
      </c>
      <c r="L28" s="6">
        <f t="shared" si="8"/>
        <v>306.10061480340869</v>
      </c>
      <c r="M28" s="27"/>
      <c r="N28" s="27"/>
    </row>
    <row r="29" spans="1:17" x14ac:dyDescent="0.35">
      <c r="A29" s="23">
        <v>39904</v>
      </c>
      <c r="B29" s="29">
        <v>278</v>
      </c>
      <c r="C29" s="29">
        <v>267</v>
      </c>
      <c r="D29" s="33">
        <f t="shared" si="2"/>
        <v>841.68376641838745</v>
      </c>
      <c r="E29" s="33">
        <f t="shared" si="3"/>
        <v>49.683766418387478</v>
      </c>
      <c r="F29" s="6">
        <f t="shared" si="5"/>
        <v>183.03900318699039</v>
      </c>
      <c r="G29" s="6">
        <f t="shared" si="0"/>
        <v>183.03900318699039</v>
      </c>
      <c r="H29" s="6">
        <f t="shared" si="1"/>
        <v>94.960996813009615</v>
      </c>
      <c r="I29" s="6">
        <f t="shared" si="6"/>
        <v>0</v>
      </c>
      <c r="J29" s="33">
        <f t="shared" si="4"/>
        <v>91.519501593495193</v>
      </c>
      <c r="K29" s="6">
        <f t="shared" si="7"/>
        <v>306.10061480340869</v>
      </c>
      <c r="L29" s="6">
        <f t="shared" si="8"/>
        <v>352.54414842798838</v>
      </c>
      <c r="M29" s="27"/>
      <c r="N29" s="27"/>
      <c r="O29" t="s">
        <v>54</v>
      </c>
      <c r="Q29">
        <v>0.18891165938550372</v>
      </c>
    </row>
    <row r="30" spans="1:17" x14ac:dyDescent="0.35">
      <c r="A30" s="23">
        <v>39934</v>
      </c>
      <c r="B30" s="29">
        <v>389</v>
      </c>
      <c r="C30" s="29">
        <v>249</v>
      </c>
      <c r="D30" s="33">
        <f t="shared" si="2"/>
        <v>853.36343414738428</v>
      </c>
      <c r="E30" s="33">
        <f t="shared" si="3"/>
        <v>65.363434147384282</v>
      </c>
      <c r="F30" s="6">
        <f t="shared" si="5"/>
        <v>306.10061480340869</v>
      </c>
      <c r="G30" s="6">
        <f t="shared" si="0"/>
        <v>306.10061480340869</v>
      </c>
      <c r="H30" s="6">
        <f t="shared" si="1"/>
        <v>82.899385196591311</v>
      </c>
      <c r="I30" s="6">
        <f t="shared" si="6"/>
        <v>0</v>
      </c>
      <c r="J30" s="33">
        <f t="shared" si="4"/>
        <v>153.05030740170434</v>
      </c>
      <c r="K30" s="6">
        <f t="shared" si="7"/>
        <v>352.54414842798838</v>
      </c>
      <c r="L30" s="6">
        <f t="shared" si="8"/>
        <v>194.71867091598722</v>
      </c>
      <c r="M30" s="27"/>
      <c r="N30" s="27"/>
      <c r="O30" t="s">
        <v>47</v>
      </c>
      <c r="Q30" s="37">
        <v>2</v>
      </c>
    </row>
    <row r="31" spans="1:17" x14ac:dyDescent="0.35">
      <c r="A31" s="23">
        <v>39965</v>
      </c>
      <c r="B31" s="29">
        <v>383</v>
      </c>
      <c r="C31" s="29">
        <v>276</v>
      </c>
      <c r="D31" s="33">
        <f t="shared" si="2"/>
        <v>956.78643056649139</v>
      </c>
      <c r="E31" s="33">
        <f t="shared" si="3"/>
        <v>71.786430566491418</v>
      </c>
      <c r="F31" s="6">
        <f t="shared" si="5"/>
        <v>352.54414842798838</v>
      </c>
      <c r="G31" s="6">
        <f t="shared" si="0"/>
        <v>352.54414842798838</v>
      </c>
      <c r="H31" s="6">
        <f t="shared" si="1"/>
        <v>30.455851572011625</v>
      </c>
      <c r="I31" s="6">
        <f t="shared" si="6"/>
        <v>0</v>
      </c>
      <c r="J31" s="33">
        <f t="shared" si="4"/>
        <v>176.27207421399419</v>
      </c>
      <c r="K31" s="6">
        <f t="shared" si="7"/>
        <v>194.71867091598722</v>
      </c>
      <c r="L31" s="6">
        <f t="shared" si="8"/>
        <v>409.5236112225158</v>
      </c>
      <c r="M31" s="27"/>
      <c r="N31" s="27"/>
      <c r="O31" t="s">
        <v>48</v>
      </c>
      <c r="Q31" s="37">
        <v>10</v>
      </c>
    </row>
    <row r="32" spans="1:17" x14ac:dyDescent="0.35">
      <c r="A32" s="23">
        <v>39995</v>
      </c>
      <c r="B32" s="29">
        <v>378</v>
      </c>
      <c r="C32" s="29">
        <v>263</v>
      </c>
      <c r="D32" s="33">
        <f t="shared" si="2"/>
        <v>1075.1437166797896</v>
      </c>
      <c r="E32" s="33">
        <f t="shared" si="3"/>
        <v>86.143716679789691</v>
      </c>
      <c r="F32" s="6">
        <f t="shared" si="5"/>
        <v>194.71867091598722</v>
      </c>
      <c r="G32" s="6">
        <f t="shared" si="0"/>
        <v>194.71867091598722</v>
      </c>
      <c r="H32" s="6">
        <f t="shared" si="1"/>
        <v>183.28132908401278</v>
      </c>
      <c r="I32" s="6">
        <f t="shared" si="6"/>
        <v>0</v>
      </c>
      <c r="J32" s="33">
        <f t="shared" si="4"/>
        <v>97.359335457993609</v>
      </c>
      <c r="K32" s="6">
        <f t="shared" si="7"/>
        <v>409.5236112225158</v>
      </c>
      <c r="L32" s="6">
        <f t="shared" si="8"/>
        <v>470.90143454128656</v>
      </c>
      <c r="M32" s="27"/>
      <c r="N32" s="27"/>
      <c r="O32" t="s">
        <v>45</v>
      </c>
      <c r="Q32" s="37">
        <f>Q30*SUM(J:J)</f>
        <v>113843.61570772609</v>
      </c>
    </row>
    <row r="33" spans="1:17" x14ac:dyDescent="0.35">
      <c r="A33" s="23">
        <v>40026</v>
      </c>
      <c r="B33" s="29">
        <v>377</v>
      </c>
      <c r="C33" s="29">
        <v>346</v>
      </c>
      <c r="D33" s="33">
        <f t="shared" si="2"/>
        <v>1273.9999781207403</v>
      </c>
      <c r="E33" s="33">
        <f t="shared" si="3"/>
        <v>91.999978120740309</v>
      </c>
      <c r="F33" s="6">
        <f t="shared" si="5"/>
        <v>409.5236112225158</v>
      </c>
      <c r="G33" s="6">
        <f t="shared" si="0"/>
        <v>377</v>
      </c>
      <c r="H33" s="6">
        <f t="shared" si="1"/>
        <v>0</v>
      </c>
      <c r="I33" s="6">
        <f t="shared" si="6"/>
        <v>32.523611222515797</v>
      </c>
      <c r="J33" s="33">
        <f t="shared" si="4"/>
        <v>221.0236112225158</v>
      </c>
      <c r="K33" s="6">
        <f t="shared" si="7"/>
        <v>470.90143454128656</v>
      </c>
      <c r="L33" s="6">
        <f t="shared" si="8"/>
        <v>393.57493235693789</v>
      </c>
      <c r="M33" s="27"/>
      <c r="N33" s="27"/>
      <c r="O33" t="s">
        <v>46</v>
      </c>
      <c r="Q33" s="37">
        <f>Q31*SUM(H:H)</f>
        <v>29391.175127839444</v>
      </c>
    </row>
    <row r="34" spans="1:17" x14ac:dyDescent="0.35">
      <c r="A34" s="23">
        <v>40057</v>
      </c>
      <c r="B34" s="29">
        <v>447</v>
      </c>
      <c r="C34" s="29">
        <v>380</v>
      </c>
      <c r="D34" s="33">
        <f t="shared" si="2"/>
        <v>1398.753575413587</v>
      </c>
      <c r="E34" s="33">
        <f t="shared" si="3"/>
        <v>75.753575413586987</v>
      </c>
      <c r="F34" s="6">
        <f t="shared" si="5"/>
        <v>503.42504576380236</v>
      </c>
      <c r="G34" s="6">
        <f t="shared" si="0"/>
        <v>447</v>
      </c>
      <c r="H34" s="6">
        <f t="shared" si="1"/>
        <v>0</v>
      </c>
      <c r="I34" s="6">
        <f t="shared" si="6"/>
        <v>56.425045763802359</v>
      </c>
      <c r="J34" s="33">
        <f t="shared" si="4"/>
        <v>279.92504576380236</v>
      </c>
      <c r="K34" s="6">
        <f t="shared" si="7"/>
        <v>393.57493235693789</v>
      </c>
      <c r="L34" s="6">
        <f t="shared" si="8"/>
        <v>501.75359729284673</v>
      </c>
      <c r="M34" s="27"/>
      <c r="N34" s="27"/>
      <c r="O34" t="s">
        <v>49</v>
      </c>
      <c r="Q34" s="55">
        <f>Q33+Q32</f>
        <v>143234.79083556554</v>
      </c>
    </row>
    <row r="35" spans="1:17" x14ac:dyDescent="0.35">
      <c r="A35" s="23">
        <v>40087</v>
      </c>
      <c r="B35" s="29">
        <v>450</v>
      </c>
      <c r="C35" s="29">
        <v>456</v>
      </c>
      <c r="D35" s="33">
        <f t="shared" si="2"/>
        <v>1428.2546000859347</v>
      </c>
      <c r="E35" s="33">
        <f t="shared" si="3"/>
        <v>84.254600085934655</v>
      </c>
      <c r="F35" s="6">
        <f t="shared" si="5"/>
        <v>449.99997812074025</v>
      </c>
      <c r="G35" s="6">
        <f t="shared" si="0"/>
        <v>449.99997812074025</v>
      </c>
      <c r="H35" s="6">
        <f t="shared" si="1"/>
        <v>2.1879259747947799E-5</v>
      </c>
      <c r="I35" s="6">
        <f t="shared" si="6"/>
        <v>0</v>
      </c>
      <c r="J35" s="33">
        <f t="shared" si="4"/>
        <v>224.99998906037013</v>
      </c>
      <c r="K35" s="6">
        <f t="shared" si="7"/>
        <v>501.75359729284673</v>
      </c>
      <c r="L35" s="6">
        <f t="shared" si="8"/>
        <v>476.50102467234774</v>
      </c>
      <c r="M35" s="27"/>
      <c r="N35" s="27"/>
      <c r="O35" t="s">
        <v>50</v>
      </c>
      <c r="Q35" s="36">
        <f>1-SUM(H:H)/SUM(B:B)</f>
        <v>0.95991110260132384</v>
      </c>
    </row>
    <row r="36" spans="1:17" x14ac:dyDescent="0.35">
      <c r="A36" s="23">
        <v>40118</v>
      </c>
      <c r="B36" s="29">
        <v>424</v>
      </c>
      <c r="C36" s="29">
        <v>487</v>
      </c>
      <c r="D36" s="33">
        <f t="shared" si="2"/>
        <v>1407.8644588197319</v>
      </c>
      <c r="E36" s="33">
        <f t="shared" si="3"/>
        <v>73.864458819731951</v>
      </c>
      <c r="F36" s="6">
        <f t="shared" si="5"/>
        <v>501.75359729284673</v>
      </c>
      <c r="G36" s="6">
        <f t="shared" si="0"/>
        <v>424</v>
      </c>
      <c r="H36" s="6">
        <f t="shared" si="1"/>
        <v>0</v>
      </c>
      <c r="I36" s="6">
        <f t="shared" si="6"/>
        <v>77.753597292846734</v>
      </c>
      <c r="J36" s="33">
        <f t="shared" si="4"/>
        <v>289.75359729284673</v>
      </c>
      <c r="K36" s="6">
        <f t="shared" si="7"/>
        <v>476.50102467234774</v>
      </c>
      <c r="L36" s="6">
        <f t="shared" si="8"/>
        <v>429.60983685453743</v>
      </c>
      <c r="M36" s="27"/>
      <c r="N36" s="27"/>
      <c r="O36" t="s">
        <v>51</v>
      </c>
      <c r="Q36" s="46">
        <f>AVERAGE(J:J)</f>
        <v>470.42816408151276</v>
      </c>
    </row>
    <row r="37" spans="1:17" x14ac:dyDescent="0.35">
      <c r="A37" s="23">
        <v>40148</v>
      </c>
      <c r="B37" s="29">
        <v>551</v>
      </c>
      <c r="C37" s="29">
        <v>401</v>
      </c>
      <c r="D37" s="33">
        <f t="shared" si="2"/>
        <v>1319.9876601733085</v>
      </c>
      <c r="E37" s="33">
        <f t="shared" si="3"/>
        <v>81.987660173308612</v>
      </c>
      <c r="F37" s="6">
        <f t="shared" si="5"/>
        <v>554.25462196519447</v>
      </c>
      <c r="G37" s="6">
        <f t="shared" si="0"/>
        <v>551</v>
      </c>
      <c r="H37" s="6">
        <f t="shared" si="1"/>
        <v>0</v>
      </c>
      <c r="I37" s="6">
        <f t="shared" si="6"/>
        <v>3.2546219651944739</v>
      </c>
      <c r="J37" s="33">
        <f t="shared" si="4"/>
        <v>278.75462196519447</v>
      </c>
      <c r="K37" s="6">
        <f t="shared" si="7"/>
        <v>429.60983685453743</v>
      </c>
      <c r="L37" s="6">
        <f t="shared" si="8"/>
        <v>336.12320135357663</v>
      </c>
      <c r="M37" s="27"/>
      <c r="N37" s="27"/>
    </row>
    <row r="38" spans="1:17" x14ac:dyDescent="0.35">
      <c r="A38" s="23">
        <v>40179</v>
      </c>
      <c r="B38" s="29">
        <v>260</v>
      </c>
      <c r="C38" s="29">
        <v>446</v>
      </c>
      <c r="D38" s="33">
        <f t="shared" si="2"/>
        <v>1358.8439216142592</v>
      </c>
      <c r="E38" s="33">
        <f t="shared" si="3"/>
        <v>87.84392161425923</v>
      </c>
      <c r="F38" s="6">
        <f t="shared" si="5"/>
        <v>432.86445881973191</v>
      </c>
      <c r="G38" s="6">
        <f t="shared" si="0"/>
        <v>260</v>
      </c>
      <c r="H38" s="6">
        <f t="shared" si="1"/>
        <v>0</v>
      </c>
      <c r="I38" s="6">
        <f t="shared" si="6"/>
        <v>172.86445881973191</v>
      </c>
      <c r="J38" s="33">
        <f t="shared" si="4"/>
        <v>302.86445881973191</v>
      </c>
      <c r="K38" s="6">
        <f t="shared" si="7"/>
        <v>336.12320135357663</v>
      </c>
      <c r="L38" s="6">
        <f t="shared" si="8"/>
        <v>589.85626144095068</v>
      </c>
      <c r="M38" s="27"/>
      <c r="N38" s="27"/>
    </row>
    <row r="39" spans="1:17" x14ac:dyDescent="0.35">
      <c r="A39" s="23">
        <v>40210</v>
      </c>
      <c r="B39" s="29">
        <v>416</v>
      </c>
      <c r="C39" s="29">
        <v>391</v>
      </c>
      <c r="D39" s="33">
        <f t="shared" si="2"/>
        <v>1374.4435117453202</v>
      </c>
      <c r="E39" s="33">
        <f t="shared" si="3"/>
        <v>84.443511745320166</v>
      </c>
      <c r="F39" s="6">
        <f t="shared" si="5"/>
        <v>508.98766017330854</v>
      </c>
      <c r="G39" s="6">
        <f t="shared" si="0"/>
        <v>416</v>
      </c>
      <c r="H39" s="6">
        <f t="shared" si="1"/>
        <v>0</v>
      </c>
      <c r="I39" s="6">
        <f t="shared" si="6"/>
        <v>92.987660173308541</v>
      </c>
      <c r="J39" s="33">
        <f t="shared" si="4"/>
        <v>300.98766017330854</v>
      </c>
      <c r="K39" s="6">
        <f t="shared" si="7"/>
        <v>589.85626144095068</v>
      </c>
      <c r="L39" s="6">
        <f t="shared" si="8"/>
        <v>275.59959013106095</v>
      </c>
      <c r="M39" s="27"/>
      <c r="N39" s="27"/>
    </row>
    <row r="40" spans="1:17" x14ac:dyDescent="0.35">
      <c r="A40" s="23">
        <v>40238</v>
      </c>
      <c r="B40" s="29">
        <v>453</v>
      </c>
      <c r="C40" s="29">
        <v>434</v>
      </c>
      <c r="D40" s="33">
        <f t="shared" si="2"/>
        <v>1432.3326283391752</v>
      </c>
      <c r="E40" s="33">
        <f t="shared" si="3"/>
        <v>86.332628339175201</v>
      </c>
      <c r="F40" s="6">
        <f t="shared" si="5"/>
        <v>682.84392161425922</v>
      </c>
      <c r="G40" s="6">
        <f t="shared" si="0"/>
        <v>453</v>
      </c>
      <c r="H40" s="6">
        <f t="shared" si="1"/>
        <v>0</v>
      </c>
      <c r="I40" s="6">
        <f t="shared" si="6"/>
        <v>229.84392161425922</v>
      </c>
      <c r="J40" s="33">
        <f t="shared" si="4"/>
        <v>456.34392161425922</v>
      </c>
      <c r="K40" s="6">
        <f t="shared" si="7"/>
        <v>275.59959013106095</v>
      </c>
      <c r="L40" s="6">
        <f t="shared" si="8"/>
        <v>473.88911659385508</v>
      </c>
      <c r="M40" s="27"/>
      <c r="N40" s="27"/>
    </row>
    <row r="41" spans="1:17" x14ac:dyDescent="0.35">
      <c r="A41" s="23">
        <v>40269</v>
      </c>
      <c r="B41" s="29">
        <v>413</v>
      </c>
      <c r="C41" s="29">
        <v>465</v>
      </c>
      <c r="D41" s="33">
        <f t="shared" si="2"/>
        <v>1447.7761619637552</v>
      </c>
      <c r="E41" s="33">
        <f t="shared" si="3"/>
        <v>78.776161963755058</v>
      </c>
      <c r="F41" s="6">
        <f t="shared" si="5"/>
        <v>505.44351174532017</v>
      </c>
      <c r="G41" s="6">
        <f t="shared" si="0"/>
        <v>413</v>
      </c>
      <c r="H41" s="6">
        <f t="shared" si="1"/>
        <v>0</v>
      </c>
      <c r="I41" s="6">
        <f t="shared" si="6"/>
        <v>92.443511745320166</v>
      </c>
      <c r="J41" s="33">
        <f t="shared" si="4"/>
        <v>298.94351174532017</v>
      </c>
      <c r="K41" s="6">
        <f t="shared" si="7"/>
        <v>473.88911659385508</v>
      </c>
      <c r="L41" s="6">
        <f t="shared" si="8"/>
        <v>468.44353362457991</v>
      </c>
      <c r="M41" s="27"/>
      <c r="N41" s="27"/>
      <c r="O41" s="37"/>
    </row>
    <row r="42" spans="1:17" x14ac:dyDescent="0.35">
      <c r="A42" s="23">
        <v>40299</v>
      </c>
      <c r="B42" s="29">
        <v>489</v>
      </c>
      <c r="C42" s="29">
        <v>447</v>
      </c>
      <c r="D42" s="33">
        <f t="shared" si="2"/>
        <v>1415.2669180333664</v>
      </c>
      <c r="E42" s="33">
        <f t="shared" si="3"/>
        <v>94.266918033366352</v>
      </c>
      <c r="F42" s="6">
        <f t="shared" si="5"/>
        <v>566.33262833917524</v>
      </c>
      <c r="G42" s="6">
        <f t="shared" si="0"/>
        <v>489</v>
      </c>
      <c r="H42" s="6">
        <f t="shared" si="1"/>
        <v>0</v>
      </c>
      <c r="I42" s="6">
        <f t="shared" si="6"/>
        <v>77.332628339175244</v>
      </c>
      <c r="J42" s="33">
        <f t="shared" si="4"/>
        <v>321.83262833917524</v>
      </c>
      <c r="K42" s="6">
        <f t="shared" si="7"/>
        <v>468.44353362457991</v>
      </c>
      <c r="L42" s="6">
        <f t="shared" si="8"/>
        <v>380.49075606961128</v>
      </c>
      <c r="M42" s="27"/>
      <c r="N42" s="27"/>
      <c r="O42" s="37"/>
    </row>
    <row r="43" spans="1:17" x14ac:dyDescent="0.35">
      <c r="A43" s="23">
        <v>40330</v>
      </c>
      <c r="B43" s="29">
        <v>515</v>
      </c>
      <c r="C43" s="29">
        <v>457</v>
      </c>
      <c r="D43" s="33">
        <f t="shared" si="2"/>
        <v>1470.4784162429198</v>
      </c>
      <c r="E43" s="33">
        <f t="shared" si="3"/>
        <v>97.47841624291992</v>
      </c>
      <c r="F43" s="6">
        <f t="shared" si="5"/>
        <v>545.77616196375516</v>
      </c>
      <c r="G43" s="6">
        <f t="shared" si="0"/>
        <v>515</v>
      </c>
      <c r="H43" s="6">
        <f t="shared" si="1"/>
        <v>0</v>
      </c>
      <c r="I43" s="6">
        <f t="shared" si="6"/>
        <v>30.776161963755158</v>
      </c>
      <c r="J43" s="33">
        <f t="shared" si="4"/>
        <v>288.27616196375516</v>
      </c>
      <c r="K43" s="6">
        <f t="shared" si="7"/>
        <v>380.49075606961128</v>
      </c>
      <c r="L43" s="6">
        <f t="shared" si="8"/>
        <v>544.21149820955338</v>
      </c>
      <c r="M43" s="27"/>
      <c r="N43" s="27"/>
      <c r="O43" s="37"/>
    </row>
    <row r="44" spans="1:17" x14ac:dyDescent="0.35">
      <c r="A44" s="23">
        <v>40360</v>
      </c>
      <c r="B44" s="29">
        <v>442</v>
      </c>
      <c r="C44" s="29">
        <v>417</v>
      </c>
      <c r="D44" s="33">
        <f t="shared" si="2"/>
        <v>1544.9691723125313</v>
      </c>
      <c r="E44" s="33">
        <f t="shared" si="3"/>
        <v>112.96917231253123</v>
      </c>
      <c r="F44" s="6">
        <f t="shared" si="5"/>
        <v>411.26691803336644</v>
      </c>
      <c r="G44" s="6">
        <f t="shared" si="0"/>
        <v>411.26691803336644</v>
      </c>
      <c r="H44" s="6">
        <f t="shared" si="1"/>
        <v>30.733081966633563</v>
      </c>
      <c r="I44" s="6">
        <f t="shared" si="6"/>
        <v>0</v>
      </c>
      <c r="J44" s="33">
        <f t="shared" si="4"/>
        <v>205.63345901668322</v>
      </c>
      <c r="K44" s="6">
        <f t="shared" si="7"/>
        <v>544.21149820955338</v>
      </c>
      <c r="L44" s="6">
        <f t="shared" si="8"/>
        <v>589.49075606961151</v>
      </c>
      <c r="M44" s="27"/>
      <c r="N44" s="27"/>
      <c r="O44" s="36"/>
    </row>
    <row r="45" spans="1:17" x14ac:dyDescent="0.35">
      <c r="A45" s="23">
        <v>40391</v>
      </c>
      <c r="B45" s="29">
        <v>447</v>
      </c>
      <c r="C45" s="29">
        <v>499</v>
      </c>
      <c r="D45" s="33">
        <f t="shared" si="2"/>
        <v>1727.6693772470007</v>
      </c>
      <c r="E45" s="33">
        <f t="shared" si="3"/>
        <v>114.66937724700075</v>
      </c>
      <c r="F45" s="6">
        <f t="shared" si="5"/>
        <v>544.21149820955338</v>
      </c>
      <c r="G45" s="6">
        <f t="shared" si="0"/>
        <v>447</v>
      </c>
      <c r="H45" s="6">
        <f t="shared" si="1"/>
        <v>0</v>
      </c>
      <c r="I45" s="6">
        <f t="shared" si="6"/>
        <v>97.211498209553383</v>
      </c>
      <c r="J45" s="33">
        <f t="shared" si="4"/>
        <v>320.71149820955338</v>
      </c>
      <c r="K45" s="6">
        <f t="shared" si="7"/>
        <v>589.49075606961151</v>
      </c>
      <c r="L45" s="6">
        <f t="shared" si="8"/>
        <v>593.96712296783585</v>
      </c>
      <c r="M45" s="27"/>
      <c r="N45" s="27"/>
      <c r="O45" s="27"/>
    </row>
    <row r="46" spans="1:17" x14ac:dyDescent="0.35">
      <c r="A46" s="23">
        <v>40422</v>
      </c>
      <c r="B46" s="29">
        <v>556</v>
      </c>
      <c r="C46" s="29">
        <v>516</v>
      </c>
      <c r="D46" s="33">
        <f t="shared" si="2"/>
        <v>1820.9342678149314</v>
      </c>
      <c r="E46" s="33">
        <f t="shared" si="3"/>
        <v>99.934267814931474</v>
      </c>
      <c r="F46" s="6">
        <f t="shared" si="5"/>
        <v>686.70225427916489</v>
      </c>
      <c r="G46" s="6">
        <f t="shared" si="0"/>
        <v>556</v>
      </c>
      <c r="H46" s="6">
        <f t="shared" si="1"/>
        <v>0</v>
      </c>
      <c r="I46" s="6">
        <f t="shared" si="6"/>
        <v>130.70225427916489</v>
      </c>
      <c r="J46" s="33">
        <f t="shared" si="4"/>
        <v>408.70225427916489</v>
      </c>
      <c r="K46" s="6">
        <f t="shared" si="7"/>
        <v>593.96712296783585</v>
      </c>
      <c r="L46" s="6">
        <f t="shared" si="8"/>
        <v>540.26489056793071</v>
      </c>
      <c r="M46" s="27"/>
      <c r="N46" s="27"/>
      <c r="O46" s="35"/>
    </row>
    <row r="47" spans="1:17" x14ac:dyDescent="0.35">
      <c r="A47" s="23">
        <v>40452</v>
      </c>
      <c r="B47" s="29">
        <v>517</v>
      </c>
      <c r="C47" s="29">
        <v>598</v>
      </c>
      <c r="D47" s="33">
        <f t="shared" si="2"/>
        <v>1830.344946286607</v>
      </c>
      <c r="E47" s="33">
        <f t="shared" si="3"/>
        <v>96.344946286606898</v>
      </c>
      <c r="F47" s="6">
        <f t="shared" si="5"/>
        <v>724.66937724700074</v>
      </c>
      <c r="G47" s="6">
        <f t="shared" si="0"/>
        <v>517</v>
      </c>
      <c r="H47" s="6">
        <f t="shared" si="1"/>
        <v>0</v>
      </c>
      <c r="I47" s="6">
        <f t="shared" si="6"/>
        <v>207.66937724700074</v>
      </c>
      <c r="J47" s="33">
        <f t="shared" si="4"/>
        <v>466.16937724700074</v>
      </c>
      <c r="K47" s="6">
        <f t="shared" si="7"/>
        <v>540.26489056793071</v>
      </c>
      <c r="L47" s="6">
        <f t="shared" si="8"/>
        <v>565.41067847167551</v>
      </c>
      <c r="M47" s="27"/>
      <c r="N47" s="27"/>
    </row>
    <row r="48" spans="1:17" x14ac:dyDescent="0.35">
      <c r="A48" s="23">
        <v>40483</v>
      </c>
      <c r="B48" s="29">
        <v>647</v>
      </c>
      <c r="C48" s="29">
        <v>607</v>
      </c>
      <c r="D48" s="33">
        <f t="shared" si="2"/>
        <v>1739.5112713958242</v>
      </c>
      <c r="E48" s="33">
        <f t="shared" si="3"/>
        <v>93.511271395824338</v>
      </c>
      <c r="F48" s="6">
        <f t="shared" si="5"/>
        <v>747.93426781493145</v>
      </c>
      <c r="G48" s="6">
        <f t="shared" si="0"/>
        <v>647</v>
      </c>
      <c r="H48" s="6">
        <f t="shared" si="1"/>
        <v>0</v>
      </c>
      <c r="I48" s="6">
        <f t="shared" si="6"/>
        <v>100.93426781493145</v>
      </c>
      <c r="J48" s="33">
        <f t="shared" si="4"/>
        <v>424.43426781493145</v>
      </c>
      <c r="K48" s="6">
        <f t="shared" si="7"/>
        <v>565.41067847167551</v>
      </c>
      <c r="L48" s="6">
        <f t="shared" si="8"/>
        <v>426.16632510921727</v>
      </c>
      <c r="M48" s="27"/>
      <c r="N48" s="27"/>
    </row>
    <row r="49" spans="1:14" x14ac:dyDescent="0.35">
      <c r="A49" s="23">
        <v>40513</v>
      </c>
      <c r="B49" s="29">
        <v>502</v>
      </c>
      <c r="C49" s="29">
        <v>529</v>
      </c>
      <c r="D49" s="33">
        <f t="shared" si="2"/>
        <v>1634.1231794743169</v>
      </c>
      <c r="E49" s="33">
        <f t="shared" si="3"/>
        <v>100.12317947431697</v>
      </c>
      <c r="F49" s="6">
        <f t="shared" si="5"/>
        <v>666.34494628660696</v>
      </c>
      <c r="G49" s="6">
        <f t="shared" si="0"/>
        <v>502</v>
      </c>
      <c r="H49" s="6">
        <f t="shared" si="1"/>
        <v>0</v>
      </c>
      <c r="I49" s="6">
        <f t="shared" si="6"/>
        <v>164.34494628660696</v>
      </c>
      <c r="J49" s="33">
        <f t="shared" si="4"/>
        <v>415.34494628660696</v>
      </c>
      <c r="K49" s="6">
        <f t="shared" si="7"/>
        <v>426.16632510921727</v>
      </c>
      <c r="L49" s="6">
        <f t="shared" si="8"/>
        <v>541.61190807849266</v>
      </c>
      <c r="M49" s="27"/>
      <c r="N49" s="27"/>
    </row>
    <row r="50" spans="1:14" x14ac:dyDescent="0.35">
      <c r="A50" s="23">
        <v>40544</v>
      </c>
      <c r="B50" s="29">
        <v>463</v>
      </c>
      <c r="C50" s="29">
        <v>510</v>
      </c>
      <c r="D50" s="33">
        <f t="shared" si="2"/>
        <v>1640.6016175964967</v>
      </c>
      <c r="E50" s="33">
        <f t="shared" si="3"/>
        <v>105.60161759649658</v>
      </c>
      <c r="F50" s="6">
        <f t="shared" si="5"/>
        <v>590.51127139582422</v>
      </c>
      <c r="G50" s="6">
        <f t="shared" si="0"/>
        <v>463</v>
      </c>
      <c r="H50" s="6">
        <f t="shared" si="1"/>
        <v>0</v>
      </c>
      <c r="I50" s="6">
        <f t="shared" si="6"/>
        <v>127.51127139582422</v>
      </c>
      <c r="J50" s="33">
        <f t="shared" si="4"/>
        <v>359.01127139582422</v>
      </c>
      <c r="K50" s="6">
        <f t="shared" si="7"/>
        <v>541.61190807849266</v>
      </c>
      <c r="L50" s="6">
        <f t="shared" si="8"/>
        <v>508.4784381221798</v>
      </c>
      <c r="M50" s="27"/>
      <c r="N50" s="27"/>
    </row>
    <row r="51" spans="1:14" x14ac:dyDescent="0.35">
      <c r="A51" s="23">
        <v>40575</v>
      </c>
      <c r="B51" s="29">
        <v>483</v>
      </c>
      <c r="C51" s="29">
        <v>495</v>
      </c>
      <c r="D51" s="33">
        <f t="shared" si="2"/>
        <v>1686.2012077275576</v>
      </c>
      <c r="E51" s="33">
        <f t="shared" si="3"/>
        <v>102.20120772755752</v>
      </c>
      <c r="F51" s="6">
        <f t="shared" si="5"/>
        <v>669.12317947431688</v>
      </c>
      <c r="G51" s="6">
        <f t="shared" si="0"/>
        <v>483</v>
      </c>
      <c r="H51" s="6">
        <f t="shared" si="1"/>
        <v>0</v>
      </c>
      <c r="I51" s="6">
        <f t="shared" si="6"/>
        <v>186.12317947431688</v>
      </c>
      <c r="J51" s="33">
        <f t="shared" si="4"/>
        <v>427.62317947431688</v>
      </c>
      <c r="K51" s="6">
        <f t="shared" si="7"/>
        <v>508.4784381221798</v>
      </c>
      <c r="L51" s="6">
        <f t="shared" si="8"/>
        <v>508.59959013106095</v>
      </c>
      <c r="M51" s="27"/>
      <c r="N51" s="27"/>
    </row>
    <row r="52" spans="1:14" x14ac:dyDescent="0.35">
      <c r="A52" s="23">
        <v>40603</v>
      </c>
      <c r="B52" s="29">
        <v>540</v>
      </c>
      <c r="C52" s="29">
        <v>530</v>
      </c>
      <c r="D52" s="33">
        <f t="shared" si="2"/>
        <v>1742.0246140156037</v>
      </c>
      <c r="E52" s="33">
        <f t="shared" si="3"/>
        <v>112.0246140156037</v>
      </c>
      <c r="F52" s="6">
        <f t="shared" si="5"/>
        <v>694.60161759649668</v>
      </c>
      <c r="G52" s="6">
        <f t="shared" si="0"/>
        <v>540</v>
      </c>
      <c r="H52" s="6">
        <f t="shared" si="1"/>
        <v>0</v>
      </c>
      <c r="I52" s="6">
        <f t="shared" si="6"/>
        <v>154.60161759649668</v>
      </c>
      <c r="J52" s="33">
        <f t="shared" si="4"/>
        <v>424.60161759649668</v>
      </c>
      <c r="K52" s="6">
        <f t="shared" si="7"/>
        <v>508.59959013106095</v>
      </c>
      <c r="L52" s="6">
        <f t="shared" si="8"/>
        <v>538.82340628804604</v>
      </c>
      <c r="M52" s="27"/>
      <c r="N52" s="27"/>
    </row>
    <row r="53" spans="1:14" x14ac:dyDescent="0.35">
      <c r="A53" s="23">
        <v>40634</v>
      </c>
      <c r="B53" s="29">
        <v>521</v>
      </c>
      <c r="C53" s="29">
        <v>559</v>
      </c>
      <c r="D53" s="33">
        <f t="shared" si="2"/>
        <v>1787.833653011523</v>
      </c>
      <c r="E53" s="33">
        <f t="shared" si="3"/>
        <v>94.83365301152287</v>
      </c>
      <c r="F53" s="6">
        <f t="shared" si="5"/>
        <v>663.20120772755763</v>
      </c>
      <c r="G53" s="6">
        <f t="shared" si="0"/>
        <v>521</v>
      </c>
      <c r="H53" s="6">
        <f t="shared" si="1"/>
        <v>0</v>
      </c>
      <c r="I53" s="6">
        <f t="shared" si="6"/>
        <v>142.20120772755763</v>
      </c>
      <c r="J53" s="33">
        <f t="shared" si="4"/>
        <v>402.70120772755763</v>
      </c>
      <c r="K53" s="6">
        <f t="shared" si="7"/>
        <v>538.82340628804604</v>
      </c>
      <c r="L53" s="6">
        <f t="shared" si="8"/>
        <v>585.80903899591931</v>
      </c>
      <c r="M53" s="27"/>
      <c r="N53" s="27"/>
    </row>
    <row r="54" spans="1:14" x14ac:dyDescent="0.35">
      <c r="A54" s="23">
        <v>40664</v>
      </c>
      <c r="B54" s="29">
        <v>714</v>
      </c>
      <c r="C54" s="29">
        <v>541</v>
      </c>
      <c r="D54" s="33">
        <f t="shared" si="2"/>
        <v>1745.7576741029777</v>
      </c>
      <c r="E54" s="33">
        <f t="shared" si="3"/>
        <v>109.75767410297766</v>
      </c>
      <c r="F54" s="6">
        <f t="shared" si="5"/>
        <v>681.02461401560367</v>
      </c>
      <c r="G54" s="6">
        <f t="shared" si="0"/>
        <v>681.02461401560367</v>
      </c>
      <c r="H54" s="6">
        <f t="shared" si="1"/>
        <v>32.975385984396326</v>
      </c>
      <c r="I54" s="6">
        <f t="shared" si="6"/>
        <v>0</v>
      </c>
      <c r="J54" s="33">
        <f t="shared" si="4"/>
        <v>340.51230700780184</v>
      </c>
      <c r="K54" s="6">
        <f t="shared" si="7"/>
        <v>585.80903899591931</v>
      </c>
      <c r="L54" s="6">
        <f t="shared" si="8"/>
        <v>478.92402109145473</v>
      </c>
      <c r="M54" s="27"/>
      <c r="N54" s="27"/>
    </row>
    <row r="55" spans="1:14" x14ac:dyDescent="0.35">
      <c r="A55" s="23">
        <v>40695</v>
      </c>
      <c r="B55" s="29">
        <v>533</v>
      </c>
      <c r="C55" s="29">
        <v>593</v>
      </c>
      <c r="D55" s="33">
        <f t="shared" si="2"/>
        <v>1783.3018225309661</v>
      </c>
      <c r="E55" s="33">
        <f t="shared" si="3"/>
        <v>107.30182253096612</v>
      </c>
      <c r="F55" s="6">
        <f t="shared" si="5"/>
        <v>585.80903899591931</v>
      </c>
      <c r="G55" s="6">
        <f t="shared" si="0"/>
        <v>533</v>
      </c>
      <c r="H55" s="6">
        <f t="shared" si="1"/>
        <v>0</v>
      </c>
      <c r="I55" s="6">
        <f t="shared" si="6"/>
        <v>52.809038995919309</v>
      </c>
      <c r="J55" s="33">
        <f t="shared" si="4"/>
        <v>319.30903899591931</v>
      </c>
      <c r="K55" s="6">
        <f t="shared" si="7"/>
        <v>478.92402109145473</v>
      </c>
      <c r="L55" s="6">
        <f t="shared" si="8"/>
        <v>718.56876244359205</v>
      </c>
      <c r="M55" s="27"/>
      <c r="N55" s="27"/>
    </row>
    <row r="56" spans="1:14" x14ac:dyDescent="0.35">
      <c r="A56" s="23">
        <v>40725</v>
      </c>
      <c r="B56" s="29">
        <v>496</v>
      </c>
      <c r="C56" s="29">
        <v>502</v>
      </c>
      <c r="D56" s="33">
        <f t="shared" si="2"/>
        <v>1767.1806705220847</v>
      </c>
      <c r="E56" s="33">
        <f t="shared" si="3"/>
        <v>116.1806705220848</v>
      </c>
      <c r="F56" s="6">
        <f t="shared" si="5"/>
        <v>531.73306008737404</v>
      </c>
      <c r="G56" s="6">
        <f t="shared" si="0"/>
        <v>496</v>
      </c>
      <c r="H56" s="6">
        <f t="shared" si="1"/>
        <v>0</v>
      </c>
      <c r="I56" s="6">
        <f t="shared" si="6"/>
        <v>35.733060087374042</v>
      </c>
      <c r="J56" s="33">
        <f t="shared" si="4"/>
        <v>283.73306008737404</v>
      </c>
      <c r="K56" s="6">
        <f t="shared" si="7"/>
        <v>718.56876244359205</v>
      </c>
      <c r="L56" s="6">
        <f t="shared" si="8"/>
        <v>516.87884799111862</v>
      </c>
      <c r="M56" s="27"/>
      <c r="N56" s="27"/>
    </row>
    <row r="57" spans="1:14" x14ac:dyDescent="0.35">
      <c r="A57" s="23">
        <v>40756</v>
      </c>
      <c r="B57" s="29">
        <v>449</v>
      </c>
      <c r="C57" s="29">
        <v>581</v>
      </c>
      <c r="D57" s="33">
        <f t="shared" si="2"/>
        <v>1886.4147552818065</v>
      </c>
      <c r="E57" s="33">
        <f t="shared" si="3"/>
        <v>122.41475528180641</v>
      </c>
      <c r="F57" s="6">
        <f t="shared" si="5"/>
        <v>754.30182253096609</v>
      </c>
      <c r="G57" s="6">
        <f t="shared" si="0"/>
        <v>449</v>
      </c>
      <c r="H57" s="6">
        <f t="shared" si="1"/>
        <v>0</v>
      </c>
      <c r="I57" s="6">
        <f t="shared" si="6"/>
        <v>305.30182253096609</v>
      </c>
      <c r="J57" s="33">
        <f t="shared" si="4"/>
        <v>529.80182253096609</v>
      </c>
      <c r="K57" s="6">
        <f t="shared" si="7"/>
        <v>516.87884799111862</v>
      </c>
      <c r="L57" s="6">
        <f t="shared" si="8"/>
        <v>615.23408475972178</v>
      </c>
      <c r="M57" s="27"/>
      <c r="N57" s="27"/>
    </row>
    <row r="58" spans="1:14" x14ac:dyDescent="0.35">
      <c r="A58" s="23">
        <v>40787</v>
      </c>
      <c r="B58" s="29">
        <v>531</v>
      </c>
      <c r="C58" s="29">
        <v>568</v>
      </c>
      <c r="D58" s="33">
        <f t="shared" si="2"/>
        <v>1930.3675328367749</v>
      </c>
      <c r="E58" s="33">
        <f t="shared" si="3"/>
        <v>99.367532836774956</v>
      </c>
      <c r="F58" s="6">
        <f t="shared" si="5"/>
        <v>822.18067052208471</v>
      </c>
      <c r="G58" s="6">
        <f t="shared" si="0"/>
        <v>531</v>
      </c>
      <c r="H58" s="6">
        <f t="shared" si="1"/>
        <v>0</v>
      </c>
      <c r="I58" s="6">
        <f t="shared" si="6"/>
        <v>291.18067052208471</v>
      </c>
      <c r="J58" s="33">
        <f t="shared" si="4"/>
        <v>556.68067052208471</v>
      </c>
      <c r="K58" s="6">
        <f t="shared" si="7"/>
        <v>615.23408475972178</v>
      </c>
      <c r="L58" s="6">
        <f t="shared" si="8"/>
        <v>492.95277755496841</v>
      </c>
      <c r="M58" s="27"/>
      <c r="N58" s="27"/>
    </row>
    <row r="59" spans="1:14" x14ac:dyDescent="0.35">
      <c r="A59" s="23">
        <v>40817</v>
      </c>
      <c r="B59" s="29">
        <v>639</v>
      </c>
      <c r="C59" s="29">
        <v>615</v>
      </c>
      <c r="D59" s="33">
        <f t="shared" si="2"/>
        <v>1871.3654834920796</v>
      </c>
      <c r="E59" s="33">
        <f t="shared" si="3"/>
        <v>82.365483492079619</v>
      </c>
      <c r="F59" s="6">
        <f t="shared" si="5"/>
        <v>906.41475528180649</v>
      </c>
      <c r="G59" s="6">
        <f t="shared" si="0"/>
        <v>639</v>
      </c>
      <c r="H59" s="6">
        <f t="shared" si="1"/>
        <v>0</v>
      </c>
      <c r="I59" s="6">
        <f t="shared" si="6"/>
        <v>267.41475528180649</v>
      </c>
      <c r="J59" s="33">
        <f t="shared" si="4"/>
        <v>586.91475528180649</v>
      </c>
      <c r="K59" s="6">
        <f t="shared" si="7"/>
        <v>492.95277755496841</v>
      </c>
      <c r="L59" s="6">
        <f t="shared" si="8"/>
        <v>471.99795065530475</v>
      </c>
      <c r="M59" s="27"/>
      <c r="N59" s="27"/>
    </row>
    <row r="60" spans="1:14" x14ac:dyDescent="0.35">
      <c r="A60" s="23">
        <v>40848</v>
      </c>
      <c r="B60" s="29">
        <v>591</v>
      </c>
      <c r="C60" s="29">
        <v>648</v>
      </c>
      <c r="D60" s="33">
        <f t="shared" si="2"/>
        <v>1707.8562395616909</v>
      </c>
      <c r="E60" s="33">
        <f t="shared" si="3"/>
        <v>97.856239561690927</v>
      </c>
      <c r="F60" s="6">
        <f t="shared" si="5"/>
        <v>760.3675328367749</v>
      </c>
      <c r="G60" s="6">
        <f t="shared" si="0"/>
        <v>591</v>
      </c>
      <c r="H60" s="6">
        <f t="shared" si="1"/>
        <v>0</v>
      </c>
      <c r="I60" s="6">
        <f t="shared" si="6"/>
        <v>169.3675328367749</v>
      </c>
      <c r="J60" s="33">
        <f t="shared" si="4"/>
        <v>464.8675328367749</v>
      </c>
      <c r="K60" s="6">
        <f t="shared" si="7"/>
        <v>471.99795065530475</v>
      </c>
      <c r="L60" s="6">
        <f t="shared" si="8"/>
        <v>475.49075606961128</v>
      </c>
      <c r="M60" s="27"/>
      <c r="N60" s="27"/>
    </row>
    <row r="61" spans="1:14" x14ac:dyDescent="0.35">
      <c r="A61" s="23">
        <v>40878</v>
      </c>
      <c r="B61" s="29">
        <v>328</v>
      </c>
      <c r="C61" s="29">
        <v>526</v>
      </c>
      <c r="D61" s="33">
        <f t="shared" si="2"/>
        <v>1591.0800557186762</v>
      </c>
      <c r="E61" s="33">
        <f t="shared" si="3"/>
        <v>111.08005571867619</v>
      </c>
      <c r="F61" s="6">
        <f t="shared" si="5"/>
        <v>641.36548349207965</v>
      </c>
      <c r="G61" s="6">
        <f t="shared" si="0"/>
        <v>328</v>
      </c>
      <c r="H61" s="6">
        <f t="shared" si="1"/>
        <v>0</v>
      </c>
      <c r="I61" s="6">
        <f t="shared" si="6"/>
        <v>313.36548349207965</v>
      </c>
      <c r="J61" s="33">
        <f t="shared" si="4"/>
        <v>477.36548349207965</v>
      </c>
      <c r="K61" s="6">
        <f t="shared" si="7"/>
        <v>475.49075606961128</v>
      </c>
      <c r="L61" s="6">
        <f t="shared" si="8"/>
        <v>474.22381615698532</v>
      </c>
      <c r="M61" s="27"/>
      <c r="N61" s="27"/>
    </row>
    <row r="62" spans="1:14" x14ac:dyDescent="0.35">
      <c r="A62" s="23">
        <v>40909</v>
      </c>
      <c r="B62" s="29">
        <v>721</v>
      </c>
      <c r="C62" s="29">
        <v>436</v>
      </c>
      <c r="D62" s="33">
        <f t="shared" si="2"/>
        <v>1664.9814902599628</v>
      </c>
      <c r="E62" s="33">
        <f t="shared" si="3"/>
        <v>122.98149025996292</v>
      </c>
      <c r="F62" s="6">
        <f t="shared" si="5"/>
        <v>788.85623956169093</v>
      </c>
      <c r="G62" s="6">
        <f t="shared" si="0"/>
        <v>721</v>
      </c>
      <c r="H62" s="6">
        <f t="shared" si="1"/>
        <v>0</v>
      </c>
      <c r="I62" s="6">
        <f t="shared" si="6"/>
        <v>67.856239561690927</v>
      </c>
      <c r="J62" s="33">
        <f t="shared" si="4"/>
        <v>428.35623956169093</v>
      </c>
      <c r="K62" s="6">
        <f t="shared" si="7"/>
        <v>474.22381615698532</v>
      </c>
      <c r="L62" s="6">
        <f t="shared" si="8"/>
        <v>401.90143454128656</v>
      </c>
      <c r="M62" s="27"/>
      <c r="N62" s="27"/>
    </row>
    <row r="63" spans="1:14" x14ac:dyDescent="0.35">
      <c r="A63" s="23">
        <v>40940</v>
      </c>
      <c r="B63" s="29">
        <v>598</v>
      </c>
      <c r="C63" s="29">
        <v>518</v>
      </c>
      <c r="D63" s="33">
        <f t="shared" si="2"/>
        <v>1878.6591086442645</v>
      </c>
      <c r="E63" s="33">
        <f t="shared" si="3"/>
        <v>121.65910864426439</v>
      </c>
      <c r="F63" s="6">
        <f t="shared" si="5"/>
        <v>542.08005571867625</v>
      </c>
      <c r="G63" s="6">
        <f t="shared" si="0"/>
        <v>542.08005571867625</v>
      </c>
      <c r="H63" s="6">
        <f t="shared" si="1"/>
        <v>55.919944281323751</v>
      </c>
      <c r="I63" s="6">
        <f t="shared" si="6"/>
        <v>0</v>
      </c>
      <c r="J63" s="33">
        <f t="shared" si="4"/>
        <v>271.04002785933812</v>
      </c>
      <c r="K63" s="6">
        <f t="shared" si="7"/>
        <v>401.90143454128656</v>
      </c>
      <c r="L63" s="6">
        <f t="shared" si="8"/>
        <v>934.6776183843017</v>
      </c>
      <c r="M63" s="27"/>
      <c r="N63" s="27"/>
    </row>
    <row r="64" spans="1:14" x14ac:dyDescent="0.35">
      <c r="A64" s="23">
        <v>40969</v>
      </c>
      <c r="B64" s="29">
        <v>672</v>
      </c>
      <c r="C64" s="29">
        <v>588</v>
      </c>
      <c r="D64" s="33">
        <f t="shared" si="2"/>
        <v>2005.9814902599628</v>
      </c>
      <c r="E64" s="33">
        <f t="shared" si="3"/>
        <v>122.98149025996292</v>
      </c>
      <c r="F64" s="6">
        <f t="shared" si="5"/>
        <v>401.90143454128656</v>
      </c>
      <c r="G64" s="6">
        <f t="shared" si="0"/>
        <v>401.90143454128656</v>
      </c>
      <c r="H64" s="6">
        <f t="shared" si="1"/>
        <v>270.09856545871344</v>
      </c>
      <c r="I64" s="6">
        <f t="shared" si="6"/>
        <v>0</v>
      </c>
      <c r="J64" s="33">
        <f t="shared" si="4"/>
        <v>200.95071727064328</v>
      </c>
      <c r="K64" s="6">
        <f t="shared" si="7"/>
        <v>934.6776183843017</v>
      </c>
      <c r="L64" s="6">
        <f t="shared" si="8"/>
        <v>669.40243733437455</v>
      </c>
      <c r="M64" s="27"/>
      <c r="N64" s="27"/>
    </row>
    <row r="65" spans="1:14" x14ac:dyDescent="0.35">
      <c r="A65" s="23">
        <v>41000</v>
      </c>
      <c r="B65" s="29">
        <v>625</v>
      </c>
      <c r="C65" s="29">
        <v>651</v>
      </c>
      <c r="D65" s="33">
        <f t="shared" si="2"/>
        <v>2051.9794409152678</v>
      </c>
      <c r="E65" s="33">
        <f t="shared" si="3"/>
        <v>105.97944091526759</v>
      </c>
      <c r="F65" s="6">
        <f t="shared" si="5"/>
        <v>934.6776183843017</v>
      </c>
      <c r="G65" s="6">
        <f t="shared" si="0"/>
        <v>625</v>
      </c>
      <c r="H65" s="6">
        <f t="shared" si="1"/>
        <v>0</v>
      </c>
      <c r="I65" s="6">
        <f t="shared" si="6"/>
        <v>309.6776183843017</v>
      </c>
      <c r="J65" s="33">
        <f t="shared" si="4"/>
        <v>622.1776183843017</v>
      </c>
      <c r="K65" s="6">
        <f t="shared" si="7"/>
        <v>669.40243733437455</v>
      </c>
      <c r="L65" s="6">
        <f t="shared" si="8"/>
        <v>447.89938519659154</v>
      </c>
      <c r="M65" s="27"/>
      <c r="N65" s="27"/>
    </row>
    <row r="66" spans="1:14" x14ac:dyDescent="0.35">
      <c r="A66" s="23">
        <v>41030</v>
      </c>
      <c r="B66" s="29">
        <v>670</v>
      </c>
      <c r="C66" s="29">
        <v>644</v>
      </c>
      <c r="D66" s="33">
        <f t="shared" si="2"/>
        <v>1977.4701969848788</v>
      </c>
      <c r="E66" s="33">
        <f t="shared" si="3"/>
        <v>121.4701969848789</v>
      </c>
      <c r="F66" s="6">
        <f t="shared" si="5"/>
        <v>979.08005571867625</v>
      </c>
      <c r="G66" s="6">
        <f t="shared" ref="G66:G122" si="9">MIN(B66,F66)</f>
        <v>670</v>
      </c>
      <c r="H66" s="6">
        <f t="shared" ref="H66:H122" si="10">B66-G66</f>
        <v>0</v>
      </c>
      <c r="I66" s="6">
        <f t="shared" si="6"/>
        <v>309.08005571867625</v>
      </c>
      <c r="J66" s="33">
        <f t="shared" si="4"/>
        <v>644.08005571867625</v>
      </c>
      <c r="K66" s="6">
        <f t="shared" si="7"/>
        <v>447.89938519659154</v>
      </c>
      <c r="L66" s="6">
        <f t="shared" si="8"/>
        <v>550.49075606961105</v>
      </c>
      <c r="M66" s="27"/>
      <c r="N66" s="27"/>
    </row>
    <row r="67" spans="1:14" x14ac:dyDescent="0.35">
      <c r="A67" s="23">
        <v>41061</v>
      </c>
      <c r="B67" s="29">
        <v>621</v>
      </c>
      <c r="C67" s="29">
        <v>651</v>
      </c>
      <c r="D67" s="33">
        <f t="shared" ref="D67:D130" si="11">SUM(C67:C69)+E67</f>
        <v>1979.492783535047</v>
      </c>
      <c r="E67" s="33">
        <f t="shared" ref="E67:E130" si="12">$Q$29*C70</f>
        <v>124.49278353504695</v>
      </c>
      <c r="F67" s="6">
        <f t="shared" si="5"/>
        <v>756.97944091526779</v>
      </c>
      <c r="G67" s="6">
        <f t="shared" si="9"/>
        <v>621</v>
      </c>
      <c r="H67" s="6">
        <f t="shared" si="10"/>
        <v>0</v>
      </c>
      <c r="I67" s="6">
        <f t="shared" si="6"/>
        <v>135.97944091526779</v>
      </c>
      <c r="J67" s="33">
        <f t="shared" ref="J67:J122" si="13">AVERAGE(F67,I67)</f>
        <v>446.47944091526779</v>
      </c>
      <c r="K67" s="6">
        <f t="shared" si="7"/>
        <v>550.49075606961105</v>
      </c>
      <c r="L67" s="6">
        <f t="shared" si="8"/>
        <v>672.02258655016817</v>
      </c>
      <c r="M67" s="27"/>
      <c r="N67" s="27"/>
    </row>
    <row r="68" spans="1:14" x14ac:dyDescent="0.35">
      <c r="A68" s="23">
        <v>41091</v>
      </c>
      <c r="B68" s="29">
        <v>537</v>
      </c>
      <c r="C68" s="29">
        <v>561</v>
      </c>
      <c r="D68" s="33">
        <f t="shared" si="11"/>
        <v>1995.4270732292382</v>
      </c>
      <c r="E68" s="33">
        <f t="shared" si="12"/>
        <v>132.42707322923812</v>
      </c>
      <c r="F68" s="6">
        <f t="shared" ref="F68:F122" si="14">I67+K67</f>
        <v>686.47019698487884</v>
      </c>
      <c r="G68" s="6">
        <f t="shared" si="9"/>
        <v>537</v>
      </c>
      <c r="H68" s="6">
        <f t="shared" si="10"/>
        <v>0</v>
      </c>
      <c r="I68" s="6">
        <f t="shared" ref="I68:I122" si="15">F68-G68</f>
        <v>149.47019698487884</v>
      </c>
      <c r="J68" s="33">
        <f t="shared" si="13"/>
        <v>417.97019698487884</v>
      </c>
      <c r="K68" s="6">
        <f t="shared" ref="K68:K122" si="16">L67</f>
        <v>672.02258655016817</v>
      </c>
      <c r="L68" s="6">
        <f t="shared" ref="L68:L122" si="17">MAX(0,D68-F68-K68)</f>
        <v>636.93428969419119</v>
      </c>
      <c r="M68" s="27"/>
      <c r="N68" s="27"/>
    </row>
    <row r="69" spans="1:14" x14ac:dyDescent="0.35">
      <c r="A69" s="23">
        <v>41122</v>
      </c>
      <c r="B69" s="29">
        <v>579</v>
      </c>
      <c r="C69" s="29">
        <v>643</v>
      </c>
      <c r="D69" s="33">
        <f t="shared" si="11"/>
        <v>2139.9609530544903</v>
      </c>
      <c r="E69" s="33">
        <f t="shared" si="12"/>
        <v>136.9609530544902</v>
      </c>
      <c r="F69" s="6">
        <f t="shared" si="14"/>
        <v>821.49278353504701</v>
      </c>
      <c r="G69" s="6">
        <f t="shared" si="9"/>
        <v>579</v>
      </c>
      <c r="H69" s="6">
        <f t="shared" si="10"/>
        <v>0</v>
      </c>
      <c r="I69" s="6">
        <f t="shared" si="15"/>
        <v>242.49278353504701</v>
      </c>
      <c r="J69" s="33">
        <f t="shared" si="13"/>
        <v>531.99278353504701</v>
      </c>
      <c r="K69" s="6">
        <f t="shared" si="16"/>
        <v>636.93428969419119</v>
      </c>
      <c r="L69" s="6">
        <f t="shared" si="17"/>
        <v>681.53387982525214</v>
      </c>
      <c r="M69" s="27"/>
      <c r="N69" s="27"/>
    </row>
    <row r="70" spans="1:14" x14ac:dyDescent="0.35">
      <c r="A70" s="23">
        <v>41153</v>
      </c>
      <c r="B70" s="29">
        <v>572</v>
      </c>
      <c r="C70" s="29">
        <v>659</v>
      </c>
      <c r="D70" s="33">
        <f t="shared" si="11"/>
        <v>2195.1354974217488</v>
      </c>
      <c r="E70" s="33">
        <f t="shared" si="12"/>
        <v>110.13549742174867</v>
      </c>
      <c r="F70" s="6">
        <f t="shared" si="14"/>
        <v>879.4270732292382</v>
      </c>
      <c r="G70" s="6">
        <f t="shared" si="9"/>
        <v>572</v>
      </c>
      <c r="H70" s="6">
        <f t="shared" si="10"/>
        <v>0</v>
      </c>
      <c r="I70" s="6">
        <f t="shared" si="15"/>
        <v>307.4270732292382</v>
      </c>
      <c r="J70" s="33">
        <f t="shared" si="13"/>
        <v>593.4270732292382</v>
      </c>
      <c r="K70" s="6">
        <f t="shared" si="16"/>
        <v>681.53387982525214</v>
      </c>
      <c r="L70" s="6">
        <f t="shared" si="17"/>
        <v>634.17454436725848</v>
      </c>
      <c r="M70" s="27"/>
      <c r="N70" s="27"/>
    </row>
    <row r="71" spans="1:14" x14ac:dyDescent="0.35">
      <c r="A71" s="23">
        <v>41183</v>
      </c>
      <c r="B71" s="29">
        <v>686</v>
      </c>
      <c r="C71" s="29">
        <v>701</v>
      </c>
      <c r="D71" s="33">
        <f t="shared" si="11"/>
        <v>2102.5112713958242</v>
      </c>
      <c r="E71" s="33">
        <f t="shared" si="12"/>
        <v>93.511271395824338</v>
      </c>
      <c r="F71" s="6">
        <f t="shared" si="14"/>
        <v>988.96095305449035</v>
      </c>
      <c r="G71" s="6">
        <f t="shared" si="9"/>
        <v>686</v>
      </c>
      <c r="H71" s="6">
        <f t="shared" si="10"/>
        <v>0</v>
      </c>
      <c r="I71" s="6">
        <f t="shared" si="15"/>
        <v>302.96095305449035</v>
      </c>
      <c r="J71" s="33">
        <f t="shared" si="13"/>
        <v>645.96095305449035</v>
      </c>
      <c r="K71" s="6">
        <f t="shared" si="16"/>
        <v>634.17454436725848</v>
      </c>
      <c r="L71" s="6">
        <f t="shared" si="17"/>
        <v>479.3757739740754</v>
      </c>
      <c r="M71" s="27"/>
      <c r="N71" s="27"/>
    </row>
    <row r="72" spans="1:14" x14ac:dyDescent="0.35">
      <c r="A72" s="23">
        <v>41214</v>
      </c>
      <c r="B72" s="29">
        <v>640</v>
      </c>
      <c r="C72" s="29">
        <v>725</v>
      </c>
      <c r="D72" s="33">
        <f t="shared" si="11"/>
        <v>1903.3120911337026</v>
      </c>
      <c r="E72" s="33">
        <f t="shared" si="12"/>
        <v>100.31209113370248</v>
      </c>
      <c r="F72" s="6">
        <f t="shared" si="14"/>
        <v>937.13549742174882</v>
      </c>
      <c r="G72" s="6">
        <f t="shared" si="9"/>
        <v>640</v>
      </c>
      <c r="H72" s="6">
        <f t="shared" si="10"/>
        <v>0</v>
      </c>
      <c r="I72" s="6">
        <f t="shared" si="15"/>
        <v>297.13549742174882</v>
      </c>
      <c r="J72" s="33">
        <f t="shared" si="13"/>
        <v>617.13549742174882</v>
      </c>
      <c r="K72" s="6">
        <f t="shared" si="16"/>
        <v>479.3757739740754</v>
      </c>
      <c r="L72" s="6">
        <f t="shared" si="17"/>
        <v>486.80081973787833</v>
      </c>
      <c r="M72" s="27"/>
      <c r="N72" s="27"/>
    </row>
    <row r="73" spans="1:14" x14ac:dyDescent="0.35">
      <c r="A73" s="23">
        <v>41244</v>
      </c>
      <c r="B73" s="29">
        <v>404</v>
      </c>
      <c r="C73" s="29">
        <v>583</v>
      </c>
      <c r="D73" s="33">
        <f t="shared" si="11"/>
        <v>1715.5461758934241</v>
      </c>
      <c r="E73" s="33">
        <f t="shared" si="12"/>
        <v>106.54617589342411</v>
      </c>
      <c r="F73" s="6">
        <f t="shared" si="14"/>
        <v>776.51127139582422</v>
      </c>
      <c r="G73" s="6">
        <f t="shared" si="9"/>
        <v>404</v>
      </c>
      <c r="H73" s="6">
        <f t="shared" si="10"/>
        <v>0</v>
      </c>
      <c r="I73" s="6">
        <f t="shared" si="15"/>
        <v>372.51127139582422</v>
      </c>
      <c r="J73" s="33">
        <f t="shared" si="13"/>
        <v>574.51127139582422</v>
      </c>
      <c r="K73" s="6">
        <f t="shared" si="16"/>
        <v>486.80081973787833</v>
      </c>
      <c r="L73" s="6">
        <f t="shared" si="17"/>
        <v>452.23408475972155</v>
      </c>
      <c r="M73" s="27"/>
      <c r="N73" s="27"/>
    </row>
    <row r="74" spans="1:14" x14ac:dyDescent="0.35">
      <c r="A74" s="23">
        <v>41275</v>
      </c>
      <c r="B74" s="29">
        <v>652</v>
      </c>
      <c r="C74" s="29">
        <v>495</v>
      </c>
      <c r="D74" s="33">
        <f t="shared" si="11"/>
        <v>1693.1457660244851</v>
      </c>
      <c r="E74" s="33">
        <f t="shared" si="12"/>
        <v>103.14576602448503</v>
      </c>
      <c r="F74" s="6">
        <f t="shared" si="14"/>
        <v>859.31209113370255</v>
      </c>
      <c r="G74" s="6">
        <f t="shared" si="9"/>
        <v>652</v>
      </c>
      <c r="H74" s="6">
        <f t="shared" si="10"/>
        <v>0</v>
      </c>
      <c r="I74" s="6">
        <f t="shared" si="15"/>
        <v>207.31209113370255</v>
      </c>
      <c r="J74" s="33">
        <f t="shared" si="13"/>
        <v>533.31209113370255</v>
      </c>
      <c r="K74" s="6">
        <f t="shared" si="16"/>
        <v>452.23408475972155</v>
      </c>
      <c r="L74" s="6">
        <f t="shared" si="17"/>
        <v>381.59959013106095</v>
      </c>
      <c r="M74" s="27"/>
      <c r="N74" s="27"/>
    </row>
    <row r="75" spans="1:14" x14ac:dyDescent="0.35">
      <c r="A75" s="23">
        <v>41306</v>
      </c>
      <c r="B75" s="29">
        <v>533</v>
      </c>
      <c r="C75" s="29">
        <v>531</v>
      </c>
      <c r="D75" s="33">
        <f t="shared" si="11"/>
        <v>1746.9794409152676</v>
      </c>
      <c r="E75" s="33">
        <f t="shared" si="12"/>
        <v>105.97944091526759</v>
      </c>
      <c r="F75" s="6">
        <f t="shared" si="14"/>
        <v>659.54617589342411</v>
      </c>
      <c r="G75" s="6">
        <f t="shared" si="9"/>
        <v>533</v>
      </c>
      <c r="H75" s="6">
        <f t="shared" si="10"/>
        <v>0</v>
      </c>
      <c r="I75" s="6">
        <f t="shared" si="15"/>
        <v>126.54617589342411</v>
      </c>
      <c r="J75" s="33">
        <f t="shared" si="13"/>
        <v>393.04617589342411</v>
      </c>
      <c r="K75" s="6">
        <f t="shared" si="16"/>
        <v>381.59959013106095</v>
      </c>
      <c r="L75" s="6">
        <f t="shared" si="17"/>
        <v>705.8336748907825</v>
      </c>
      <c r="M75" s="27"/>
      <c r="N75" s="27"/>
    </row>
    <row r="76" spans="1:14" x14ac:dyDescent="0.35">
      <c r="A76" s="23">
        <v>41334</v>
      </c>
      <c r="B76" s="29">
        <v>473</v>
      </c>
      <c r="C76" s="29">
        <v>564</v>
      </c>
      <c r="D76" s="33">
        <f t="shared" si="11"/>
        <v>1780.3798507842066</v>
      </c>
      <c r="E76" s="33">
        <f t="shared" si="12"/>
        <v>109.37985078420665</v>
      </c>
      <c r="F76" s="6">
        <f t="shared" si="14"/>
        <v>508.14576602448506</v>
      </c>
      <c r="G76" s="6">
        <f t="shared" si="9"/>
        <v>473</v>
      </c>
      <c r="H76" s="6">
        <f t="shared" si="10"/>
        <v>0</v>
      </c>
      <c r="I76" s="6">
        <f t="shared" si="15"/>
        <v>35.145766024485056</v>
      </c>
      <c r="J76" s="33">
        <f t="shared" si="13"/>
        <v>271.64576602448506</v>
      </c>
      <c r="K76" s="6">
        <f t="shared" si="16"/>
        <v>705.8336748907825</v>
      </c>
      <c r="L76" s="6">
        <f t="shared" si="17"/>
        <v>566.40040986893905</v>
      </c>
      <c r="M76" s="27"/>
      <c r="N76" s="27"/>
    </row>
    <row r="77" spans="1:14" x14ac:dyDescent="0.35">
      <c r="A77" s="23">
        <v>41365</v>
      </c>
      <c r="B77" s="29">
        <v>646</v>
      </c>
      <c r="C77" s="29">
        <v>546</v>
      </c>
      <c r="D77" s="33">
        <f t="shared" si="11"/>
        <v>1775.1663032299577</v>
      </c>
      <c r="E77" s="33">
        <f t="shared" si="12"/>
        <v>89.166303229957762</v>
      </c>
      <c r="F77" s="6">
        <f t="shared" si="14"/>
        <v>740.97944091526756</v>
      </c>
      <c r="G77" s="6">
        <f t="shared" si="9"/>
        <v>646</v>
      </c>
      <c r="H77" s="6">
        <f t="shared" si="10"/>
        <v>0</v>
      </c>
      <c r="I77" s="6">
        <f t="shared" si="15"/>
        <v>94.97944091526756</v>
      </c>
      <c r="J77" s="33">
        <f t="shared" si="13"/>
        <v>417.97944091526756</v>
      </c>
      <c r="K77" s="6">
        <f t="shared" si="16"/>
        <v>566.40040986893905</v>
      </c>
      <c r="L77" s="6">
        <f t="shared" si="17"/>
        <v>467.78645244575114</v>
      </c>
      <c r="M77" s="27"/>
      <c r="N77" s="27"/>
    </row>
    <row r="78" spans="1:14" x14ac:dyDescent="0.35">
      <c r="A78" s="23">
        <v>41395</v>
      </c>
      <c r="B78" s="29">
        <v>662</v>
      </c>
      <c r="C78" s="29">
        <v>561</v>
      </c>
      <c r="D78" s="33">
        <f t="shared" si="11"/>
        <v>1716.4681476401836</v>
      </c>
      <c r="E78" s="33">
        <f t="shared" si="12"/>
        <v>104.46814764018356</v>
      </c>
      <c r="F78" s="6">
        <f t="shared" si="14"/>
        <v>661.37985078420661</v>
      </c>
      <c r="G78" s="6">
        <f t="shared" si="9"/>
        <v>661.37985078420661</v>
      </c>
      <c r="H78" s="6">
        <f t="shared" si="10"/>
        <v>0.62014921579338989</v>
      </c>
      <c r="I78" s="6">
        <f t="shared" si="15"/>
        <v>0</v>
      </c>
      <c r="J78" s="33">
        <f t="shared" si="13"/>
        <v>330.68992539210331</v>
      </c>
      <c r="K78" s="6">
        <f t="shared" si="16"/>
        <v>467.78645244575114</v>
      </c>
      <c r="L78" s="6">
        <f t="shared" si="17"/>
        <v>587.30184441022584</v>
      </c>
      <c r="M78" s="27"/>
      <c r="N78" s="27"/>
    </row>
    <row r="79" spans="1:14" x14ac:dyDescent="0.35">
      <c r="A79" s="23">
        <v>41426</v>
      </c>
      <c r="B79" s="29">
        <v>494</v>
      </c>
      <c r="C79" s="29">
        <v>579</v>
      </c>
      <c r="D79" s="33">
        <f t="shared" si="11"/>
        <v>1717.9137306094588</v>
      </c>
      <c r="E79" s="33">
        <f t="shared" si="12"/>
        <v>113.91373060945874</v>
      </c>
      <c r="F79" s="6">
        <f t="shared" si="14"/>
        <v>467.78645244575114</v>
      </c>
      <c r="G79" s="6">
        <f t="shared" si="9"/>
        <v>467.78645244575114</v>
      </c>
      <c r="H79" s="6">
        <f t="shared" si="10"/>
        <v>26.213547554248862</v>
      </c>
      <c r="I79" s="6">
        <f t="shared" si="15"/>
        <v>0</v>
      </c>
      <c r="J79" s="33">
        <f t="shared" si="13"/>
        <v>233.89322622287557</v>
      </c>
      <c r="K79" s="6">
        <f t="shared" si="16"/>
        <v>587.30184441022584</v>
      </c>
      <c r="L79" s="6">
        <f t="shared" si="17"/>
        <v>662.82543375348178</v>
      </c>
      <c r="M79" s="27"/>
      <c r="N79" s="27"/>
    </row>
    <row r="80" spans="1:14" x14ac:dyDescent="0.35">
      <c r="A80" s="23">
        <v>41456</v>
      </c>
      <c r="B80" s="29">
        <v>513</v>
      </c>
      <c r="C80" s="29">
        <v>472</v>
      </c>
      <c r="D80" s="33">
        <f t="shared" si="11"/>
        <v>1760.6159848886236</v>
      </c>
      <c r="E80" s="33">
        <f t="shared" si="12"/>
        <v>132.61598488862361</v>
      </c>
      <c r="F80" s="6">
        <f t="shared" si="14"/>
        <v>587.30184441022584</v>
      </c>
      <c r="G80" s="6">
        <f t="shared" si="9"/>
        <v>513</v>
      </c>
      <c r="H80" s="6">
        <f t="shared" si="10"/>
        <v>0</v>
      </c>
      <c r="I80" s="6">
        <f t="shared" si="15"/>
        <v>74.30184441022584</v>
      </c>
      <c r="J80" s="33">
        <f t="shared" si="13"/>
        <v>330.80184441022584</v>
      </c>
      <c r="K80" s="6">
        <f t="shared" si="16"/>
        <v>662.82543375348178</v>
      </c>
      <c r="L80" s="6">
        <f t="shared" si="17"/>
        <v>510.48870672491603</v>
      </c>
      <c r="M80" s="27"/>
      <c r="N80" s="27"/>
    </row>
    <row r="81" spans="1:14" x14ac:dyDescent="0.35">
      <c r="A81" s="23">
        <v>41487</v>
      </c>
      <c r="B81" s="29">
        <v>620</v>
      </c>
      <c r="C81" s="29">
        <v>553</v>
      </c>
      <c r="D81" s="33">
        <f t="shared" si="11"/>
        <v>1988.915779954154</v>
      </c>
      <c r="E81" s="33">
        <f t="shared" si="12"/>
        <v>130.91577995415409</v>
      </c>
      <c r="F81" s="6">
        <f t="shared" si="14"/>
        <v>737.12727816370762</v>
      </c>
      <c r="G81" s="6">
        <f t="shared" si="9"/>
        <v>620</v>
      </c>
      <c r="H81" s="6">
        <f t="shared" si="10"/>
        <v>0</v>
      </c>
      <c r="I81" s="6">
        <f t="shared" si="15"/>
        <v>117.12727816370762</v>
      </c>
      <c r="J81" s="33">
        <f t="shared" si="13"/>
        <v>427.12727816370762</v>
      </c>
      <c r="K81" s="6">
        <f t="shared" si="16"/>
        <v>510.48870672491603</v>
      </c>
      <c r="L81" s="6">
        <f t="shared" si="17"/>
        <v>741.29979506553036</v>
      </c>
      <c r="M81" s="27"/>
      <c r="N81" s="27"/>
    </row>
    <row r="82" spans="1:14" x14ac:dyDescent="0.35">
      <c r="A82" s="23">
        <v>41518</v>
      </c>
      <c r="B82" s="29">
        <v>681</v>
      </c>
      <c r="C82" s="29">
        <v>603</v>
      </c>
      <c r="D82" s="33">
        <f t="shared" si="11"/>
        <v>2101.9014126620268</v>
      </c>
      <c r="E82" s="33">
        <f t="shared" si="12"/>
        <v>103.90141266202704</v>
      </c>
      <c r="F82" s="6">
        <f t="shared" si="14"/>
        <v>627.61598488862364</v>
      </c>
      <c r="G82" s="6">
        <f t="shared" si="9"/>
        <v>627.61598488862364</v>
      </c>
      <c r="H82" s="6">
        <f t="shared" si="10"/>
        <v>53.384015111376357</v>
      </c>
      <c r="I82" s="6">
        <f t="shared" si="15"/>
        <v>0</v>
      </c>
      <c r="J82" s="33">
        <f t="shared" si="13"/>
        <v>313.80799244431182</v>
      </c>
      <c r="K82" s="6">
        <f t="shared" si="16"/>
        <v>741.29979506553036</v>
      </c>
      <c r="L82" s="6">
        <f t="shared" si="17"/>
        <v>732.98563270787281</v>
      </c>
      <c r="M82" s="27"/>
      <c r="N82" s="27"/>
    </row>
    <row r="83" spans="1:14" x14ac:dyDescent="0.35">
      <c r="A83" s="23">
        <v>41548</v>
      </c>
      <c r="B83" s="29">
        <v>579</v>
      </c>
      <c r="C83" s="29">
        <v>702</v>
      </c>
      <c r="D83" s="33">
        <f t="shared" si="11"/>
        <v>2036.9999781207403</v>
      </c>
      <c r="E83" s="33">
        <f t="shared" si="12"/>
        <v>91.999978120740309</v>
      </c>
      <c r="F83" s="6">
        <f t="shared" si="14"/>
        <v>741.29979506553036</v>
      </c>
      <c r="G83" s="6">
        <f t="shared" si="9"/>
        <v>579</v>
      </c>
      <c r="H83" s="6">
        <f t="shared" si="10"/>
        <v>0</v>
      </c>
      <c r="I83" s="6">
        <f t="shared" si="15"/>
        <v>162.29979506553036</v>
      </c>
      <c r="J83" s="33">
        <f t="shared" si="13"/>
        <v>451.79979506553036</v>
      </c>
      <c r="K83" s="6">
        <f t="shared" si="16"/>
        <v>732.98563270787281</v>
      </c>
      <c r="L83" s="6">
        <f t="shared" si="17"/>
        <v>562.71455034733708</v>
      </c>
      <c r="M83" s="27"/>
      <c r="N83" s="27"/>
    </row>
    <row r="84" spans="1:14" x14ac:dyDescent="0.35">
      <c r="A84" s="23">
        <v>41579</v>
      </c>
      <c r="B84" s="29">
        <v>586</v>
      </c>
      <c r="C84" s="29">
        <v>693</v>
      </c>
      <c r="D84" s="33">
        <f t="shared" si="11"/>
        <v>1847.8808754565543</v>
      </c>
      <c r="E84" s="33">
        <f t="shared" si="12"/>
        <v>117.88087545655432</v>
      </c>
      <c r="F84" s="6">
        <f t="shared" si="14"/>
        <v>895.28542777340317</v>
      </c>
      <c r="G84" s="6">
        <f t="shared" si="9"/>
        <v>586</v>
      </c>
      <c r="H84" s="6">
        <f t="shared" si="10"/>
        <v>0</v>
      </c>
      <c r="I84" s="6">
        <f t="shared" si="15"/>
        <v>309.28542777340317</v>
      </c>
      <c r="J84" s="33">
        <f t="shared" si="13"/>
        <v>602.28542777340317</v>
      </c>
      <c r="K84" s="6">
        <f t="shared" si="16"/>
        <v>562.71455034733708</v>
      </c>
      <c r="L84" s="6">
        <f t="shared" si="17"/>
        <v>389.8808973358141</v>
      </c>
      <c r="M84" s="27"/>
      <c r="N84" s="27"/>
    </row>
    <row r="85" spans="1:14" x14ac:dyDescent="0.35">
      <c r="A85" s="23">
        <v>41609</v>
      </c>
      <c r="B85" s="29">
        <v>437</v>
      </c>
      <c r="C85" s="29">
        <v>550</v>
      </c>
      <c r="D85" s="33">
        <f t="shared" si="11"/>
        <v>1809.8623875957769</v>
      </c>
      <c r="E85" s="33">
        <f t="shared" si="12"/>
        <v>148.86238759577694</v>
      </c>
      <c r="F85" s="6">
        <f t="shared" si="14"/>
        <v>871.99997812074025</v>
      </c>
      <c r="G85" s="6">
        <f t="shared" si="9"/>
        <v>437</v>
      </c>
      <c r="H85" s="6">
        <f t="shared" si="10"/>
        <v>0</v>
      </c>
      <c r="I85" s="6">
        <f t="shared" si="15"/>
        <v>434.99997812074025</v>
      </c>
      <c r="J85" s="33">
        <f t="shared" si="13"/>
        <v>653.49997812074025</v>
      </c>
      <c r="K85" s="6">
        <f t="shared" si="16"/>
        <v>389.8808973358141</v>
      </c>
      <c r="L85" s="6">
        <f t="shared" si="17"/>
        <v>547.98151213922256</v>
      </c>
      <c r="M85" s="27"/>
      <c r="N85" s="27"/>
    </row>
    <row r="86" spans="1:14" x14ac:dyDescent="0.35">
      <c r="A86" s="23">
        <v>41640</v>
      </c>
      <c r="B86" s="29">
        <v>919</v>
      </c>
      <c r="C86" s="29">
        <v>487</v>
      </c>
      <c r="D86" s="33">
        <f t="shared" si="11"/>
        <v>2076.1991365036024</v>
      </c>
      <c r="E86" s="33">
        <f t="shared" si="12"/>
        <v>177.19913650360249</v>
      </c>
      <c r="F86" s="6">
        <f t="shared" si="14"/>
        <v>824.88087545655435</v>
      </c>
      <c r="G86" s="6">
        <f t="shared" si="9"/>
        <v>824.88087545655435</v>
      </c>
      <c r="H86" s="6">
        <f t="shared" si="10"/>
        <v>94.11912454344565</v>
      </c>
      <c r="I86" s="6">
        <f t="shared" si="15"/>
        <v>0</v>
      </c>
      <c r="J86" s="33">
        <f t="shared" si="13"/>
        <v>412.44043772827717</v>
      </c>
      <c r="K86" s="6">
        <f t="shared" si="16"/>
        <v>547.98151213922256</v>
      </c>
      <c r="L86" s="6">
        <f t="shared" si="17"/>
        <v>703.33674890782549</v>
      </c>
      <c r="M86" s="27"/>
      <c r="N86" s="27"/>
    </row>
    <row r="87" spans="1:14" x14ac:dyDescent="0.35">
      <c r="A87" s="23">
        <v>41671</v>
      </c>
      <c r="B87" s="29">
        <v>896</v>
      </c>
      <c r="C87" s="29">
        <v>624</v>
      </c>
      <c r="D87" s="33">
        <f t="shared" si="11"/>
        <v>2533.6221329227096</v>
      </c>
      <c r="E87" s="33">
        <f t="shared" si="12"/>
        <v>183.62213292270962</v>
      </c>
      <c r="F87" s="6">
        <f t="shared" si="14"/>
        <v>547.98151213922256</v>
      </c>
      <c r="G87" s="6">
        <f t="shared" si="9"/>
        <v>547.98151213922256</v>
      </c>
      <c r="H87" s="6">
        <f t="shared" si="10"/>
        <v>348.01848786077744</v>
      </c>
      <c r="I87" s="6">
        <f t="shared" si="15"/>
        <v>0</v>
      </c>
      <c r="J87" s="33">
        <f t="shared" si="13"/>
        <v>273.99075606961128</v>
      </c>
      <c r="K87" s="6">
        <f t="shared" si="16"/>
        <v>703.33674890782549</v>
      </c>
      <c r="L87" s="6">
        <f t="shared" si="17"/>
        <v>1282.3038718756616</v>
      </c>
      <c r="M87" s="27"/>
      <c r="N87" s="27"/>
    </row>
    <row r="88" spans="1:14" x14ac:dyDescent="0.35">
      <c r="A88" s="23">
        <v>41699</v>
      </c>
      <c r="B88" s="29">
        <v>1016</v>
      </c>
      <c r="C88" s="29">
        <v>788</v>
      </c>
      <c r="D88" s="33">
        <f t="shared" si="11"/>
        <v>2870.6652566783505</v>
      </c>
      <c r="E88" s="33">
        <f t="shared" si="12"/>
        <v>172.6652566783504</v>
      </c>
      <c r="F88" s="6">
        <f t="shared" si="14"/>
        <v>703.33674890782549</v>
      </c>
      <c r="G88" s="6">
        <f t="shared" si="9"/>
        <v>703.33674890782549</v>
      </c>
      <c r="H88" s="6">
        <f t="shared" si="10"/>
        <v>312.66325109217451</v>
      </c>
      <c r="I88" s="6">
        <f t="shared" si="15"/>
        <v>0</v>
      </c>
      <c r="J88" s="33">
        <f t="shared" si="13"/>
        <v>351.66837445391275</v>
      </c>
      <c r="K88" s="6">
        <f t="shared" si="16"/>
        <v>1282.3038718756616</v>
      </c>
      <c r="L88" s="6">
        <f t="shared" si="17"/>
        <v>885.02463589486342</v>
      </c>
      <c r="M88" s="27"/>
      <c r="N88" s="27"/>
    </row>
    <row r="89" spans="1:14" x14ac:dyDescent="0.35">
      <c r="A89" s="23">
        <v>41730</v>
      </c>
      <c r="B89" s="29">
        <v>946</v>
      </c>
      <c r="C89" s="29">
        <v>938</v>
      </c>
      <c r="D89" s="33">
        <f t="shared" si="11"/>
        <v>2961.9055113514178</v>
      </c>
      <c r="E89" s="33">
        <f t="shared" si="12"/>
        <v>137.90551135141772</v>
      </c>
      <c r="F89" s="6">
        <f t="shared" si="14"/>
        <v>1282.3038718756616</v>
      </c>
      <c r="G89" s="6">
        <f t="shared" si="9"/>
        <v>946</v>
      </c>
      <c r="H89" s="6">
        <f t="shared" si="10"/>
        <v>0</v>
      </c>
      <c r="I89" s="6">
        <f t="shared" si="15"/>
        <v>336.30387187566157</v>
      </c>
      <c r="J89" s="33">
        <f t="shared" si="13"/>
        <v>809.30387187566157</v>
      </c>
      <c r="K89" s="6">
        <f t="shared" si="16"/>
        <v>885.02463589486342</v>
      </c>
      <c r="L89" s="6">
        <f t="shared" si="17"/>
        <v>794.57700358089278</v>
      </c>
      <c r="M89" s="27"/>
      <c r="N89" s="27"/>
    </row>
    <row r="90" spans="1:14" x14ac:dyDescent="0.35">
      <c r="A90" s="23">
        <v>41760</v>
      </c>
      <c r="B90" s="29">
        <v>733</v>
      </c>
      <c r="C90" s="29">
        <v>972</v>
      </c>
      <c r="D90" s="33">
        <f t="shared" si="11"/>
        <v>2772.2299423118116</v>
      </c>
      <c r="E90" s="33">
        <f t="shared" si="12"/>
        <v>156.22994231181158</v>
      </c>
      <c r="F90" s="6">
        <f t="shared" si="14"/>
        <v>1221.328507770525</v>
      </c>
      <c r="G90" s="6">
        <f t="shared" si="9"/>
        <v>733</v>
      </c>
      <c r="H90" s="6">
        <f t="shared" si="10"/>
        <v>0</v>
      </c>
      <c r="I90" s="6">
        <f t="shared" si="15"/>
        <v>488.32850777052499</v>
      </c>
      <c r="J90" s="33">
        <f t="shared" si="13"/>
        <v>854.82850777052499</v>
      </c>
      <c r="K90" s="6">
        <f t="shared" si="16"/>
        <v>794.57700358089278</v>
      </c>
      <c r="L90" s="6">
        <f t="shared" si="17"/>
        <v>756.32443096039378</v>
      </c>
      <c r="M90" s="27"/>
      <c r="N90" s="27"/>
    </row>
    <row r="91" spans="1:14" x14ac:dyDescent="0.35">
      <c r="A91" s="23">
        <v>41791</v>
      </c>
      <c r="B91" s="29">
        <v>644</v>
      </c>
      <c r="C91" s="29">
        <v>914</v>
      </c>
      <c r="D91" s="33">
        <f t="shared" si="11"/>
        <v>2636.1087903029302</v>
      </c>
      <c r="E91" s="33">
        <f t="shared" si="12"/>
        <v>165.10879030293026</v>
      </c>
      <c r="F91" s="6">
        <f t="shared" si="14"/>
        <v>1282.9055113514178</v>
      </c>
      <c r="G91" s="6">
        <f t="shared" si="9"/>
        <v>644</v>
      </c>
      <c r="H91" s="6">
        <f t="shared" si="10"/>
        <v>0</v>
      </c>
      <c r="I91" s="6">
        <f t="shared" si="15"/>
        <v>638.90551135141777</v>
      </c>
      <c r="J91" s="33">
        <f t="shared" si="13"/>
        <v>960.90551135141777</v>
      </c>
      <c r="K91" s="6">
        <f t="shared" si="16"/>
        <v>756.32443096039378</v>
      </c>
      <c r="L91" s="6">
        <f t="shared" si="17"/>
        <v>596.87884799111862</v>
      </c>
      <c r="M91" s="27"/>
      <c r="N91" s="27"/>
    </row>
    <row r="92" spans="1:14" x14ac:dyDescent="0.35">
      <c r="A92" s="23">
        <v>41821</v>
      </c>
      <c r="B92" s="29">
        <v>670</v>
      </c>
      <c r="C92" s="29">
        <v>730</v>
      </c>
      <c r="D92" s="33">
        <f t="shared" si="11"/>
        <v>2601.0204934469534</v>
      </c>
      <c r="E92" s="33">
        <f t="shared" si="12"/>
        <v>170.02049344695334</v>
      </c>
      <c r="F92" s="6">
        <f t="shared" si="14"/>
        <v>1395.2299423118116</v>
      </c>
      <c r="G92" s="6">
        <f t="shared" si="9"/>
        <v>670</v>
      </c>
      <c r="H92" s="6">
        <f t="shared" si="10"/>
        <v>0</v>
      </c>
      <c r="I92" s="6">
        <f t="shared" si="15"/>
        <v>725.22994231181156</v>
      </c>
      <c r="J92" s="33">
        <f t="shared" si="13"/>
        <v>1060.2299423118116</v>
      </c>
      <c r="K92" s="6">
        <f t="shared" si="16"/>
        <v>596.87884799111862</v>
      </c>
      <c r="L92" s="6">
        <f t="shared" si="17"/>
        <v>608.91170314402325</v>
      </c>
      <c r="M92" s="27"/>
      <c r="N92" s="27"/>
    </row>
    <row r="93" spans="1:14" x14ac:dyDescent="0.35">
      <c r="A93" s="23">
        <v>41852</v>
      </c>
      <c r="B93" s="29">
        <v>816</v>
      </c>
      <c r="C93" s="29">
        <v>827</v>
      </c>
      <c r="D93" s="33">
        <f t="shared" si="11"/>
        <v>2769.5092001718695</v>
      </c>
      <c r="E93" s="33">
        <f t="shared" si="12"/>
        <v>168.50920017186931</v>
      </c>
      <c r="F93" s="6">
        <f t="shared" si="14"/>
        <v>1322.1087903029302</v>
      </c>
      <c r="G93" s="6">
        <f t="shared" si="9"/>
        <v>816</v>
      </c>
      <c r="H93" s="6">
        <f t="shared" si="10"/>
        <v>0</v>
      </c>
      <c r="I93" s="6">
        <f t="shared" si="15"/>
        <v>506.10879030293017</v>
      </c>
      <c r="J93" s="33">
        <f t="shared" si="13"/>
        <v>914.10879030293017</v>
      </c>
      <c r="K93" s="6">
        <f t="shared" si="16"/>
        <v>608.91170314402325</v>
      </c>
      <c r="L93" s="6">
        <f t="shared" si="17"/>
        <v>838.48870672491603</v>
      </c>
      <c r="M93" s="27"/>
      <c r="N93" s="27"/>
    </row>
    <row r="94" spans="1:14" x14ac:dyDescent="0.35">
      <c r="A94" s="23">
        <v>41883</v>
      </c>
      <c r="B94" s="29">
        <v>670</v>
      </c>
      <c r="C94" s="29">
        <v>874</v>
      </c>
      <c r="D94" s="33">
        <f t="shared" si="11"/>
        <v>2795.7823099978409</v>
      </c>
      <c r="E94" s="33">
        <f t="shared" si="12"/>
        <v>129.78230999784105</v>
      </c>
      <c r="F94" s="6">
        <f t="shared" si="14"/>
        <v>1115.0204934469534</v>
      </c>
      <c r="G94" s="6">
        <f t="shared" si="9"/>
        <v>670</v>
      </c>
      <c r="H94" s="6">
        <f t="shared" si="10"/>
        <v>0</v>
      </c>
      <c r="I94" s="6">
        <f t="shared" si="15"/>
        <v>445.02049344695342</v>
      </c>
      <c r="J94" s="33">
        <f t="shared" si="13"/>
        <v>780.02049344695342</v>
      </c>
      <c r="K94" s="6">
        <f t="shared" si="16"/>
        <v>838.48870672491603</v>
      </c>
      <c r="L94" s="6">
        <f t="shared" si="17"/>
        <v>842.27310982597146</v>
      </c>
      <c r="M94" s="27"/>
      <c r="N94" s="27"/>
    </row>
    <row r="95" spans="1:14" x14ac:dyDescent="0.35">
      <c r="A95" s="23">
        <v>41913</v>
      </c>
      <c r="B95" s="29">
        <v>778</v>
      </c>
      <c r="C95" s="29">
        <v>900</v>
      </c>
      <c r="D95" s="33">
        <f t="shared" si="11"/>
        <v>2608.9712216572266</v>
      </c>
      <c r="E95" s="33">
        <f t="shared" si="12"/>
        <v>129.97122165722655</v>
      </c>
      <c r="F95" s="6">
        <f t="shared" si="14"/>
        <v>1283.5092001718695</v>
      </c>
      <c r="G95" s="6">
        <f t="shared" si="9"/>
        <v>778</v>
      </c>
      <c r="H95" s="6">
        <f t="shared" si="10"/>
        <v>0</v>
      </c>
      <c r="I95" s="6">
        <f t="shared" si="15"/>
        <v>505.50920017186945</v>
      </c>
      <c r="J95" s="33">
        <f t="shared" si="13"/>
        <v>894.50920017186945</v>
      </c>
      <c r="K95" s="6">
        <f t="shared" si="16"/>
        <v>842.27310982597146</v>
      </c>
      <c r="L95" s="6">
        <f t="shared" si="17"/>
        <v>483.18891165938567</v>
      </c>
      <c r="M95" s="27"/>
      <c r="N95" s="27"/>
    </row>
    <row r="96" spans="1:14" x14ac:dyDescent="0.35">
      <c r="A96" s="23">
        <v>41944</v>
      </c>
      <c r="B96" s="29">
        <v>710</v>
      </c>
      <c r="C96" s="29">
        <v>892</v>
      </c>
      <c r="D96" s="33">
        <f t="shared" si="11"/>
        <v>2391.3038718756616</v>
      </c>
      <c r="E96" s="33">
        <f t="shared" si="12"/>
        <v>124.30387187566144</v>
      </c>
      <c r="F96" s="6">
        <f t="shared" si="14"/>
        <v>1347.7823099978409</v>
      </c>
      <c r="G96" s="6">
        <f t="shared" si="9"/>
        <v>710</v>
      </c>
      <c r="H96" s="6">
        <f t="shared" si="10"/>
        <v>0</v>
      </c>
      <c r="I96" s="6">
        <f t="shared" si="15"/>
        <v>637.78230999784091</v>
      </c>
      <c r="J96" s="33">
        <f t="shared" si="13"/>
        <v>992.78230999784091</v>
      </c>
      <c r="K96" s="6">
        <f t="shared" si="16"/>
        <v>483.18891165938567</v>
      </c>
      <c r="L96" s="6">
        <f t="shared" si="17"/>
        <v>560.33265021843499</v>
      </c>
      <c r="M96" s="27"/>
      <c r="N96" s="27"/>
    </row>
    <row r="97" spans="1:14" x14ac:dyDescent="0.35">
      <c r="A97" s="23">
        <v>41974</v>
      </c>
      <c r="B97" s="29">
        <v>804</v>
      </c>
      <c r="C97" s="29">
        <v>687</v>
      </c>
      <c r="D97" s="33">
        <f t="shared" si="11"/>
        <v>2162.40448667907</v>
      </c>
      <c r="E97" s="33">
        <f t="shared" si="12"/>
        <v>129.40448667907006</v>
      </c>
      <c r="F97" s="6">
        <f t="shared" si="14"/>
        <v>1120.9712216572266</v>
      </c>
      <c r="G97" s="6">
        <f t="shared" si="9"/>
        <v>804</v>
      </c>
      <c r="H97" s="6">
        <f t="shared" si="10"/>
        <v>0</v>
      </c>
      <c r="I97" s="6">
        <f t="shared" si="15"/>
        <v>316.97122165722658</v>
      </c>
      <c r="J97" s="33">
        <f t="shared" si="13"/>
        <v>718.97122165722658</v>
      </c>
      <c r="K97" s="6">
        <f t="shared" si="16"/>
        <v>560.33265021843499</v>
      </c>
      <c r="L97" s="6">
        <f t="shared" si="17"/>
        <v>481.10061480340846</v>
      </c>
      <c r="M97" s="27"/>
      <c r="N97" s="27"/>
    </row>
    <row r="98" spans="1:14" x14ac:dyDescent="0.35">
      <c r="A98" s="23">
        <v>42005</v>
      </c>
      <c r="B98" s="29">
        <v>649</v>
      </c>
      <c r="C98" s="29">
        <v>688</v>
      </c>
      <c r="D98" s="33">
        <f t="shared" si="11"/>
        <v>2170.0389813077309</v>
      </c>
      <c r="E98" s="33">
        <f t="shared" si="12"/>
        <v>139.03898130773075</v>
      </c>
      <c r="F98" s="6">
        <f t="shared" si="14"/>
        <v>877.30387187566157</v>
      </c>
      <c r="G98" s="6">
        <f t="shared" si="9"/>
        <v>649</v>
      </c>
      <c r="H98" s="6">
        <f t="shared" si="10"/>
        <v>0</v>
      </c>
      <c r="I98" s="6">
        <f t="shared" si="15"/>
        <v>228.30387187566157</v>
      </c>
      <c r="J98" s="33">
        <f t="shared" si="13"/>
        <v>552.80387187566157</v>
      </c>
      <c r="K98" s="6">
        <f t="shared" si="16"/>
        <v>481.10061480340846</v>
      </c>
      <c r="L98" s="6">
        <f t="shared" si="17"/>
        <v>811.63449462866083</v>
      </c>
      <c r="M98" s="27"/>
      <c r="N98" s="27"/>
    </row>
    <row r="99" spans="1:14" x14ac:dyDescent="0.35">
      <c r="A99" s="23">
        <v>42036</v>
      </c>
      <c r="B99" s="29">
        <v>636</v>
      </c>
      <c r="C99" s="29">
        <v>658</v>
      </c>
      <c r="D99" s="33">
        <f t="shared" si="11"/>
        <v>2214.071836460635</v>
      </c>
      <c r="E99" s="33">
        <f t="shared" si="12"/>
        <v>135.07183646063515</v>
      </c>
      <c r="F99" s="6">
        <f t="shared" si="14"/>
        <v>709.40448667907003</v>
      </c>
      <c r="G99" s="6">
        <f t="shared" si="9"/>
        <v>636</v>
      </c>
      <c r="H99" s="6">
        <f t="shared" si="10"/>
        <v>0</v>
      </c>
      <c r="I99" s="6">
        <f t="shared" si="15"/>
        <v>73.404486679070033</v>
      </c>
      <c r="J99" s="33">
        <f t="shared" si="13"/>
        <v>391.40448667907003</v>
      </c>
      <c r="K99" s="6">
        <f t="shared" si="16"/>
        <v>811.63449462866083</v>
      </c>
      <c r="L99" s="6">
        <f t="shared" si="17"/>
        <v>693.03285515290418</v>
      </c>
      <c r="M99" s="27"/>
      <c r="N99" s="27"/>
    </row>
    <row r="100" spans="1:14" x14ac:dyDescent="0.35">
      <c r="A100" s="23">
        <v>42064</v>
      </c>
      <c r="B100" s="29">
        <v>785</v>
      </c>
      <c r="C100" s="29">
        <v>685</v>
      </c>
      <c r="D100" s="33">
        <f t="shared" si="11"/>
        <v>2265.5933983384557</v>
      </c>
      <c r="E100" s="33">
        <f t="shared" si="12"/>
        <v>129.59339833845556</v>
      </c>
      <c r="F100" s="6">
        <f t="shared" si="14"/>
        <v>885.03898130773086</v>
      </c>
      <c r="G100" s="6">
        <f t="shared" si="9"/>
        <v>785</v>
      </c>
      <c r="H100" s="6">
        <f t="shared" si="10"/>
        <v>0</v>
      </c>
      <c r="I100" s="6">
        <f t="shared" si="15"/>
        <v>100.03898130773086</v>
      </c>
      <c r="J100" s="33">
        <f t="shared" si="13"/>
        <v>492.53898130773086</v>
      </c>
      <c r="K100" s="6">
        <f t="shared" si="16"/>
        <v>693.03285515290418</v>
      </c>
      <c r="L100" s="6">
        <f t="shared" si="17"/>
        <v>687.52156187782066</v>
      </c>
      <c r="M100" s="27"/>
      <c r="N100" s="27"/>
    </row>
    <row r="101" spans="1:14" x14ac:dyDescent="0.35">
      <c r="A101" s="23">
        <v>42095</v>
      </c>
      <c r="B101" s="29">
        <v>733</v>
      </c>
      <c r="C101" s="29">
        <v>736</v>
      </c>
      <c r="D101" s="33">
        <f t="shared" si="11"/>
        <v>2256.581080391024</v>
      </c>
      <c r="E101" s="33">
        <f t="shared" si="12"/>
        <v>119.58108039102386</v>
      </c>
      <c r="F101" s="6">
        <f t="shared" si="14"/>
        <v>793.07183646063504</v>
      </c>
      <c r="G101" s="6">
        <f t="shared" si="9"/>
        <v>733</v>
      </c>
      <c r="H101" s="6">
        <f t="shared" si="10"/>
        <v>0</v>
      </c>
      <c r="I101" s="6">
        <f t="shared" si="15"/>
        <v>60.071836460635041</v>
      </c>
      <c r="J101" s="33">
        <f t="shared" si="13"/>
        <v>426.57183646063504</v>
      </c>
      <c r="K101" s="6">
        <f t="shared" si="16"/>
        <v>687.52156187782066</v>
      </c>
      <c r="L101" s="6">
        <f t="shared" si="17"/>
        <v>775.98768205256829</v>
      </c>
      <c r="M101" s="27"/>
      <c r="N101" s="27"/>
    </row>
    <row r="102" spans="1:14" x14ac:dyDescent="0.35">
      <c r="A102" s="23">
        <v>42125</v>
      </c>
      <c r="B102" s="29">
        <v>693</v>
      </c>
      <c r="C102" s="29">
        <v>715</v>
      </c>
      <c r="D102" s="33">
        <f t="shared" si="11"/>
        <v>2170.0163947575629</v>
      </c>
      <c r="E102" s="33">
        <f t="shared" si="12"/>
        <v>136.01639475756269</v>
      </c>
      <c r="F102" s="6">
        <f t="shared" si="14"/>
        <v>747.5933983384557</v>
      </c>
      <c r="G102" s="6">
        <f t="shared" si="9"/>
        <v>693</v>
      </c>
      <c r="H102" s="6">
        <f t="shared" si="10"/>
        <v>0</v>
      </c>
      <c r="I102" s="6">
        <f t="shared" si="15"/>
        <v>54.5933983384557</v>
      </c>
      <c r="J102" s="33">
        <f t="shared" si="13"/>
        <v>401.0933983384557</v>
      </c>
      <c r="K102" s="6">
        <f t="shared" si="16"/>
        <v>775.98768205256829</v>
      </c>
      <c r="L102" s="6">
        <f t="shared" si="17"/>
        <v>646.43531436653893</v>
      </c>
      <c r="M102" s="27"/>
      <c r="N102" s="27"/>
    </row>
    <row r="103" spans="1:14" x14ac:dyDescent="0.35">
      <c r="A103" s="23">
        <v>42156</v>
      </c>
      <c r="B103" s="29">
        <v>849</v>
      </c>
      <c r="C103" s="29">
        <v>686</v>
      </c>
      <c r="D103" s="33">
        <f t="shared" si="11"/>
        <v>2191.4517091241014</v>
      </c>
      <c r="E103" s="33">
        <f t="shared" si="12"/>
        <v>152.45170912410151</v>
      </c>
      <c r="F103" s="6">
        <f t="shared" si="14"/>
        <v>830.58108039102399</v>
      </c>
      <c r="G103" s="6">
        <f t="shared" si="9"/>
        <v>830.58108039102399</v>
      </c>
      <c r="H103" s="6">
        <f t="shared" si="10"/>
        <v>18.418919608976012</v>
      </c>
      <c r="I103" s="6">
        <f t="shared" si="15"/>
        <v>0</v>
      </c>
      <c r="J103" s="33">
        <f t="shared" si="13"/>
        <v>415.29054019551199</v>
      </c>
      <c r="K103" s="6">
        <f t="shared" si="16"/>
        <v>646.43531436653893</v>
      </c>
      <c r="L103" s="6">
        <f t="shared" si="17"/>
        <v>714.43531436653848</v>
      </c>
      <c r="M103" s="27"/>
      <c r="N103" s="27"/>
    </row>
    <row r="104" spans="1:14" x14ac:dyDescent="0.35">
      <c r="A104" s="23">
        <v>42186</v>
      </c>
      <c r="B104" s="29">
        <v>617</v>
      </c>
      <c r="C104" s="29">
        <v>633</v>
      </c>
      <c r="D104" s="33">
        <f t="shared" si="11"/>
        <v>2328.5092001718695</v>
      </c>
      <c r="E104" s="33">
        <f t="shared" si="12"/>
        <v>168.50920017186931</v>
      </c>
      <c r="F104" s="6">
        <f t="shared" si="14"/>
        <v>646.43531436653893</v>
      </c>
      <c r="G104" s="6">
        <f t="shared" si="9"/>
        <v>617</v>
      </c>
      <c r="H104" s="6">
        <f t="shared" si="10"/>
        <v>0</v>
      </c>
      <c r="I104" s="6">
        <f t="shared" si="15"/>
        <v>29.435314366538933</v>
      </c>
      <c r="J104" s="33">
        <f t="shared" si="13"/>
        <v>337.93531436653893</v>
      </c>
      <c r="K104" s="6">
        <f t="shared" si="16"/>
        <v>714.43531436653848</v>
      </c>
      <c r="L104" s="6">
        <f t="shared" si="17"/>
        <v>967.63857143879204</v>
      </c>
      <c r="M104" s="27"/>
      <c r="N104" s="27"/>
    </row>
    <row r="105" spans="1:14" x14ac:dyDescent="0.35">
      <c r="A105" s="23">
        <v>42217</v>
      </c>
      <c r="B105" s="29">
        <v>860</v>
      </c>
      <c r="C105" s="29">
        <v>720</v>
      </c>
      <c r="D105" s="33">
        <f t="shared" si="11"/>
        <v>2604.5112495165645</v>
      </c>
      <c r="E105" s="33">
        <f t="shared" si="12"/>
        <v>185.51124951656465</v>
      </c>
      <c r="F105" s="6">
        <f t="shared" si="14"/>
        <v>743.87062873307741</v>
      </c>
      <c r="G105" s="6">
        <f t="shared" si="9"/>
        <v>743.87062873307741</v>
      </c>
      <c r="H105" s="6">
        <f t="shared" si="10"/>
        <v>116.12937126692259</v>
      </c>
      <c r="I105" s="6">
        <f t="shared" si="15"/>
        <v>0</v>
      </c>
      <c r="J105" s="33">
        <f t="shared" si="13"/>
        <v>371.93531436653871</v>
      </c>
      <c r="K105" s="6">
        <f t="shared" si="16"/>
        <v>967.63857143879204</v>
      </c>
      <c r="L105" s="6">
        <f t="shared" si="17"/>
        <v>893.00204934469502</v>
      </c>
      <c r="M105" s="27"/>
      <c r="N105" s="27"/>
    </row>
    <row r="106" spans="1:14" x14ac:dyDescent="0.35">
      <c r="A106" s="23">
        <v>42248</v>
      </c>
      <c r="B106" s="29">
        <v>777</v>
      </c>
      <c r="C106" s="29">
        <v>807</v>
      </c>
      <c r="D106" s="33">
        <f t="shared" si="11"/>
        <v>2836.4742956742693</v>
      </c>
      <c r="E106" s="33">
        <f t="shared" si="12"/>
        <v>155.47429567426957</v>
      </c>
      <c r="F106" s="6">
        <f t="shared" si="14"/>
        <v>967.63857143879204</v>
      </c>
      <c r="G106" s="6">
        <f t="shared" si="9"/>
        <v>777</v>
      </c>
      <c r="H106" s="6">
        <f t="shared" si="10"/>
        <v>0</v>
      </c>
      <c r="I106" s="6">
        <f t="shared" si="15"/>
        <v>190.63857143879204</v>
      </c>
      <c r="J106" s="33">
        <f t="shared" si="13"/>
        <v>579.13857143879204</v>
      </c>
      <c r="K106" s="6">
        <f t="shared" si="16"/>
        <v>893.00204934469502</v>
      </c>
      <c r="L106" s="6">
        <f t="shared" si="17"/>
        <v>975.83367489078228</v>
      </c>
      <c r="M106" s="27"/>
      <c r="N106" s="27"/>
    </row>
    <row r="107" spans="1:14" x14ac:dyDescent="0.35">
      <c r="A107" s="23">
        <v>42278</v>
      </c>
      <c r="B107" s="29">
        <v>1010</v>
      </c>
      <c r="C107" s="29">
        <v>892</v>
      </c>
      <c r="D107" s="33">
        <f t="shared" si="11"/>
        <v>2862.1087903029302</v>
      </c>
      <c r="E107" s="33">
        <f t="shared" si="12"/>
        <v>165.10879030293026</v>
      </c>
      <c r="F107" s="6">
        <f t="shared" si="14"/>
        <v>1083.6406207834871</v>
      </c>
      <c r="G107" s="6">
        <f t="shared" si="9"/>
        <v>1010</v>
      </c>
      <c r="H107" s="6">
        <f t="shared" si="10"/>
        <v>0</v>
      </c>
      <c r="I107" s="6">
        <f t="shared" si="15"/>
        <v>73.640620783487066</v>
      </c>
      <c r="J107" s="33">
        <f t="shared" si="13"/>
        <v>578.64062078348707</v>
      </c>
      <c r="K107" s="6">
        <f t="shared" si="16"/>
        <v>975.83367489078228</v>
      </c>
      <c r="L107" s="6">
        <f t="shared" si="17"/>
        <v>802.63449462866083</v>
      </c>
      <c r="M107" s="27"/>
      <c r="N107" s="27"/>
    </row>
    <row r="108" spans="1:14" x14ac:dyDescent="0.35">
      <c r="A108" s="23">
        <v>42309</v>
      </c>
      <c r="B108" s="29">
        <v>934</v>
      </c>
      <c r="C108" s="29">
        <v>982</v>
      </c>
      <c r="D108" s="33">
        <f t="shared" si="11"/>
        <v>2860.7330163288548</v>
      </c>
      <c r="E108" s="33">
        <f t="shared" si="12"/>
        <v>181.73301632885457</v>
      </c>
      <c r="F108" s="6">
        <f t="shared" si="14"/>
        <v>1049.4742956742693</v>
      </c>
      <c r="G108" s="6">
        <f t="shared" si="9"/>
        <v>934</v>
      </c>
      <c r="H108" s="6">
        <f t="shared" si="10"/>
        <v>0</v>
      </c>
      <c r="I108" s="6">
        <f t="shared" si="15"/>
        <v>115.47429567426934</v>
      </c>
      <c r="J108" s="33">
        <f t="shared" si="13"/>
        <v>582.47429567426934</v>
      </c>
      <c r="K108" s="6">
        <f t="shared" si="16"/>
        <v>802.63449462866083</v>
      </c>
      <c r="L108" s="6">
        <f t="shared" si="17"/>
        <v>1008.6242260259246</v>
      </c>
      <c r="M108" s="27"/>
      <c r="N108" s="27"/>
    </row>
    <row r="109" spans="1:14" x14ac:dyDescent="0.35">
      <c r="A109" s="23">
        <v>42339</v>
      </c>
      <c r="B109" s="29">
        <v>1024</v>
      </c>
      <c r="C109" s="29">
        <v>823</v>
      </c>
      <c r="D109" s="33">
        <f t="shared" si="11"/>
        <v>2856.0348607390806</v>
      </c>
      <c r="E109" s="33">
        <f t="shared" si="12"/>
        <v>197.03486073908039</v>
      </c>
      <c r="F109" s="6">
        <f t="shared" si="14"/>
        <v>918.10879030293017</v>
      </c>
      <c r="G109" s="6">
        <f t="shared" si="9"/>
        <v>918.10879030293017</v>
      </c>
      <c r="H109" s="6">
        <f t="shared" si="10"/>
        <v>105.89120969706983</v>
      </c>
      <c r="I109" s="6">
        <f t="shared" si="15"/>
        <v>0</v>
      </c>
      <c r="J109" s="33">
        <f t="shared" si="13"/>
        <v>459.05439515146509</v>
      </c>
      <c r="K109" s="6">
        <f t="shared" si="16"/>
        <v>1008.6242260259246</v>
      </c>
      <c r="L109" s="6">
        <f t="shared" si="17"/>
        <v>929.30184441022584</v>
      </c>
      <c r="M109" s="27"/>
      <c r="N109" s="27"/>
    </row>
    <row r="110" spans="1:14" x14ac:dyDescent="0.35">
      <c r="A110" s="23">
        <v>42370</v>
      </c>
      <c r="B110" s="29">
        <v>1089</v>
      </c>
      <c r="C110" s="29">
        <v>874</v>
      </c>
      <c r="D110" s="33">
        <f t="shared" si="11"/>
        <v>3082.2689454988022</v>
      </c>
      <c r="E110" s="33">
        <f t="shared" si="12"/>
        <v>203.268945498802</v>
      </c>
      <c r="F110" s="6">
        <f t="shared" si="14"/>
        <v>1008.6242260259246</v>
      </c>
      <c r="G110" s="6">
        <f t="shared" si="9"/>
        <v>1008.6242260259246</v>
      </c>
      <c r="H110" s="6">
        <f t="shared" si="10"/>
        <v>80.3757739740754</v>
      </c>
      <c r="I110" s="6">
        <f t="shared" si="15"/>
        <v>0</v>
      </c>
      <c r="J110" s="33">
        <f t="shared" si="13"/>
        <v>504.3121130129623</v>
      </c>
      <c r="K110" s="6">
        <f t="shared" si="16"/>
        <v>929.30184441022584</v>
      </c>
      <c r="L110" s="6">
        <f t="shared" si="17"/>
        <v>1144.3428750626517</v>
      </c>
      <c r="M110" s="27"/>
      <c r="N110" s="27"/>
    </row>
    <row r="111" spans="1:14" x14ac:dyDescent="0.35">
      <c r="A111" s="23">
        <v>42401</v>
      </c>
      <c r="B111" s="29">
        <v>899</v>
      </c>
      <c r="C111" s="29">
        <v>962</v>
      </c>
      <c r="D111" s="33">
        <f t="shared" si="11"/>
        <v>3284.2689454988022</v>
      </c>
      <c r="E111" s="33">
        <f t="shared" si="12"/>
        <v>203.268945498802</v>
      </c>
      <c r="F111" s="6">
        <f t="shared" si="14"/>
        <v>929.30184441022584</v>
      </c>
      <c r="G111" s="6">
        <f t="shared" si="9"/>
        <v>899</v>
      </c>
      <c r="H111" s="6">
        <f t="shared" si="10"/>
        <v>0</v>
      </c>
      <c r="I111" s="6">
        <f t="shared" si="15"/>
        <v>30.30184441022584</v>
      </c>
      <c r="J111" s="33">
        <f t="shared" si="13"/>
        <v>479.80184441022584</v>
      </c>
      <c r="K111" s="6">
        <f t="shared" si="16"/>
        <v>1144.3428750626517</v>
      </c>
      <c r="L111" s="6">
        <f t="shared" si="17"/>
        <v>1210.6242260259246</v>
      </c>
      <c r="M111" s="27"/>
      <c r="N111" s="27"/>
    </row>
    <row r="112" spans="1:14" x14ac:dyDescent="0.35">
      <c r="A112" s="23">
        <v>42430</v>
      </c>
      <c r="B112" s="29">
        <v>933</v>
      </c>
      <c r="C112" s="29">
        <v>1043</v>
      </c>
      <c r="D112" s="33">
        <f t="shared" si="11"/>
        <v>3382.4003661104198</v>
      </c>
      <c r="E112" s="33">
        <f t="shared" si="12"/>
        <v>187.4003661104197</v>
      </c>
      <c r="F112" s="6">
        <f t="shared" si="14"/>
        <v>1174.6447194728776</v>
      </c>
      <c r="G112" s="6">
        <f t="shared" si="9"/>
        <v>933</v>
      </c>
      <c r="H112" s="6">
        <f t="shared" si="10"/>
        <v>0</v>
      </c>
      <c r="I112" s="6">
        <f t="shared" si="15"/>
        <v>241.64471947287757</v>
      </c>
      <c r="J112" s="33">
        <f t="shared" si="13"/>
        <v>708.14471947287757</v>
      </c>
      <c r="K112" s="6">
        <f t="shared" si="16"/>
        <v>1210.6242260259246</v>
      </c>
      <c r="L112" s="6">
        <f t="shared" si="17"/>
        <v>997.13142061161761</v>
      </c>
      <c r="M112" s="27"/>
      <c r="N112" s="27"/>
    </row>
    <row r="113" spans="1:14" x14ac:dyDescent="0.35">
      <c r="A113" s="23">
        <v>42461</v>
      </c>
      <c r="B113" s="29">
        <v>1052</v>
      </c>
      <c r="C113" s="29">
        <v>1076</v>
      </c>
      <c r="D113" s="33">
        <f t="shared" si="11"/>
        <v>3295.8849741459449</v>
      </c>
      <c r="E113" s="33">
        <f t="shared" si="12"/>
        <v>151.88497414594499</v>
      </c>
      <c r="F113" s="6">
        <f t="shared" si="14"/>
        <v>1452.2689454988022</v>
      </c>
      <c r="G113" s="6">
        <f t="shared" si="9"/>
        <v>1052</v>
      </c>
      <c r="H113" s="6">
        <f t="shared" si="10"/>
        <v>0</v>
      </c>
      <c r="I113" s="6">
        <f t="shared" si="15"/>
        <v>400.26894549880217</v>
      </c>
      <c r="J113" s="33">
        <f t="shared" si="13"/>
        <v>926.26894549880217</v>
      </c>
      <c r="K113" s="6">
        <f t="shared" si="16"/>
        <v>997.13142061161761</v>
      </c>
      <c r="L113" s="6">
        <f t="shared" si="17"/>
        <v>846.48460803552507</v>
      </c>
      <c r="M113" s="27"/>
      <c r="N113" s="27"/>
    </row>
    <row r="114" spans="1:14" x14ac:dyDescent="0.35">
      <c r="A114" s="23">
        <v>42491</v>
      </c>
      <c r="B114" s="29">
        <v>832</v>
      </c>
      <c r="C114" s="29">
        <v>1076</v>
      </c>
      <c r="D114" s="33">
        <f t="shared" si="11"/>
        <v>3032.7638221370635</v>
      </c>
      <c r="E114" s="33">
        <f t="shared" si="12"/>
        <v>160.76382213706367</v>
      </c>
      <c r="F114" s="6">
        <f t="shared" si="14"/>
        <v>1397.4003661104198</v>
      </c>
      <c r="G114" s="6">
        <f t="shared" si="9"/>
        <v>832</v>
      </c>
      <c r="H114" s="6">
        <f t="shared" si="10"/>
        <v>0</v>
      </c>
      <c r="I114" s="6">
        <f t="shared" si="15"/>
        <v>565.40036611041978</v>
      </c>
      <c r="J114" s="33">
        <f t="shared" si="13"/>
        <v>981.40036611041978</v>
      </c>
      <c r="K114" s="6">
        <f t="shared" si="16"/>
        <v>846.48460803552507</v>
      </c>
      <c r="L114" s="6">
        <f t="shared" si="17"/>
        <v>788.87884799111862</v>
      </c>
      <c r="M114" s="27"/>
      <c r="N114" s="27"/>
    </row>
    <row r="115" spans="1:14" x14ac:dyDescent="0.35">
      <c r="A115" s="23">
        <v>42522</v>
      </c>
      <c r="B115" s="29">
        <v>808</v>
      </c>
      <c r="C115" s="29">
        <v>992</v>
      </c>
      <c r="D115" s="33">
        <f t="shared" si="11"/>
        <v>2825.7104297786864</v>
      </c>
      <c r="E115" s="33">
        <f t="shared" si="12"/>
        <v>178.71042977868652</v>
      </c>
      <c r="F115" s="6">
        <f t="shared" si="14"/>
        <v>1411.8849741459449</v>
      </c>
      <c r="G115" s="6">
        <f t="shared" si="9"/>
        <v>808</v>
      </c>
      <c r="H115" s="6">
        <f t="shared" si="10"/>
        <v>0</v>
      </c>
      <c r="I115" s="6">
        <f t="shared" si="15"/>
        <v>603.88497414594485</v>
      </c>
      <c r="J115" s="33">
        <f t="shared" si="13"/>
        <v>1007.8849741459449</v>
      </c>
      <c r="K115" s="6">
        <f t="shared" si="16"/>
        <v>788.87884799111862</v>
      </c>
      <c r="L115" s="6">
        <f t="shared" si="17"/>
        <v>624.9466076416229</v>
      </c>
      <c r="M115" s="27"/>
      <c r="N115" s="27"/>
    </row>
    <row r="116" spans="1:14" x14ac:dyDescent="0.35">
      <c r="A116" s="23">
        <v>42552</v>
      </c>
      <c r="B116" s="29">
        <v>636</v>
      </c>
      <c r="C116" s="29">
        <v>804</v>
      </c>
      <c r="D116" s="33">
        <f t="shared" si="11"/>
        <v>2817.3038499964018</v>
      </c>
      <c r="E116" s="33">
        <f t="shared" si="12"/>
        <v>216.30384999640177</v>
      </c>
      <c r="F116" s="6">
        <f t="shared" si="14"/>
        <v>1392.7638221370635</v>
      </c>
      <c r="G116" s="6">
        <f t="shared" si="9"/>
        <v>636</v>
      </c>
      <c r="H116" s="6">
        <f t="shared" si="10"/>
        <v>0</v>
      </c>
      <c r="I116" s="6">
        <f t="shared" si="15"/>
        <v>756.76382213706347</v>
      </c>
      <c r="J116" s="33">
        <f t="shared" si="13"/>
        <v>1074.7638221370635</v>
      </c>
      <c r="K116" s="6">
        <f t="shared" si="16"/>
        <v>624.9466076416229</v>
      </c>
      <c r="L116" s="6">
        <f t="shared" si="17"/>
        <v>799.59342021771545</v>
      </c>
      <c r="M116" s="27"/>
      <c r="N116" s="27"/>
    </row>
    <row r="117" spans="1:14" x14ac:dyDescent="0.35">
      <c r="A117" s="23">
        <v>42583</v>
      </c>
      <c r="B117" s="29">
        <v>1031</v>
      </c>
      <c r="C117" s="29">
        <v>851</v>
      </c>
      <c r="D117" s="33">
        <f t="shared" si="11"/>
        <v>3166.8048746687496</v>
      </c>
      <c r="E117" s="33">
        <f t="shared" si="12"/>
        <v>224.80487466874942</v>
      </c>
      <c r="F117" s="6">
        <f t="shared" si="14"/>
        <v>1381.7104297786864</v>
      </c>
      <c r="G117" s="6">
        <f t="shared" si="9"/>
        <v>1031</v>
      </c>
      <c r="H117" s="6">
        <f t="shared" si="10"/>
        <v>0</v>
      </c>
      <c r="I117" s="6">
        <f t="shared" si="15"/>
        <v>350.71042977868638</v>
      </c>
      <c r="J117" s="33">
        <f t="shared" si="13"/>
        <v>866.21042977868638</v>
      </c>
      <c r="K117" s="6">
        <f t="shared" si="16"/>
        <v>799.59342021771545</v>
      </c>
      <c r="L117" s="6">
        <f t="shared" si="17"/>
        <v>985.50102467234774</v>
      </c>
      <c r="M117" s="27"/>
      <c r="N117" s="27"/>
    </row>
    <row r="118" spans="1:14" x14ac:dyDescent="0.35">
      <c r="A118" s="23">
        <v>42614</v>
      </c>
      <c r="B118" s="29">
        <v>1193</v>
      </c>
      <c r="C118" s="29">
        <v>946</v>
      </c>
      <c r="D118" s="33">
        <f t="shared" si="11"/>
        <v>3498.4373199527149</v>
      </c>
      <c r="E118" s="33">
        <f t="shared" si="12"/>
        <v>217.43731995271477</v>
      </c>
      <c r="F118" s="6">
        <f t="shared" si="14"/>
        <v>1150.3038499964018</v>
      </c>
      <c r="G118" s="6">
        <f t="shared" si="9"/>
        <v>1150.3038499964018</v>
      </c>
      <c r="H118" s="6">
        <f t="shared" si="10"/>
        <v>42.696150003598177</v>
      </c>
      <c r="I118" s="6">
        <f t="shared" si="15"/>
        <v>0</v>
      </c>
      <c r="J118" s="33">
        <f t="shared" si="13"/>
        <v>575.15192499820091</v>
      </c>
      <c r="K118" s="6">
        <f t="shared" si="16"/>
        <v>985.50102467234774</v>
      </c>
      <c r="L118" s="6">
        <f t="shared" si="17"/>
        <v>1362.6324452839654</v>
      </c>
      <c r="M118" s="27"/>
      <c r="N118" s="27"/>
    </row>
    <row r="119" spans="1:14" x14ac:dyDescent="0.35">
      <c r="A119" s="23">
        <v>42644</v>
      </c>
      <c r="B119" s="29">
        <v>1096</v>
      </c>
      <c r="C119" s="29">
        <v>1145</v>
      </c>
      <c r="D119" s="33">
        <f t="shared" si="11"/>
        <v>3683.2237723984658</v>
      </c>
      <c r="E119" s="33">
        <f t="shared" si="12"/>
        <v>197.22377239846588</v>
      </c>
      <c r="F119" s="6">
        <f t="shared" si="14"/>
        <v>985.50102467234774</v>
      </c>
      <c r="G119" s="6">
        <f t="shared" si="9"/>
        <v>985.50102467234774</v>
      </c>
      <c r="H119" s="6">
        <f t="shared" si="10"/>
        <v>110.49897532765226</v>
      </c>
      <c r="I119" s="6">
        <f t="shared" si="15"/>
        <v>0</v>
      </c>
      <c r="J119" s="33">
        <f t="shared" si="13"/>
        <v>492.75051233617387</v>
      </c>
      <c r="K119" s="6">
        <f t="shared" si="16"/>
        <v>1362.6324452839654</v>
      </c>
      <c r="L119" s="6">
        <f t="shared" si="17"/>
        <v>1335.0903024421527</v>
      </c>
      <c r="M119" s="27"/>
      <c r="N119" s="27"/>
    </row>
    <row r="120" spans="1:14" x14ac:dyDescent="0.35">
      <c r="A120" s="23">
        <v>42675</v>
      </c>
      <c r="B120" s="29">
        <v>1663</v>
      </c>
      <c r="C120" s="29">
        <v>1190</v>
      </c>
      <c r="D120" s="33">
        <f t="shared" si="11"/>
        <v>3616.416782747242</v>
      </c>
      <c r="E120" s="33">
        <f t="shared" si="12"/>
        <v>231.41678274724205</v>
      </c>
      <c r="F120" s="6">
        <f t="shared" si="14"/>
        <v>1362.6324452839654</v>
      </c>
      <c r="G120" s="6">
        <f t="shared" si="9"/>
        <v>1362.6324452839654</v>
      </c>
      <c r="H120" s="6">
        <f t="shared" si="10"/>
        <v>300.36755471603465</v>
      </c>
      <c r="I120" s="6">
        <f t="shared" si="15"/>
        <v>0</v>
      </c>
      <c r="J120" s="33">
        <f t="shared" si="13"/>
        <v>681.31622264198268</v>
      </c>
      <c r="K120" s="6">
        <f t="shared" si="16"/>
        <v>1335.0903024421527</v>
      </c>
      <c r="L120" s="6">
        <f t="shared" si="17"/>
        <v>918.69403502112391</v>
      </c>
      <c r="M120" s="27"/>
      <c r="N120" s="27"/>
    </row>
    <row r="121" spans="1:14" x14ac:dyDescent="0.35">
      <c r="A121" s="23">
        <v>42705</v>
      </c>
      <c r="B121" s="29">
        <v>866</v>
      </c>
      <c r="C121" s="29">
        <v>1151</v>
      </c>
      <c r="D121" s="33">
        <f t="shared" si="11"/>
        <v>3676.7309451048995</v>
      </c>
      <c r="E121" s="33">
        <f t="shared" si="12"/>
        <v>256.73094510489955</v>
      </c>
      <c r="F121" s="6">
        <f t="shared" si="14"/>
        <v>1335.0903024421527</v>
      </c>
      <c r="G121" s="6">
        <f t="shared" si="9"/>
        <v>866</v>
      </c>
      <c r="H121" s="6">
        <f t="shared" si="10"/>
        <v>0</v>
      </c>
      <c r="I121" s="6">
        <f t="shared" si="15"/>
        <v>469.09030244215273</v>
      </c>
      <c r="J121" s="33">
        <f t="shared" si="13"/>
        <v>902.09030244215273</v>
      </c>
      <c r="K121" s="6">
        <f t="shared" si="16"/>
        <v>918.69403502112391</v>
      </c>
      <c r="L121" s="6">
        <f t="shared" si="17"/>
        <v>1422.9466076416229</v>
      </c>
      <c r="M121" s="27"/>
      <c r="N121" s="27"/>
    </row>
    <row r="122" spans="1:14" x14ac:dyDescent="0.35">
      <c r="A122" s="23">
        <v>42736</v>
      </c>
      <c r="B122" s="29">
        <v>1540</v>
      </c>
      <c r="C122" s="29">
        <v>1044</v>
      </c>
      <c r="D122" s="33">
        <f t="shared" si="11"/>
        <v>3904.1888460216064</v>
      </c>
      <c r="E122" s="33">
        <f t="shared" si="12"/>
        <v>276.18884602160642</v>
      </c>
      <c r="F122" s="6">
        <f t="shared" si="14"/>
        <v>1387.7843374632766</v>
      </c>
      <c r="G122" s="6">
        <f t="shared" si="9"/>
        <v>1387.7843374632766</v>
      </c>
      <c r="H122" s="6">
        <f t="shared" si="10"/>
        <v>152.21566253672336</v>
      </c>
      <c r="I122" s="6">
        <f t="shared" si="15"/>
        <v>0</v>
      </c>
      <c r="J122" s="33">
        <f t="shared" si="13"/>
        <v>693.89216873163832</v>
      </c>
      <c r="K122" s="6">
        <f t="shared" si="16"/>
        <v>1422.9466076416229</v>
      </c>
      <c r="L122" s="6">
        <f t="shared" si="17"/>
        <v>1093.4579009167069</v>
      </c>
      <c r="M122" s="27"/>
      <c r="N122" s="27"/>
    </row>
    <row r="123" spans="1:14" x14ac:dyDescent="0.35">
      <c r="A123" s="23">
        <v>42767</v>
      </c>
      <c r="B123" s="29"/>
      <c r="C123" s="29">
        <v>1225</v>
      </c>
      <c r="D123" s="33">
        <f t="shared" si="11"/>
        <v>4326.7227258468583</v>
      </c>
      <c r="E123" s="33">
        <f t="shared" si="12"/>
        <v>280.72272584685851</v>
      </c>
      <c r="J123" s="33"/>
      <c r="M123" s="27"/>
      <c r="N123" s="27"/>
    </row>
    <row r="124" spans="1:14" x14ac:dyDescent="0.35">
      <c r="A124" s="23">
        <v>42795</v>
      </c>
      <c r="B124" s="29"/>
      <c r="C124" s="29">
        <v>1359</v>
      </c>
      <c r="D124" s="33">
        <f t="shared" si="11"/>
        <v>4590.7453123970263</v>
      </c>
      <c r="E124" s="33">
        <f t="shared" si="12"/>
        <v>283.74531239702657</v>
      </c>
      <c r="J124" s="33"/>
      <c r="M124" s="27"/>
      <c r="N124" s="27"/>
    </row>
    <row r="125" spans="1:14" x14ac:dyDescent="0.35">
      <c r="A125" s="23">
        <v>42826</v>
      </c>
      <c r="B125" s="29"/>
      <c r="C125" s="29">
        <v>1462</v>
      </c>
      <c r="D125" s="33">
        <f t="shared" si="11"/>
        <v>4701.6303303014911</v>
      </c>
      <c r="E125" s="33">
        <f t="shared" si="12"/>
        <v>251.63033030149097</v>
      </c>
      <c r="J125" s="33"/>
      <c r="M125" s="27"/>
      <c r="N125" s="27"/>
    </row>
    <row r="126" spans="1:14" x14ac:dyDescent="0.35">
      <c r="A126" s="23">
        <v>42856</v>
      </c>
      <c r="B126" s="29"/>
      <c r="C126" s="29">
        <v>1486</v>
      </c>
      <c r="D126" s="33">
        <f t="shared" si="11"/>
        <v>4616.9691285540121</v>
      </c>
      <c r="E126" s="33">
        <f t="shared" si="12"/>
        <v>296.96912855401183</v>
      </c>
      <c r="J126" s="33"/>
      <c r="M126" s="27"/>
      <c r="N126" s="27"/>
    </row>
    <row r="127" spans="1:14" x14ac:dyDescent="0.35">
      <c r="A127" s="23">
        <v>42887</v>
      </c>
      <c r="B127" s="29"/>
      <c r="C127" s="29">
        <v>1502</v>
      </c>
      <c r="D127" s="33">
        <f t="shared" si="11"/>
        <v>4726.0163509990434</v>
      </c>
      <c r="E127" s="33">
        <f t="shared" si="12"/>
        <v>320.01635099904331</v>
      </c>
      <c r="J127" s="33"/>
      <c r="M127" s="27"/>
      <c r="N127" s="27"/>
    </row>
    <row r="128" spans="1:14" x14ac:dyDescent="0.35">
      <c r="A128" s="23">
        <v>42917</v>
      </c>
      <c r="B128" s="29"/>
      <c r="C128" s="29">
        <v>1332</v>
      </c>
      <c r="D128" s="33">
        <f t="shared" si="11"/>
        <v>4962.7884142734074</v>
      </c>
      <c r="E128" s="33">
        <f t="shared" si="12"/>
        <v>364.78841427340768</v>
      </c>
      <c r="J128" s="33"/>
      <c r="M128" s="27"/>
      <c r="N128" s="27"/>
    </row>
    <row r="129" spans="1:14" x14ac:dyDescent="0.35">
      <c r="A129" s="23">
        <v>42948</v>
      </c>
      <c r="B129" s="29"/>
      <c r="C129" s="29">
        <v>1572</v>
      </c>
      <c r="D129" s="33">
        <f t="shared" si="11"/>
        <v>5587.4803999498363</v>
      </c>
      <c r="E129" s="33">
        <f t="shared" si="12"/>
        <v>390.48039994983617</v>
      </c>
      <c r="J129" s="33"/>
      <c r="M129" s="27"/>
      <c r="N129" s="27"/>
    </row>
    <row r="130" spans="1:14" x14ac:dyDescent="0.35">
      <c r="A130" s="23">
        <v>42979</v>
      </c>
      <c r="B130" s="29"/>
      <c r="C130" s="29">
        <v>1694</v>
      </c>
      <c r="D130" s="33">
        <f t="shared" si="11"/>
        <v>6028.6405770249676</v>
      </c>
      <c r="E130" s="33">
        <f t="shared" si="12"/>
        <v>336.64057702496763</v>
      </c>
      <c r="J130" s="33"/>
      <c r="M130" s="27"/>
      <c r="N130" s="27"/>
    </row>
    <row r="131" spans="1:14" x14ac:dyDescent="0.35">
      <c r="A131" s="23">
        <v>43009</v>
      </c>
      <c r="B131" s="29"/>
      <c r="C131" s="29">
        <v>1931</v>
      </c>
      <c r="D131" s="33">
        <f t="shared" ref="D131:D133" si="18">SUM(C131:C133)+E131</f>
        <v>5780</v>
      </c>
      <c r="E131" s="33">
        <f t="shared" ref="E131:E133" si="19">$Q$29*C134</f>
        <v>0</v>
      </c>
      <c r="J131" s="33"/>
      <c r="M131" s="27"/>
      <c r="N131" s="27"/>
    </row>
    <row r="132" spans="1:14" x14ac:dyDescent="0.35">
      <c r="A132" s="23">
        <v>43040</v>
      </c>
      <c r="B132" s="29"/>
      <c r="C132" s="29">
        <v>2067</v>
      </c>
      <c r="D132" s="33">
        <f t="shared" si="18"/>
        <v>3849</v>
      </c>
      <c r="E132" s="33">
        <f t="shared" si="19"/>
        <v>0</v>
      </c>
      <c r="J132" s="33"/>
      <c r="M132" s="27"/>
      <c r="N132" s="27"/>
    </row>
    <row r="133" spans="1:14" x14ac:dyDescent="0.35">
      <c r="A133" s="23">
        <v>43070</v>
      </c>
      <c r="B133" s="29"/>
      <c r="C133" s="29">
        <v>1782</v>
      </c>
      <c r="D133" s="33">
        <f t="shared" si="18"/>
        <v>1782</v>
      </c>
      <c r="E133" s="33">
        <f t="shared" si="19"/>
        <v>0</v>
      </c>
      <c r="J133" s="33"/>
      <c r="M133" s="27"/>
      <c r="N133" s="27"/>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A8A2-DFDB-4944-AD66-9836F0C8C729}">
  <dimension ref="A1:V136"/>
  <sheetViews>
    <sheetView zoomScale="70" zoomScaleNormal="70" workbookViewId="0">
      <pane xSplit="1" ySplit="1" topLeftCell="B2" activePane="bottomRight" state="frozen"/>
      <selection activeCell="L53" sqref="L53"/>
      <selection pane="topRight" activeCell="L53" sqref="L53"/>
      <selection pane="bottomLeft" activeCell="L53" sqref="L53"/>
      <selection pane="bottomRight" activeCell="N1" sqref="N1"/>
    </sheetView>
  </sheetViews>
  <sheetFormatPr defaultColWidth="8.7265625" defaultRowHeight="14.5" x14ac:dyDescent="0.35"/>
  <cols>
    <col min="1" max="4" width="9.08984375" customWidth="1"/>
    <col min="5" max="5" width="9.08984375" style="4" customWidth="1"/>
    <col min="6" max="11" width="9.08984375" customWidth="1"/>
    <col min="12" max="12" width="9.08984375" style="45" customWidth="1"/>
    <col min="13" max="16" width="9.08984375" customWidth="1"/>
    <col min="17" max="17" width="9.08984375" style="53" customWidth="1"/>
    <col min="18" max="18" width="9.08984375" customWidth="1"/>
  </cols>
  <sheetData>
    <row r="1" spans="1:22" s="42" customFormat="1" ht="43.5" x14ac:dyDescent="0.35">
      <c r="A1" s="38" t="s">
        <v>0</v>
      </c>
      <c r="B1" s="39" t="s">
        <v>1</v>
      </c>
      <c r="C1" s="39" t="s">
        <v>2</v>
      </c>
      <c r="D1" s="40" t="s">
        <v>3</v>
      </c>
      <c r="E1" s="41" t="s">
        <v>28</v>
      </c>
      <c r="F1" s="41" t="s">
        <v>4</v>
      </c>
      <c r="G1" s="41" t="s">
        <v>5</v>
      </c>
      <c r="H1" s="41" t="s">
        <v>6</v>
      </c>
      <c r="I1" s="41" t="s">
        <v>7</v>
      </c>
      <c r="J1" s="41" t="s">
        <v>36</v>
      </c>
      <c r="K1" s="41" t="s">
        <v>8</v>
      </c>
      <c r="L1" s="43" t="s">
        <v>9</v>
      </c>
      <c r="M1" s="41" t="s">
        <v>26</v>
      </c>
      <c r="N1" s="41" t="s">
        <v>27</v>
      </c>
      <c r="O1" s="41" t="s">
        <v>32</v>
      </c>
      <c r="P1" s="41" t="s">
        <v>29</v>
      </c>
      <c r="Q1" s="51" t="s">
        <v>35</v>
      </c>
    </row>
    <row r="2" spans="1:22" x14ac:dyDescent="0.35">
      <c r="A2" s="23">
        <v>39083</v>
      </c>
      <c r="B2" s="29">
        <v>352</v>
      </c>
      <c r="C2" s="29">
        <v>350</v>
      </c>
      <c r="D2" s="33">
        <f>SUM(C2:C4)+E2</f>
        <v>1216.5999999999999</v>
      </c>
      <c r="E2" s="34">
        <f>C5*0.4</f>
        <v>151.6</v>
      </c>
      <c r="F2" s="6">
        <v>1000</v>
      </c>
      <c r="G2" s="6">
        <f t="shared" ref="G2:G65" si="0">MIN(B2,F2)</f>
        <v>352</v>
      </c>
      <c r="H2" s="6">
        <f t="shared" ref="H2:H65" si="1">B2-G2</f>
        <v>0</v>
      </c>
      <c r="I2" s="6">
        <f>F2-G2</f>
        <v>648</v>
      </c>
      <c r="J2" s="34">
        <f>AVERAGE(F2,I2)</f>
        <v>824</v>
      </c>
      <c r="K2" s="6">
        <v>0</v>
      </c>
      <c r="L2" s="44">
        <f>MAX(0,D2-F2-K2)</f>
        <v>216.59999999999991</v>
      </c>
      <c r="M2" s="57">
        <f>MIN(C2,F2)</f>
        <v>350</v>
      </c>
      <c r="N2" s="57">
        <f>MIN(F2-M2,E2)</f>
        <v>151.6</v>
      </c>
      <c r="O2" s="57">
        <f>F2-M2-N2</f>
        <v>498.4</v>
      </c>
      <c r="P2" s="57">
        <f>C2+E2-N2-M2</f>
        <v>0</v>
      </c>
      <c r="Q2" s="52" t="b">
        <f>SUM(M2:O2)=F2</f>
        <v>1</v>
      </c>
      <c r="U2" t="s">
        <v>62</v>
      </c>
      <c r="V2" t="s">
        <v>63</v>
      </c>
    </row>
    <row r="3" spans="1:22" x14ac:dyDescent="0.35">
      <c r="A3" s="23">
        <v>39114</v>
      </c>
      <c r="B3" s="29">
        <v>335</v>
      </c>
      <c r="C3" s="29">
        <v>348</v>
      </c>
      <c r="D3" s="33">
        <f t="shared" ref="D3:D66" si="2">SUM(C3:C5)+E3</f>
        <v>1239.5999999999999</v>
      </c>
      <c r="E3" s="34">
        <f t="shared" ref="E3:E66" si="3">C6*0.4</f>
        <v>145.6</v>
      </c>
      <c r="F3" s="6">
        <f>I2+K2</f>
        <v>648</v>
      </c>
      <c r="G3" s="6">
        <f t="shared" si="0"/>
        <v>335</v>
      </c>
      <c r="H3" s="6">
        <f t="shared" si="1"/>
        <v>0</v>
      </c>
      <c r="I3" s="6">
        <f>F3-G3</f>
        <v>313</v>
      </c>
      <c r="J3" s="34">
        <f t="shared" ref="J3:J66" si="4">AVERAGE(F3,I3)</f>
        <v>480.5</v>
      </c>
      <c r="K3" s="6">
        <f>L2</f>
        <v>216.59999999999991</v>
      </c>
      <c r="L3" s="44">
        <f>MAX(0,D3-F3-K3)</f>
        <v>375</v>
      </c>
      <c r="M3" s="57">
        <f t="shared" ref="M3:M66" si="5">MIN(C3,F3)</f>
        <v>348</v>
      </c>
      <c r="N3" s="57">
        <f t="shared" ref="N3:N66" si="6">MIN(F3-M3,E3)</f>
        <v>145.6</v>
      </c>
      <c r="O3" s="57">
        <f t="shared" ref="O3:O66" si="7">F3-M3-N3</f>
        <v>154.4</v>
      </c>
      <c r="P3" s="57">
        <f t="shared" ref="P3:P66" si="8">C3+E3-N3-M3</f>
        <v>0</v>
      </c>
      <c r="Q3" s="52" t="b">
        <f t="shared" ref="Q3:Q66" si="9">SUM(M3:O3)=F3</f>
        <v>1</v>
      </c>
      <c r="S3" s="46" t="s">
        <v>56</v>
      </c>
      <c r="T3" s="27"/>
      <c r="U3" s="46">
        <f>AVERAGE(M:M)</f>
        <v>598.18677685950422</v>
      </c>
      <c r="V3" s="46">
        <f>AVERAGE(C:C)</f>
        <v>681.81818181818187</v>
      </c>
    </row>
    <row r="4" spans="1:22" x14ac:dyDescent="0.35">
      <c r="A4" s="23">
        <v>39142</v>
      </c>
      <c r="B4" s="29">
        <v>365</v>
      </c>
      <c r="C4" s="29">
        <v>367</v>
      </c>
      <c r="D4" s="33">
        <f t="shared" si="2"/>
        <v>1261.2</v>
      </c>
      <c r="E4" s="34">
        <f t="shared" si="3"/>
        <v>151.20000000000002</v>
      </c>
      <c r="F4" s="6">
        <f t="shared" ref="F4:F67" si="10">I3+K3</f>
        <v>529.59999999999991</v>
      </c>
      <c r="G4" s="6">
        <f t="shared" si="0"/>
        <v>365</v>
      </c>
      <c r="H4" s="6">
        <f t="shared" si="1"/>
        <v>0</v>
      </c>
      <c r="I4" s="6">
        <f t="shared" ref="I4:I67" si="11">F4-G4</f>
        <v>164.59999999999991</v>
      </c>
      <c r="J4" s="34">
        <f t="shared" si="4"/>
        <v>347.09999999999991</v>
      </c>
      <c r="K4" s="6">
        <f t="shared" ref="K4:K67" si="12">L3</f>
        <v>375</v>
      </c>
      <c r="L4" s="44">
        <f t="shared" ref="L4:L67" si="13">MAX(0,D4-F4-K4)</f>
        <v>356.60000000000014</v>
      </c>
      <c r="M4" s="57">
        <f t="shared" si="5"/>
        <v>367</v>
      </c>
      <c r="N4" s="57">
        <f t="shared" si="6"/>
        <v>151.20000000000002</v>
      </c>
      <c r="O4" s="57">
        <f t="shared" si="7"/>
        <v>11.399999999999892</v>
      </c>
      <c r="P4" s="57">
        <f t="shared" si="8"/>
        <v>0</v>
      </c>
      <c r="Q4" s="52" t="b">
        <f t="shared" si="9"/>
        <v>1</v>
      </c>
      <c r="S4" s="46" t="s">
        <v>57</v>
      </c>
      <c r="T4" s="27"/>
      <c r="U4" s="46">
        <f>AVERAGE(N:N)</f>
        <v>192.19008264462815</v>
      </c>
      <c r="V4" s="46">
        <f>AVERAGE(E:E)</f>
        <v>269.50000000000006</v>
      </c>
    </row>
    <row r="5" spans="1:22" x14ac:dyDescent="0.35">
      <c r="A5" s="23">
        <v>39173</v>
      </c>
      <c r="B5" s="29">
        <v>360</v>
      </c>
      <c r="C5" s="29">
        <v>379</v>
      </c>
      <c r="D5" s="33">
        <f t="shared" si="2"/>
        <v>1263.4000000000001</v>
      </c>
      <c r="E5" s="34">
        <f t="shared" si="3"/>
        <v>142.4</v>
      </c>
      <c r="F5" s="6">
        <f t="shared" si="10"/>
        <v>539.59999999999991</v>
      </c>
      <c r="G5" s="6">
        <f t="shared" si="0"/>
        <v>360</v>
      </c>
      <c r="H5" s="6">
        <f t="shared" si="1"/>
        <v>0</v>
      </c>
      <c r="I5" s="6">
        <f t="shared" si="11"/>
        <v>179.59999999999991</v>
      </c>
      <c r="J5" s="34">
        <f t="shared" si="4"/>
        <v>359.59999999999991</v>
      </c>
      <c r="K5" s="6">
        <f t="shared" si="12"/>
        <v>356.60000000000014</v>
      </c>
      <c r="L5" s="44">
        <f t="shared" si="13"/>
        <v>367.20000000000005</v>
      </c>
      <c r="M5" s="57">
        <f t="shared" si="5"/>
        <v>379</v>
      </c>
      <c r="N5" s="57">
        <f t="shared" si="6"/>
        <v>142.4</v>
      </c>
      <c r="O5" s="57">
        <f t="shared" si="7"/>
        <v>18.199999999999903</v>
      </c>
      <c r="P5" s="57">
        <f t="shared" si="8"/>
        <v>0</v>
      </c>
      <c r="Q5" s="52" t="b">
        <f t="shared" si="9"/>
        <v>1</v>
      </c>
      <c r="S5" s="27" t="s">
        <v>58</v>
      </c>
      <c r="T5" s="27"/>
      <c r="U5" s="46">
        <f>AVERAGE(O:O)</f>
        <v>74.067768595041329</v>
      </c>
      <c r="V5" s="46"/>
    </row>
    <row r="6" spans="1:22" x14ac:dyDescent="0.35">
      <c r="A6" s="23">
        <v>39203</v>
      </c>
      <c r="B6" s="29">
        <v>431</v>
      </c>
      <c r="C6" s="29">
        <v>364</v>
      </c>
      <c r="D6" s="33">
        <f t="shared" si="2"/>
        <v>1271.5999999999999</v>
      </c>
      <c r="E6" s="34">
        <f t="shared" si="3"/>
        <v>173.60000000000002</v>
      </c>
      <c r="F6" s="6">
        <f t="shared" si="10"/>
        <v>536.20000000000005</v>
      </c>
      <c r="G6" s="6">
        <f t="shared" si="0"/>
        <v>431</v>
      </c>
      <c r="H6" s="6">
        <f t="shared" si="1"/>
        <v>0</v>
      </c>
      <c r="I6" s="6">
        <f t="shared" si="11"/>
        <v>105.20000000000005</v>
      </c>
      <c r="J6" s="34">
        <f t="shared" si="4"/>
        <v>320.70000000000005</v>
      </c>
      <c r="K6" s="6">
        <f t="shared" si="12"/>
        <v>367.20000000000005</v>
      </c>
      <c r="L6" s="44">
        <f t="shared" si="13"/>
        <v>368.19999999999982</v>
      </c>
      <c r="M6" s="57">
        <f t="shared" si="5"/>
        <v>364</v>
      </c>
      <c r="N6" s="57">
        <f t="shared" si="6"/>
        <v>172.20000000000005</v>
      </c>
      <c r="O6" s="57">
        <f t="shared" si="7"/>
        <v>0</v>
      </c>
      <c r="P6" s="57">
        <f t="shared" si="8"/>
        <v>1.3999999999999773</v>
      </c>
      <c r="Q6" s="52" t="b">
        <f t="shared" si="9"/>
        <v>1</v>
      </c>
      <c r="S6" s="27" t="s">
        <v>59</v>
      </c>
      <c r="T6" s="27"/>
      <c r="U6" s="46">
        <f>AVERAGE(P:P)</f>
        <v>59.338842975206624</v>
      </c>
      <c r="V6" s="46"/>
    </row>
    <row r="7" spans="1:22" x14ac:dyDescent="0.35">
      <c r="A7" s="23">
        <v>39234</v>
      </c>
      <c r="B7" s="29">
        <v>477</v>
      </c>
      <c r="C7" s="29">
        <v>378</v>
      </c>
      <c r="D7" s="33">
        <f t="shared" si="2"/>
        <v>1341.2</v>
      </c>
      <c r="E7" s="34">
        <f t="shared" si="3"/>
        <v>173.20000000000002</v>
      </c>
      <c r="F7" s="6">
        <f t="shared" si="10"/>
        <v>472.40000000000009</v>
      </c>
      <c r="G7" s="6">
        <f t="shared" si="0"/>
        <v>472.40000000000009</v>
      </c>
      <c r="H7" s="6">
        <f t="shared" si="1"/>
        <v>4.5999999999999091</v>
      </c>
      <c r="I7" s="6">
        <f>F7-G7</f>
        <v>0</v>
      </c>
      <c r="J7" s="34">
        <f t="shared" si="4"/>
        <v>236.20000000000005</v>
      </c>
      <c r="K7" s="6">
        <f t="shared" si="12"/>
        <v>368.19999999999982</v>
      </c>
      <c r="L7" s="44">
        <f t="shared" si="13"/>
        <v>500.60000000000014</v>
      </c>
      <c r="M7" s="57">
        <f t="shared" si="5"/>
        <v>378</v>
      </c>
      <c r="N7" s="57">
        <f t="shared" si="6"/>
        <v>94.400000000000091</v>
      </c>
      <c r="O7" s="57">
        <f t="shared" si="7"/>
        <v>0</v>
      </c>
      <c r="P7" s="57">
        <f t="shared" si="8"/>
        <v>78.799999999999955</v>
      </c>
      <c r="Q7" s="52" t="b">
        <f t="shared" si="9"/>
        <v>1</v>
      </c>
      <c r="S7" s="27" t="s">
        <v>60</v>
      </c>
      <c r="T7" s="27"/>
      <c r="U7" s="46">
        <f>AVERAGE(J:J)</f>
        <v>567.08016528925634</v>
      </c>
      <c r="V7" s="46"/>
    </row>
    <row r="8" spans="1:22" x14ac:dyDescent="0.35">
      <c r="A8" s="23">
        <v>39264</v>
      </c>
      <c r="B8" s="29">
        <v>403</v>
      </c>
      <c r="C8" s="29">
        <v>356</v>
      </c>
      <c r="D8" s="33">
        <f t="shared" si="2"/>
        <v>1391.4</v>
      </c>
      <c r="E8" s="34">
        <f t="shared" si="3"/>
        <v>168.4</v>
      </c>
      <c r="F8" s="6">
        <f t="shared" si="10"/>
        <v>368.19999999999982</v>
      </c>
      <c r="G8" s="6">
        <f t="shared" si="0"/>
        <v>368.19999999999982</v>
      </c>
      <c r="H8" s="6">
        <f>B8-G8</f>
        <v>34.800000000000182</v>
      </c>
      <c r="I8" s="6">
        <f>F8-G8</f>
        <v>0</v>
      </c>
      <c r="J8" s="34">
        <f t="shared" si="4"/>
        <v>184.09999999999991</v>
      </c>
      <c r="K8" s="6">
        <f t="shared" si="12"/>
        <v>500.60000000000014</v>
      </c>
      <c r="L8" s="44">
        <f t="shared" si="13"/>
        <v>522.60000000000014</v>
      </c>
      <c r="M8" s="57">
        <f t="shared" si="5"/>
        <v>356</v>
      </c>
      <c r="N8" s="57">
        <f t="shared" si="6"/>
        <v>12.199999999999818</v>
      </c>
      <c r="O8" s="57">
        <f t="shared" si="7"/>
        <v>0</v>
      </c>
      <c r="P8" s="57">
        <f t="shared" si="8"/>
        <v>156.20000000000016</v>
      </c>
      <c r="Q8" s="52" t="b">
        <f t="shared" si="9"/>
        <v>1</v>
      </c>
      <c r="S8" s="36" t="s">
        <v>61</v>
      </c>
      <c r="T8" s="36"/>
      <c r="U8" s="36">
        <f>1-SUM(H:H)/SUM(G:G)</f>
        <v>0.98120124176303669</v>
      </c>
    </row>
    <row r="9" spans="1:22" x14ac:dyDescent="0.35">
      <c r="A9" s="23">
        <v>39295</v>
      </c>
      <c r="B9" s="29">
        <v>348</v>
      </c>
      <c r="C9" s="29">
        <v>434</v>
      </c>
      <c r="D9" s="33">
        <f t="shared" si="2"/>
        <v>1482.4</v>
      </c>
      <c r="E9" s="34">
        <f t="shared" si="3"/>
        <v>194.4</v>
      </c>
      <c r="F9" s="6">
        <f t="shared" si="10"/>
        <v>500.60000000000014</v>
      </c>
      <c r="G9" s="6">
        <f t="shared" si="0"/>
        <v>348</v>
      </c>
      <c r="H9" s="6">
        <f t="shared" si="1"/>
        <v>0</v>
      </c>
      <c r="I9" s="6">
        <f t="shared" si="11"/>
        <v>152.60000000000014</v>
      </c>
      <c r="J9" s="34">
        <f t="shared" si="4"/>
        <v>326.60000000000014</v>
      </c>
      <c r="K9" s="6">
        <f t="shared" si="12"/>
        <v>522.60000000000014</v>
      </c>
      <c r="L9" s="44">
        <f t="shared" si="13"/>
        <v>459.19999999999982</v>
      </c>
      <c r="M9" s="57">
        <f t="shared" si="5"/>
        <v>434</v>
      </c>
      <c r="N9" s="57">
        <f t="shared" si="6"/>
        <v>66.600000000000136</v>
      </c>
      <c r="O9" s="57">
        <f t="shared" si="7"/>
        <v>0</v>
      </c>
      <c r="P9" s="57">
        <f t="shared" si="8"/>
        <v>127.79999999999984</v>
      </c>
      <c r="Q9" s="52" t="b">
        <f t="shared" si="9"/>
        <v>1</v>
      </c>
      <c r="S9" s="27" t="s">
        <v>64</v>
      </c>
      <c r="U9" s="36">
        <f>1-SUM(O:O)/SUM(F:F)</f>
        <v>0.91431750954608981</v>
      </c>
    </row>
    <row r="10" spans="1:22" x14ac:dyDescent="0.35">
      <c r="A10" s="23">
        <v>39326</v>
      </c>
      <c r="B10" s="29">
        <v>271</v>
      </c>
      <c r="C10" s="29">
        <v>433</v>
      </c>
      <c r="D10" s="33">
        <f t="shared" si="2"/>
        <v>1509.2</v>
      </c>
      <c r="E10" s="34">
        <f t="shared" si="3"/>
        <v>169.20000000000002</v>
      </c>
      <c r="F10" s="6">
        <f t="shared" si="10"/>
        <v>675.20000000000027</v>
      </c>
      <c r="G10" s="6">
        <f t="shared" si="0"/>
        <v>271</v>
      </c>
      <c r="H10" s="6">
        <f t="shared" si="1"/>
        <v>0</v>
      </c>
      <c r="I10" s="6">
        <f t="shared" si="11"/>
        <v>404.20000000000027</v>
      </c>
      <c r="J10" s="34">
        <f t="shared" si="4"/>
        <v>539.70000000000027</v>
      </c>
      <c r="K10" s="6">
        <f t="shared" si="12"/>
        <v>459.19999999999982</v>
      </c>
      <c r="L10" s="44">
        <f t="shared" si="13"/>
        <v>374.79999999999995</v>
      </c>
      <c r="M10" s="57">
        <f t="shared" si="5"/>
        <v>433</v>
      </c>
      <c r="N10" s="57">
        <f t="shared" si="6"/>
        <v>169.20000000000002</v>
      </c>
      <c r="O10" s="57">
        <f t="shared" si="7"/>
        <v>73.000000000000256</v>
      </c>
      <c r="P10" s="57">
        <f t="shared" si="8"/>
        <v>0</v>
      </c>
      <c r="Q10" s="52" t="b">
        <f t="shared" si="9"/>
        <v>1</v>
      </c>
      <c r="S10" s="32"/>
    </row>
    <row r="11" spans="1:22" x14ac:dyDescent="0.35">
      <c r="A11" s="23">
        <v>39356</v>
      </c>
      <c r="B11" s="29">
        <v>562</v>
      </c>
      <c r="C11" s="29">
        <v>421</v>
      </c>
      <c r="D11" s="33">
        <f t="shared" si="2"/>
        <v>1507.6</v>
      </c>
      <c r="E11" s="34">
        <f t="shared" si="3"/>
        <v>177.60000000000002</v>
      </c>
      <c r="F11" s="6">
        <f t="shared" si="10"/>
        <v>863.40000000000009</v>
      </c>
      <c r="G11" s="6">
        <f t="shared" si="0"/>
        <v>562</v>
      </c>
      <c r="H11" s="6">
        <f t="shared" si="1"/>
        <v>0</v>
      </c>
      <c r="I11" s="6">
        <f t="shared" si="11"/>
        <v>301.40000000000009</v>
      </c>
      <c r="J11" s="34">
        <f t="shared" si="4"/>
        <v>582.40000000000009</v>
      </c>
      <c r="K11" s="6">
        <f t="shared" si="12"/>
        <v>374.79999999999995</v>
      </c>
      <c r="L11" s="44">
        <f t="shared" si="13"/>
        <v>269.39999999999986</v>
      </c>
      <c r="M11" s="57">
        <f t="shared" si="5"/>
        <v>421</v>
      </c>
      <c r="N11" s="57">
        <f t="shared" si="6"/>
        <v>177.60000000000002</v>
      </c>
      <c r="O11" s="57">
        <f t="shared" si="7"/>
        <v>264.80000000000007</v>
      </c>
      <c r="P11" s="57">
        <f t="shared" si="8"/>
        <v>0</v>
      </c>
      <c r="Q11" s="52" t="b">
        <f t="shared" si="9"/>
        <v>1</v>
      </c>
    </row>
    <row r="12" spans="1:22" x14ac:dyDescent="0.35">
      <c r="A12" s="23">
        <v>39387</v>
      </c>
      <c r="B12" s="29">
        <v>525</v>
      </c>
      <c r="C12" s="29">
        <v>486</v>
      </c>
      <c r="D12" s="33">
        <f t="shared" si="2"/>
        <v>1521.8</v>
      </c>
      <c r="E12" s="34">
        <f t="shared" si="3"/>
        <v>168.8</v>
      </c>
      <c r="F12" s="6">
        <f t="shared" si="10"/>
        <v>676.2</v>
      </c>
      <c r="G12" s="6">
        <f t="shared" si="0"/>
        <v>525</v>
      </c>
      <c r="H12" s="6">
        <f t="shared" si="1"/>
        <v>0</v>
      </c>
      <c r="I12" s="6">
        <f t="shared" si="11"/>
        <v>151.20000000000005</v>
      </c>
      <c r="J12" s="34">
        <f t="shared" si="4"/>
        <v>413.70000000000005</v>
      </c>
      <c r="K12" s="6">
        <f t="shared" si="12"/>
        <v>269.39999999999986</v>
      </c>
      <c r="L12" s="44">
        <f t="shared" si="13"/>
        <v>576.20000000000005</v>
      </c>
      <c r="M12" s="57">
        <f t="shared" si="5"/>
        <v>486</v>
      </c>
      <c r="N12" s="57">
        <f t="shared" si="6"/>
        <v>168.8</v>
      </c>
      <c r="O12" s="57">
        <f t="shared" si="7"/>
        <v>21.400000000000034</v>
      </c>
      <c r="P12" s="57">
        <f t="shared" si="8"/>
        <v>0</v>
      </c>
      <c r="Q12" s="52" t="b">
        <f t="shared" si="9"/>
        <v>1</v>
      </c>
    </row>
    <row r="13" spans="1:22" x14ac:dyDescent="0.35">
      <c r="A13" s="23">
        <v>39417</v>
      </c>
      <c r="B13" s="29">
        <v>512</v>
      </c>
      <c r="C13" s="29">
        <v>423</v>
      </c>
      <c r="D13" s="33">
        <f t="shared" si="2"/>
        <v>1479.8</v>
      </c>
      <c r="E13" s="34">
        <f t="shared" si="3"/>
        <v>190.8</v>
      </c>
      <c r="F13" s="6">
        <f t="shared" si="10"/>
        <v>420.59999999999991</v>
      </c>
      <c r="G13" s="6">
        <f t="shared" si="0"/>
        <v>420.59999999999991</v>
      </c>
      <c r="H13" s="6">
        <f t="shared" si="1"/>
        <v>91.400000000000091</v>
      </c>
      <c r="I13" s="6">
        <f t="shared" si="11"/>
        <v>0</v>
      </c>
      <c r="J13" s="34">
        <f t="shared" si="4"/>
        <v>210.29999999999995</v>
      </c>
      <c r="K13" s="6">
        <f t="shared" si="12"/>
        <v>576.20000000000005</v>
      </c>
      <c r="L13" s="44">
        <f t="shared" si="13"/>
        <v>483</v>
      </c>
      <c r="M13" s="57">
        <f t="shared" si="5"/>
        <v>420.59999999999991</v>
      </c>
      <c r="N13" s="57">
        <f t="shared" si="6"/>
        <v>0</v>
      </c>
      <c r="O13" s="57">
        <f t="shared" si="7"/>
        <v>0</v>
      </c>
      <c r="P13" s="57">
        <f t="shared" si="8"/>
        <v>193.20000000000005</v>
      </c>
      <c r="Q13" s="52" t="b">
        <f t="shared" si="9"/>
        <v>1</v>
      </c>
    </row>
    <row r="14" spans="1:22" x14ac:dyDescent="0.35">
      <c r="A14" s="23">
        <v>39448</v>
      </c>
      <c r="B14" s="29">
        <v>368</v>
      </c>
      <c r="C14" s="29">
        <v>444</v>
      </c>
      <c r="D14" s="33">
        <f t="shared" si="2"/>
        <v>1530.6</v>
      </c>
      <c r="E14" s="34">
        <f t="shared" si="3"/>
        <v>187.60000000000002</v>
      </c>
      <c r="F14" s="6">
        <f t="shared" si="10"/>
        <v>576.20000000000005</v>
      </c>
      <c r="G14" s="6">
        <f t="shared" si="0"/>
        <v>368</v>
      </c>
      <c r="H14" s="6">
        <f t="shared" si="1"/>
        <v>0</v>
      </c>
      <c r="I14" s="6">
        <f t="shared" si="11"/>
        <v>208.20000000000005</v>
      </c>
      <c r="J14" s="34">
        <f t="shared" si="4"/>
        <v>392.20000000000005</v>
      </c>
      <c r="K14" s="6">
        <f t="shared" si="12"/>
        <v>483</v>
      </c>
      <c r="L14" s="44">
        <f t="shared" si="13"/>
        <v>471.39999999999986</v>
      </c>
      <c r="M14" s="57">
        <f t="shared" si="5"/>
        <v>444</v>
      </c>
      <c r="N14" s="57">
        <f t="shared" si="6"/>
        <v>132.20000000000005</v>
      </c>
      <c r="O14" s="57">
        <f t="shared" si="7"/>
        <v>0</v>
      </c>
      <c r="P14" s="57">
        <f t="shared" si="8"/>
        <v>55.399999999999977</v>
      </c>
      <c r="Q14" s="52" t="b">
        <f t="shared" si="9"/>
        <v>1</v>
      </c>
    </row>
    <row r="15" spans="1:22" x14ac:dyDescent="0.35">
      <c r="A15" s="23">
        <v>39479</v>
      </c>
      <c r="B15" s="29">
        <v>474</v>
      </c>
      <c r="C15" s="29">
        <v>422</v>
      </c>
      <c r="D15" s="33">
        <f t="shared" si="2"/>
        <v>1571.2</v>
      </c>
      <c r="E15" s="34">
        <f t="shared" si="3"/>
        <v>203.20000000000002</v>
      </c>
      <c r="F15" s="6">
        <f t="shared" si="10"/>
        <v>691.2</v>
      </c>
      <c r="G15" s="6">
        <f t="shared" si="0"/>
        <v>474</v>
      </c>
      <c r="H15" s="6">
        <f t="shared" si="1"/>
        <v>0</v>
      </c>
      <c r="I15" s="6">
        <f t="shared" si="11"/>
        <v>217.20000000000005</v>
      </c>
      <c r="J15" s="34">
        <f t="shared" si="4"/>
        <v>454.20000000000005</v>
      </c>
      <c r="K15" s="6">
        <f t="shared" si="12"/>
        <v>471.39999999999986</v>
      </c>
      <c r="L15" s="44">
        <f t="shared" si="13"/>
        <v>408.60000000000014</v>
      </c>
      <c r="M15" s="57">
        <f t="shared" si="5"/>
        <v>422</v>
      </c>
      <c r="N15" s="57">
        <f t="shared" si="6"/>
        <v>203.20000000000002</v>
      </c>
      <c r="O15" s="57">
        <f t="shared" si="7"/>
        <v>66.000000000000028</v>
      </c>
      <c r="P15" s="57">
        <f t="shared" si="8"/>
        <v>0</v>
      </c>
      <c r="Q15" s="52" t="b">
        <f t="shared" si="9"/>
        <v>1</v>
      </c>
    </row>
    <row r="16" spans="1:22" x14ac:dyDescent="0.35">
      <c r="A16" s="23">
        <v>39508</v>
      </c>
      <c r="B16" s="29">
        <v>379</v>
      </c>
      <c r="C16" s="29">
        <v>477</v>
      </c>
      <c r="D16" s="33">
        <f t="shared" si="2"/>
        <v>1647.6</v>
      </c>
      <c r="E16" s="34">
        <f t="shared" si="3"/>
        <v>193.60000000000002</v>
      </c>
      <c r="F16" s="6">
        <f t="shared" si="10"/>
        <v>688.59999999999991</v>
      </c>
      <c r="G16" s="6">
        <f t="shared" si="0"/>
        <v>379</v>
      </c>
      <c r="H16" s="6">
        <f t="shared" si="1"/>
        <v>0</v>
      </c>
      <c r="I16" s="6">
        <f t="shared" si="11"/>
        <v>309.59999999999991</v>
      </c>
      <c r="J16" s="34">
        <f t="shared" si="4"/>
        <v>499.09999999999991</v>
      </c>
      <c r="K16" s="6">
        <f t="shared" si="12"/>
        <v>408.60000000000014</v>
      </c>
      <c r="L16" s="44">
        <f t="shared" si="13"/>
        <v>550.39999999999986</v>
      </c>
      <c r="M16" s="57">
        <f t="shared" si="5"/>
        <v>477</v>
      </c>
      <c r="N16" s="57">
        <f t="shared" si="6"/>
        <v>193.60000000000002</v>
      </c>
      <c r="O16" s="57">
        <f t="shared" si="7"/>
        <v>17.999999999999886</v>
      </c>
      <c r="P16" s="57">
        <f t="shared" si="8"/>
        <v>0</v>
      </c>
      <c r="Q16" s="52" t="b">
        <f t="shared" si="9"/>
        <v>1</v>
      </c>
    </row>
    <row r="17" spans="1:17" x14ac:dyDescent="0.35">
      <c r="A17" s="23">
        <v>39539</v>
      </c>
      <c r="B17" s="29">
        <v>593</v>
      </c>
      <c r="C17" s="29">
        <v>469</v>
      </c>
      <c r="D17" s="33">
        <f t="shared" si="2"/>
        <v>1643</v>
      </c>
      <c r="E17" s="34">
        <f t="shared" si="3"/>
        <v>182</v>
      </c>
      <c r="F17" s="6">
        <f t="shared" si="10"/>
        <v>718.2</v>
      </c>
      <c r="G17" s="6">
        <f t="shared" si="0"/>
        <v>593</v>
      </c>
      <c r="H17" s="6">
        <f t="shared" si="1"/>
        <v>0</v>
      </c>
      <c r="I17" s="6">
        <f t="shared" si="11"/>
        <v>125.20000000000005</v>
      </c>
      <c r="J17" s="34">
        <f t="shared" si="4"/>
        <v>421.70000000000005</v>
      </c>
      <c r="K17" s="6">
        <f t="shared" si="12"/>
        <v>550.39999999999986</v>
      </c>
      <c r="L17" s="44">
        <f t="shared" si="13"/>
        <v>374.40000000000009</v>
      </c>
      <c r="M17" s="57">
        <f t="shared" si="5"/>
        <v>469</v>
      </c>
      <c r="N17" s="57">
        <f t="shared" si="6"/>
        <v>182</v>
      </c>
      <c r="O17" s="57">
        <f t="shared" si="7"/>
        <v>67.200000000000045</v>
      </c>
      <c r="P17" s="57">
        <f t="shared" si="8"/>
        <v>0</v>
      </c>
      <c r="Q17" s="52" t="b">
        <f t="shared" si="9"/>
        <v>1</v>
      </c>
    </row>
    <row r="18" spans="1:17" x14ac:dyDescent="0.35">
      <c r="A18" s="23">
        <v>39569</v>
      </c>
      <c r="B18" s="29">
        <v>441</v>
      </c>
      <c r="C18" s="29">
        <v>508</v>
      </c>
      <c r="D18" s="33">
        <f t="shared" si="2"/>
        <v>1649</v>
      </c>
      <c r="E18" s="34">
        <f t="shared" si="3"/>
        <v>202</v>
      </c>
      <c r="F18" s="6">
        <f t="shared" si="10"/>
        <v>675.59999999999991</v>
      </c>
      <c r="G18" s="6">
        <f t="shared" si="0"/>
        <v>441</v>
      </c>
      <c r="H18" s="6">
        <f t="shared" si="1"/>
        <v>0</v>
      </c>
      <c r="I18" s="6">
        <f t="shared" si="11"/>
        <v>234.59999999999991</v>
      </c>
      <c r="J18" s="34">
        <f t="shared" si="4"/>
        <v>455.09999999999991</v>
      </c>
      <c r="K18" s="6">
        <f t="shared" si="12"/>
        <v>374.40000000000009</v>
      </c>
      <c r="L18" s="44">
        <f t="shared" si="13"/>
        <v>599</v>
      </c>
      <c r="M18" s="57">
        <f t="shared" si="5"/>
        <v>508</v>
      </c>
      <c r="N18" s="57">
        <f t="shared" si="6"/>
        <v>167.59999999999991</v>
      </c>
      <c r="O18" s="57">
        <f t="shared" si="7"/>
        <v>0</v>
      </c>
      <c r="P18" s="57">
        <f t="shared" si="8"/>
        <v>34.400000000000091</v>
      </c>
      <c r="Q18" s="52" t="b">
        <f t="shared" si="9"/>
        <v>1</v>
      </c>
    </row>
    <row r="19" spans="1:17" x14ac:dyDescent="0.35">
      <c r="A19" s="23">
        <v>39600</v>
      </c>
      <c r="B19" s="29">
        <v>593</v>
      </c>
      <c r="C19" s="29">
        <v>484</v>
      </c>
      <c r="D19" s="33">
        <f t="shared" si="2"/>
        <v>1624.8</v>
      </c>
      <c r="E19" s="34">
        <f t="shared" si="3"/>
        <v>180.8</v>
      </c>
      <c r="F19" s="6">
        <f t="shared" si="10"/>
        <v>609</v>
      </c>
      <c r="G19" s="6">
        <f t="shared" si="0"/>
        <v>593</v>
      </c>
      <c r="H19" s="6">
        <f t="shared" si="1"/>
        <v>0</v>
      </c>
      <c r="I19" s="6">
        <f t="shared" si="11"/>
        <v>16</v>
      </c>
      <c r="J19" s="34">
        <f t="shared" si="4"/>
        <v>312.5</v>
      </c>
      <c r="K19" s="6">
        <f t="shared" si="12"/>
        <v>599</v>
      </c>
      <c r="L19" s="44">
        <f t="shared" si="13"/>
        <v>416.79999999999995</v>
      </c>
      <c r="M19" s="57">
        <f t="shared" si="5"/>
        <v>484</v>
      </c>
      <c r="N19" s="57">
        <f t="shared" si="6"/>
        <v>125</v>
      </c>
      <c r="O19" s="57">
        <f t="shared" si="7"/>
        <v>0</v>
      </c>
      <c r="P19" s="57">
        <f t="shared" si="8"/>
        <v>55.799999999999955</v>
      </c>
      <c r="Q19" s="52" t="b">
        <f t="shared" si="9"/>
        <v>1</v>
      </c>
    </row>
    <row r="20" spans="1:17" x14ac:dyDescent="0.35">
      <c r="A20" s="23">
        <v>39630</v>
      </c>
      <c r="B20" s="29">
        <v>386</v>
      </c>
      <c r="C20" s="29">
        <v>455</v>
      </c>
      <c r="D20" s="33">
        <f t="shared" si="2"/>
        <v>1596.8</v>
      </c>
      <c r="E20" s="34">
        <f t="shared" si="3"/>
        <v>184.8</v>
      </c>
      <c r="F20" s="6">
        <f t="shared" si="10"/>
        <v>615</v>
      </c>
      <c r="G20" s="6">
        <f t="shared" si="0"/>
        <v>386</v>
      </c>
      <c r="H20" s="6">
        <f t="shared" si="1"/>
        <v>0</v>
      </c>
      <c r="I20" s="6">
        <f t="shared" si="11"/>
        <v>229</v>
      </c>
      <c r="J20" s="34">
        <f t="shared" si="4"/>
        <v>422</v>
      </c>
      <c r="K20" s="6">
        <f t="shared" si="12"/>
        <v>416.79999999999995</v>
      </c>
      <c r="L20" s="44">
        <f t="shared" si="13"/>
        <v>565</v>
      </c>
      <c r="M20" s="57">
        <f t="shared" si="5"/>
        <v>455</v>
      </c>
      <c r="N20" s="57">
        <f t="shared" si="6"/>
        <v>160</v>
      </c>
      <c r="O20" s="57">
        <f t="shared" si="7"/>
        <v>0</v>
      </c>
      <c r="P20" s="57">
        <f t="shared" si="8"/>
        <v>24.799999999999955</v>
      </c>
      <c r="Q20" s="52" t="b">
        <f t="shared" si="9"/>
        <v>1</v>
      </c>
    </row>
    <row r="21" spans="1:17" x14ac:dyDescent="0.35">
      <c r="A21" s="23">
        <v>39661</v>
      </c>
      <c r="B21" s="29">
        <v>278</v>
      </c>
      <c r="C21" s="29">
        <v>505</v>
      </c>
      <c r="D21" s="33">
        <f t="shared" si="2"/>
        <v>1596.6</v>
      </c>
      <c r="E21" s="34">
        <f t="shared" si="3"/>
        <v>177.60000000000002</v>
      </c>
      <c r="F21" s="6">
        <f t="shared" si="10"/>
        <v>645.79999999999995</v>
      </c>
      <c r="G21" s="6">
        <f t="shared" si="0"/>
        <v>278</v>
      </c>
      <c r="H21" s="6">
        <f t="shared" si="1"/>
        <v>0</v>
      </c>
      <c r="I21" s="6">
        <f t="shared" si="11"/>
        <v>367.79999999999995</v>
      </c>
      <c r="J21" s="34">
        <f t="shared" si="4"/>
        <v>506.79999999999995</v>
      </c>
      <c r="K21" s="6">
        <f t="shared" si="12"/>
        <v>565</v>
      </c>
      <c r="L21" s="44">
        <f t="shared" si="13"/>
        <v>385.79999999999995</v>
      </c>
      <c r="M21" s="57">
        <f t="shared" si="5"/>
        <v>505</v>
      </c>
      <c r="N21" s="57">
        <f t="shared" si="6"/>
        <v>140.79999999999995</v>
      </c>
      <c r="O21" s="57">
        <f t="shared" si="7"/>
        <v>0</v>
      </c>
      <c r="P21" s="57">
        <f t="shared" si="8"/>
        <v>36.800000000000068</v>
      </c>
      <c r="Q21" s="52" t="b">
        <f t="shared" si="9"/>
        <v>1</v>
      </c>
    </row>
    <row r="22" spans="1:17" x14ac:dyDescent="0.35">
      <c r="A22" s="23">
        <v>39692</v>
      </c>
      <c r="B22" s="29">
        <v>371</v>
      </c>
      <c r="C22" s="29">
        <v>452</v>
      </c>
      <c r="D22" s="33">
        <f t="shared" si="2"/>
        <v>1479.6</v>
      </c>
      <c r="E22" s="34">
        <f t="shared" si="3"/>
        <v>121.60000000000001</v>
      </c>
      <c r="F22" s="6">
        <f t="shared" si="10"/>
        <v>932.8</v>
      </c>
      <c r="G22" s="6">
        <f t="shared" si="0"/>
        <v>371</v>
      </c>
      <c r="H22" s="6">
        <f t="shared" si="1"/>
        <v>0</v>
      </c>
      <c r="I22" s="6">
        <f t="shared" si="11"/>
        <v>561.79999999999995</v>
      </c>
      <c r="J22" s="34">
        <f t="shared" si="4"/>
        <v>747.3</v>
      </c>
      <c r="K22" s="6">
        <f t="shared" si="12"/>
        <v>385.79999999999995</v>
      </c>
      <c r="L22" s="44">
        <f t="shared" si="13"/>
        <v>161</v>
      </c>
      <c r="M22" s="57">
        <f t="shared" si="5"/>
        <v>452</v>
      </c>
      <c r="N22" s="57">
        <f t="shared" si="6"/>
        <v>121.60000000000001</v>
      </c>
      <c r="O22" s="57">
        <f t="shared" si="7"/>
        <v>359.19999999999993</v>
      </c>
      <c r="P22" s="57">
        <f t="shared" si="8"/>
        <v>0</v>
      </c>
      <c r="Q22" s="52" t="b">
        <f t="shared" si="9"/>
        <v>1</v>
      </c>
    </row>
    <row r="23" spans="1:17" x14ac:dyDescent="0.35">
      <c r="A23" s="23">
        <v>39722</v>
      </c>
      <c r="B23" s="29">
        <v>395</v>
      </c>
      <c r="C23" s="29">
        <v>462</v>
      </c>
      <c r="D23" s="33">
        <f t="shared" si="2"/>
        <v>1334.8</v>
      </c>
      <c r="E23" s="34">
        <f t="shared" si="3"/>
        <v>124.80000000000001</v>
      </c>
      <c r="F23" s="6">
        <f t="shared" si="10"/>
        <v>947.59999999999991</v>
      </c>
      <c r="G23" s="6">
        <f t="shared" si="0"/>
        <v>395</v>
      </c>
      <c r="H23" s="6">
        <f t="shared" si="1"/>
        <v>0</v>
      </c>
      <c r="I23" s="6">
        <f t="shared" si="11"/>
        <v>552.59999999999991</v>
      </c>
      <c r="J23" s="34">
        <f t="shared" si="4"/>
        <v>750.09999999999991</v>
      </c>
      <c r="K23" s="6">
        <f t="shared" si="12"/>
        <v>161</v>
      </c>
      <c r="L23" s="44">
        <f t="shared" si="13"/>
        <v>226.20000000000005</v>
      </c>
      <c r="M23" s="57">
        <f t="shared" si="5"/>
        <v>462</v>
      </c>
      <c r="N23" s="57">
        <f t="shared" si="6"/>
        <v>124.80000000000001</v>
      </c>
      <c r="O23" s="57">
        <f t="shared" si="7"/>
        <v>360.7999999999999</v>
      </c>
      <c r="P23" s="57">
        <f t="shared" si="8"/>
        <v>0</v>
      </c>
      <c r="Q23" s="52" t="b">
        <f t="shared" si="9"/>
        <v>1</v>
      </c>
    </row>
    <row r="24" spans="1:17" x14ac:dyDescent="0.35">
      <c r="A24" s="23">
        <v>39753</v>
      </c>
      <c r="B24" s="29">
        <v>262</v>
      </c>
      <c r="C24" s="29">
        <v>444</v>
      </c>
      <c r="D24" s="33">
        <f t="shared" si="2"/>
        <v>1156</v>
      </c>
      <c r="E24" s="34">
        <f t="shared" si="3"/>
        <v>96</v>
      </c>
      <c r="F24" s="6">
        <f t="shared" si="10"/>
        <v>713.59999999999991</v>
      </c>
      <c r="G24" s="6">
        <f t="shared" si="0"/>
        <v>262</v>
      </c>
      <c r="H24" s="6">
        <f t="shared" si="1"/>
        <v>0</v>
      </c>
      <c r="I24" s="6">
        <f t="shared" si="11"/>
        <v>451.59999999999991</v>
      </c>
      <c r="J24" s="34">
        <f t="shared" si="4"/>
        <v>582.59999999999991</v>
      </c>
      <c r="K24" s="6">
        <f t="shared" si="12"/>
        <v>226.20000000000005</v>
      </c>
      <c r="L24" s="44">
        <f t="shared" si="13"/>
        <v>216.20000000000005</v>
      </c>
      <c r="M24" s="57">
        <f t="shared" si="5"/>
        <v>444</v>
      </c>
      <c r="N24" s="57">
        <f t="shared" si="6"/>
        <v>96</v>
      </c>
      <c r="O24" s="57">
        <f t="shared" si="7"/>
        <v>173.59999999999991</v>
      </c>
      <c r="P24" s="57">
        <f t="shared" si="8"/>
        <v>0</v>
      </c>
      <c r="Q24" s="52" t="b">
        <f t="shared" si="9"/>
        <v>1</v>
      </c>
    </row>
    <row r="25" spans="1:17" x14ac:dyDescent="0.35">
      <c r="A25" s="23">
        <v>39783</v>
      </c>
      <c r="B25" s="29">
        <v>423</v>
      </c>
      <c r="C25" s="29">
        <v>304</v>
      </c>
      <c r="D25" s="33">
        <f t="shared" si="2"/>
        <v>956.4</v>
      </c>
      <c r="E25" s="34">
        <f t="shared" si="3"/>
        <v>100.4</v>
      </c>
      <c r="F25" s="6">
        <f t="shared" si="10"/>
        <v>677.8</v>
      </c>
      <c r="G25" s="6">
        <f t="shared" si="0"/>
        <v>423</v>
      </c>
      <c r="H25" s="6">
        <f t="shared" si="1"/>
        <v>0</v>
      </c>
      <c r="I25" s="6">
        <f t="shared" si="11"/>
        <v>254.79999999999995</v>
      </c>
      <c r="J25" s="34">
        <f t="shared" si="4"/>
        <v>466.29999999999995</v>
      </c>
      <c r="K25" s="6">
        <f t="shared" si="12"/>
        <v>216.20000000000005</v>
      </c>
      <c r="L25" s="44">
        <f t="shared" si="13"/>
        <v>62.399999999999977</v>
      </c>
      <c r="M25" s="57">
        <f t="shared" si="5"/>
        <v>304</v>
      </c>
      <c r="N25" s="57">
        <f t="shared" si="6"/>
        <v>100.4</v>
      </c>
      <c r="O25" s="57">
        <f t="shared" si="7"/>
        <v>273.39999999999998</v>
      </c>
      <c r="P25" s="57">
        <f t="shared" si="8"/>
        <v>0</v>
      </c>
      <c r="Q25" s="52" t="b">
        <f t="shared" si="9"/>
        <v>1</v>
      </c>
    </row>
    <row r="26" spans="1:17" x14ac:dyDescent="0.35">
      <c r="A26" s="23">
        <v>39814</v>
      </c>
      <c r="B26" s="29">
        <v>159</v>
      </c>
      <c r="C26" s="29">
        <v>312</v>
      </c>
      <c r="D26" s="33">
        <f t="shared" si="2"/>
        <v>909.8</v>
      </c>
      <c r="E26" s="34">
        <f t="shared" si="3"/>
        <v>106.80000000000001</v>
      </c>
      <c r="F26" s="6">
        <f t="shared" si="10"/>
        <v>471</v>
      </c>
      <c r="G26" s="6">
        <f t="shared" si="0"/>
        <v>159</v>
      </c>
      <c r="H26" s="6">
        <f t="shared" si="1"/>
        <v>0</v>
      </c>
      <c r="I26" s="6">
        <f t="shared" si="11"/>
        <v>312</v>
      </c>
      <c r="J26" s="34">
        <f t="shared" si="4"/>
        <v>391.5</v>
      </c>
      <c r="K26" s="6">
        <f t="shared" si="12"/>
        <v>62.399999999999977</v>
      </c>
      <c r="L26" s="44">
        <f t="shared" si="13"/>
        <v>376.4</v>
      </c>
      <c r="M26" s="57">
        <f t="shared" si="5"/>
        <v>312</v>
      </c>
      <c r="N26" s="57">
        <f t="shared" si="6"/>
        <v>106.80000000000001</v>
      </c>
      <c r="O26" s="57">
        <f t="shared" si="7"/>
        <v>52.199999999999989</v>
      </c>
      <c r="P26" s="57">
        <f t="shared" si="8"/>
        <v>0</v>
      </c>
      <c r="Q26" s="52" t="b">
        <f t="shared" si="9"/>
        <v>1</v>
      </c>
    </row>
    <row r="27" spans="1:17" x14ac:dyDescent="0.35">
      <c r="A27" s="23">
        <v>39845</v>
      </c>
      <c r="B27" s="29">
        <v>292</v>
      </c>
      <c r="C27" s="29">
        <v>240</v>
      </c>
      <c r="D27" s="33">
        <f t="shared" si="2"/>
        <v>857.6</v>
      </c>
      <c r="E27" s="34">
        <f t="shared" si="3"/>
        <v>99.600000000000009</v>
      </c>
      <c r="F27" s="6">
        <f t="shared" si="10"/>
        <v>374.4</v>
      </c>
      <c r="G27" s="6">
        <f t="shared" si="0"/>
        <v>292</v>
      </c>
      <c r="H27" s="6">
        <f t="shared" si="1"/>
        <v>0</v>
      </c>
      <c r="I27" s="6">
        <f t="shared" si="11"/>
        <v>82.399999999999977</v>
      </c>
      <c r="J27" s="34">
        <f t="shared" si="4"/>
        <v>228.39999999999998</v>
      </c>
      <c r="K27" s="6">
        <f t="shared" si="12"/>
        <v>376.4</v>
      </c>
      <c r="L27" s="44">
        <f t="shared" si="13"/>
        <v>106.80000000000007</v>
      </c>
      <c r="M27" s="57">
        <f t="shared" si="5"/>
        <v>240</v>
      </c>
      <c r="N27" s="57">
        <f t="shared" si="6"/>
        <v>99.600000000000009</v>
      </c>
      <c r="O27" s="57">
        <f t="shared" si="7"/>
        <v>34.799999999999969</v>
      </c>
      <c r="P27" s="57">
        <f t="shared" si="8"/>
        <v>0</v>
      </c>
      <c r="Q27" s="52" t="b">
        <f t="shared" si="9"/>
        <v>1</v>
      </c>
    </row>
    <row r="28" spans="1:17" x14ac:dyDescent="0.35">
      <c r="A28" s="23">
        <v>39873</v>
      </c>
      <c r="B28" s="29">
        <v>330</v>
      </c>
      <c r="C28" s="29">
        <v>251</v>
      </c>
      <c r="D28" s="33">
        <f t="shared" si="2"/>
        <v>877.4</v>
      </c>
      <c r="E28" s="34">
        <f t="shared" si="3"/>
        <v>110.4</v>
      </c>
      <c r="F28" s="6">
        <f t="shared" si="10"/>
        <v>458.79999999999995</v>
      </c>
      <c r="G28" s="6">
        <f t="shared" si="0"/>
        <v>330</v>
      </c>
      <c r="H28" s="6">
        <f t="shared" si="1"/>
        <v>0</v>
      </c>
      <c r="I28" s="6">
        <f t="shared" si="11"/>
        <v>128.79999999999995</v>
      </c>
      <c r="J28" s="34">
        <f t="shared" si="4"/>
        <v>293.79999999999995</v>
      </c>
      <c r="K28" s="6">
        <f t="shared" si="12"/>
        <v>106.80000000000007</v>
      </c>
      <c r="L28" s="44">
        <f t="shared" si="13"/>
        <v>311.79999999999995</v>
      </c>
      <c r="M28" s="57">
        <f t="shared" si="5"/>
        <v>251</v>
      </c>
      <c r="N28" s="57">
        <f t="shared" si="6"/>
        <v>110.4</v>
      </c>
      <c r="O28" s="57">
        <f t="shared" si="7"/>
        <v>97.399999999999949</v>
      </c>
      <c r="P28" s="57">
        <f t="shared" si="8"/>
        <v>0</v>
      </c>
      <c r="Q28" s="52" t="b">
        <f t="shared" si="9"/>
        <v>1</v>
      </c>
    </row>
    <row r="29" spans="1:17" x14ac:dyDescent="0.35">
      <c r="A29" s="23">
        <v>39904</v>
      </c>
      <c r="B29" s="29">
        <v>278</v>
      </c>
      <c r="C29" s="29">
        <v>267</v>
      </c>
      <c r="D29" s="33">
        <f t="shared" si="2"/>
        <v>897.2</v>
      </c>
      <c r="E29" s="34">
        <f t="shared" si="3"/>
        <v>105.2</v>
      </c>
      <c r="F29" s="6">
        <f t="shared" si="10"/>
        <v>235.60000000000002</v>
      </c>
      <c r="G29" s="6">
        <f t="shared" si="0"/>
        <v>235.60000000000002</v>
      </c>
      <c r="H29" s="6">
        <f t="shared" si="1"/>
        <v>42.399999999999977</v>
      </c>
      <c r="I29" s="6">
        <f t="shared" si="11"/>
        <v>0</v>
      </c>
      <c r="J29" s="34">
        <f t="shared" si="4"/>
        <v>117.80000000000001</v>
      </c>
      <c r="K29" s="6">
        <f t="shared" si="12"/>
        <v>311.79999999999995</v>
      </c>
      <c r="L29" s="44">
        <f t="shared" si="13"/>
        <v>349.80000000000007</v>
      </c>
      <c r="M29" s="57">
        <f t="shared" si="5"/>
        <v>235.60000000000002</v>
      </c>
      <c r="N29" s="57">
        <f t="shared" si="6"/>
        <v>0</v>
      </c>
      <c r="O29" s="57">
        <f t="shared" si="7"/>
        <v>0</v>
      </c>
      <c r="P29" s="57">
        <f t="shared" si="8"/>
        <v>136.59999999999997</v>
      </c>
      <c r="Q29" s="52" t="b">
        <f t="shared" si="9"/>
        <v>1</v>
      </c>
    </row>
    <row r="30" spans="1:17" x14ac:dyDescent="0.35">
      <c r="A30" s="23">
        <v>39934</v>
      </c>
      <c r="B30" s="29">
        <v>389</v>
      </c>
      <c r="C30" s="29">
        <v>249</v>
      </c>
      <c r="D30" s="33">
        <f t="shared" si="2"/>
        <v>926.4</v>
      </c>
      <c r="E30" s="34">
        <f t="shared" si="3"/>
        <v>138.4</v>
      </c>
      <c r="F30" s="6">
        <f t="shared" si="10"/>
        <v>311.79999999999995</v>
      </c>
      <c r="G30" s="6">
        <f t="shared" si="0"/>
        <v>311.79999999999995</v>
      </c>
      <c r="H30" s="6">
        <f t="shared" si="1"/>
        <v>77.200000000000045</v>
      </c>
      <c r="I30" s="6">
        <f t="shared" si="11"/>
        <v>0</v>
      </c>
      <c r="J30" s="34">
        <f t="shared" si="4"/>
        <v>155.89999999999998</v>
      </c>
      <c r="K30" s="6">
        <f t="shared" si="12"/>
        <v>349.80000000000007</v>
      </c>
      <c r="L30" s="44">
        <f t="shared" si="13"/>
        <v>264.79999999999995</v>
      </c>
      <c r="M30" s="57">
        <f t="shared" si="5"/>
        <v>249</v>
      </c>
      <c r="N30" s="57">
        <f t="shared" si="6"/>
        <v>62.799999999999955</v>
      </c>
      <c r="O30" s="57">
        <f t="shared" si="7"/>
        <v>0</v>
      </c>
      <c r="P30" s="57">
        <f t="shared" si="8"/>
        <v>75.600000000000023</v>
      </c>
      <c r="Q30" s="52" t="b">
        <f t="shared" si="9"/>
        <v>1</v>
      </c>
    </row>
    <row r="31" spans="1:17" x14ac:dyDescent="0.35">
      <c r="A31" s="23">
        <v>39965</v>
      </c>
      <c r="B31" s="29">
        <v>383</v>
      </c>
      <c r="C31" s="29">
        <v>276</v>
      </c>
      <c r="D31" s="33">
        <f t="shared" si="2"/>
        <v>1037</v>
      </c>
      <c r="E31" s="34">
        <f t="shared" si="3"/>
        <v>152</v>
      </c>
      <c r="F31" s="6">
        <f t="shared" si="10"/>
        <v>349.80000000000007</v>
      </c>
      <c r="G31" s="6">
        <f t="shared" si="0"/>
        <v>349.80000000000007</v>
      </c>
      <c r="H31" s="6">
        <f t="shared" si="1"/>
        <v>33.199999999999932</v>
      </c>
      <c r="I31" s="6">
        <f t="shared" si="11"/>
        <v>0</v>
      </c>
      <c r="J31" s="34">
        <f t="shared" si="4"/>
        <v>174.90000000000003</v>
      </c>
      <c r="K31" s="6">
        <f t="shared" si="12"/>
        <v>264.79999999999995</v>
      </c>
      <c r="L31" s="44">
        <f t="shared" si="13"/>
        <v>422.4</v>
      </c>
      <c r="M31" s="57">
        <f t="shared" si="5"/>
        <v>276</v>
      </c>
      <c r="N31" s="57">
        <f t="shared" si="6"/>
        <v>73.800000000000068</v>
      </c>
      <c r="O31" s="57">
        <f t="shared" si="7"/>
        <v>0</v>
      </c>
      <c r="P31" s="57">
        <f t="shared" si="8"/>
        <v>78.199999999999932</v>
      </c>
      <c r="Q31" s="52" t="b">
        <f t="shared" si="9"/>
        <v>1</v>
      </c>
    </row>
    <row r="32" spans="1:17" x14ac:dyDescent="0.35">
      <c r="A32" s="23">
        <v>39995</v>
      </c>
      <c r="B32" s="29">
        <v>378</v>
      </c>
      <c r="C32" s="29">
        <v>263</v>
      </c>
      <c r="D32" s="33">
        <f t="shared" si="2"/>
        <v>1171.4000000000001</v>
      </c>
      <c r="E32" s="34">
        <f t="shared" si="3"/>
        <v>182.4</v>
      </c>
      <c r="F32" s="6">
        <f t="shared" si="10"/>
        <v>264.79999999999995</v>
      </c>
      <c r="G32" s="6">
        <f t="shared" si="0"/>
        <v>264.79999999999995</v>
      </c>
      <c r="H32" s="6">
        <f t="shared" si="1"/>
        <v>113.20000000000005</v>
      </c>
      <c r="I32" s="6">
        <f t="shared" si="11"/>
        <v>0</v>
      </c>
      <c r="J32" s="34">
        <f t="shared" si="4"/>
        <v>132.39999999999998</v>
      </c>
      <c r="K32" s="6">
        <f t="shared" si="12"/>
        <v>422.4</v>
      </c>
      <c r="L32" s="44">
        <f t="shared" si="13"/>
        <v>484.20000000000016</v>
      </c>
      <c r="M32" s="57">
        <f t="shared" si="5"/>
        <v>263</v>
      </c>
      <c r="N32" s="57">
        <f t="shared" si="6"/>
        <v>1.7999999999999545</v>
      </c>
      <c r="O32" s="57">
        <f t="shared" si="7"/>
        <v>0</v>
      </c>
      <c r="P32" s="57">
        <f t="shared" si="8"/>
        <v>180.60000000000002</v>
      </c>
      <c r="Q32" s="52" t="b">
        <f t="shared" si="9"/>
        <v>1</v>
      </c>
    </row>
    <row r="33" spans="1:17" x14ac:dyDescent="0.35">
      <c r="A33" s="23">
        <v>40026</v>
      </c>
      <c r="B33" s="29">
        <v>377</v>
      </c>
      <c r="C33" s="29">
        <v>346</v>
      </c>
      <c r="D33" s="33">
        <f t="shared" si="2"/>
        <v>1376.8</v>
      </c>
      <c r="E33" s="34">
        <f t="shared" si="3"/>
        <v>194.8</v>
      </c>
      <c r="F33" s="6">
        <f t="shared" si="10"/>
        <v>422.4</v>
      </c>
      <c r="G33" s="6">
        <f t="shared" si="0"/>
        <v>377</v>
      </c>
      <c r="H33" s="6">
        <f t="shared" si="1"/>
        <v>0</v>
      </c>
      <c r="I33" s="6">
        <f t="shared" si="11"/>
        <v>45.399999999999977</v>
      </c>
      <c r="J33" s="34">
        <f t="shared" si="4"/>
        <v>233.89999999999998</v>
      </c>
      <c r="K33" s="6">
        <f t="shared" si="12"/>
        <v>484.20000000000016</v>
      </c>
      <c r="L33" s="44">
        <f t="shared" si="13"/>
        <v>470.19999999999982</v>
      </c>
      <c r="M33" s="57">
        <f t="shared" si="5"/>
        <v>346</v>
      </c>
      <c r="N33" s="57">
        <f t="shared" si="6"/>
        <v>76.399999999999977</v>
      </c>
      <c r="O33" s="57">
        <f t="shared" si="7"/>
        <v>0</v>
      </c>
      <c r="P33" s="57">
        <f t="shared" si="8"/>
        <v>118.39999999999998</v>
      </c>
      <c r="Q33" s="52" t="b">
        <f t="shared" si="9"/>
        <v>1</v>
      </c>
    </row>
    <row r="34" spans="1:17" x14ac:dyDescent="0.35">
      <c r="A34" s="23">
        <v>40057</v>
      </c>
      <c r="B34" s="29">
        <v>447</v>
      </c>
      <c r="C34" s="29">
        <v>380</v>
      </c>
      <c r="D34" s="33">
        <f t="shared" si="2"/>
        <v>1483.4</v>
      </c>
      <c r="E34" s="34">
        <f t="shared" si="3"/>
        <v>160.4</v>
      </c>
      <c r="F34" s="6">
        <f t="shared" si="10"/>
        <v>529.60000000000014</v>
      </c>
      <c r="G34" s="6">
        <f t="shared" si="0"/>
        <v>447</v>
      </c>
      <c r="H34" s="6">
        <f t="shared" si="1"/>
        <v>0</v>
      </c>
      <c r="I34" s="6">
        <f t="shared" si="11"/>
        <v>82.600000000000136</v>
      </c>
      <c r="J34" s="34">
        <f t="shared" si="4"/>
        <v>306.10000000000014</v>
      </c>
      <c r="K34" s="6">
        <f t="shared" si="12"/>
        <v>470.19999999999982</v>
      </c>
      <c r="L34" s="44">
        <f t="shared" si="13"/>
        <v>483.60000000000014</v>
      </c>
      <c r="M34" s="57">
        <f t="shared" si="5"/>
        <v>380</v>
      </c>
      <c r="N34" s="57">
        <f t="shared" si="6"/>
        <v>149.60000000000014</v>
      </c>
      <c r="O34" s="57">
        <f t="shared" si="7"/>
        <v>0</v>
      </c>
      <c r="P34" s="57">
        <f t="shared" si="8"/>
        <v>10.799999999999841</v>
      </c>
      <c r="Q34" s="52" t="b">
        <f t="shared" si="9"/>
        <v>1</v>
      </c>
    </row>
    <row r="35" spans="1:17" x14ac:dyDescent="0.35">
      <c r="A35" s="23">
        <v>40087</v>
      </c>
      <c r="B35" s="29">
        <v>450</v>
      </c>
      <c r="C35" s="29">
        <v>456</v>
      </c>
      <c r="D35" s="33">
        <f t="shared" si="2"/>
        <v>1522.4</v>
      </c>
      <c r="E35" s="34">
        <f t="shared" si="3"/>
        <v>178.4</v>
      </c>
      <c r="F35" s="6">
        <f t="shared" si="10"/>
        <v>552.79999999999995</v>
      </c>
      <c r="G35" s="6">
        <f t="shared" si="0"/>
        <v>450</v>
      </c>
      <c r="H35" s="6">
        <f t="shared" si="1"/>
        <v>0</v>
      </c>
      <c r="I35" s="6">
        <f t="shared" si="11"/>
        <v>102.79999999999995</v>
      </c>
      <c r="J35" s="34">
        <f t="shared" si="4"/>
        <v>327.79999999999995</v>
      </c>
      <c r="K35" s="6">
        <f t="shared" si="12"/>
        <v>483.60000000000014</v>
      </c>
      <c r="L35" s="44">
        <f t="shared" si="13"/>
        <v>486</v>
      </c>
      <c r="M35" s="57">
        <f t="shared" si="5"/>
        <v>456</v>
      </c>
      <c r="N35" s="57">
        <f t="shared" si="6"/>
        <v>96.799999999999955</v>
      </c>
      <c r="O35" s="57">
        <f t="shared" si="7"/>
        <v>0</v>
      </c>
      <c r="P35" s="57">
        <f t="shared" si="8"/>
        <v>81.600000000000023</v>
      </c>
      <c r="Q35" s="52" t="b">
        <f t="shared" si="9"/>
        <v>1</v>
      </c>
    </row>
    <row r="36" spans="1:17" x14ac:dyDescent="0.35">
      <c r="A36" s="23">
        <v>40118</v>
      </c>
      <c r="B36" s="29">
        <v>424</v>
      </c>
      <c r="C36" s="29">
        <v>487</v>
      </c>
      <c r="D36" s="33">
        <f t="shared" si="2"/>
        <v>1490.4</v>
      </c>
      <c r="E36" s="34">
        <f t="shared" si="3"/>
        <v>156.4</v>
      </c>
      <c r="F36" s="6">
        <f t="shared" si="10"/>
        <v>586.40000000000009</v>
      </c>
      <c r="G36" s="6">
        <f t="shared" si="0"/>
        <v>424</v>
      </c>
      <c r="H36" s="6">
        <f t="shared" si="1"/>
        <v>0</v>
      </c>
      <c r="I36" s="6">
        <f t="shared" si="11"/>
        <v>162.40000000000009</v>
      </c>
      <c r="J36" s="34">
        <f t="shared" si="4"/>
        <v>374.40000000000009</v>
      </c>
      <c r="K36" s="6">
        <f t="shared" si="12"/>
        <v>486</v>
      </c>
      <c r="L36" s="44">
        <f t="shared" si="13"/>
        <v>418</v>
      </c>
      <c r="M36" s="57">
        <f t="shared" si="5"/>
        <v>487</v>
      </c>
      <c r="N36" s="57">
        <f t="shared" si="6"/>
        <v>99.400000000000091</v>
      </c>
      <c r="O36" s="57">
        <f t="shared" si="7"/>
        <v>0</v>
      </c>
      <c r="P36" s="57">
        <f t="shared" si="8"/>
        <v>56.999999999999886</v>
      </c>
      <c r="Q36" s="52" t="b">
        <f t="shared" si="9"/>
        <v>1</v>
      </c>
    </row>
    <row r="37" spans="1:17" x14ac:dyDescent="0.35">
      <c r="A37" s="23">
        <v>40148</v>
      </c>
      <c r="B37" s="29">
        <v>551</v>
      </c>
      <c r="C37" s="29">
        <v>401</v>
      </c>
      <c r="D37" s="33">
        <f t="shared" si="2"/>
        <v>1411.6</v>
      </c>
      <c r="E37" s="34">
        <f t="shared" si="3"/>
        <v>173.60000000000002</v>
      </c>
      <c r="F37" s="6">
        <f t="shared" si="10"/>
        <v>648.40000000000009</v>
      </c>
      <c r="G37" s="6">
        <f t="shared" si="0"/>
        <v>551</v>
      </c>
      <c r="H37" s="6">
        <f t="shared" si="1"/>
        <v>0</v>
      </c>
      <c r="I37" s="6">
        <f t="shared" si="11"/>
        <v>97.400000000000091</v>
      </c>
      <c r="J37" s="34">
        <f t="shared" si="4"/>
        <v>372.90000000000009</v>
      </c>
      <c r="K37" s="6">
        <f t="shared" si="12"/>
        <v>418</v>
      </c>
      <c r="L37" s="44">
        <f t="shared" si="13"/>
        <v>345.19999999999982</v>
      </c>
      <c r="M37" s="57">
        <f t="shared" si="5"/>
        <v>401</v>
      </c>
      <c r="N37" s="57">
        <f t="shared" si="6"/>
        <v>173.60000000000002</v>
      </c>
      <c r="O37" s="57">
        <f t="shared" si="7"/>
        <v>73.800000000000068</v>
      </c>
      <c r="P37" s="57">
        <f t="shared" si="8"/>
        <v>0</v>
      </c>
      <c r="Q37" s="52" t="b">
        <f t="shared" si="9"/>
        <v>1</v>
      </c>
    </row>
    <row r="38" spans="1:17" x14ac:dyDescent="0.35">
      <c r="A38" s="23">
        <v>40179</v>
      </c>
      <c r="B38" s="29">
        <v>260</v>
      </c>
      <c r="C38" s="29">
        <v>446</v>
      </c>
      <c r="D38" s="33">
        <f t="shared" si="2"/>
        <v>1457</v>
      </c>
      <c r="E38" s="34">
        <f t="shared" si="3"/>
        <v>186</v>
      </c>
      <c r="F38" s="6">
        <f t="shared" si="10"/>
        <v>515.40000000000009</v>
      </c>
      <c r="G38" s="6">
        <f t="shared" si="0"/>
        <v>260</v>
      </c>
      <c r="H38" s="6">
        <f t="shared" si="1"/>
        <v>0</v>
      </c>
      <c r="I38" s="6">
        <f t="shared" si="11"/>
        <v>255.40000000000009</v>
      </c>
      <c r="J38" s="34">
        <f t="shared" si="4"/>
        <v>385.40000000000009</v>
      </c>
      <c r="K38" s="6">
        <f t="shared" si="12"/>
        <v>345.19999999999982</v>
      </c>
      <c r="L38" s="44">
        <f t="shared" si="13"/>
        <v>596.40000000000009</v>
      </c>
      <c r="M38" s="57">
        <f t="shared" si="5"/>
        <v>446</v>
      </c>
      <c r="N38" s="57">
        <f t="shared" si="6"/>
        <v>69.400000000000091</v>
      </c>
      <c r="O38" s="57">
        <f t="shared" si="7"/>
        <v>0</v>
      </c>
      <c r="P38" s="57">
        <f t="shared" si="8"/>
        <v>116.59999999999991</v>
      </c>
      <c r="Q38" s="52" t="b">
        <f t="shared" si="9"/>
        <v>1</v>
      </c>
    </row>
    <row r="39" spans="1:17" x14ac:dyDescent="0.35">
      <c r="A39" s="23">
        <v>40210</v>
      </c>
      <c r="B39" s="29">
        <v>416</v>
      </c>
      <c r="C39" s="29">
        <v>391</v>
      </c>
      <c r="D39" s="33">
        <f t="shared" si="2"/>
        <v>1468.8</v>
      </c>
      <c r="E39" s="34">
        <f t="shared" si="3"/>
        <v>178.8</v>
      </c>
      <c r="F39" s="6">
        <f t="shared" si="10"/>
        <v>600.59999999999991</v>
      </c>
      <c r="G39" s="6">
        <f t="shared" si="0"/>
        <v>416</v>
      </c>
      <c r="H39" s="6">
        <f t="shared" si="1"/>
        <v>0</v>
      </c>
      <c r="I39" s="6">
        <f t="shared" si="11"/>
        <v>184.59999999999991</v>
      </c>
      <c r="J39" s="34">
        <f t="shared" si="4"/>
        <v>392.59999999999991</v>
      </c>
      <c r="K39" s="6">
        <f t="shared" si="12"/>
        <v>596.40000000000009</v>
      </c>
      <c r="L39" s="44">
        <f t="shared" si="13"/>
        <v>271.79999999999995</v>
      </c>
      <c r="M39" s="57">
        <f t="shared" si="5"/>
        <v>391</v>
      </c>
      <c r="N39" s="57">
        <f t="shared" si="6"/>
        <v>178.8</v>
      </c>
      <c r="O39" s="57">
        <f t="shared" si="7"/>
        <v>30.799999999999898</v>
      </c>
      <c r="P39" s="57">
        <f t="shared" si="8"/>
        <v>0</v>
      </c>
      <c r="Q39" s="52" t="b">
        <f t="shared" si="9"/>
        <v>1</v>
      </c>
    </row>
    <row r="40" spans="1:17" x14ac:dyDescent="0.35">
      <c r="A40" s="23">
        <v>40238</v>
      </c>
      <c r="B40" s="29">
        <v>453</v>
      </c>
      <c r="C40" s="29">
        <v>434</v>
      </c>
      <c r="D40" s="33">
        <f t="shared" si="2"/>
        <v>1528.8</v>
      </c>
      <c r="E40" s="34">
        <f t="shared" si="3"/>
        <v>182.8</v>
      </c>
      <c r="F40" s="6">
        <f t="shared" si="10"/>
        <v>781</v>
      </c>
      <c r="G40" s="6">
        <f t="shared" si="0"/>
        <v>453</v>
      </c>
      <c r="H40" s="6">
        <f t="shared" si="1"/>
        <v>0</v>
      </c>
      <c r="I40" s="6">
        <f t="shared" si="11"/>
        <v>328</v>
      </c>
      <c r="J40" s="34">
        <f t="shared" si="4"/>
        <v>554.5</v>
      </c>
      <c r="K40" s="6">
        <f t="shared" si="12"/>
        <v>271.79999999999995</v>
      </c>
      <c r="L40" s="44">
        <f t="shared" si="13"/>
        <v>476</v>
      </c>
      <c r="M40" s="57">
        <f t="shared" si="5"/>
        <v>434</v>
      </c>
      <c r="N40" s="57">
        <f t="shared" si="6"/>
        <v>182.8</v>
      </c>
      <c r="O40" s="57">
        <f t="shared" si="7"/>
        <v>164.2</v>
      </c>
      <c r="P40" s="57">
        <f t="shared" si="8"/>
        <v>0</v>
      </c>
      <c r="Q40" s="52" t="b">
        <f t="shared" si="9"/>
        <v>1</v>
      </c>
    </row>
    <row r="41" spans="1:17" x14ac:dyDescent="0.35">
      <c r="A41" s="23">
        <v>40269</v>
      </c>
      <c r="B41" s="29">
        <v>413</v>
      </c>
      <c r="C41" s="29">
        <v>465</v>
      </c>
      <c r="D41" s="33">
        <f t="shared" si="2"/>
        <v>1535.8</v>
      </c>
      <c r="E41" s="34">
        <f t="shared" si="3"/>
        <v>166.8</v>
      </c>
      <c r="F41" s="6">
        <f t="shared" si="10"/>
        <v>599.79999999999995</v>
      </c>
      <c r="G41" s="6">
        <f t="shared" si="0"/>
        <v>413</v>
      </c>
      <c r="H41" s="6">
        <f t="shared" si="1"/>
        <v>0</v>
      </c>
      <c r="I41" s="6">
        <f t="shared" si="11"/>
        <v>186.79999999999995</v>
      </c>
      <c r="J41" s="34">
        <f t="shared" si="4"/>
        <v>393.29999999999995</v>
      </c>
      <c r="K41" s="6">
        <f t="shared" si="12"/>
        <v>476</v>
      </c>
      <c r="L41" s="44">
        <f t="shared" si="13"/>
        <v>460</v>
      </c>
      <c r="M41" s="57">
        <f t="shared" si="5"/>
        <v>465</v>
      </c>
      <c r="N41" s="57">
        <f t="shared" si="6"/>
        <v>134.79999999999995</v>
      </c>
      <c r="O41" s="57">
        <f t="shared" si="7"/>
        <v>0</v>
      </c>
      <c r="P41" s="57">
        <f t="shared" si="8"/>
        <v>32</v>
      </c>
      <c r="Q41" s="52" t="b">
        <f t="shared" si="9"/>
        <v>1</v>
      </c>
    </row>
    <row r="42" spans="1:17" x14ac:dyDescent="0.35">
      <c r="A42" s="23">
        <v>40299</v>
      </c>
      <c r="B42" s="29">
        <v>489</v>
      </c>
      <c r="C42" s="29">
        <v>447</v>
      </c>
      <c r="D42" s="33">
        <f t="shared" si="2"/>
        <v>1520.6</v>
      </c>
      <c r="E42" s="34">
        <f t="shared" si="3"/>
        <v>199.60000000000002</v>
      </c>
      <c r="F42" s="6">
        <f t="shared" si="10"/>
        <v>662.8</v>
      </c>
      <c r="G42" s="6">
        <f t="shared" si="0"/>
        <v>489</v>
      </c>
      <c r="H42" s="6">
        <f t="shared" si="1"/>
        <v>0</v>
      </c>
      <c r="I42" s="6">
        <f t="shared" si="11"/>
        <v>173.79999999999995</v>
      </c>
      <c r="J42" s="34">
        <f t="shared" si="4"/>
        <v>418.29999999999995</v>
      </c>
      <c r="K42" s="6">
        <f t="shared" si="12"/>
        <v>460</v>
      </c>
      <c r="L42" s="44">
        <f t="shared" si="13"/>
        <v>397.79999999999995</v>
      </c>
      <c r="M42" s="57">
        <f t="shared" si="5"/>
        <v>447</v>
      </c>
      <c r="N42" s="57">
        <f t="shared" si="6"/>
        <v>199.60000000000002</v>
      </c>
      <c r="O42" s="57">
        <f t="shared" si="7"/>
        <v>16.199999999999932</v>
      </c>
      <c r="P42" s="57">
        <f t="shared" si="8"/>
        <v>0</v>
      </c>
      <c r="Q42" s="52" t="b">
        <f t="shared" si="9"/>
        <v>1</v>
      </c>
    </row>
    <row r="43" spans="1:17" x14ac:dyDescent="0.35">
      <c r="A43" s="23">
        <v>40330</v>
      </c>
      <c r="B43" s="29">
        <v>515</v>
      </c>
      <c r="C43" s="29">
        <v>457</v>
      </c>
      <c r="D43" s="33">
        <f t="shared" si="2"/>
        <v>1579.4</v>
      </c>
      <c r="E43" s="34">
        <f t="shared" si="3"/>
        <v>206.4</v>
      </c>
      <c r="F43" s="6">
        <f t="shared" si="10"/>
        <v>633.79999999999995</v>
      </c>
      <c r="G43" s="6">
        <f t="shared" si="0"/>
        <v>515</v>
      </c>
      <c r="H43" s="6">
        <f t="shared" si="1"/>
        <v>0</v>
      </c>
      <c r="I43" s="6">
        <f t="shared" si="11"/>
        <v>118.79999999999995</v>
      </c>
      <c r="J43" s="34">
        <f t="shared" si="4"/>
        <v>376.29999999999995</v>
      </c>
      <c r="K43" s="6">
        <f t="shared" si="12"/>
        <v>397.79999999999995</v>
      </c>
      <c r="L43" s="44">
        <f t="shared" si="13"/>
        <v>547.80000000000018</v>
      </c>
      <c r="M43" s="57">
        <f t="shared" si="5"/>
        <v>457</v>
      </c>
      <c r="N43" s="57">
        <f t="shared" si="6"/>
        <v>176.79999999999995</v>
      </c>
      <c r="O43" s="57">
        <f t="shared" si="7"/>
        <v>0</v>
      </c>
      <c r="P43" s="57">
        <f t="shared" si="8"/>
        <v>29.600000000000023</v>
      </c>
      <c r="Q43" s="52" t="b">
        <f t="shared" si="9"/>
        <v>1</v>
      </c>
    </row>
    <row r="44" spans="1:17" x14ac:dyDescent="0.35">
      <c r="A44" s="23">
        <v>40360</v>
      </c>
      <c r="B44" s="29">
        <v>442</v>
      </c>
      <c r="C44" s="29">
        <v>417</v>
      </c>
      <c r="D44" s="33">
        <f t="shared" si="2"/>
        <v>1671.2</v>
      </c>
      <c r="E44" s="34">
        <f t="shared" si="3"/>
        <v>239.20000000000002</v>
      </c>
      <c r="F44" s="6">
        <f t="shared" si="10"/>
        <v>516.59999999999991</v>
      </c>
      <c r="G44" s="6">
        <f t="shared" si="0"/>
        <v>442</v>
      </c>
      <c r="H44" s="6">
        <f t="shared" si="1"/>
        <v>0</v>
      </c>
      <c r="I44" s="6">
        <f t="shared" si="11"/>
        <v>74.599999999999909</v>
      </c>
      <c r="J44" s="34">
        <f t="shared" si="4"/>
        <v>295.59999999999991</v>
      </c>
      <c r="K44" s="6">
        <f t="shared" si="12"/>
        <v>547.80000000000018</v>
      </c>
      <c r="L44" s="44">
        <f t="shared" si="13"/>
        <v>606.79999999999995</v>
      </c>
      <c r="M44" s="57">
        <f t="shared" si="5"/>
        <v>417</v>
      </c>
      <c r="N44" s="57">
        <f t="shared" si="6"/>
        <v>99.599999999999909</v>
      </c>
      <c r="O44" s="57">
        <f t="shared" si="7"/>
        <v>0</v>
      </c>
      <c r="P44" s="57">
        <f t="shared" si="8"/>
        <v>139.60000000000014</v>
      </c>
      <c r="Q44" s="52" t="b">
        <f t="shared" si="9"/>
        <v>1</v>
      </c>
    </row>
    <row r="45" spans="1:17" x14ac:dyDescent="0.35">
      <c r="A45" s="23">
        <v>40391</v>
      </c>
      <c r="B45" s="29">
        <v>447</v>
      </c>
      <c r="C45" s="29">
        <v>499</v>
      </c>
      <c r="D45" s="33">
        <f t="shared" si="2"/>
        <v>1855.8</v>
      </c>
      <c r="E45" s="34">
        <f t="shared" si="3"/>
        <v>242.8</v>
      </c>
      <c r="F45" s="6">
        <f t="shared" si="10"/>
        <v>622.40000000000009</v>
      </c>
      <c r="G45" s="6">
        <f t="shared" si="0"/>
        <v>447</v>
      </c>
      <c r="H45" s="6">
        <f t="shared" si="1"/>
        <v>0</v>
      </c>
      <c r="I45" s="6">
        <f t="shared" si="11"/>
        <v>175.40000000000009</v>
      </c>
      <c r="J45" s="34">
        <f t="shared" si="4"/>
        <v>398.90000000000009</v>
      </c>
      <c r="K45" s="6">
        <f t="shared" si="12"/>
        <v>606.79999999999995</v>
      </c>
      <c r="L45" s="44">
        <f t="shared" si="13"/>
        <v>626.59999999999991</v>
      </c>
      <c r="M45" s="57">
        <f t="shared" si="5"/>
        <v>499</v>
      </c>
      <c r="N45" s="57">
        <f t="shared" si="6"/>
        <v>123.40000000000009</v>
      </c>
      <c r="O45" s="57">
        <f t="shared" si="7"/>
        <v>0</v>
      </c>
      <c r="P45" s="57">
        <f t="shared" si="8"/>
        <v>119.39999999999986</v>
      </c>
      <c r="Q45" s="52" t="b">
        <f t="shared" si="9"/>
        <v>1</v>
      </c>
    </row>
    <row r="46" spans="1:17" x14ac:dyDescent="0.35">
      <c r="A46" s="23">
        <v>40422</v>
      </c>
      <c r="B46" s="29">
        <v>556</v>
      </c>
      <c r="C46" s="29">
        <v>516</v>
      </c>
      <c r="D46" s="33">
        <f t="shared" si="2"/>
        <v>1932.6</v>
      </c>
      <c r="E46" s="34">
        <f t="shared" si="3"/>
        <v>211.60000000000002</v>
      </c>
      <c r="F46" s="6">
        <f t="shared" si="10"/>
        <v>782.2</v>
      </c>
      <c r="G46" s="6">
        <f t="shared" si="0"/>
        <v>556</v>
      </c>
      <c r="H46" s="6">
        <f t="shared" si="1"/>
        <v>0</v>
      </c>
      <c r="I46" s="6">
        <f t="shared" si="11"/>
        <v>226.20000000000005</v>
      </c>
      <c r="J46" s="34">
        <f t="shared" si="4"/>
        <v>504.20000000000005</v>
      </c>
      <c r="K46" s="6">
        <f t="shared" si="12"/>
        <v>626.59999999999991</v>
      </c>
      <c r="L46" s="44">
        <f t="shared" si="13"/>
        <v>523.79999999999995</v>
      </c>
      <c r="M46" s="57">
        <f t="shared" si="5"/>
        <v>516</v>
      </c>
      <c r="N46" s="57">
        <f t="shared" si="6"/>
        <v>211.60000000000002</v>
      </c>
      <c r="O46" s="57">
        <f t="shared" si="7"/>
        <v>54.600000000000023</v>
      </c>
      <c r="P46" s="57">
        <f t="shared" si="8"/>
        <v>0</v>
      </c>
      <c r="Q46" s="52" t="b">
        <f t="shared" si="9"/>
        <v>1</v>
      </c>
    </row>
    <row r="47" spans="1:17" x14ac:dyDescent="0.35">
      <c r="A47" s="23">
        <v>40452</v>
      </c>
      <c r="B47" s="29">
        <v>517</v>
      </c>
      <c r="C47" s="29">
        <v>598</v>
      </c>
      <c r="D47" s="33">
        <f t="shared" si="2"/>
        <v>1938</v>
      </c>
      <c r="E47" s="34">
        <f t="shared" si="3"/>
        <v>204</v>
      </c>
      <c r="F47" s="6">
        <f t="shared" si="10"/>
        <v>852.8</v>
      </c>
      <c r="G47" s="6">
        <f t="shared" si="0"/>
        <v>517</v>
      </c>
      <c r="H47" s="6">
        <f t="shared" si="1"/>
        <v>0</v>
      </c>
      <c r="I47" s="6">
        <f t="shared" si="11"/>
        <v>335.79999999999995</v>
      </c>
      <c r="J47" s="34">
        <f t="shared" si="4"/>
        <v>594.29999999999995</v>
      </c>
      <c r="K47" s="6">
        <f t="shared" si="12"/>
        <v>523.79999999999995</v>
      </c>
      <c r="L47" s="44">
        <f t="shared" si="13"/>
        <v>561.40000000000009</v>
      </c>
      <c r="M47" s="57">
        <f t="shared" si="5"/>
        <v>598</v>
      </c>
      <c r="N47" s="57">
        <f t="shared" si="6"/>
        <v>204</v>
      </c>
      <c r="O47" s="57">
        <f t="shared" si="7"/>
        <v>50.799999999999955</v>
      </c>
      <c r="P47" s="57">
        <f t="shared" si="8"/>
        <v>0</v>
      </c>
      <c r="Q47" s="52" t="b">
        <f t="shared" si="9"/>
        <v>1</v>
      </c>
    </row>
    <row r="48" spans="1:17" x14ac:dyDescent="0.35">
      <c r="A48" s="23">
        <v>40483</v>
      </c>
      <c r="B48" s="29">
        <v>647</v>
      </c>
      <c r="C48" s="29">
        <v>607</v>
      </c>
      <c r="D48" s="33">
        <f t="shared" si="2"/>
        <v>1844</v>
      </c>
      <c r="E48" s="34">
        <f t="shared" si="3"/>
        <v>198</v>
      </c>
      <c r="F48" s="6">
        <f t="shared" si="10"/>
        <v>859.59999999999991</v>
      </c>
      <c r="G48" s="6">
        <f t="shared" si="0"/>
        <v>647</v>
      </c>
      <c r="H48" s="6">
        <f t="shared" si="1"/>
        <v>0</v>
      </c>
      <c r="I48" s="6">
        <f t="shared" si="11"/>
        <v>212.59999999999991</v>
      </c>
      <c r="J48" s="34">
        <f t="shared" si="4"/>
        <v>536.09999999999991</v>
      </c>
      <c r="K48" s="6">
        <f t="shared" si="12"/>
        <v>561.40000000000009</v>
      </c>
      <c r="L48" s="44">
        <f t="shared" si="13"/>
        <v>423</v>
      </c>
      <c r="M48" s="57">
        <f t="shared" si="5"/>
        <v>607</v>
      </c>
      <c r="N48" s="57">
        <f t="shared" si="6"/>
        <v>198</v>
      </c>
      <c r="O48" s="57">
        <f t="shared" si="7"/>
        <v>54.599999999999909</v>
      </c>
      <c r="P48" s="57">
        <f t="shared" si="8"/>
        <v>0</v>
      </c>
      <c r="Q48" s="52" t="b">
        <f t="shared" si="9"/>
        <v>1</v>
      </c>
    </row>
    <row r="49" spans="1:17" x14ac:dyDescent="0.35">
      <c r="A49" s="23">
        <v>40513</v>
      </c>
      <c r="B49" s="29">
        <v>502</v>
      </c>
      <c r="C49" s="29">
        <v>529</v>
      </c>
      <c r="D49" s="33">
        <f t="shared" si="2"/>
        <v>1746</v>
      </c>
      <c r="E49" s="34">
        <f t="shared" si="3"/>
        <v>212</v>
      </c>
      <c r="F49" s="6">
        <f t="shared" si="10"/>
        <v>774</v>
      </c>
      <c r="G49" s="6">
        <f t="shared" si="0"/>
        <v>502</v>
      </c>
      <c r="H49" s="6">
        <f t="shared" si="1"/>
        <v>0</v>
      </c>
      <c r="I49" s="6">
        <f t="shared" si="11"/>
        <v>272</v>
      </c>
      <c r="J49" s="34">
        <f t="shared" si="4"/>
        <v>523</v>
      </c>
      <c r="K49" s="6">
        <f t="shared" si="12"/>
        <v>423</v>
      </c>
      <c r="L49" s="44">
        <f t="shared" si="13"/>
        <v>549</v>
      </c>
      <c r="M49" s="57">
        <f t="shared" si="5"/>
        <v>529</v>
      </c>
      <c r="N49" s="57">
        <f t="shared" si="6"/>
        <v>212</v>
      </c>
      <c r="O49" s="57">
        <f t="shared" si="7"/>
        <v>33</v>
      </c>
      <c r="P49" s="57">
        <f t="shared" si="8"/>
        <v>0</v>
      </c>
      <c r="Q49" s="52" t="b">
        <f t="shared" si="9"/>
        <v>1</v>
      </c>
    </row>
    <row r="50" spans="1:17" x14ac:dyDescent="0.35">
      <c r="A50" s="23">
        <v>40544</v>
      </c>
      <c r="B50" s="29">
        <v>463</v>
      </c>
      <c r="C50" s="29">
        <v>510</v>
      </c>
      <c r="D50" s="33">
        <f t="shared" si="2"/>
        <v>1758.6</v>
      </c>
      <c r="E50" s="34">
        <f t="shared" si="3"/>
        <v>223.60000000000002</v>
      </c>
      <c r="F50" s="6">
        <f t="shared" si="10"/>
        <v>695</v>
      </c>
      <c r="G50" s="6">
        <f t="shared" si="0"/>
        <v>463</v>
      </c>
      <c r="H50" s="6">
        <f t="shared" si="1"/>
        <v>0</v>
      </c>
      <c r="I50" s="6">
        <f t="shared" si="11"/>
        <v>232</v>
      </c>
      <c r="J50" s="34">
        <f t="shared" si="4"/>
        <v>463.5</v>
      </c>
      <c r="K50" s="6">
        <f t="shared" si="12"/>
        <v>549</v>
      </c>
      <c r="L50" s="44">
        <f t="shared" si="13"/>
        <v>514.59999999999991</v>
      </c>
      <c r="M50" s="57">
        <f t="shared" si="5"/>
        <v>510</v>
      </c>
      <c r="N50" s="57">
        <f t="shared" si="6"/>
        <v>185</v>
      </c>
      <c r="O50" s="57">
        <f t="shared" si="7"/>
        <v>0</v>
      </c>
      <c r="P50" s="57">
        <f t="shared" si="8"/>
        <v>38.600000000000023</v>
      </c>
      <c r="Q50" s="52" t="b">
        <f t="shared" si="9"/>
        <v>1</v>
      </c>
    </row>
    <row r="51" spans="1:17" x14ac:dyDescent="0.35">
      <c r="A51" s="23">
        <v>40575</v>
      </c>
      <c r="B51" s="29">
        <v>483</v>
      </c>
      <c r="C51" s="29">
        <v>495</v>
      </c>
      <c r="D51" s="33">
        <f t="shared" si="2"/>
        <v>1800.4</v>
      </c>
      <c r="E51" s="34">
        <f t="shared" si="3"/>
        <v>216.4</v>
      </c>
      <c r="F51" s="6">
        <f t="shared" si="10"/>
        <v>781</v>
      </c>
      <c r="G51" s="6">
        <f t="shared" si="0"/>
        <v>483</v>
      </c>
      <c r="H51" s="6">
        <f t="shared" si="1"/>
        <v>0</v>
      </c>
      <c r="I51" s="6">
        <f t="shared" si="11"/>
        <v>298</v>
      </c>
      <c r="J51" s="34">
        <f t="shared" si="4"/>
        <v>539.5</v>
      </c>
      <c r="K51" s="6">
        <f t="shared" si="12"/>
        <v>514.59999999999991</v>
      </c>
      <c r="L51" s="44">
        <f t="shared" si="13"/>
        <v>504.80000000000018</v>
      </c>
      <c r="M51" s="57">
        <f t="shared" si="5"/>
        <v>495</v>
      </c>
      <c r="N51" s="57">
        <f t="shared" si="6"/>
        <v>216.4</v>
      </c>
      <c r="O51" s="57">
        <f t="shared" si="7"/>
        <v>69.599999999999994</v>
      </c>
      <c r="P51" s="57">
        <f t="shared" si="8"/>
        <v>0</v>
      </c>
      <c r="Q51" s="52" t="b">
        <f t="shared" si="9"/>
        <v>1</v>
      </c>
    </row>
    <row r="52" spans="1:17" x14ac:dyDescent="0.35">
      <c r="A52" s="23">
        <v>40603</v>
      </c>
      <c r="B52" s="29">
        <v>540</v>
      </c>
      <c r="C52" s="29">
        <v>530</v>
      </c>
      <c r="D52" s="33">
        <f t="shared" si="2"/>
        <v>1867.2</v>
      </c>
      <c r="E52" s="34">
        <f t="shared" si="3"/>
        <v>237.20000000000002</v>
      </c>
      <c r="F52" s="6">
        <f t="shared" si="10"/>
        <v>812.59999999999991</v>
      </c>
      <c r="G52" s="6">
        <f t="shared" si="0"/>
        <v>540</v>
      </c>
      <c r="H52" s="6">
        <f t="shared" si="1"/>
        <v>0</v>
      </c>
      <c r="I52" s="6">
        <f t="shared" si="11"/>
        <v>272.59999999999991</v>
      </c>
      <c r="J52" s="34">
        <f t="shared" si="4"/>
        <v>542.59999999999991</v>
      </c>
      <c r="K52" s="6">
        <f t="shared" si="12"/>
        <v>504.80000000000018</v>
      </c>
      <c r="L52" s="44">
        <f t="shared" si="13"/>
        <v>549.79999999999995</v>
      </c>
      <c r="M52" s="57">
        <f t="shared" si="5"/>
        <v>530</v>
      </c>
      <c r="N52" s="57">
        <f t="shared" si="6"/>
        <v>237.20000000000002</v>
      </c>
      <c r="O52" s="57">
        <f t="shared" si="7"/>
        <v>45.399999999999892</v>
      </c>
      <c r="P52" s="57">
        <f t="shared" si="8"/>
        <v>0</v>
      </c>
      <c r="Q52" s="52" t="b">
        <f t="shared" si="9"/>
        <v>1</v>
      </c>
    </row>
    <row r="53" spans="1:17" x14ac:dyDescent="0.35">
      <c r="A53" s="23">
        <v>40634</v>
      </c>
      <c r="B53" s="29">
        <v>521</v>
      </c>
      <c r="C53" s="29">
        <v>559</v>
      </c>
      <c r="D53" s="33">
        <f t="shared" si="2"/>
        <v>1893.8</v>
      </c>
      <c r="E53" s="34">
        <f t="shared" si="3"/>
        <v>200.8</v>
      </c>
      <c r="F53" s="6">
        <f t="shared" si="10"/>
        <v>777.40000000000009</v>
      </c>
      <c r="G53" s="6">
        <f t="shared" si="0"/>
        <v>521</v>
      </c>
      <c r="H53" s="6">
        <f t="shared" si="1"/>
        <v>0</v>
      </c>
      <c r="I53" s="6">
        <f t="shared" si="11"/>
        <v>256.40000000000009</v>
      </c>
      <c r="J53" s="34">
        <f t="shared" si="4"/>
        <v>516.90000000000009</v>
      </c>
      <c r="K53" s="6">
        <f t="shared" si="12"/>
        <v>549.79999999999995</v>
      </c>
      <c r="L53" s="44">
        <f t="shared" si="13"/>
        <v>566.59999999999991</v>
      </c>
      <c r="M53" s="57">
        <f t="shared" si="5"/>
        <v>559</v>
      </c>
      <c r="N53" s="57">
        <f t="shared" si="6"/>
        <v>200.8</v>
      </c>
      <c r="O53" s="57">
        <f t="shared" si="7"/>
        <v>17.60000000000008</v>
      </c>
      <c r="P53" s="57">
        <f t="shared" si="8"/>
        <v>0</v>
      </c>
      <c r="Q53" s="52" t="b">
        <f t="shared" si="9"/>
        <v>1</v>
      </c>
    </row>
    <row r="54" spans="1:17" x14ac:dyDescent="0.35">
      <c r="A54" s="23">
        <v>40664</v>
      </c>
      <c r="B54" s="29">
        <v>714</v>
      </c>
      <c r="C54" s="29">
        <v>541</v>
      </c>
      <c r="D54" s="33">
        <f t="shared" si="2"/>
        <v>1868.4</v>
      </c>
      <c r="E54" s="34">
        <f t="shared" si="3"/>
        <v>232.4</v>
      </c>
      <c r="F54" s="6">
        <f t="shared" si="10"/>
        <v>806.2</v>
      </c>
      <c r="G54" s="6">
        <f t="shared" si="0"/>
        <v>714</v>
      </c>
      <c r="H54" s="6">
        <f t="shared" si="1"/>
        <v>0</v>
      </c>
      <c r="I54" s="6">
        <f t="shared" si="11"/>
        <v>92.200000000000045</v>
      </c>
      <c r="J54" s="34">
        <f t="shared" si="4"/>
        <v>449.20000000000005</v>
      </c>
      <c r="K54" s="6">
        <f t="shared" si="12"/>
        <v>566.59999999999991</v>
      </c>
      <c r="L54" s="44">
        <f t="shared" si="13"/>
        <v>495.60000000000014</v>
      </c>
      <c r="M54" s="57">
        <f t="shared" si="5"/>
        <v>541</v>
      </c>
      <c r="N54" s="57">
        <f t="shared" si="6"/>
        <v>232.4</v>
      </c>
      <c r="O54" s="57">
        <f t="shared" si="7"/>
        <v>32.80000000000004</v>
      </c>
      <c r="P54" s="57">
        <f t="shared" si="8"/>
        <v>0</v>
      </c>
      <c r="Q54" s="52" t="b">
        <f t="shared" si="9"/>
        <v>1</v>
      </c>
    </row>
    <row r="55" spans="1:17" x14ac:dyDescent="0.35">
      <c r="A55" s="23">
        <v>40695</v>
      </c>
      <c r="B55" s="29">
        <v>533</v>
      </c>
      <c r="C55" s="29">
        <v>593</v>
      </c>
      <c r="D55" s="33">
        <f t="shared" si="2"/>
        <v>1903.2</v>
      </c>
      <c r="E55" s="34">
        <f t="shared" si="3"/>
        <v>227.20000000000002</v>
      </c>
      <c r="F55" s="6">
        <f t="shared" si="10"/>
        <v>658.8</v>
      </c>
      <c r="G55" s="6">
        <f t="shared" si="0"/>
        <v>533</v>
      </c>
      <c r="H55" s="6">
        <f t="shared" si="1"/>
        <v>0</v>
      </c>
      <c r="I55" s="6">
        <f t="shared" si="11"/>
        <v>125.79999999999995</v>
      </c>
      <c r="J55" s="34">
        <f t="shared" si="4"/>
        <v>392.29999999999995</v>
      </c>
      <c r="K55" s="6">
        <f t="shared" si="12"/>
        <v>495.60000000000014</v>
      </c>
      <c r="L55" s="44">
        <f t="shared" si="13"/>
        <v>748.8</v>
      </c>
      <c r="M55" s="57">
        <f t="shared" si="5"/>
        <v>593</v>
      </c>
      <c r="N55" s="57">
        <f t="shared" si="6"/>
        <v>65.799999999999955</v>
      </c>
      <c r="O55" s="57">
        <f t="shared" si="7"/>
        <v>0</v>
      </c>
      <c r="P55" s="57">
        <f t="shared" si="8"/>
        <v>161.40000000000009</v>
      </c>
      <c r="Q55" s="52" t="b">
        <f t="shared" si="9"/>
        <v>1</v>
      </c>
    </row>
    <row r="56" spans="1:17" x14ac:dyDescent="0.35">
      <c r="A56" s="23">
        <v>40725</v>
      </c>
      <c r="B56" s="29">
        <v>496</v>
      </c>
      <c r="C56" s="29">
        <v>502</v>
      </c>
      <c r="D56" s="33">
        <f t="shared" si="2"/>
        <v>1897</v>
      </c>
      <c r="E56" s="34">
        <f t="shared" si="3"/>
        <v>246</v>
      </c>
      <c r="F56" s="6">
        <f t="shared" si="10"/>
        <v>621.40000000000009</v>
      </c>
      <c r="G56" s="6">
        <f t="shared" si="0"/>
        <v>496</v>
      </c>
      <c r="H56" s="6">
        <f t="shared" si="1"/>
        <v>0</v>
      </c>
      <c r="I56" s="6">
        <f t="shared" si="11"/>
        <v>125.40000000000009</v>
      </c>
      <c r="J56" s="34">
        <f t="shared" si="4"/>
        <v>373.40000000000009</v>
      </c>
      <c r="K56" s="6">
        <f t="shared" si="12"/>
        <v>748.8</v>
      </c>
      <c r="L56" s="44">
        <f t="shared" si="13"/>
        <v>526.79999999999995</v>
      </c>
      <c r="M56" s="57">
        <f t="shared" si="5"/>
        <v>502</v>
      </c>
      <c r="N56" s="57">
        <f t="shared" si="6"/>
        <v>119.40000000000009</v>
      </c>
      <c r="O56" s="57">
        <f t="shared" si="7"/>
        <v>0</v>
      </c>
      <c r="P56" s="57">
        <f t="shared" si="8"/>
        <v>126.59999999999991</v>
      </c>
      <c r="Q56" s="52" t="b">
        <f t="shared" si="9"/>
        <v>1</v>
      </c>
    </row>
    <row r="57" spans="1:17" x14ac:dyDescent="0.35">
      <c r="A57" s="23">
        <v>40756</v>
      </c>
      <c r="B57" s="29">
        <v>449</v>
      </c>
      <c r="C57" s="29">
        <v>581</v>
      </c>
      <c r="D57" s="33">
        <f t="shared" si="2"/>
        <v>2023.2</v>
      </c>
      <c r="E57" s="34">
        <f t="shared" si="3"/>
        <v>259.2</v>
      </c>
      <c r="F57" s="6">
        <f t="shared" si="10"/>
        <v>874.2</v>
      </c>
      <c r="G57" s="6">
        <f t="shared" si="0"/>
        <v>449</v>
      </c>
      <c r="H57" s="6">
        <f t="shared" si="1"/>
        <v>0</v>
      </c>
      <c r="I57" s="6">
        <f t="shared" si="11"/>
        <v>425.20000000000005</v>
      </c>
      <c r="J57" s="34">
        <f t="shared" si="4"/>
        <v>649.70000000000005</v>
      </c>
      <c r="K57" s="6">
        <f t="shared" si="12"/>
        <v>526.79999999999995</v>
      </c>
      <c r="L57" s="44">
        <f t="shared" si="13"/>
        <v>622.20000000000005</v>
      </c>
      <c r="M57" s="57">
        <f t="shared" si="5"/>
        <v>581</v>
      </c>
      <c r="N57" s="57">
        <f t="shared" si="6"/>
        <v>259.2</v>
      </c>
      <c r="O57" s="57">
        <f t="shared" si="7"/>
        <v>34.000000000000057</v>
      </c>
      <c r="P57" s="57">
        <f t="shared" si="8"/>
        <v>0</v>
      </c>
      <c r="Q57" s="52" t="b">
        <f t="shared" si="9"/>
        <v>1</v>
      </c>
    </row>
    <row r="58" spans="1:17" x14ac:dyDescent="0.35">
      <c r="A58" s="23">
        <v>40787</v>
      </c>
      <c r="B58" s="29">
        <v>531</v>
      </c>
      <c r="C58" s="29">
        <v>568</v>
      </c>
      <c r="D58" s="33">
        <f t="shared" si="2"/>
        <v>2041.4</v>
      </c>
      <c r="E58" s="34">
        <f t="shared" si="3"/>
        <v>210.4</v>
      </c>
      <c r="F58" s="6">
        <f t="shared" si="10"/>
        <v>952</v>
      </c>
      <c r="G58" s="6">
        <f t="shared" si="0"/>
        <v>531</v>
      </c>
      <c r="H58" s="6">
        <f t="shared" si="1"/>
        <v>0</v>
      </c>
      <c r="I58" s="6">
        <f t="shared" si="11"/>
        <v>421</v>
      </c>
      <c r="J58" s="34">
        <f t="shared" si="4"/>
        <v>686.5</v>
      </c>
      <c r="K58" s="6">
        <f t="shared" si="12"/>
        <v>622.20000000000005</v>
      </c>
      <c r="L58" s="44">
        <f t="shared" si="13"/>
        <v>467.20000000000005</v>
      </c>
      <c r="M58" s="57">
        <f t="shared" si="5"/>
        <v>568</v>
      </c>
      <c r="N58" s="57">
        <f t="shared" si="6"/>
        <v>210.4</v>
      </c>
      <c r="O58" s="57">
        <f t="shared" si="7"/>
        <v>173.6</v>
      </c>
      <c r="P58" s="57">
        <f t="shared" si="8"/>
        <v>0</v>
      </c>
      <c r="Q58" s="52" t="b">
        <f t="shared" si="9"/>
        <v>1</v>
      </c>
    </row>
    <row r="59" spans="1:17" x14ac:dyDescent="0.35">
      <c r="A59" s="23">
        <v>40817</v>
      </c>
      <c r="B59" s="29">
        <v>639</v>
      </c>
      <c r="C59" s="29">
        <v>615</v>
      </c>
      <c r="D59" s="33">
        <f t="shared" si="2"/>
        <v>1963.4</v>
      </c>
      <c r="E59" s="34">
        <f t="shared" si="3"/>
        <v>174.4</v>
      </c>
      <c r="F59" s="6">
        <f t="shared" si="10"/>
        <v>1043.2</v>
      </c>
      <c r="G59" s="6">
        <f t="shared" si="0"/>
        <v>639</v>
      </c>
      <c r="H59" s="6">
        <f t="shared" si="1"/>
        <v>0</v>
      </c>
      <c r="I59" s="6">
        <f t="shared" si="11"/>
        <v>404.20000000000005</v>
      </c>
      <c r="J59" s="34">
        <f t="shared" si="4"/>
        <v>723.7</v>
      </c>
      <c r="K59" s="6">
        <f t="shared" si="12"/>
        <v>467.20000000000005</v>
      </c>
      <c r="L59" s="44">
        <f t="shared" si="13"/>
        <v>453</v>
      </c>
      <c r="M59" s="57">
        <f t="shared" si="5"/>
        <v>615</v>
      </c>
      <c r="N59" s="57">
        <f t="shared" si="6"/>
        <v>174.4</v>
      </c>
      <c r="O59" s="57">
        <f t="shared" si="7"/>
        <v>253.80000000000004</v>
      </c>
      <c r="P59" s="57">
        <f t="shared" si="8"/>
        <v>0</v>
      </c>
      <c r="Q59" s="52" t="b">
        <f t="shared" si="9"/>
        <v>1</v>
      </c>
    </row>
    <row r="60" spans="1:17" x14ac:dyDescent="0.35">
      <c r="A60" s="23">
        <v>40848</v>
      </c>
      <c r="B60" s="29">
        <v>591</v>
      </c>
      <c r="C60" s="29">
        <v>648</v>
      </c>
      <c r="D60" s="33">
        <f t="shared" si="2"/>
        <v>1817.2</v>
      </c>
      <c r="E60" s="34">
        <f t="shared" si="3"/>
        <v>207.20000000000002</v>
      </c>
      <c r="F60" s="6">
        <f t="shared" si="10"/>
        <v>871.40000000000009</v>
      </c>
      <c r="G60" s="6">
        <f t="shared" si="0"/>
        <v>591</v>
      </c>
      <c r="H60" s="6">
        <f t="shared" si="1"/>
        <v>0</v>
      </c>
      <c r="I60" s="6">
        <f t="shared" si="11"/>
        <v>280.40000000000009</v>
      </c>
      <c r="J60" s="34">
        <f t="shared" si="4"/>
        <v>575.90000000000009</v>
      </c>
      <c r="K60" s="6">
        <f t="shared" si="12"/>
        <v>453</v>
      </c>
      <c r="L60" s="44">
        <f t="shared" si="13"/>
        <v>492.79999999999995</v>
      </c>
      <c r="M60" s="57">
        <f t="shared" si="5"/>
        <v>648</v>
      </c>
      <c r="N60" s="57">
        <f t="shared" si="6"/>
        <v>207.20000000000002</v>
      </c>
      <c r="O60" s="57">
        <f t="shared" si="7"/>
        <v>16.200000000000074</v>
      </c>
      <c r="P60" s="57">
        <f t="shared" si="8"/>
        <v>0</v>
      </c>
      <c r="Q60" s="52" t="b">
        <f t="shared" si="9"/>
        <v>1</v>
      </c>
    </row>
    <row r="61" spans="1:17" x14ac:dyDescent="0.35">
      <c r="A61" s="23">
        <v>40878</v>
      </c>
      <c r="B61" s="29">
        <v>328</v>
      </c>
      <c r="C61" s="29">
        <v>526</v>
      </c>
      <c r="D61" s="33">
        <f t="shared" si="2"/>
        <v>1715.2</v>
      </c>
      <c r="E61" s="34">
        <f t="shared" si="3"/>
        <v>235.20000000000002</v>
      </c>
      <c r="F61" s="6">
        <f t="shared" si="10"/>
        <v>733.40000000000009</v>
      </c>
      <c r="G61" s="6">
        <f t="shared" si="0"/>
        <v>328</v>
      </c>
      <c r="H61" s="6">
        <f t="shared" si="1"/>
        <v>0</v>
      </c>
      <c r="I61" s="6">
        <f t="shared" si="11"/>
        <v>405.40000000000009</v>
      </c>
      <c r="J61" s="34">
        <f t="shared" si="4"/>
        <v>569.40000000000009</v>
      </c>
      <c r="K61" s="6">
        <f t="shared" si="12"/>
        <v>492.79999999999995</v>
      </c>
      <c r="L61" s="44">
        <f t="shared" si="13"/>
        <v>489</v>
      </c>
      <c r="M61" s="57">
        <f t="shared" si="5"/>
        <v>526</v>
      </c>
      <c r="N61" s="57">
        <f t="shared" si="6"/>
        <v>207.40000000000009</v>
      </c>
      <c r="O61" s="57">
        <f t="shared" si="7"/>
        <v>0</v>
      </c>
      <c r="P61" s="57">
        <f t="shared" si="8"/>
        <v>27.799999999999955</v>
      </c>
      <c r="Q61" s="52" t="b">
        <f t="shared" si="9"/>
        <v>1</v>
      </c>
    </row>
    <row r="62" spans="1:17" x14ac:dyDescent="0.35">
      <c r="A62" s="23">
        <v>40909</v>
      </c>
      <c r="B62" s="29">
        <v>721</v>
      </c>
      <c r="C62" s="29">
        <v>436</v>
      </c>
      <c r="D62" s="33">
        <f t="shared" si="2"/>
        <v>1802.4</v>
      </c>
      <c r="E62" s="34">
        <f t="shared" si="3"/>
        <v>260.40000000000003</v>
      </c>
      <c r="F62" s="6">
        <f t="shared" si="10"/>
        <v>898.2</v>
      </c>
      <c r="G62" s="6">
        <f t="shared" si="0"/>
        <v>721</v>
      </c>
      <c r="H62" s="6">
        <f t="shared" si="1"/>
        <v>0</v>
      </c>
      <c r="I62" s="6">
        <f t="shared" si="11"/>
        <v>177.20000000000005</v>
      </c>
      <c r="J62" s="34">
        <f t="shared" si="4"/>
        <v>537.70000000000005</v>
      </c>
      <c r="K62" s="6">
        <f t="shared" si="12"/>
        <v>489</v>
      </c>
      <c r="L62" s="44">
        <f t="shared" si="13"/>
        <v>415.20000000000005</v>
      </c>
      <c r="M62" s="57">
        <f t="shared" si="5"/>
        <v>436</v>
      </c>
      <c r="N62" s="57">
        <f t="shared" si="6"/>
        <v>260.40000000000003</v>
      </c>
      <c r="O62" s="57">
        <f t="shared" si="7"/>
        <v>201.8</v>
      </c>
      <c r="P62" s="57">
        <f t="shared" si="8"/>
        <v>0</v>
      </c>
      <c r="Q62" s="52" t="b">
        <f t="shared" si="9"/>
        <v>1</v>
      </c>
    </row>
    <row r="63" spans="1:17" x14ac:dyDescent="0.35">
      <c r="A63" s="23">
        <v>40940</v>
      </c>
      <c r="B63" s="29">
        <v>598</v>
      </c>
      <c r="C63" s="29">
        <v>518</v>
      </c>
      <c r="D63" s="33">
        <f t="shared" si="2"/>
        <v>2014.6</v>
      </c>
      <c r="E63" s="34">
        <f t="shared" si="3"/>
        <v>257.60000000000002</v>
      </c>
      <c r="F63" s="6">
        <f t="shared" si="10"/>
        <v>666.2</v>
      </c>
      <c r="G63" s="6">
        <f t="shared" si="0"/>
        <v>598</v>
      </c>
      <c r="H63" s="6">
        <f t="shared" si="1"/>
        <v>0</v>
      </c>
      <c r="I63" s="6">
        <f t="shared" si="11"/>
        <v>68.200000000000045</v>
      </c>
      <c r="J63" s="34">
        <f t="shared" si="4"/>
        <v>367.20000000000005</v>
      </c>
      <c r="K63" s="6">
        <f t="shared" si="12"/>
        <v>415.20000000000005</v>
      </c>
      <c r="L63" s="44">
        <f t="shared" si="13"/>
        <v>933.19999999999982</v>
      </c>
      <c r="M63" s="57">
        <f t="shared" si="5"/>
        <v>518</v>
      </c>
      <c r="N63" s="57">
        <f t="shared" si="6"/>
        <v>148.20000000000005</v>
      </c>
      <c r="O63" s="57">
        <f t="shared" si="7"/>
        <v>0</v>
      </c>
      <c r="P63" s="57">
        <f t="shared" si="8"/>
        <v>109.39999999999998</v>
      </c>
      <c r="Q63" s="52" t="b">
        <f t="shared" si="9"/>
        <v>1</v>
      </c>
    </row>
    <row r="64" spans="1:17" x14ac:dyDescent="0.35">
      <c r="A64" s="23">
        <v>40969</v>
      </c>
      <c r="B64" s="29">
        <v>672</v>
      </c>
      <c r="C64" s="29">
        <v>588</v>
      </c>
      <c r="D64" s="33">
        <f t="shared" si="2"/>
        <v>2143.4</v>
      </c>
      <c r="E64" s="34">
        <f t="shared" si="3"/>
        <v>260.40000000000003</v>
      </c>
      <c r="F64" s="6">
        <f t="shared" si="10"/>
        <v>483.40000000000009</v>
      </c>
      <c r="G64" s="6">
        <f t="shared" si="0"/>
        <v>483.40000000000009</v>
      </c>
      <c r="H64" s="6">
        <f t="shared" si="1"/>
        <v>188.59999999999991</v>
      </c>
      <c r="I64" s="6">
        <f t="shared" si="11"/>
        <v>0</v>
      </c>
      <c r="J64" s="34">
        <f t="shared" si="4"/>
        <v>241.70000000000005</v>
      </c>
      <c r="K64" s="6">
        <f t="shared" si="12"/>
        <v>933.19999999999982</v>
      </c>
      <c r="L64" s="44">
        <f t="shared" si="13"/>
        <v>726.80000000000018</v>
      </c>
      <c r="M64" s="57">
        <f t="shared" si="5"/>
        <v>483.40000000000009</v>
      </c>
      <c r="N64" s="57">
        <f t="shared" si="6"/>
        <v>0</v>
      </c>
      <c r="O64" s="57">
        <f t="shared" si="7"/>
        <v>0</v>
      </c>
      <c r="P64" s="57">
        <f t="shared" si="8"/>
        <v>365</v>
      </c>
      <c r="Q64" s="52" t="b">
        <f t="shared" si="9"/>
        <v>1</v>
      </c>
    </row>
    <row r="65" spans="1:17" x14ac:dyDescent="0.35">
      <c r="A65" s="23">
        <v>41000</v>
      </c>
      <c r="B65" s="29">
        <v>625</v>
      </c>
      <c r="C65" s="29">
        <v>651</v>
      </c>
      <c r="D65" s="33">
        <f t="shared" si="2"/>
        <v>2170.4</v>
      </c>
      <c r="E65" s="34">
        <f t="shared" si="3"/>
        <v>224.4</v>
      </c>
      <c r="F65" s="6">
        <f t="shared" si="10"/>
        <v>933.19999999999982</v>
      </c>
      <c r="G65" s="6">
        <f t="shared" si="0"/>
        <v>625</v>
      </c>
      <c r="H65" s="6">
        <f t="shared" si="1"/>
        <v>0</v>
      </c>
      <c r="I65" s="6">
        <f t="shared" si="11"/>
        <v>308.19999999999982</v>
      </c>
      <c r="J65" s="34">
        <f t="shared" si="4"/>
        <v>620.69999999999982</v>
      </c>
      <c r="K65" s="6">
        <f t="shared" si="12"/>
        <v>726.80000000000018</v>
      </c>
      <c r="L65" s="44">
        <f t="shared" si="13"/>
        <v>510.40000000000009</v>
      </c>
      <c r="M65" s="57">
        <f t="shared" si="5"/>
        <v>651</v>
      </c>
      <c r="N65" s="57">
        <f t="shared" si="6"/>
        <v>224.4</v>
      </c>
      <c r="O65" s="57">
        <f t="shared" si="7"/>
        <v>57.799999999999812</v>
      </c>
      <c r="P65" s="57">
        <f t="shared" si="8"/>
        <v>0</v>
      </c>
      <c r="Q65" s="52" t="b">
        <f t="shared" si="9"/>
        <v>1</v>
      </c>
    </row>
    <row r="66" spans="1:17" x14ac:dyDescent="0.35">
      <c r="A66" s="23">
        <v>41030</v>
      </c>
      <c r="B66" s="29">
        <v>670</v>
      </c>
      <c r="C66" s="29">
        <v>644</v>
      </c>
      <c r="D66" s="33">
        <f t="shared" si="2"/>
        <v>2113.1999999999998</v>
      </c>
      <c r="E66" s="34">
        <f t="shared" si="3"/>
        <v>257.2</v>
      </c>
      <c r="F66" s="6">
        <f t="shared" si="10"/>
        <v>1035</v>
      </c>
      <c r="G66" s="6">
        <f t="shared" ref="G66:G122" si="14">MIN(B66,F66)</f>
        <v>670</v>
      </c>
      <c r="H66" s="6">
        <f t="shared" ref="H66:H122" si="15">B66-G66</f>
        <v>0</v>
      </c>
      <c r="I66" s="6">
        <f t="shared" si="11"/>
        <v>365</v>
      </c>
      <c r="J66" s="34">
        <f t="shared" si="4"/>
        <v>700</v>
      </c>
      <c r="K66" s="6">
        <f t="shared" si="12"/>
        <v>510.40000000000009</v>
      </c>
      <c r="L66" s="44">
        <f t="shared" si="13"/>
        <v>567.79999999999973</v>
      </c>
      <c r="M66" s="57">
        <f t="shared" si="5"/>
        <v>644</v>
      </c>
      <c r="N66" s="57">
        <f t="shared" si="6"/>
        <v>257.2</v>
      </c>
      <c r="O66" s="57">
        <f t="shared" si="7"/>
        <v>133.80000000000001</v>
      </c>
      <c r="P66" s="57">
        <f t="shared" si="8"/>
        <v>0</v>
      </c>
      <c r="Q66" s="52" t="b">
        <f t="shared" si="9"/>
        <v>1</v>
      </c>
    </row>
    <row r="67" spans="1:17" x14ac:dyDescent="0.35">
      <c r="A67" s="23">
        <v>41061</v>
      </c>
      <c r="B67" s="29">
        <v>621</v>
      </c>
      <c r="C67" s="29">
        <v>651</v>
      </c>
      <c r="D67" s="33">
        <f t="shared" ref="D67:D130" si="16">SUM(C67:C69)+E67</f>
        <v>2118.6</v>
      </c>
      <c r="E67" s="34">
        <f t="shared" ref="E67:E130" si="17">C70*0.4</f>
        <v>263.60000000000002</v>
      </c>
      <c r="F67" s="6">
        <f t="shared" si="10"/>
        <v>875.40000000000009</v>
      </c>
      <c r="G67" s="6">
        <f t="shared" si="14"/>
        <v>621</v>
      </c>
      <c r="H67" s="6">
        <f t="shared" si="15"/>
        <v>0</v>
      </c>
      <c r="I67" s="6">
        <f t="shared" si="11"/>
        <v>254.40000000000009</v>
      </c>
      <c r="J67" s="34">
        <f t="shared" ref="J67:J122" si="18">AVERAGE(F67,I67)</f>
        <v>564.90000000000009</v>
      </c>
      <c r="K67" s="6">
        <f t="shared" si="12"/>
        <v>567.79999999999973</v>
      </c>
      <c r="L67" s="44">
        <f t="shared" si="13"/>
        <v>675.40000000000009</v>
      </c>
      <c r="M67" s="57">
        <f t="shared" ref="M67:M122" si="19">MIN(C67,F67)</f>
        <v>651</v>
      </c>
      <c r="N67" s="57">
        <f t="shared" ref="N67:N122" si="20">MIN(F67-M67,E67)</f>
        <v>224.40000000000009</v>
      </c>
      <c r="O67" s="57">
        <f t="shared" ref="O67:O122" si="21">F67-M67-N67</f>
        <v>0</v>
      </c>
      <c r="P67" s="57">
        <f t="shared" ref="P67:P122" si="22">C67+E67-N67-M67</f>
        <v>39.199999999999932</v>
      </c>
      <c r="Q67" s="52" t="b">
        <f t="shared" ref="Q67:Q122" si="23">SUM(M67:O67)=F67</f>
        <v>1</v>
      </c>
    </row>
    <row r="68" spans="1:17" x14ac:dyDescent="0.35">
      <c r="A68" s="23">
        <v>41091</v>
      </c>
      <c r="B68" s="29">
        <v>537</v>
      </c>
      <c r="C68" s="29">
        <v>561</v>
      </c>
      <c r="D68" s="33">
        <f t="shared" si="16"/>
        <v>2143.4</v>
      </c>
      <c r="E68" s="34">
        <f t="shared" si="17"/>
        <v>280.40000000000003</v>
      </c>
      <c r="F68" s="6">
        <f t="shared" ref="F68:F122" si="24">I67+K67</f>
        <v>822.19999999999982</v>
      </c>
      <c r="G68" s="6">
        <f t="shared" si="14"/>
        <v>537</v>
      </c>
      <c r="H68" s="6">
        <f t="shared" si="15"/>
        <v>0</v>
      </c>
      <c r="I68" s="6">
        <f t="shared" ref="I68:I122" si="25">F68-G68</f>
        <v>285.19999999999982</v>
      </c>
      <c r="J68" s="34">
        <f t="shared" si="18"/>
        <v>553.69999999999982</v>
      </c>
      <c r="K68" s="6">
        <f t="shared" ref="K68:K122" si="26">L67</f>
        <v>675.40000000000009</v>
      </c>
      <c r="L68" s="44">
        <f t="shared" ref="L68:L122" si="27">MAX(0,D68-F68-K68)</f>
        <v>645.80000000000018</v>
      </c>
      <c r="M68" s="57">
        <f t="shared" si="19"/>
        <v>561</v>
      </c>
      <c r="N68" s="57">
        <f t="shared" si="20"/>
        <v>261.19999999999982</v>
      </c>
      <c r="O68" s="57">
        <f t="shared" si="21"/>
        <v>0</v>
      </c>
      <c r="P68" s="57">
        <f t="shared" si="22"/>
        <v>19.200000000000273</v>
      </c>
      <c r="Q68" s="52" t="b">
        <f t="shared" si="23"/>
        <v>1</v>
      </c>
    </row>
    <row r="69" spans="1:17" x14ac:dyDescent="0.35">
      <c r="A69" s="23">
        <v>41122</v>
      </c>
      <c r="B69" s="29">
        <v>579</v>
      </c>
      <c r="C69" s="29">
        <v>643</v>
      </c>
      <c r="D69" s="33">
        <f t="shared" si="16"/>
        <v>2293</v>
      </c>
      <c r="E69" s="34">
        <f t="shared" si="17"/>
        <v>290</v>
      </c>
      <c r="F69" s="6">
        <f t="shared" si="24"/>
        <v>960.59999999999991</v>
      </c>
      <c r="G69" s="6">
        <f t="shared" si="14"/>
        <v>579</v>
      </c>
      <c r="H69" s="6">
        <f t="shared" si="15"/>
        <v>0</v>
      </c>
      <c r="I69" s="6">
        <f t="shared" si="25"/>
        <v>381.59999999999991</v>
      </c>
      <c r="J69" s="34">
        <f t="shared" si="18"/>
        <v>671.09999999999991</v>
      </c>
      <c r="K69" s="6">
        <f t="shared" si="26"/>
        <v>645.80000000000018</v>
      </c>
      <c r="L69" s="44">
        <f t="shared" si="27"/>
        <v>686.59999999999991</v>
      </c>
      <c r="M69" s="57">
        <f t="shared" si="19"/>
        <v>643</v>
      </c>
      <c r="N69" s="57">
        <f t="shared" si="20"/>
        <v>290</v>
      </c>
      <c r="O69" s="57">
        <f t="shared" si="21"/>
        <v>27.599999999999909</v>
      </c>
      <c r="P69" s="57">
        <f t="shared" si="22"/>
        <v>0</v>
      </c>
      <c r="Q69" s="52" t="b">
        <f t="shared" si="23"/>
        <v>1</v>
      </c>
    </row>
    <row r="70" spans="1:17" x14ac:dyDescent="0.35">
      <c r="A70" s="23">
        <v>41153</v>
      </c>
      <c r="B70" s="29">
        <v>572</v>
      </c>
      <c r="C70" s="29">
        <v>659</v>
      </c>
      <c r="D70" s="33">
        <f t="shared" si="16"/>
        <v>2318.1999999999998</v>
      </c>
      <c r="E70" s="34">
        <f t="shared" si="17"/>
        <v>233.20000000000002</v>
      </c>
      <c r="F70" s="6">
        <f t="shared" si="24"/>
        <v>1027.4000000000001</v>
      </c>
      <c r="G70" s="6">
        <f t="shared" si="14"/>
        <v>572</v>
      </c>
      <c r="H70" s="6">
        <f t="shared" si="15"/>
        <v>0</v>
      </c>
      <c r="I70" s="6">
        <f t="shared" si="25"/>
        <v>455.40000000000009</v>
      </c>
      <c r="J70" s="34">
        <f t="shared" si="18"/>
        <v>741.40000000000009</v>
      </c>
      <c r="K70" s="6">
        <f t="shared" si="26"/>
        <v>686.59999999999991</v>
      </c>
      <c r="L70" s="44">
        <f t="shared" si="27"/>
        <v>604.19999999999982</v>
      </c>
      <c r="M70" s="57">
        <f t="shared" si="19"/>
        <v>659</v>
      </c>
      <c r="N70" s="57">
        <f t="shared" si="20"/>
        <v>233.20000000000002</v>
      </c>
      <c r="O70" s="57">
        <f t="shared" si="21"/>
        <v>135.20000000000007</v>
      </c>
      <c r="P70" s="57">
        <f t="shared" si="22"/>
        <v>0</v>
      </c>
      <c r="Q70" s="52" t="b">
        <f t="shared" si="23"/>
        <v>1</v>
      </c>
    </row>
    <row r="71" spans="1:17" x14ac:dyDescent="0.35">
      <c r="A71" s="23">
        <v>41183</v>
      </c>
      <c r="B71" s="29">
        <v>686</v>
      </c>
      <c r="C71" s="29">
        <v>701</v>
      </c>
      <c r="D71" s="33">
        <f t="shared" si="16"/>
        <v>2207</v>
      </c>
      <c r="E71" s="34">
        <f t="shared" si="17"/>
        <v>198</v>
      </c>
      <c r="F71" s="6">
        <f t="shared" si="24"/>
        <v>1142</v>
      </c>
      <c r="G71" s="6">
        <f t="shared" si="14"/>
        <v>686</v>
      </c>
      <c r="H71" s="6">
        <f t="shared" si="15"/>
        <v>0</v>
      </c>
      <c r="I71" s="6">
        <f t="shared" si="25"/>
        <v>456</v>
      </c>
      <c r="J71" s="34">
        <f t="shared" si="18"/>
        <v>799</v>
      </c>
      <c r="K71" s="6">
        <f t="shared" si="26"/>
        <v>604.19999999999982</v>
      </c>
      <c r="L71" s="44">
        <f t="shared" si="27"/>
        <v>460.80000000000018</v>
      </c>
      <c r="M71" s="57">
        <f t="shared" si="19"/>
        <v>701</v>
      </c>
      <c r="N71" s="57">
        <f t="shared" si="20"/>
        <v>198</v>
      </c>
      <c r="O71" s="57">
        <f t="shared" si="21"/>
        <v>243</v>
      </c>
      <c r="P71" s="57">
        <f t="shared" si="22"/>
        <v>0</v>
      </c>
      <c r="Q71" s="52" t="b">
        <f t="shared" si="23"/>
        <v>1</v>
      </c>
    </row>
    <row r="72" spans="1:17" x14ac:dyDescent="0.35">
      <c r="A72" s="23">
        <v>41214</v>
      </c>
      <c r="B72" s="29">
        <v>640</v>
      </c>
      <c r="C72" s="29">
        <v>725</v>
      </c>
      <c r="D72" s="33">
        <f t="shared" si="16"/>
        <v>2015.4</v>
      </c>
      <c r="E72" s="34">
        <f t="shared" si="17"/>
        <v>212.4</v>
      </c>
      <c r="F72" s="6">
        <f t="shared" si="24"/>
        <v>1060.1999999999998</v>
      </c>
      <c r="G72" s="6">
        <f t="shared" si="14"/>
        <v>640</v>
      </c>
      <c r="H72" s="6">
        <f t="shared" si="15"/>
        <v>0</v>
      </c>
      <c r="I72" s="6">
        <f t="shared" si="25"/>
        <v>420.19999999999982</v>
      </c>
      <c r="J72" s="34">
        <f t="shared" si="18"/>
        <v>740.19999999999982</v>
      </c>
      <c r="K72" s="6">
        <f t="shared" si="26"/>
        <v>460.80000000000018</v>
      </c>
      <c r="L72" s="44">
        <f t="shared" si="27"/>
        <v>494.40000000000009</v>
      </c>
      <c r="M72" s="57">
        <f t="shared" si="19"/>
        <v>725</v>
      </c>
      <c r="N72" s="57">
        <f t="shared" si="20"/>
        <v>212.4</v>
      </c>
      <c r="O72" s="57">
        <f t="shared" si="21"/>
        <v>122.79999999999981</v>
      </c>
      <c r="P72" s="57">
        <f t="shared" si="22"/>
        <v>0</v>
      </c>
      <c r="Q72" s="52" t="b">
        <f t="shared" si="23"/>
        <v>1</v>
      </c>
    </row>
    <row r="73" spans="1:17" x14ac:dyDescent="0.35">
      <c r="A73" s="23">
        <v>41244</v>
      </c>
      <c r="B73" s="29">
        <v>404</v>
      </c>
      <c r="C73" s="29">
        <v>583</v>
      </c>
      <c r="D73" s="33">
        <f t="shared" si="16"/>
        <v>1834.6</v>
      </c>
      <c r="E73" s="34">
        <f t="shared" si="17"/>
        <v>225.60000000000002</v>
      </c>
      <c r="F73" s="6">
        <f t="shared" si="24"/>
        <v>881</v>
      </c>
      <c r="G73" s="6">
        <f t="shared" si="14"/>
        <v>404</v>
      </c>
      <c r="H73" s="6">
        <f t="shared" si="15"/>
        <v>0</v>
      </c>
      <c r="I73" s="6">
        <f t="shared" si="25"/>
        <v>477</v>
      </c>
      <c r="J73" s="34">
        <f t="shared" si="18"/>
        <v>679</v>
      </c>
      <c r="K73" s="6">
        <f t="shared" si="26"/>
        <v>494.40000000000009</v>
      </c>
      <c r="L73" s="44">
        <f t="shared" si="27"/>
        <v>459.19999999999982</v>
      </c>
      <c r="M73" s="57">
        <f t="shared" si="19"/>
        <v>583</v>
      </c>
      <c r="N73" s="57">
        <f t="shared" si="20"/>
        <v>225.60000000000002</v>
      </c>
      <c r="O73" s="57">
        <f t="shared" si="21"/>
        <v>72.399999999999977</v>
      </c>
      <c r="P73" s="57">
        <f t="shared" si="22"/>
        <v>0</v>
      </c>
      <c r="Q73" s="52" t="b">
        <f t="shared" si="23"/>
        <v>1</v>
      </c>
    </row>
    <row r="74" spans="1:17" x14ac:dyDescent="0.35">
      <c r="A74" s="23">
        <v>41275</v>
      </c>
      <c r="B74" s="29">
        <v>652</v>
      </c>
      <c r="C74" s="29">
        <v>495</v>
      </c>
      <c r="D74" s="33">
        <f t="shared" si="16"/>
        <v>1808.4</v>
      </c>
      <c r="E74" s="34">
        <f t="shared" si="17"/>
        <v>218.4</v>
      </c>
      <c r="F74" s="6">
        <f t="shared" si="24"/>
        <v>971.40000000000009</v>
      </c>
      <c r="G74" s="6">
        <f t="shared" si="14"/>
        <v>652</v>
      </c>
      <c r="H74" s="6">
        <f t="shared" si="15"/>
        <v>0</v>
      </c>
      <c r="I74" s="6">
        <f t="shared" si="25"/>
        <v>319.40000000000009</v>
      </c>
      <c r="J74" s="34">
        <f t="shared" si="18"/>
        <v>645.40000000000009</v>
      </c>
      <c r="K74" s="6">
        <f t="shared" si="26"/>
        <v>459.19999999999982</v>
      </c>
      <c r="L74" s="44">
        <f t="shared" si="27"/>
        <v>377.80000000000018</v>
      </c>
      <c r="M74" s="57">
        <f t="shared" si="19"/>
        <v>495</v>
      </c>
      <c r="N74" s="57">
        <f t="shared" si="20"/>
        <v>218.4</v>
      </c>
      <c r="O74" s="57">
        <f t="shared" si="21"/>
        <v>258.00000000000011</v>
      </c>
      <c r="P74" s="57">
        <f t="shared" si="22"/>
        <v>0</v>
      </c>
      <c r="Q74" s="52" t="b">
        <f t="shared" si="23"/>
        <v>1</v>
      </c>
    </row>
    <row r="75" spans="1:17" x14ac:dyDescent="0.35">
      <c r="A75" s="23">
        <v>41306</v>
      </c>
      <c r="B75" s="29">
        <v>533</v>
      </c>
      <c r="C75" s="29">
        <v>531</v>
      </c>
      <c r="D75" s="33">
        <f t="shared" si="16"/>
        <v>1865.4</v>
      </c>
      <c r="E75" s="34">
        <f t="shared" si="17"/>
        <v>224.4</v>
      </c>
      <c r="F75" s="6">
        <f t="shared" si="24"/>
        <v>778.59999999999991</v>
      </c>
      <c r="G75" s="6">
        <f t="shared" si="14"/>
        <v>533</v>
      </c>
      <c r="H75" s="6">
        <f t="shared" si="15"/>
        <v>0</v>
      </c>
      <c r="I75" s="6">
        <f t="shared" si="25"/>
        <v>245.59999999999991</v>
      </c>
      <c r="J75" s="34">
        <f t="shared" si="18"/>
        <v>512.09999999999991</v>
      </c>
      <c r="K75" s="6">
        <f t="shared" si="26"/>
        <v>377.80000000000018</v>
      </c>
      <c r="L75" s="44">
        <f t="shared" si="27"/>
        <v>709</v>
      </c>
      <c r="M75" s="57">
        <f t="shared" si="19"/>
        <v>531</v>
      </c>
      <c r="N75" s="57">
        <f t="shared" si="20"/>
        <v>224.4</v>
      </c>
      <c r="O75" s="57">
        <f t="shared" si="21"/>
        <v>23.199999999999903</v>
      </c>
      <c r="P75" s="57">
        <f t="shared" si="22"/>
        <v>0</v>
      </c>
      <c r="Q75" s="52" t="b">
        <f t="shared" si="23"/>
        <v>1</v>
      </c>
    </row>
    <row r="76" spans="1:17" x14ac:dyDescent="0.35">
      <c r="A76" s="23">
        <v>41334</v>
      </c>
      <c r="B76" s="29">
        <v>473</v>
      </c>
      <c r="C76" s="29">
        <v>564</v>
      </c>
      <c r="D76" s="33">
        <f t="shared" si="16"/>
        <v>1902.6</v>
      </c>
      <c r="E76" s="34">
        <f t="shared" si="17"/>
        <v>231.60000000000002</v>
      </c>
      <c r="F76" s="6">
        <f t="shared" si="24"/>
        <v>623.40000000000009</v>
      </c>
      <c r="G76" s="6">
        <f t="shared" si="14"/>
        <v>473</v>
      </c>
      <c r="H76" s="6">
        <f t="shared" si="15"/>
        <v>0</v>
      </c>
      <c r="I76" s="6">
        <f t="shared" si="25"/>
        <v>150.40000000000009</v>
      </c>
      <c r="J76" s="34">
        <f t="shared" si="18"/>
        <v>386.90000000000009</v>
      </c>
      <c r="K76" s="6">
        <f t="shared" si="26"/>
        <v>709</v>
      </c>
      <c r="L76" s="44">
        <f t="shared" si="27"/>
        <v>570.19999999999982</v>
      </c>
      <c r="M76" s="57">
        <f t="shared" si="19"/>
        <v>564</v>
      </c>
      <c r="N76" s="57">
        <f t="shared" si="20"/>
        <v>59.400000000000091</v>
      </c>
      <c r="O76" s="57">
        <f t="shared" si="21"/>
        <v>0</v>
      </c>
      <c r="P76" s="57">
        <f t="shared" si="22"/>
        <v>172.19999999999993</v>
      </c>
      <c r="Q76" s="52" t="b">
        <f t="shared" si="23"/>
        <v>1</v>
      </c>
    </row>
    <row r="77" spans="1:17" x14ac:dyDescent="0.35">
      <c r="A77" s="23">
        <v>41365</v>
      </c>
      <c r="B77" s="29">
        <v>646</v>
      </c>
      <c r="C77" s="29">
        <v>546</v>
      </c>
      <c r="D77" s="33">
        <f t="shared" si="16"/>
        <v>1874.8</v>
      </c>
      <c r="E77" s="34">
        <f t="shared" si="17"/>
        <v>188.8</v>
      </c>
      <c r="F77" s="6">
        <f t="shared" si="24"/>
        <v>859.40000000000009</v>
      </c>
      <c r="G77" s="6">
        <f t="shared" si="14"/>
        <v>646</v>
      </c>
      <c r="H77" s="6">
        <f t="shared" si="15"/>
        <v>0</v>
      </c>
      <c r="I77" s="6">
        <f t="shared" si="25"/>
        <v>213.40000000000009</v>
      </c>
      <c r="J77" s="34">
        <f t="shared" si="18"/>
        <v>536.40000000000009</v>
      </c>
      <c r="K77" s="6">
        <f t="shared" si="26"/>
        <v>570.19999999999982</v>
      </c>
      <c r="L77" s="44">
        <f t="shared" si="27"/>
        <v>445.20000000000005</v>
      </c>
      <c r="M77" s="57">
        <f t="shared" si="19"/>
        <v>546</v>
      </c>
      <c r="N77" s="57">
        <f t="shared" si="20"/>
        <v>188.8</v>
      </c>
      <c r="O77" s="57">
        <f t="shared" si="21"/>
        <v>124.60000000000008</v>
      </c>
      <c r="P77" s="57">
        <f t="shared" si="22"/>
        <v>0</v>
      </c>
      <c r="Q77" s="52" t="b">
        <f t="shared" si="23"/>
        <v>1</v>
      </c>
    </row>
    <row r="78" spans="1:17" x14ac:dyDescent="0.35">
      <c r="A78" s="23">
        <v>41395</v>
      </c>
      <c r="B78" s="29">
        <v>662</v>
      </c>
      <c r="C78" s="29">
        <v>561</v>
      </c>
      <c r="D78" s="33">
        <f t="shared" si="16"/>
        <v>1833.2</v>
      </c>
      <c r="E78" s="34">
        <f t="shared" si="17"/>
        <v>221.20000000000002</v>
      </c>
      <c r="F78" s="6">
        <f t="shared" si="24"/>
        <v>783.59999999999991</v>
      </c>
      <c r="G78" s="6">
        <f t="shared" si="14"/>
        <v>662</v>
      </c>
      <c r="H78" s="6">
        <f t="shared" si="15"/>
        <v>0</v>
      </c>
      <c r="I78" s="6">
        <f t="shared" si="25"/>
        <v>121.59999999999991</v>
      </c>
      <c r="J78" s="34">
        <f t="shared" si="18"/>
        <v>452.59999999999991</v>
      </c>
      <c r="K78" s="6">
        <f t="shared" si="26"/>
        <v>445.20000000000005</v>
      </c>
      <c r="L78" s="44">
        <f t="shared" si="27"/>
        <v>604.40000000000009</v>
      </c>
      <c r="M78" s="57">
        <f t="shared" si="19"/>
        <v>561</v>
      </c>
      <c r="N78" s="57">
        <f t="shared" si="20"/>
        <v>221.20000000000002</v>
      </c>
      <c r="O78" s="57">
        <f t="shared" si="21"/>
        <v>1.399999999999892</v>
      </c>
      <c r="P78" s="57">
        <f t="shared" si="22"/>
        <v>0</v>
      </c>
      <c r="Q78" s="52" t="b">
        <f t="shared" si="23"/>
        <v>1</v>
      </c>
    </row>
    <row r="79" spans="1:17" x14ac:dyDescent="0.35">
      <c r="A79" s="23">
        <v>41426</v>
      </c>
      <c r="B79" s="29">
        <v>494</v>
      </c>
      <c r="C79" s="29">
        <v>579</v>
      </c>
      <c r="D79" s="33">
        <f t="shared" si="16"/>
        <v>1845.2</v>
      </c>
      <c r="E79" s="34">
        <f t="shared" si="17"/>
        <v>241.20000000000002</v>
      </c>
      <c r="F79" s="6">
        <f t="shared" si="24"/>
        <v>566.79999999999995</v>
      </c>
      <c r="G79" s="6">
        <f t="shared" si="14"/>
        <v>494</v>
      </c>
      <c r="H79" s="6">
        <f t="shared" si="15"/>
        <v>0</v>
      </c>
      <c r="I79" s="6">
        <f t="shared" si="25"/>
        <v>72.799999999999955</v>
      </c>
      <c r="J79" s="34">
        <f t="shared" si="18"/>
        <v>319.79999999999995</v>
      </c>
      <c r="K79" s="6">
        <f t="shared" si="26"/>
        <v>604.40000000000009</v>
      </c>
      <c r="L79" s="44">
        <f t="shared" si="27"/>
        <v>674</v>
      </c>
      <c r="M79" s="57">
        <f t="shared" si="19"/>
        <v>566.79999999999995</v>
      </c>
      <c r="N79" s="57">
        <f t="shared" si="20"/>
        <v>0</v>
      </c>
      <c r="O79" s="57">
        <f t="shared" si="21"/>
        <v>0</v>
      </c>
      <c r="P79" s="57">
        <f t="shared" si="22"/>
        <v>253.40000000000009</v>
      </c>
      <c r="Q79" s="52" t="b">
        <f t="shared" si="23"/>
        <v>1</v>
      </c>
    </row>
    <row r="80" spans="1:17" x14ac:dyDescent="0.35">
      <c r="A80" s="23">
        <v>41456</v>
      </c>
      <c r="B80" s="29">
        <v>513</v>
      </c>
      <c r="C80" s="29">
        <v>472</v>
      </c>
      <c r="D80" s="33">
        <f t="shared" si="16"/>
        <v>1908.8</v>
      </c>
      <c r="E80" s="34">
        <f t="shared" si="17"/>
        <v>280.8</v>
      </c>
      <c r="F80" s="6">
        <f t="shared" si="24"/>
        <v>677.2</v>
      </c>
      <c r="G80" s="6">
        <f t="shared" si="14"/>
        <v>513</v>
      </c>
      <c r="H80" s="6">
        <f t="shared" si="15"/>
        <v>0</v>
      </c>
      <c r="I80" s="6">
        <f t="shared" si="25"/>
        <v>164.20000000000005</v>
      </c>
      <c r="J80" s="34">
        <f t="shared" si="18"/>
        <v>420.70000000000005</v>
      </c>
      <c r="K80" s="6">
        <f t="shared" si="26"/>
        <v>674</v>
      </c>
      <c r="L80" s="44">
        <f t="shared" si="27"/>
        <v>557.59999999999991</v>
      </c>
      <c r="M80" s="57">
        <f t="shared" si="19"/>
        <v>472</v>
      </c>
      <c r="N80" s="57">
        <f t="shared" si="20"/>
        <v>205.20000000000005</v>
      </c>
      <c r="O80" s="57">
        <f t="shared" si="21"/>
        <v>0</v>
      </c>
      <c r="P80" s="57">
        <f t="shared" si="22"/>
        <v>75.599999999999909</v>
      </c>
      <c r="Q80" s="52" t="b">
        <f t="shared" si="23"/>
        <v>1</v>
      </c>
    </row>
    <row r="81" spans="1:17" x14ac:dyDescent="0.35">
      <c r="A81" s="23">
        <v>41487</v>
      </c>
      <c r="B81" s="29">
        <v>620</v>
      </c>
      <c r="C81" s="29">
        <v>553</v>
      </c>
      <c r="D81" s="33">
        <f t="shared" si="16"/>
        <v>2135.1999999999998</v>
      </c>
      <c r="E81" s="34">
        <f t="shared" si="17"/>
        <v>277.2</v>
      </c>
      <c r="F81" s="6">
        <f t="shared" si="24"/>
        <v>838.2</v>
      </c>
      <c r="G81" s="6">
        <f t="shared" si="14"/>
        <v>620</v>
      </c>
      <c r="H81" s="6">
        <f t="shared" si="15"/>
        <v>0</v>
      </c>
      <c r="I81" s="6">
        <f t="shared" si="25"/>
        <v>218.20000000000005</v>
      </c>
      <c r="J81" s="34">
        <f t="shared" si="18"/>
        <v>528.20000000000005</v>
      </c>
      <c r="K81" s="6">
        <f t="shared" si="26"/>
        <v>557.59999999999991</v>
      </c>
      <c r="L81" s="44">
        <f t="shared" si="27"/>
        <v>739.39999999999986</v>
      </c>
      <c r="M81" s="57">
        <f t="shared" si="19"/>
        <v>553</v>
      </c>
      <c r="N81" s="57">
        <f t="shared" si="20"/>
        <v>277.2</v>
      </c>
      <c r="O81" s="57">
        <f t="shared" si="21"/>
        <v>8.0000000000000568</v>
      </c>
      <c r="P81" s="57">
        <f t="shared" si="22"/>
        <v>0</v>
      </c>
      <c r="Q81" s="52" t="b">
        <f t="shared" si="23"/>
        <v>1</v>
      </c>
    </row>
    <row r="82" spans="1:17" x14ac:dyDescent="0.35">
      <c r="A82" s="23">
        <v>41518</v>
      </c>
      <c r="B82" s="29">
        <v>681</v>
      </c>
      <c r="C82" s="29">
        <v>603</v>
      </c>
      <c r="D82" s="33">
        <f t="shared" si="16"/>
        <v>2218</v>
      </c>
      <c r="E82" s="34">
        <f t="shared" si="17"/>
        <v>220</v>
      </c>
      <c r="F82" s="6">
        <f t="shared" si="24"/>
        <v>775.8</v>
      </c>
      <c r="G82" s="6">
        <f t="shared" si="14"/>
        <v>681</v>
      </c>
      <c r="H82" s="6">
        <f t="shared" si="15"/>
        <v>0</v>
      </c>
      <c r="I82" s="6">
        <f t="shared" si="25"/>
        <v>94.799999999999955</v>
      </c>
      <c r="J82" s="34">
        <f t="shared" si="18"/>
        <v>435.29999999999995</v>
      </c>
      <c r="K82" s="6">
        <f t="shared" si="26"/>
        <v>739.39999999999986</v>
      </c>
      <c r="L82" s="44">
        <f t="shared" si="27"/>
        <v>702.80000000000018</v>
      </c>
      <c r="M82" s="57">
        <f t="shared" si="19"/>
        <v>603</v>
      </c>
      <c r="N82" s="57">
        <f t="shared" si="20"/>
        <v>172.79999999999995</v>
      </c>
      <c r="O82" s="57">
        <f t="shared" si="21"/>
        <v>0</v>
      </c>
      <c r="P82" s="57">
        <f t="shared" si="22"/>
        <v>47.200000000000045</v>
      </c>
      <c r="Q82" s="52" t="b">
        <f t="shared" si="23"/>
        <v>1</v>
      </c>
    </row>
    <row r="83" spans="1:17" x14ac:dyDescent="0.35">
      <c r="A83" s="23">
        <v>41548</v>
      </c>
      <c r="B83" s="29">
        <v>579</v>
      </c>
      <c r="C83" s="29">
        <v>702</v>
      </c>
      <c r="D83" s="33">
        <f t="shared" si="16"/>
        <v>2139.8000000000002</v>
      </c>
      <c r="E83" s="34">
        <f t="shared" si="17"/>
        <v>194.8</v>
      </c>
      <c r="F83" s="6">
        <f t="shared" si="24"/>
        <v>834.19999999999982</v>
      </c>
      <c r="G83" s="6">
        <f t="shared" si="14"/>
        <v>579</v>
      </c>
      <c r="H83" s="6">
        <f t="shared" si="15"/>
        <v>0</v>
      </c>
      <c r="I83" s="6">
        <f t="shared" si="25"/>
        <v>255.19999999999982</v>
      </c>
      <c r="J83" s="34">
        <f t="shared" si="18"/>
        <v>544.69999999999982</v>
      </c>
      <c r="K83" s="6">
        <f t="shared" si="26"/>
        <v>702.80000000000018</v>
      </c>
      <c r="L83" s="44">
        <f t="shared" si="27"/>
        <v>602.80000000000018</v>
      </c>
      <c r="M83" s="57">
        <f t="shared" si="19"/>
        <v>702</v>
      </c>
      <c r="N83" s="57">
        <f t="shared" si="20"/>
        <v>132.19999999999982</v>
      </c>
      <c r="O83" s="57">
        <f t="shared" si="21"/>
        <v>0</v>
      </c>
      <c r="P83" s="57">
        <f t="shared" si="22"/>
        <v>62.600000000000136</v>
      </c>
      <c r="Q83" s="52" t="b">
        <f t="shared" si="23"/>
        <v>1</v>
      </c>
    </row>
    <row r="84" spans="1:17" x14ac:dyDescent="0.35">
      <c r="A84" s="23">
        <v>41579</v>
      </c>
      <c r="B84" s="29">
        <v>586</v>
      </c>
      <c r="C84" s="29">
        <v>693</v>
      </c>
      <c r="D84" s="33">
        <f t="shared" si="16"/>
        <v>1979.6</v>
      </c>
      <c r="E84" s="34">
        <f t="shared" si="17"/>
        <v>249.60000000000002</v>
      </c>
      <c r="F84" s="6">
        <f t="shared" si="24"/>
        <v>958</v>
      </c>
      <c r="G84" s="6">
        <f t="shared" si="14"/>
        <v>586</v>
      </c>
      <c r="H84" s="6">
        <f t="shared" si="15"/>
        <v>0</v>
      </c>
      <c r="I84" s="6">
        <f t="shared" si="25"/>
        <v>372</v>
      </c>
      <c r="J84" s="34">
        <f t="shared" si="18"/>
        <v>665</v>
      </c>
      <c r="K84" s="6">
        <f t="shared" si="26"/>
        <v>602.80000000000018</v>
      </c>
      <c r="L84" s="44">
        <f t="shared" si="27"/>
        <v>418.79999999999973</v>
      </c>
      <c r="M84" s="57">
        <f t="shared" si="19"/>
        <v>693</v>
      </c>
      <c r="N84" s="57">
        <f t="shared" si="20"/>
        <v>249.60000000000002</v>
      </c>
      <c r="O84" s="57">
        <f t="shared" si="21"/>
        <v>15.399999999999977</v>
      </c>
      <c r="P84" s="57">
        <f t="shared" si="22"/>
        <v>0</v>
      </c>
      <c r="Q84" s="52" t="b">
        <f t="shared" si="23"/>
        <v>1</v>
      </c>
    </row>
    <row r="85" spans="1:17" x14ac:dyDescent="0.35">
      <c r="A85" s="23">
        <v>41609</v>
      </c>
      <c r="B85" s="29">
        <v>437</v>
      </c>
      <c r="C85" s="29">
        <v>550</v>
      </c>
      <c r="D85" s="33">
        <f t="shared" si="16"/>
        <v>1976.2</v>
      </c>
      <c r="E85" s="34">
        <f t="shared" si="17"/>
        <v>315.20000000000005</v>
      </c>
      <c r="F85" s="6">
        <f t="shared" si="24"/>
        <v>974.80000000000018</v>
      </c>
      <c r="G85" s="6">
        <f t="shared" si="14"/>
        <v>437</v>
      </c>
      <c r="H85" s="6">
        <f t="shared" si="15"/>
        <v>0</v>
      </c>
      <c r="I85" s="6">
        <f t="shared" si="25"/>
        <v>537.80000000000018</v>
      </c>
      <c r="J85" s="34">
        <f t="shared" si="18"/>
        <v>756.30000000000018</v>
      </c>
      <c r="K85" s="6">
        <f t="shared" si="26"/>
        <v>418.79999999999973</v>
      </c>
      <c r="L85" s="44">
        <f t="shared" si="27"/>
        <v>582.60000000000014</v>
      </c>
      <c r="M85" s="57">
        <f t="shared" si="19"/>
        <v>550</v>
      </c>
      <c r="N85" s="57">
        <f t="shared" si="20"/>
        <v>315.20000000000005</v>
      </c>
      <c r="O85" s="57">
        <f t="shared" si="21"/>
        <v>109.60000000000014</v>
      </c>
      <c r="P85" s="57">
        <f t="shared" si="22"/>
        <v>0</v>
      </c>
      <c r="Q85" s="52" t="b">
        <f t="shared" si="23"/>
        <v>1</v>
      </c>
    </row>
    <row r="86" spans="1:17" x14ac:dyDescent="0.35">
      <c r="A86" s="23">
        <v>41640</v>
      </c>
      <c r="B86" s="29">
        <v>919</v>
      </c>
      <c r="C86" s="29">
        <v>487</v>
      </c>
      <c r="D86" s="33">
        <f t="shared" si="16"/>
        <v>2274.1999999999998</v>
      </c>
      <c r="E86" s="34">
        <f t="shared" si="17"/>
        <v>375.20000000000005</v>
      </c>
      <c r="F86" s="6">
        <f t="shared" si="24"/>
        <v>956.59999999999991</v>
      </c>
      <c r="G86" s="6">
        <f t="shared" si="14"/>
        <v>919</v>
      </c>
      <c r="H86" s="6">
        <f t="shared" si="15"/>
        <v>0</v>
      </c>
      <c r="I86" s="6">
        <f t="shared" si="25"/>
        <v>37.599999999999909</v>
      </c>
      <c r="J86" s="34">
        <f t="shared" si="18"/>
        <v>497.09999999999991</v>
      </c>
      <c r="K86" s="6">
        <f t="shared" si="26"/>
        <v>582.60000000000014</v>
      </c>
      <c r="L86" s="44">
        <f t="shared" si="27"/>
        <v>734.99999999999977</v>
      </c>
      <c r="M86" s="57">
        <f t="shared" si="19"/>
        <v>487</v>
      </c>
      <c r="N86" s="57">
        <f t="shared" si="20"/>
        <v>375.20000000000005</v>
      </c>
      <c r="O86" s="57">
        <f t="shared" si="21"/>
        <v>94.399999999999864</v>
      </c>
      <c r="P86" s="57">
        <f t="shared" si="22"/>
        <v>0</v>
      </c>
      <c r="Q86" s="52" t="b">
        <f t="shared" si="23"/>
        <v>1</v>
      </c>
    </row>
    <row r="87" spans="1:17" x14ac:dyDescent="0.35">
      <c r="A87" s="23">
        <v>41671</v>
      </c>
      <c r="B87" s="29">
        <v>896</v>
      </c>
      <c r="C87" s="29">
        <v>624</v>
      </c>
      <c r="D87" s="33">
        <f t="shared" si="16"/>
        <v>2738.8</v>
      </c>
      <c r="E87" s="34">
        <f t="shared" si="17"/>
        <v>388.8</v>
      </c>
      <c r="F87" s="6">
        <f t="shared" si="24"/>
        <v>620.20000000000005</v>
      </c>
      <c r="G87" s="6">
        <f t="shared" si="14"/>
        <v>620.20000000000005</v>
      </c>
      <c r="H87" s="6">
        <f t="shared" si="15"/>
        <v>275.79999999999995</v>
      </c>
      <c r="I87" s="6">
        <f t="shared" si="25"/>
        <v>0</v>
      </c>
      <c r="J87" s="34">
        <f t="shared" si="18"/>
        <v>310.10000000000002</v>
      </c>
      <c r="K87" s="6">
        <f t="shared" si="26"/>
        <v>734.99999999999977</v>
      </c>
      <c r="L87" s="44">
        <f t="shared" si="27"/>
        <v>1383.6000000000006</v>
      </c>
      <c r="M87" s="57">
        <f t="shared" si="19"/>
        <v>620.20000000000005</v>
      </c>
      <c r="N87" s="57">
        <f t="shared" si="20"/>
        <v>0</v>
      </c>
      <c r="O87" s="57">
        <f t="shared" si="21"/>
        <v>0</v>
      </c>
      <c r="P87" s="57">
        <f t="shared" si="22"/>
        <v>392.59999999999991</v>
      </c>
      <c r="Q87" s="52" t="b">
        <f t="shared" si="23"/>
        <v>1</v>
      </c>
    </row>
    <row r="88" spans="1:17" x14ac:dyDescent="0.35">
      <c r="A88" s="23">
        <v>41699</v>
      </c>
      <c r="B88" s="29">
        <v>1016</v>
      </c>
      <c r="C88" s="29">
        <v>788</v>
      </c>
      <c r="D88" s="33">
        <f t="shared" si="16"/>
        <v>3063.6</v>
      </c>
      <c r="E88" s="34">
        <f t="shared" si="17"/>
        <v>365.6</v>
      </c>
      <c r="F88" s="6">
        <f t="shared" si="24"/>
        <v>734.99999999999977</v>
      </c>
      <c r="G88" s="6">
        <f t="shared" si="14"/>
        <v>734.99999999999977</v>
      </c>
      <c r="H88" s="6">
        <f t="shared" si="15"/>
        <v>281.00000000000023</v>
      </c>
      <c r="I88" s="6">
        <f t="shared" si="25"/>
        <v>0</v>
      </c>
      <c r="J88" s="34">
        <f t="shared" si="18"/>
        <v>367.49999999999989</v>
      </c>
      <c r="K88" s="6">
        <f t="shared" si="26"/>
        <v>1383.6000000000006</v>
      </c>
      <c r="L88" s="44">
        <f t="shared" si="27"/>
        <v>944.99999999999977</v>
      </c>
      <c r="M88" s="57">
        <f t="shared" si="19"/>
        <v>734.99999999999977</v>
      </c>
      <c r="N88" s="57">
        <f t="shared" si="20"/>
        <v>0</v>
      </c>
      <c r="O88" s="57">
        <f t="shared" si="21"/>
        <v>0</v>
      </c>
      <c r="P88" s="57">
        <f t="shared" si="22"/>
        <v>418.60000000000014</v>
      </c>
      <c r="Q88" s="52" t="b">
        <f t="shared" si="23"/>
        <v>1</v>
      </c>
    </row>
    <row r="89" spans="1:17" x14ac:dyDescent="0.35">
      <c r="A89" s="23">
        <v>41730</v>
      </c>
      <c r="B89" s="29">
        <v>946</v>
      </c>
      <c r="C89" s="29">
        <v>938</v>
      </c>
      <c r="D89" s="33">
        <f t="shared" si="16"/>
        <v>3116</v>
      </c>
      <c r="E89" s="34">
        <f t="shared" si="17"/>
        <v>292</v>
      </c>
      <c r="F89" s="6">
        <f t="shared" si="24"/>
        <v>1383.6000000000006</v>
      </c>
      <c r="G89" s="6">
        <f t="shared" si="14"/>
        <v>946</v>
      </c>
      <c r="H89" s="6">
        <f t="shared" si="15"/>
        <v>0</v>
      </c>
      <c r="I89" s="6">
        <f t="shared" si="25"/>
        <v>437.60000000000059</v>
      </c>
      <c r="J89" s="34">
        <f t="shared" si="18"/>
        <v>910.60000000000059</v>
      </c>
      <c r="K89" s="6">
        <f t="shared" si="26"/>
        <v>944.99999999999977</v>
      </c>
      <c r="L89" s="44">
        <f t="shared" si="27"/>
        <v>787.39999999999964</v>
      </c>
      <c r="M89" s="57">
        <f t="shared" si="19"/>
        <v>938</v>
      </c>
      <c r="N89" s="57">
        <f t="shared" si="20"/>
        <v>292</v>
      </c>
      <c r="O89" s="57">
        <f t="shared" si="21"/>
        <v>153.60000000000059</v>
      </c>
      <c r="P89" s="57">
        <f t="shared" si="22"/>
        <v>0</v>
      </c>
      <c r="Q89" s="52" t="b">
        <f t="shared" si="23"/>
        <v>1</v>
      </c>
    </row>
    <row r="90" spans="1:17" x14ac:dyDescent="0.35">
      <c r="A90" s="23">
        <v>41760</v>
      </c>
      <c r="B90" s="29">
        <v>733</v>
      </c>
      <c r="C90" s="29">
        <v>972</v>
      </c>
      <c r="D90" s="33">
        <f t="shared" si="16"/>
        <v>2946.8</v>
      </c>
      <c r="E90" s="34">
        <f t="shared" si="17"/>
        <v>330.8</v>
      </c>
      <c r="F90" s="6">
        <f t="shared" si="24"/>
        <v>1382.6000000000004</v>
      </c>
      <c r="G90" s="6">
        <f t="shared" si="14"/>
        <v>733</v>
      </c>
      <c r="H90" s="6">
        <f t="shared" si="15"/>
        <v>0</v>
      </c>
      <c r="I90" s="6">
        <f t="shared" si="25"/>
        <v>649.60000000000036</v>
      </c>
      <c r="J90" s="34">
        <f t="shared" si="18"/>
        <v>1016.1000000000004</v>
      </c>
      <c r="K90" s="6">
        <f t="shared" si="26"/>
        <v>787.39999999999964</v>
      </c>
      <c r="L90" s="44">
        <f t="shared" si="27"/>
        <v>776.80000000000018</v>
      </c>
      <c r="M90" s="57">
        <f t="shared" si="19"/>
        <v>972</v>
      </c>
      <c r="N90" s="57">
        <f t="shared" si="20"/>
        <v>330.8</v>
      </c>
      <c r="O90" s="57">
        <f t="shared" si="21"/>
        <v>79.800000000000352</v>
      </c>
      <c r="P90" s="57">
        <f t="shared" si="22"/>
        <v>0</v>
      </c>
      <c r="Q90" s="52" t="b">
        <f t="shared" si="23"/>
        <v>1</v>
      </c>
    </row>
    <row r="91" spans="1:17" x14ac:dyDescent="0.35">
      <c r="A91" s="23">
        <v>41791</v>
      </c>
      <c r="B91" s="29">
        <v>644</v>
      </c>
      <c r="C91" s="29">
        <v>914</v>
      </c>
      <c r="D91" s="33">
        <f t="shared" si="16"/>
        <v>2820.6</v>
      </c>
      <c r="E91" s="34">
        <f t="shared" si="17"/>
        <v>349.6</v>
      </c>
      <c r="F91" s="6">
        <f t="shared" si="24"/>
        <v>1437</v>
      </c>
      <c r="G91" s="6">
        <f t="shared" si="14"/>
        <v>644</v>
      </c>
      <c r="H91" s="6">
        <f t="shared" si="15"/>
        <v>0</v>
      </c>
      <c r="I91" s="6">
        <f t="shared" si="25"/>
        <v>793</v>
      </c>
      <c r="J91" s="34">
        <f t="shared" si="18"/>
        <v>1115</v>
      </c>
      <c r="K91" s="6">
        <f t="shared" si="26"/>
        <v>776.80000000000018</v>
      </c>
      <c r="L91" s="44">
        <f t="shared" si="27"/>
        <v>606.79999999999973</v>
      </c>
      <c r="M91" s="57">
        <f t="shared" si="19"/>
        <v>914</v>
      </c>
      <c r="N91" s="57">
        <f t="shared" si="20"/>
        <v>349.6</v>
      </c>
      <c r="O91" s="57">
        <f t="shared" si="21"/>
        <v>173.39999999999998</v>
      </c>
      <c r="P91" s="57">
        <f t="shared" si="22"/>
        <v>0</v>
      </c>
      <c r="Q91" s="52" t="b">
        <f t="shared" si="23"/>
        <v>1</v>
      </c>
    </row>
    <row r="92" spans="1:17" x14ac:dyDescent="0.35">
      <c r="A92" s="23">
        <v>41821</v>
      </c>
      <c r="B92" s="29">
        <v>670</v>
      </c>
      <c r="C92" s="29">
        <v>730</v>
      </c>
      <c r="D92" s="33">
        <f t="shared" si="16"/>
        <v>2791</v>
      </c>
      <c r="E92" s="34">
        <f t="shared" si="17"/>
        <v>360</v>
      </c>
      <c r="F92" s="6">
        <f t="shared" si="24"/>
        <v>1569.8000000000002</v>
      </c>
      <c r="G92" s="6">
        <f t="shared" si="14"/>
        <v>670</v>
      </c>
      <c r="H92" s="6">
        <f t="shared" si="15"/>
        <v>0</v>
      </c>
      <c r="I92" s="6">
        <f t="shared" si="25"/>
        <v>899.80000000000018</v>
      </c>
      <c r="J92" s="34">
        <f t="shared" si="18"/>
        <v>1234.8000000000002</v>
      </c>
      <c r="K92" s="6">
        <f t="shared" si="26"/>
        <v>606.79999999999973</v>
      </c>
      <c r="L92" s="44">
        <f t="shared" si="27"/>
        <v>614.40000000000009</v>
      </c>
      <c r="M92" s="57">
        <f t="shared" si="19"/>
        <v>730</v>
      </c>
      <c r="N92" s="57">
        <f t="shared" si="20"/>
        <v>360</v>
      </c>
      <c r="O92" s="57">
        <f t="shared" si="21"/>
        <v>479.80000000000018</v>
      </c>
      <c r="P92" s="57">
        <f t="shared" si="22"/>
        <v>0</v>
      </c>
      <c r="Q92" s="52" t="b">
        <f t="shared" si="23"/>
        <v>1</v>
      </c>
    </row>
    <row r="93" spans="1:17" x14ac:dyDescent="0.35">
      <c r="A93" s="23">
        <v>41852</v>
      </c>
      <c r="B93" s="29">
        <v>816</v>
      </c>
      <c r="C93" s="29">
        <v>827</v>
      </c>
      <c r="D93" s="33">
        <f t="shared" si="16"/>
        <v>2957.8</v>
      </c>
      <c r="E93" s="34">
        <f t="shared" si="17"/>
        <v>356.8</v>
      </c>
      <c r="F93" s="6">
        <f t="shared" si="24"/>
        <v>1506.6</v>
      </c>
      <c r="G93" s="6">
        <f t="shared" si="14"/>
        <v>816</v>
      </c>
      <c r="H93" s="6">
        <f t="shared" si="15"/>
        <v>0</v>
      </c>
      <c r="I93" s="6">
        <f t="shared" si="25"/>
        <v>690.59999999999991</v>
      </c>
      <c r="J93" s="34">
        <f t="shared" si="18"/>
        <v>1098.5999999999999</v>
      </c>
      <c r="K93" s="6">
        <f t="shared" si="26"/>
        <v>614.40000000000009</v>
      </c>
      <c r="L93" s="44">
        <f t="shared" si="27"/>
        <v>836.80000000000018</v>
      </c>
      <c r="M93" s="57">
        <f t="shared" si="19"/>
        <v>827</v>
      </c>
      <c r="N93" s="57">
        <f t="shared" si="20"/>
        <v>356.8</v>
      </c>
      <c r="O93" s="57">
        <f t="shared" si="21"/>
        <v>322.7999999999999</v>
      </c>
      <c r="P93" s="57">
        <f t="shared" si="22"/>
        <v>0</v>
      </c>
      <c r="Q93" s="52" t="b">
        <f t="shared" si="23"/>
        <v>1</v>
      </c>
    </row>
    <row r="94" spans="1:17" x14ac:dyDescent="0.35">
      <c r="A94" s="23">
        <v>41883</v>
      </c>
      <c r="B94" s="29">
        <v>670</v>
      </c>
      <c r="C94" s="29">
        <v>874</v>
      </c>
      <c r="D94" s="33">
        <f t="shared" si="16"/>
        <v>2940.8</v>
      </c>
      <c r="E94" s="34">
        <f t="shared" si="17"/>
        <v>274.8</v>
      </c>
      <c r="F94" s="6">
        <f t="shared" si="24"/>
        <v>1305</v>
      </c>
      <c r="G94" s="6">
        <f t="shared" si="14"/>
        <v>670</v>
      </c>
      <c r="H94" s="6">
        <f t="shared" si="15"/>
        <v>0</v>
      </c>
      <c r="I94" s="6">
        <f t="shared" si="25"/>
        <v>635</v>
      </c>
      <c r="J94" s="34">
        <f t="shared" si="18"/>
        <v>970</v>
      </c>
      <c r="K94" s="6">
        <f t="shared" si="26"/>
        <v>836.80000000000018</v>
      </c>
      <c r="L94" s="44">
        <f t="shared" si="27"/>
        <v>799</v>
      </c>
      <c r="M94" s="57">
        <f t="shared" si="19"/>
        <v>874</v>
      </c>
      <c r="N94" s="57">
        <f t="shared" si="20"/>
        <v>274.8</v>
      </c>
      <c r="O94" s="57">
        <f t="shared" si="21"/>
        <v>156.19999999999999</v>
      </c>
      <c r="P94" s="57">
        <f t="shared" si="22"/>
        <v>0</v>
      </c>
      <c r="Q94" s="52" t="b">
        <f t="shared" si="23"/>
        <v>1</v>
      </c>
    </row>
    <row r="95" spans="1:17" x14ac:dyDescent="0.35">
      <c r="A95" s="23">
        <v>41913</v>
      </c>
      <c r="B95" s="29">
        <v>778</v>
      </c>
      <c r="C95" s="29">
        <v>900</v>
      </c>
      <c r="D95" s="33">
        <f t="shared" si="16"/>
        <v>2754.2</v>
      </c>
      <c r="E95" s="34">
        <f t="shared" si="17"/>
        <v>275.2</v>
      </c>
      <c r="F95" s="6">
        <f t="shared" si="24"/>
        <v>1471.8000000000002</v>
      </c>
      <c r="G95" s="6">
        <f t="shared" si="14"/>
        <v>778</v>
      </c>
      <c r="H95" s="6">
        <f t="shared" si="15"/>
        <v>0</v>
      </c>
      <c r="I95" s="6">
        <f t="shared" si="25"/>
        <v>693.80000000000018</v>
      </c>
      <c r="J95" s="34">
        <f t="shared" si="18"/>
        <v>1082.8000000000002</v>
      </c>
      <c r="K95" s="6">
        <f t="shared" si="26"/>
        <v>799</v>
      </c>
      <c r="L95" s="44">
        <f t="shared" si="27"/>
        <v>483.39999999999964</v>
      </c>
      <c r="M95" s="57">
        <f t="shared" si="19"/>
        <v>900</v>
      </c>
      <c r="N95" s="57">
        <f t="shared" si="20"/>
        <v>275.2</v>
      </c>
      <c r="O95" s="57">
        <f t="shared" si="21"/>
        <v>296.60000000000019</v>
      </c>
      <c r="P95" s="57">
        <f t="shared" si="22"/>
        <v>0</v>
      </c>
      <c r="Q95" s="52" t="b">
        <f t="shared" si="23"/>
        <v>1</v>
      </c>
    </row>
    <row r="96" spans="1:17" x14ac:dyDescent="0.35">
      <c r="A96" s="23">
        <v>41944</v>
      </c>
      <c r="B96" s="29">
        <v>710</v>
      </c>
      <c r="C96" s="29">
        <v>892</v>
      </c>
      <c r="D96" s="33">
        <f t="shared" si="16"/>
        <v>2530.1999999999998</v>
      </c>
      <c r="E96" s="34">
        <f t="shared" si="17"/>
        <v>263.2</v>
      </c>
      <c r="F96" s="6">
        <f t="shared" si="24"/>
        <v>1492.8000000000002</v>
      </c>
      <c r="G96" s="6">
        <f t="shared" si="14"/>
        <v>710</v>
      </c>
      <c r="H96" s="6">
        <f t="shared" si="15"/>
        <v>0</v>
      </c>
      <c r="I96" s="6">
        <f t="shared" si="25"/>
        <v>782.80000000000018</v>
      </c>
      <c r="J96" s="34">
        <f t="shared" si="18"/>
        <v>1137.8000000000002</v>
      </c>
      <c r="K96" s="6">
        <f t="shared" si="26"/>
        <v>483.39999999999964</v>
      </c>
      <c r="L96" s="44">
        <f t="shared" si="27"/>
        <v>554</v>
      </c>
      <c r="M96" s="57">
        <f t="shared" si="19"/>
        <v>892</v>
      </c>
      <c r="N96" s="57">
        <f t="shared" si="20"/>
        <v>263.2</v>
      </c>
      <c r="O96" s="57">
        <f t="shared" si="21"/>
        <v>337.60000000000019</v>
      </c>
      <c r="P96" s="57">
        <f t="shared" si="22"/>
        <v>0</v>
      </c>
      <c r="Q96" s="52" t="b">
        <f t="shared" si="23"/>
        <v>1</v>
      </c>
    </row>
    <row r="97" spans="1:17" x14ac:dyDescent="0.35">
      <c r="A97" s="23">
        <v>41974</v>
      </c>
      <c r="B97" s="29">
        <v>804</v>
      </c>
      <c r="C97" s="29">
        <v>687</v>
      </c>
      <c r="D97" s="33">
        <f t="shared" si="16"/>
        <v>2307</v>
      </c>
      <c r="E97" s="34">
        <f t="shared" si="17"/>
        <v>274</v>
      </c>
      <c r="F97" s="6">
        <f t="shared" si="24"/>
        <v>1266.1999999999998</v>
      </c>
      <c r="G97" s="6">
        <f t="shared" si="14"/>
        <v>804</v>
      </c>
      <c r="H97" s="6">
        <f t="shared" si="15"/>
        <v>0</v>
      </c>
      <c r="I97" s="6">
        <f t="shared" si="25"/>
        <v>462.19999999999982</v>
      </c>
      <c r="J97" s="34">
        <f t="shared" si="18"/>
        <v>864.19999999999982</v>
      </c>
      <c r="K97" s="6">
        <f t="shared" si="26"/>
        <v>554</v>
      </c>
      <c r="L97" s="44">
        <f t="shared" si="27"/>
        <v>486.80000000000018</v>
      </c>
      <c r="M97" s="57">
        <f t="shared" si="19"/>
        <v>687</v>
      </c>
      <c r="N97" s="57">
        <f t="shared" si="20"/>
        <v>274</v>
      </c>
      <c r="O97" s="57">
        <f t="shared" si="21"/>
        <v>305.19999999999982</v>
      </c>
      <c r="P97" s="57">
        <f t="shared" si="22"/>
        <v>0</v>
      </c>
      <c r="Q97" s="52" t="b">
        <f t="shared" si="23"/>
        <v>1</v>
      </c>
    </row>
    <row r="98" spans="1:17" x14ac:dyDescent="0.35">
      <c r="A98" s="23">
        <v>42005</v>
      </c>
      <c r="B98" s="29">
        <v>649</v>
      </c>
      <c r="C98" s="29">
        <v>688</v>
      </c>
      <c r="D98" s="33">
        <f t="shared" si="16"/>
        <v>2325.4</v>
      </c>
      <c r="E98" s="34">
        <f t="shared" si="17"/>
        <v>294.40000000000003</v>
      </c>
      <c r="F98" s="6">
        <f t="shared" si="24"/>
        <v>1016.1999999999998</v>
      </c>
      <c r="G98" s="6">
        <f t="shared" si="14"/>
        <v>649</v>
      </c>
      <c r="H98" s="6">
        <f t="shared" si="15"/>
        <v>0</v>
      </c>
      <c r="I98" s="6">
        <f t="shared" si="25"/>
        <v>367.19999999999982</v>
      </c>
      <c r="J98" s="34">
        <f t="shared" si="18"/>
        <v>691.69999999999982</v>
      </c>
      <c r="K98" s="6">
        <f t="shared" si="26"/>
        <v>486.80000000000018</v>
      </c>
      <c r="L98" s="44">
        <f t="shared" si="27"/>
        <v>822.40000000000009</v>
      </c>
      <c r="M98" s="57">
        <f t="shared" si="19"/>
        <v>688</v>
      </c>
      <c r="N98" s="57">
        <f t="shared" si="20"/>
        <v>294.40000000000003</v>
      </c>
      <c r="O98" s="57">
        <f t="shared" si="21"/>
        <v>33.799999999999784</v>
      </c>
      <c r="P98" s="57">
        <f t="shared" si="22"/>
        <v>0</v>
      </c>
      <c r="Q98" s="52" t="b">
        <f t="shared" si="23"/>
        <v>1</v>
      </c>
    </row>
    <row r="99" spans="1:17" x14ac:dyDescent="0.35">
      <c r="A99" s="23">
        <v>42036</v>
      </c>
      <c r="B99" s="29">
        <v>636</v>
      </c>
      <c r="C99" s="29">
        <v>658</v>
      </c>
      <c r="D99" s="33">
        <f t="shared" si="16"/>
        <v>2365</v>
      </c>
      <c r="E99" s="34">
        <f t="shared" si="17"/>
        <v>286</v>
      </c>
      <c r="F99" s="6">
        <f t="shared" si="24"/>
        <v>854</v>
      </c>
      <c r="G99" s="6">
        <f t="shared" si="14"/>
        <v>636</v>
      </c>
      <c r="H99" s="6">
        <f t="shared" si="15"/>
        <v>0</v>
      </c>
      <c r="I99" s="6">
        <f t="shared" si="25"/>
        <v>218</v>
      </c>
      <c r="J99" s="34">
        <f t="shared" si="18"/>
        <v>536</v>
      </c>
      <c r="K99" s="6">
        <f t="shared" si="26"/>
        <v>822.40000000000009</v>
      </c>
      <c r="L99" s="44">
        <f t="shared" si="27"/>
        <v>688.59999999999991</v>
      </c>
      <c r="M99" s="57">
        <f t="shared" si="19"/>
        <v>658</v>
      </c>
      <c r="N99" s="57">
        <f t="shared" si="20"/>
        <v>196</v>
      </c>
      <c r="O99" s="57">
        <f t="shared" si="21"/>
        <v>0</v>
      </c>
      <c r="P99" s="57">
        <f t="shared" si="22"/>
        <v>90</v>
      </c>
      <c r="Q99" s="52" t="b">
        <f t="shared" si="23"/>
        <v>1</v>
      </c>
    </row>
    <row r="100" spans="1:17" x14ac:dyDescent="0.35">
      <c r="A100" s="23">
        <v>42064</v>
      </c>
      <c r="B100" s="29">
        <v>785</v>
      </c>
      <c r="C100" s="29">
        <v>685</v>
      </c>
      <c r="D100" s="33">
        <f t="shared" si="16"/>
        <v>2410.4</v>
      </c>
      <c r="E100" s="34">
        <f t="shared" si="17"/>
        <v>274.40000000000003</v>
      </c>
      <c r="F100" s="6">
        <f t="shared" si="24"/>
        <v>1040.4000000000001</v>
      </c>
      <c r="G100" s="6">
        <f t="shared" si="14"/>
        <v>785</v>
      </c>
      <c r="H100" s="6">
        <f t="shared" si="15"/>
        <v>0</v>
      </c>
      <c r="I100" s="6">
        <f t="shared" si="25"/>
        <v>255.40000000000009</v>
      </c>
      <c r="J100" s="34">
        <f t="shared" si="18"/>
        <v>647.90000000000009</v>
      </c>
      <c r="K100" s="6">
        <f t="shared" si="26"/>
        <v>688.59999999999991</v>
      </c>
      <c r="L100" s="44">
        <f t="shared" si="27"/>
        <v>681.40000000000009</v>
      </c>
      <c r="M100" s="57">
        <f t="shared" si="19"/>
        <v>685</v>
      </c>
      <c r="N100" s="57">
        <f t="shared" si="20"/>
        <v>274.40000000000003</v>
      </c>
      <c r="O100" s="57">
        <f t="shared" si="21"/>
        <v>81.000000000000057</v>
      </c>
      <c r="P100" s="57">
        <f t="shared" si="22"/>
        <v>0</v>
      </c>
      <c r="Q100" s="52" t="b">
        <f t="shared" si="23"/>
        <v>1</v>
      </c>
    </row>
    <row r="101" spans="1:17" x14ac:dyDescent="0.35">
      <c r="A101" s="23">
        <v>42095</v>
      </c>
      <c r="B101" s="29">
        <v>733</v>
      </c>
      <c r="C101" s="29">
        <v>736</v>
      </c>
      <c r="D101" s="33">
        <f t="shared" si="16"/>
        <v>2390.1999999999998</v>
      </c>
      <c r="E101" s="34">
        <f t="shared" si="17"/>
        <v>253.20000000000002</v>
      </c>
      <c r="F101" s="6">
        <f t="shared" si="24"/>
        <v>944</v>
      </c>
      <c r="G101" s="6">
        <f t="shared" si="14"/>
        <v>733</v>
      </c>
      <c r="H101" s="6">
        <f t="shared" si="15"/>
        <v>0</v>
      </c>
      <c r="I101" s="6">
        <f t="shared" si="25"/>
        <v>211</v>
      </c>
      <c r="J101" s="34">
        <f t="shared" si="18"/>
        <v>577.5</v>
      </c>
      <c r="K101" s="6">
        <f t="shared" si="26"/>
        <v>681.40000000000009</v>
      </c>
      <c r="L101" s="44">
        <f t="shared" si="27"/>
        <v>764.79999999999973</v>
      </c>
      <c r="M101" s="57">
        <f t="shared" si="19"/>
        <v>736</v>
      </c>
      <c r="N101" s="57">
        <f t="shared" si="20"/>
        <v>208</v>
      </c>
      <c r="O101" s="57">
        <f t="shared" si="21"/>
        <v>0</v>
      </c>
      <c r="P101" s="57">
        <f t="shared" si="22"/>
        <v>45.200000000000045</v>
      </c>
      <c r="Q101" s="52" t="b">
        <f t="shared" si="23"/>
        <v>1</v>
      </c>
    </row>
    <row r="102" spans="1:17" x14ac:dyDescent="0.35">
      <c r="A102" s="23">
        <v>42125</v>
      </c>
      <c r="B102" s="29">
        <v>693</v>
      </c>
      <c r="C102" s="29">
        <v>715</v>
      </c>
      <c r="D102" s="33">
        <f t="shared" si="16"/>
        <v>2322</v>
      </c>
      <c r="E102" s="34">
        <f t="shared" si="17"/>
        <v>288</v>
      </c>
      <c r="F102" s="6">
        <f t="shared" si="24"/>
        <v>892.40000000000009</v>
      </c>
      <c r="G102" s="6">
        <f t="shared" si="14"/>
        <v>693</v>
      </c>
      <c r="H102" s="6">
        <f t="shared" si="15"/>
        <v>0</v>
      </c>
      <c r="I102" s="6">
        <f t="shared" si="25"/>
        <v>199.40000000000009</v>
      </c>
      <c r="J102" s="34">
        <f t="shared" si="18"/>
        <v>545.90000000000009</v>
      </c>
      <c r="K102" s="6">
        <f t="shared" si="26"/>
        <v>764.79999999999973</v>
      </c>
      <c r="L102" s="44">
        <f t="shared" si="27"/>
        <v>664.80000000000018</v>
      </c>
      <c r="M102" s="57">
        <f t="shared" si="19"/>
        <v>715</v>
      </c>
      <c r="N102" s="57">
        <f t="shared" si="20"/>
        <v>177.40000000000009</v>
      </c>
      <c r="O102" s="57">
        <f t="shared" si="21"/>
        <v>0</v>
      </c>
      <c r="P102" s="57">
        <f t="shared" si="22"/>
        <v>110.59999999999991</v>
      </c>
      <c r="Q102" s="52" t="b">
        <f t="shared" si="23"/>
        <v>1</v>
      </c>
    </row>
    <row r="103" spans="1:17" x14ac:dyDescent="0.35">
      <c r="A103" s="23">
        <v>42156</v>
      </c>
      <c r="B103" s="29">
        <v>849</v>
      </c>
      <c r="C103" s="29">
        <v>686</v>
      </c>
      <c r="D103" s="33">
        <f t="shared" si="16"/>
        <v>2361.8000000000002</v>
      </c>
      <c r="E103" s="34">
        <f t="shared" si="17"/>
        <v>322.8</v>
      </c>
      <c r="F103" s="6">
        <f t="shared" si="24"/>
        <v>964.19999999999982</v>
      </c>
      <c r="G103" s="6">
        <f t="shared" si="14"/>
        <v>849</v>
      </c>
      <c r="H103" s="6">
        <f t="shared" si="15"/>
        <v>0</v>
      </c>
      <c r="I103" s="6">
        <f t="shared" si="25"/>
        <v>115.19999999999982</v>
      </c>
      <c r="J103" s="34">
        <f t="shared" si="18"/>
        <v>539.69999999999982</v>
      </c>
      <c r="K103" s="6">
        <f t="shared" si="26"/>
        <v>664.80000000000018</v>
      </c>
      <c r="L103" s="44">
        <f t="shared" si="27"/>
        <v>732.80000000000018</v>
      </c>
      <c r="M103" s="57">
        <f t="shared" si="19"/>
        <v>686</v>
      </c>
      <c r="N103" s="57">
        <f t="shared" si="20"/>
        <v>278.19999999999982</v>
      </c>
      <c r="O103" s="57">
        <f t="shared" si="21"/>
        <v>0</v>
      </c>
      <c r="P103" s="57">
        <f t="shared" si="22"/>
        <v>44.600000000000136</v>
      </c>
      <c r="Q103" s="52" t="b">
        <f t="shared" si="23"/>
        <v>1</v>
      </c>
    </row>
    <row r="104" spans="1:17" x14ac:dyDescent="0.35">
      <c r="A104" s="23">
        <v>42186</v>
      </c>
      <c r="B104" s="29">
        <v>617</v>
      </c>
      <c r="C104" s="29">
        <v>633</v>
      </c>
      <c r="D104" s="33">
        <f t="shared" si="16"/>
        <v>2516.8000000000002</v>
      </c>
      <c r="E104" s="34">
        <f t="shared" si="17"/>
        <v>356.8</v>
      </c>
      <c r="F104" s="6">
        <f t="shared" si="24"/>
        <v>780</v>
      </c>
      <c r="G104" s="6">
        <f t="shared" si="14"/>
        <v>617</v>
      </c>
      <c r="H104" s="6">
        <f t="shared" si="15"/>
        <v>0</v>
      </c>
      <c r="I104" s="6">
        <f t="shared" si="25"/>
        <v>163</v>
      </c>
      <c r="J104" s="34">
        <f t="shared" si="18"/>
        <v>471.5</v>
      </c>
      <c r="K104" s="6">
        <f t="shared" si="26"/>
        <v>732.80000000000018</v>
      </c>
      <c r="L104" s="44">
        <f t="shared" si="27"/>
        <v>1004</v>
      </c>
      <c r="M104" s="57">
        <f t="shared" si="19"/>
        <v>633</v>
      </c>
      <c r="N104" s="57">
        <f t="shared" si="20"/>
        <v>147</v>
      </c>
      <c r="O104" s="57">
        <f t="shared" si="21"/>
        <v>0</v>
      </c>
      <c r="P104" s="57">
        <f t="shared" si="22"/>
        <v>209.79999999999995</v>
      </c>
      <c r="Q104" s="52" t="b">
        <f t="shared" si="23"/>
        <v>1</v>
      </c>
    </row>
    <row r="105" spans="1:17" x14ac:dyDescent="0.35">
      <c r="A105" s="23">
        <v>42217</v>
      </c>
      <c r="B105" s="29">
        <v>860</v>
      </c>
      <c r="C105" s="29">
        <v>720</v>
      </c>
      <c r="D105" s="33">
        <f t="shared" si="16"/>
        <v>2811.8</v>
      </c>
      <c r="E105" s="34">
        <f t="shared" si="17"/>
        <v>392.8</v>
      </c>
      <c r="F105" s="6">
        <f t="shared" si="24"/>
        <v>895.80000000000018</v>
      </c>
      <c r="G105" s="6">
        <f t="shared" si="14"/>
        <v>860</v>
      </c>
      <c r="H105" s="6">
        <f t="shared" si="15"/>
        <v>0</v>
      </c>
      <c r="I105" s="6">
        <f t="shared" si="25"/>
        <v>35.800000000000182</v>
      </c>
      <c r="J105" s="34">
        <f t="shared" si="18"/>
        <v>465.80000000000018</v>
      </c>
      <c r="K105" s="6">
        <f t="shared" si="26"/>
        <v>1004</v>
      </c>
      <c r="L105" s="44">
        <f t="shared" si="27"/>
        <v>912</v>
      </c>
      <c r="M105" s="57">
        <f t="shared" si="19"/>
        <v>720</v>
      </c>
      <c r="N105" s="57">
        <f t="shared" si="20"/>
        <v>175.80000000000018</v>
      </c>
      <c r="O105" s="57">
        <f t="shared" si="21"/>
        <v>0</v>
      </c>
      <c r="P105" s="57">
        <f t="shared" si="22"/>
        <v>216.99999999999977</v>
      </c>
      <c r="Q105" s="52" t="b">
        <f t="shared" si="23"/>
        <v>1</v>
      </c>
    </row>
    <row r="106" spans="1:17" x14ac:dyDescent="0.35">
      <c r="A106" s="23">
        <v>42248</v>
      </c>
      <c r="B106" s="29">
        <v>777</v>
      </c>
      <c r="C106" s="29">
        <v>807</v>
      </c>
      <c r="D106" s="33">
        <f t="shared" si="16"/>
        <v>3010.2</v>
      </c>
      <c r="E106" s="34">
        <f t="shared" si="17"/>
        <v>329.20000000000005</v>
      </c>
      <c r="F106" s="6">
        <f t="shared" si="24"/>
        <v>1039.8000000000002</v>
      </c>
      <c r="G106" s="6">
        <f t="shared" si="14"/>
        <v>777</v>
      </c>
      <c r="H106" s="6">
        <f t="shared" si="15"/>
        <v>0</v>
      </c>
      <c r="I106" s="6">
        <f t="shared" si="25"/>
        <v>262.80000000000018</v>
      </c>
      <c r="J106" s="34">
        <f t="shared" si="18"/>
        <v>651.30000000000018</v>
      </c>
      <c r="K106" s="6">
        <f t="shared" si="26"/>
        <v>912</v>
      </c>
      <c r="L106" s="44">
        <f t="shared" si="27"/>
        <v>1058.3999999999996</v>
      </c>
      <c r="M106" s="57">
        <f t="shared" si="19"/>
        <v>807</v>
      </c>
      <c r="N106" s="57">
        <f t="shared" si="20"/>
        <v>232.80000000000018</v>
      </c>
      <c r="O106" s="57">
        <f t="shared" si="21"/>
        <v>0</v>
      </c>
      <c r="P106" s="57">
        <f t="shared" si="22"/>
        <v>96.399999999999864</v>
      </c>
      <c r="Q106" s="52" t="b">
        <f t="shared" si="23"/>
        <v>1</v>
      </c>
    </row>
    <row r="107" spans="1:17" x14ac:dyDescent="0.35">
      <c r="A107" s="23">
        <v>42278</v>
      </c>
      <c r="B107" s="29">
        <v>1010</v>
      </c>
      <c r="C107" s="29">
        <v>892</v>
      </c>
      <c r="D107" s="33">
        <f t="shared" si="16"/>
        <v>3046.6</v>
      </c>
      <c r="E107" s="34">
        <f t="shared" si="17"/>
        <v>349.6</v>
      </c>
      <c r="F107" s="6">
        <f t="shared" si="24"/>
        <v>1174.8000000000002</v>
      </c>
      <c r="G107" s="6">
        <f t="shared" si="14"/>
        <v>1010</v>
      </c>
      <c r="H107" s="6">
        <f t="shared" si="15"/>
        <v>0</v>
      </c>
      <c r="I107" s="6">
        <f t="shared" si="25"/>
        <v>164.80000000000018</v>
      </c>
      <c r="J107" s="34">
        <f t="shared" si="18"/>
        <v>669.80000000000018</v>
      </c>
      <c r="K107" s="6">
        <f t="shared" si="26"/>
        <v>1058.3999999999996</v>
      </c>
      <c r="L107" s="44">
        <f t="shared" si="27"/>
        <v>813.40000000000009</v>
      </c>
      <c r="M107" s="57">
        <f t="shared" si="19"/>
        <v>892</v>
      </c>
      <c r="N107" s="57">
        <f t="shared" si="20"/>
        <v>282.80000000000018</v>
      </c>
      <c r="O107" s="57">
        <f t="shared" si="21"/>
        <v>0</v>
      </c>
      <c r="P107" s="57">
        <f t="shared" si="22"/>
        <v>66.799999999999727</v>
      </c>
      <c r="Q107" s="52" t="b">
        <f t="shared" si="23"/>
        <v>1</v>
      </c>
    </row>
    <row r="108" spans="1:17" x14ac:dyDescent="0.35">
      <c r="A108" s="23">
        <v>42309</v>
      </c>
      <c r="B108" s="29">
        <v>934</v>
      </c>
      <c r="C108" s="29">
        <v>982</v>
      </c>
      <c r="D108" s="33">
        <f t="shared" si="16"/>
        <v>3063.8</v>
      </c>
      <c r="E108" s="34">
        <f t="shared" si="17"/>
        <v>384.8</v>
      </c>
      <c r="F108" s="6">
        <f t="shared" si="24"/>
        <v>1223.1999999999998</v>
      </c>
      <c r="G108" s="6">
        <f t="shared" si="14"/>
        <v>934</v>
      </c>
      <c r="H108" s="6">
        <f t="shared" si="15"/>
        <v>0</v>
      </c>
      <c r="I108" s="6">
        <f t="shared" si="25"/>
        <v>289.19999999999982</v>
      </c>
      <c r="J108" s="34">
        <f t="shared" si="18"/>
        <v>756.19999999999982</v>
      </c>
      <c r="K108" s="6">
        <f t="shared" si="26"/>
        <v>813.40000000000009</v>
      </c>
      <c r="L108" s="44">
        <f t="shared" si="27"/>
        <v>1027.2000000000003</v>
      </c>
      <c r="M108" s="57">
        <f t="shared" si="19"/>
        <v>982</v>
      </c>
      <c r="N108" s="57">
        <f t="shared" si="20"/>
        <v>241.19999999999982</v>
      </c>
      <c r="O108" s="57">
        <f t="shared" si="21"/>
        <v>0</v>
      </c>
      <c r="P108" s="57">
        <f t="shared" si="22"/>
        <v>143.60000000000014</v>
      </c>
      <c r="Q108" s="52" t="b">
        <f t="shared" si="23"/>
        <v>1</v>
      </c>
    </row>
    <row r="109" spans="1:17" x14ac:dyDescent="0.35">
      <c r="A109" s="23">
        <v>42339</v>
      </c>
      <c r="B109" s="29">
        <v>1024</v>
      </c>
      <c r="C109" s="29">
        <v>823</v>
      </c>
      <c r="D109" s="33">
        <f t="shared" si="16"/>
        <v>3076.2</v>
      </c>
      <c r="E109" s="34">
        <f t="shared" si="17"/>
        <v>417.20000000000005</v>
      </c>
      <c r="F109" s="6">
        <f t="shared" si="24"/>
        <v>1102.5999999999999</v>
      </c>
      <c r="G109" s="6">
        <f t="shared" si="14"/>
        <v>1024</v>
      </c>
      <c r="H109" s="6">
        <f t="shared" si="15"/>
        <v>0</v>
      </c>
      <c r="I109" s="6">
        <f t="shared" si="25"/>
        <v>78.599999999999909</v>
      </c>
      <c r="J109" s="34">
        <f t="shared" si="18"/>
        <v>590.59999999999991</v>
      </c>
      <c r="K109" s="6">
        <f t="shared" si="26"/>
        <v>1027.2000000000003</v>
      </c>
      <c r="L109" s="44">
        <f t="shared" si="27"/>
        <v>946.39999999999964</v>
      </c>
      <c r="M109" s="57">
        <f t="shared" si="19"/>
        <v>823</v>
      </c>
      <c r="N109" s="57">
        <f t="shared" si="20"/>
        <v>279.59999999999991</v>
      </c>
      <c r="O109" s="57">
        <f t="shared" si="21"/>
        <v>0</v>
      </c>
      <c r="P109" s="57">
        <f t="shared" si="22"/>
        <v>137.60000000000014</v>
      </c>
      <c r="Q109" s="52" t="b">
        <f t="shared" si="23"/>
        <v>1</v>
      </c>
    </row>
    <row r="110" spans="1:17" x14ac:dyDescent="0.35">
      <c r="A110" s="23">
        <v>42370</v>
      </c>
      <c r="B110" s="29">
        <v>1089</v>
      </c>
      <c r="C110" s="29">
        <v>874</v>
      </c>
      <c r="D110" s="33">
        <f t="shared" si="16"/>
        <v>3309.4</v>
      </c>
      <c r="E110" s="34">
        <f t="shared" si="17"/>
        <v>430.40000000000003</v>
      </c>
      <c r="F110" s="6">
        <f t="shared" si="24"/>
        <v>1105.8000000000002</v>
      </c>
      <c r="G110" s="6">
        <f t="shared" si="14"/>
        <v>1089</v>
      </c>
      <c r="H110" s="6">
        <f t="shared" si="15"/>
        <v>0</v>
      </c>
      <c r="I110" s="6">
        <f t="shared" si="25"/>
        <v>16.800000000000182</v>
      </c>
      <c r="J110" s="34">
        <f t="shared" si="18"/>
        <v>561.30000000000018</v>
      </c>
      <c r="K110" s="6">
        <f t="shared" si="26"/>
        <v>946.39999999999964</v>
      </c>
      <c r="L110" s="44">
        <f t="shared" si="27"/>
        <v>1257.2000000000003</v>
      </c>
      <c r="M110" s="57">
        <f t="shared" si="19"/>
        <v>874</v>
      </c>
      <c r="N110" s="57">
        <f t="shared" si="20"/>
        <v>231.80000000000018</v>
      </c>
      <c r="O110" s="57">
        <f t="shared" si="21"/>
        <v>0</v>
      </c>
      <c r="P110" s="57">
        <f t="shared" si="22"/>
        <v>198.59999999999991</v>
      </c>
      <c r="Q110" s="52" t="b">
        <f t="shared" si="23"/>
        <v>1</v>
      </c>
    </row>
    <row r="111" spans="1:17" x14ac:dyDescent="0.35">
      <c r="A111" s="23">
        <v>42401</v>
      </c>
      <c r="B111" s="29">
        <v>899</v>
      </c>
      <c r="C111" s="29">
        <v>962</v>
      </c>
      <c r="D111" s="33">
        <f t="shared" si="16"/>
        <v>3511.4</v>
      </c>
      <c r="E111" s="34">
        <f t="shared" si="17"/>
        <v>430.40000000000003</v>
      </c>
      <c r="F111" s="6">
        <f t="shared" si="24"/>
        <v>963.19999999999982</v>
      </c>
      <c r="G111" s="6">
        <f t="shared" si="14"/>
        <v>899</v>
      </c>
      <c r="H111" s="6">
        <f t="shared" si="15"/>
        <v>0</v>
      </c>
      <c r="I111" s="6">
        <f t="shared" si="25"/>
        <v>64.199999999999818</v>
      </c>
      <c r="J111" s="34">
        <f t="shared" si="18"/>
        <v>513.69999999999982</v>
      </c>
      <c r="K111" s="6">
        <f t="shared" si="26"/>
        <v>1257.2000000000003</v>
      </c>
      <c r="L111" s="44">
        <f t="shared" si="27"/>
        <v>1291</v>
      </c>
      <c r="M111" s="57">
        <f t="shared" si="19"/>
        <v>962</v>
      </c>
      <c r="N111" s="57">
        <f t="shared" si="20"/>
        <v>1.1999999999998181</v>
      </c>
      <c r="O111" s="57">
        <f t="shared" si="21"/>
        <v>0</v>
      </c>
      <c r="P111" s="57">
        <f t="shared" si="22"/>
        <v>429.20000000000027</v>
      </c>
      <c r="Q111" s="52" t="b">
        <f t="shared" si="23"/>
        <v>1</v>
      </c>
    </row>
    <row r="112" spans="1:17" x14ac:dyDescent="0.35">
      <c r="A112" s="23">
        <v>42430</v>
      </c>
      <c r="B112" s="29">
        <v>933</v>
      </c>
      <c r="C112" s="29">
        <v>1043</v>
      </c>
      <c r="D112" s="33">
        <f t="shared" si="16"/>
        <v>3591.8</v>
      </c>
      <c r="E112" s="34">
        <f t="shared" si="17"/>
        <v>396.8</v>
      </c>
      <c r="F112" s="6">
        <f t="shared" si="24"/>
        <v>1321.4</v>
      </c>
      <c r="G112" s="6">
        <f t="shared" si="14"/>
        <v>933</v>
      </c>
      <c r="H112" s="6">
        <f t="shared" si="15"/>
        <v>0</v>
      </c>
      <c r="I112" s="6">
        <f t="shared" si="25"/>
        <v>388.40000000000009</v>
      </c>
      <c r="J112" s="34">
        <f t="shared" si="18"/>
        <v>854.90000000000009</v>
      </c>
      <c r="K112" s="6">
        <f t="shared" si="26"/>
        <v>1291</v>
      </c>
      <c r="L112" s="44">
        <f t="shared" si="27"/>
        <v>979.40000000000009</v>
      </c>
      <c r="M112" s="57">
        <f t="shared" si="19"/>
        <v>1043</v>
      </c>
      <c r="N112" s="57">
        <f t="shared" si="20"/>
        <v>278.40000000000009</v>
      </c>
      <c r="O112" s="57">
        <f t="shared" si="21"/>
        <v>0</v>
      </c>
      <c r="P112" s="57">
        <f t="shared" si="22"/>
        <v>118.39999999999986</v>
      </c>
      <c r="Q112" s="52" t="b">
        <f t="shared" si="23"/>
        <v>1</v>
      </c>
    </row>
    <row r="113" spans="1:17" x14ac:dyDescent="0.35">
      <c r="A113" s="23">
        <v>42461</v>
      </c>
      <c r="B113" s="29">
        <v>1052</v>
      </c>
      <c r="C113" s="29">
        <v>1076</v>
      </c>
      <c r="D113" s="33">
        <f t="shared" si="16"/>
        <v>3465.6</v>
      </c>
      <c r="E113" s="34">
        <f t="shared" si="17"/>
        <v>321.60000000000002</v>
      </c>
      <c r="F113" s="6">
        <f t="shared" si="24"/>
        <v>1679.4</v>
      </c>
      <c r="G113" s="6">
        <f t="shared" si="14"/>
        <v>1052</v>
      </c>
      <c r="H113" s="6">
        <f t="shared" si="15"/>
        <v>0</v>
      </c>
      <c r="I113" s="6">
        <f t="shared" si="25"/>
        <v>627.40000000000009</v>
      </c>
      <c r="J113" s="34">
        <f t="shared" si="18"/>
        <v>1153.4000000000001</v>
      </c>
      <c r="K113" s="6">
        <f t="shared" si="26"/>
        <v>979.40000000000009</v>
      </c>
      <c r="L113" s="44">
        <f t="shared" si="27"/>
        <v>806.79999999999973</v>
      </c>
      <c r="M113" s="57">
        <f t="shared" si="19"/>
        <v>1076</v>
      </c>
      <c r="N113" s="57">
        <f t="shared" si="20"/>
        <v>321.60000000000002</v>
      </c>
      <c r="O113" s="57">
        <f t="shared" si="21"/>
        <v>281.80000000000007</v>
      </c>
      <c r="P113" s="57">
        <f t="shared" si="22"/>
        <v>0</v>
      </c>
      <c r="Q113" s="52" t="b">
        <f t="shared" si="23"/>
        <v>1</v>
      </c>
    </row>
    <row r="114" spans="1:17" x14ac:dyDescent="0.35">
      <c r="A114" s="23">
        <v>42491</v>
      </c>
      <c r="B114" s="29">
        <v>832</v>
      </c>
      <c r="C114" s="29">
        <v>1076</v>
      </c>
      <c r="D114" s="33">
        <f t="shared" si="16"/>
        <v>3212.4</v>
      </c>
      <c r="E114" s="34">
        <f t="shared" si="17"/>
        <v>340.40000000000003</v>
      </c>
      <c r="F114" s="6">
        <f t="shared" si="24"/>
        <v>1606.8000000000002</v>
      </c>
      <c r="G114" s="6">
        <f t="shared" si="14"/>
        <v>832</v>
      </c>
      <c r="H114" s="6">
        <f t="shared" si="15"/>
        <v>0</v>
      </c>
      <c r="I114" s="6">
        <f t="shared" si="25"/>
        <v>774.80000000000018</v>
      </c>
      <c r="J114" s="34">
        <f t="shared" si="18"/>
        <v>1190.8000000000002</v>
      </c>
      <c r="K114" s="6">
        <f t="shared" si="26"/>
        <v>806.79999999999973</v>
      </c>
      <c r="L114" s="44">
        <f t="shared" si="27"/>
        <v>798.80000000000018</v>
      </c>
      <c r="M114" s="57">
        <f t="shared" si="19"/>
        <v>1076</v>
      </c>
      <c r="N114" s="57">
        <f t="shared" si="20"/>
        <v>340.40000000000003</v>
      </c>
      <c r="O114" s="57">
        <f t="shared" si="21"/>
        <v>190.40000000000015</v>
      </c>
      <c r="P114" s="57">
        <f t="shared" si="22"/>
        <v>0</v>
      </c>
      <c r="Q114" s="52" t="b">
        <f t="shared" si="23"/>
        <v>1</v>
      </c>
    </row>
    <row r="115" spans="1:17" x14ac:dyDescent="0.35">
      <c r="A115" s="23">
        <v>42522</v>
      </c>
      <c r="B115" s="29">
        <v>808</v>
      </c>
      <c r="C115" s="29">
        <v>992</v>
      </c>
      <c r="D115" s="33">
        <f t="shared" si="16"/>
        <v>3025.4</v>
      </c>
      <c r="E115" s="34">
        <f t="shared" si="17"/>
        <v>378.40000000000003</v>
      </c>
      <c r="F115" s="6">
        <f t="shared" si="24"/>
        <v>1581.6</v>
      </c>
      <c r="G115" s="6">
        <f t="shared" si="14"/>
        <v>808</v>
      </c>
      <c r="H115" s="6">
        <f t="shared" si="15"/>
        <v>0</v>
      </c>
      <c r="I115" s="6">
        <f t="shared" si="25"/>
        <v>773.59999999999991</v>
      </c>
      <c r="J115" s="34">
        <f t="shared" si="18"/>
        <v>1177.5999999999999</v>
      </c>
      <c r="K115" s="6">
        <f t="shared" si="26"/>
        <v>798.80000000000018</v>
      </c>
      <c r="L115" s="44">
        <f t="shared" si="27"/>
        <v>645</v>
      </c>
      <c r="M115" s="57">
        <f t="shared" si="19"/>
        <v>992</v>
      </c>
      <c r="N115" s="57">
        <f t="shared" si="20"/>
        <v>378.40000000000003</v>
      </c>
      <c r="O115" s="57">
        <f t="shared" si="21"/>
        <v>211.19999999999987</v>
      </c>
      <c r="P115" s="57">
        <f t="shared" si="22"/>
        <v>0</v>
      </c>
      <c r="Q115" s="52" t="b">
        <f t="shared" si="23"/>
        <v>1</v>
      </c>
    </row>
    <row r="116" spans="1:17" x14ac:dyDescent="0.35">
      <c r="A116" s="23">
        <v>42552</v>
      </c>
      <c r="B116" s="29">
        <v>636</v>
      </c>
      <c r="C116" s="29">
        <v>804</v>
      </c>
      <c r="D116" s="33">
        <f t="shared" si="16"/>
        <v>3059</v>
      </c>
      <c r="E116" s="34">
        <f t="shared" si="17"/>
        <v>458</v>
      </c>
      <c r="F116" s="6">
        <f t="shared" si="24"/>
        <v>1572.4</v>
      </c>
      <c r="G116" s="6">
        <f t="shared" si="14"/>
        <v>636</v>
      </c>
      <c r="H116" s="6">
        <f t="shared" si="15"/>
        <v>0</v>
      </c>
      <c r="I116" s="6">
        <f t="shared" si="25"/>
        <v>936.40000000000009</v>
      </c>
      <c r="J116" s="34">
        <f t="shared" si="18"/>
        <v>1254.4000000000001</v>
      </c>
      <c r="K116" s="6">
        <f t="shared" si="26"/>
        <v>645</v>
      </c>
      <c r="L116" s="44">
        <f t="shared" si="27"/>
        <v>841.59999999999991</v>
      </c>
      <c r="M116" s="57">
        <f t="shared" si="19"/>
        <v>804</v>
      </c>
      <c r="N116" s="57">
        <f t="shared" si="20"/>
        <v>458</v>
      </c>
      <c r="O116" s="57">
        <f t="shared" si="21"/>
        <v>310.40000000000009</v>
      </c>
      <c r="P116" s="57">
        <f t="shared" si="22"/>
        <v>0</v>
      </c>
      <c r="Q116" s="52" t="b">
        <f t="shared" si="23"/>
        <v>1</v>
      </c>
    </row>
    <row r="117" spans="1:17" x14ac:dyDescent="0.35">
      <c r="A117" s="23">
        <v>42583</v>
      </c>
      <c r="B117" s="29">
        <v>1031</v>
      </c>
      <c r="C117" s="29">
        <v>851</v>
      </c>
      <c r="D117" s="33">
        <f t="shared" si="16"/>
        <v>3418</v>
      </c>
      <c r="E117" s="34">
        <f t="shared" si="17"/>
        <v>476</v>
      </c>
      <c r="F117" s="6">
        <f t="shared" si="24"/>
        <v>1581.4</v>
      </c>
      <c r="G117" s="6">
        <f t="shared" si="14"/>
        <v>1031</v>
      </c>
      <c r="H117" s="6">
        <f t="shared" si="15"/>
        <v>0</v>
      </c>
      <c r="I117" s="6">
        <f t="shared" si="25"/>
        <v>550.40000000000009</v>
      </c>
      <c r="J117" s="34">
        <f t="shared" si="18"/>
        <v>1065.9000000000001</v>
      </c>
      <c r="K117" s="6">
        <f t="shared" si="26"/>
        <v>841.59999999999991</v>
      </c>
      <c r="L117" s="44">
        <f t="shared" si="27"/>
        <v>995</v>
      </c>
      <c r="M117" s="57">
        <f t="shared" si="19"/>
        <v>851</v>
      </c>
      <c r="N117" s="57">
        <f t="shared" si="20"/>
        <v>476</v>
      </c>
      <c r="O117" s="57">
        <f t="shared" si="21"/>
        <v>254.40000000000009</v>
      </c>
      <c r="P117" s="57">
        <f t="shared" si="22"/>
        <v>0</v>
      </c>
      <c r="Q117" s="52" t="b">
        <f t="shared" si="23"/>
        <v>1</v>
      </c>
    </row>
    <row r="118" spans="1:17" x14ac:dyDescent="0.35">
      <c r="A118" s="23">
        <v>42614</v>
      </c>
      <c r="B118" s="29">
        <v>1193</v>
      </c>
      <c r="C118" s="29">
        <v>946</v>
      </c>
      <c r="D118" s="33">
        <f t="shared" si="16"/>
        <v>3741.4</v>
      </c>
      <c r="E118" s="34">
        <f t="shared" si="17"/>
        <v>460.40000000000003</v>
      </c>
      <c r="F118" s="6">
        <f t="shared" si="24"/>
        <v>1392</v>
      </c>
      <c r="G118" s="6">
        <f t="shared" si="14"/>
        <v>1193</v>
      </c>
      <c r="H118" s="6">
        <f t="shared" si="15"/>
        <v>0</v>
      </c>
      <c r="I118" s="6">
        <f t="shared" si="25"/>
        <v>199</v>
      </c>
      <c r="J118" s="34">
        <f t="shared" si="18"/>
        <v>795.5</v>
      </c>
      <c r="K118" s="6">
        <f t="shared" si="26"/>
        <v>995</v>
      </c>
      <c r="L118" s="44">
        <f t="shared" si="27"/>
        <v>1354.4</v>
      </c>
      <c r="M118" s="57">
        <f t="shared" si="19"/>
        <v>946</v>
      </c>
      <c r="N118" s="57">
        <f t="shared" si="20"/>
        <v>446</v>
      </c>
      <c r="O118" s="57">
        <f t="shared" si="21"/>
        <v>0</v>
      </c>
      <c r="P118" s="57">
        <f t="shared" si="22"/>
        <v>14.400000000000091</v>
      </c>
      <c r="Q118" s="52" t="b">
        <f t="shared" si="23"/>
        <v>1</v>
      </c>
    </row>
    <row r="119" spans="1:17" x14ac:dyDescent="0.35">
      <c r="A119" s="23">
        <v>42644</v>
      </c>
      <c r="B119" s="29">
        <v>1096</v>
      </c>
      <c r="C119" s="29">
        <v>1145</v>
      </c>
      <c r="D119" s="33">
        <f t="shared" si="16"/>
        <v>3903.6</v>
      </c>
      <c r="E119" s="34">
        <f t="shared" si="17"/>
        <v>417.6</v>
      </c>
      <c r="F119" s="6">
        <f t="shared" si="24"/>
        <v>1194</v>
      </c>
      <c r="G119" s="6">
        <f t="shared" si="14"/>
        <v>1096</v>
      </c>
      <c r="H119" s="6">
        <f t="shared" si="15"/>
        <v>0</v>
      </c>
      <c r="I119" s="6">
        <f t="shared" si="25"/>
        <v>98</v>
      </c>
      <c r="J119" s="34">
        <f t="shared" si="18"/>
        <v>646</v>
      </c>
      <c r="K119" s="6">
        <f t="shared" si="26"/>
        <v>1354.4</v>
      </c>
      <c r="L119" s="44">
        <f t="shared" si="27"/>
        <v>1355.1999999999998</v>
      </c>
      <c r="M119" s="57">
        <f t="shared" si="19"/>
        <v>1145</v>
      </c>
      <c r="N119" s="57">
        <f t="shared" si="20"/>
        <v>49</v>
      </c>
      <c r="O119" s="57">
        <f t="shared" si="21"/>
        <v>0</v>
      </c>
      <c r="P119" s="57">
        <f t="shared" si="22"/>
        <v>368.59999999999991</v>
      </c>
      <c r="Q119" s="52" t="b">
        <f t="shared" si="23"/>
        <v>1</v>
      </c>
    </row>
    <row r="120" spans="1:17" x14ac:dyDescent="0.35">
      <c r="A120" s="23">
        <v>42675</v>
      </c>
      <c r="B120" s="29">
        <v>1663</v>
      </c>
      <c r="C120" s="29">
        <v>1190</v>
      </c>
      <c r="D120" s="33">
        <f t="shared" si="16"/>
        <v>3875</v>
      </c>
      <c r="E120" s="34">
        <f t="shared" si="17"/>
        <v>490</v>
      </c>
      <c r="F120" s="6">
        <f t="shared" si="24"/>
        <v>1452.4</v>
      </c>
      <c r="G120" s="6">
        <f t="shared" si="14"/>
        <v>1452.4</v>
      </c>
      <c r="H120" s="6">
        <f t="shared" si="15"/>
        <v>210.59999999999991</v>
      </c>
      <c r="I120" s="6">
        <f t="shared" si="25"/>
        <v>0</v>
      </c>
      <c r="J120" s="34">
        <f t="shared" si="18"/>
        <v>726.2</v>
      </c>
      <c r="K120" s="6">
        <f t="shared" si="26"/>
        <v>1355.1999999999998</v>
      </c>
      <c r="L120" s="44">
        <f t="shared" si="27"/>
        <v>1067.4000000000001</v>
      </c>
      <c r="M120" s="57">
        <f t="shared" si="19"/>
        <v>1190</v>
      </c>
      <c r="N120" s="57">
        <f t="shared" si="20"/>
        <v>262.40000000000009</v>
      </c>
      <c r="O120" s="57">
        <f t="shared" si="21"/>
        <v>0</v>
      </c>
      <c r="P120" s="57">
        <f t="shared" si="22"/>
        <v>227.59999999999991</v>
      </c>
      <c r="Q120" s="52" t="b">
        <f t="shared" si="23"/>
        <v>1</v>
      </c>
    </row>
    <row r="121" spans="1:17" x14ac:dyDescent="0.35">
      <c r="A121" s="23">
        <v>42705</v>
      </c>
      <c r="B121" s="29">
        <v>866</v>
      </c>
      <c r="C121" s="29">
        <v>1151</v>
      </c>
      <c r="D121" s="33">
        <f t="shared" si="16"/>
        <v>3963.6</v>
      </c>
      <c r="E121" s="34">
        <f t="shared" si="17"/>
        <v>543.6</v>
      </c>
      <c r="F121" s="6">
        <f t="shared" si="24"/>
        <v>1355.1999999999998</v>
      </c>
      <c r="G121" s="6">
        <f t="shared" si="14"/>
        <v>866</v>
      </c>
      <c r="H121" s="6">
        <f t="shared" si="15"/>
        <v>0</v>
      </c>
      <c r="I121" s="6">
        <f t="shared" si="25"/>
        <v>489.19999999999982</v>
      </c>
      <c r="J121" s="34">
        <f t="shared" si="18"/>
        <v>922.19999999999982</v>
      </c>
      <c r="K121" s="6">
        <f t="shared" si="26"/>
        <v>1067.4000000000001</v>
      </c>
      <c r="L121" s="44">
        <f t="shared" si="27"/>
        <v>1541</v>
      </c>
      <c r="M121" s="57">
        <f t="shared" si="19"/>
        <v>1151</v>
      </c>
      <c r="N121" s="57">
        <f t="shared" si="20"/>
        <v>204.19999999999982</v>
      </c>
      <c r="O121" s="57">
        <f t="shared" si="21"/>
        <v>0</v>
      </c>
      <c r="P121" s="57">
        <f t="shared" si="22"/>
        <v>339.40000000000009</v>
      </c>
      <c r="Q121" s="52" t="b">
        <f t="shared" si="23"/>
        <v>1</v>
      </c>
    </row>
    <row r="122" spans="1:17" x14ac:dyDescent="0.35">
      <c r="A122" s="23">
        <v>42736</v>
      </c>
      <c r="B122" s="29">
        <v>1540</v>
      </c>
      <c r="C122" s="29">
        <v>1044</v>
      </c>
      <c r="D122" s="33">
        <f t="shared" si="16"/>
        <v>4212.8</v>
      </c>
      <c r="E122" s="34">
        <f t="shared" si="17"/>
        <v>584.80000000000007</v>
      </c>
      <c r="F122" s="6">
        <f t="shared" si="24"/>
        <v>1556.6</v>
      </c>
      <c r="G122" s="6">
        <f t="shared" si="14"/>
        <v>1540</v>
      </c>
      <c r="H122" s="6">
        <f t="shared" si="15"/>
        <v>0</v>
      </c>
      <c r="I122" s="6">
        <f t="shared" si="25"/>
        <v>16.599999999999909</v>
      </c>
      <c r="J122" s="34">
        <f t="shared" si="18"/>
        <v>786.59999999999991</v>
      </c>
      <c r="K122" s="6">
        <f t="shared" si="26"/>
        <v>1541</v>
      </c>
      <c r="L122" s="44">
        <f t="shared" si="27"/>
        <v>1115.2000000000003</v>
      </c>
      <c r="M122" s="57">
        <f t="shared" si="19"/>
        <v>1044</v>
      </c>
      <c r="N122" s="57">
        <f t="shared" si="20"/>
        <v>512.59999999999991</v>
      </c>
      <c r="O122" s="57">
        <f t="shared" si="21"/>
        <v>0</v>
      </c>
      <c r="P122" s="57">
        <f t="shared" si="22"/>
        <v>72.200000000000273</v>
      </c>
      <c r="Q122" s="52" t="b">
        <f t="shared" si="23"/>
        <v>1</v>
      </c>
    </row>
    <row r="123" spans="1:17" x14ac:dyDescent="0.35">
      <c r="A123" s="23">
        <v>42767</v>
      </c>
      <c r="B123" s="29"/>
      <c r="C123" s="29">
        <v>1225</v>
      </c>
      <c r="D123" s="33">
        <f t="shared" si="16"/>
        <v>4640.3999999999996</v>
      </c>
      <c r="E123" s="34">
        <f t="shared" si="17"/>
        <v>594.4</v>
      </c>
      <c r="F123" s="6"/>
      <c r="G123" s="6"/>
      <c r="H123" s="6"/>
      <c r="L123"/>
      <c r="Q123"/>
    </row>
    <row r="124" spans="1:17" x14ac:dyDescent="0.35">
      <c r="A124" s="23">
        <v>42795</v>
      </c>
      <c r="B124" s="29"/>
      <c r="C124" s="29">
        <v>1359</v>
      </c>
      <c r="D124" s="33">
        <f t="shared" si="16"/>
        <v>4907.8</v>
      </c>
      <c r="E124" s="34">
        <f t="shared" si="17"/>
        <v>600.80000000000007</v>
      </c>
      <c r="F124" s="6"/>
      <c r="G124" s="6"/>
      <c r="H124" s="6"/>
      <c r="L124"/>
      <c r="Q124"/>
    </row>
    <row r="125" spans="1:17" x14ac:dyDescent="0.35">
      <c r="A125" s="23">
        <v>42826</v>
      </c>
      <c r="B125" s="29"/>
      <c r="C125" s="29">
        <v>1462</v>
      </c>
      <c r="D125" s="33">
        <f t="shared" si="16"/>
        <v>4982.8</v>
      </c>
      <c r="E125" s="34">
        <f t="shared" si="17"/>
        <v>532.80000000000007</v>
      </c>
      <c r="F125" s="6"/>
      <c r="G125" s="6"/>
      <c r="H125" s="6"/>
      <c r="L125"/>
      <c r="Q125"/>
    </row>
    <row r="126" spans="1:17" x14ac:dyDescent="0.35">
      <c r="A126" s="23">
        <v>42856</v>
      </c>
      <c r="B126" s="29"/>
      <c r="C126" s="29">
        <v>1486</v>
      </c>
      <c r="D126" s="33">
        <f t="shared" si="16"/>
        <v>4948.8</v>
      </c>
      <c r="E126" s="34">
        <f t="shared" si="17"/>
        <v>628.80000000000007</v>
      </c>
      <c r="F126" s="6"/>
      <c r="G126" s="6"/>
      <c r="H126" s="6"/>
      <c r="L126"/>
      <c r="Q126"/>
    </row>
    <row r="127" spans="1:17" x14ac:dyDescent="0.35">
      <c r="A127" s="23">
        <v>42887</v>
      </c>
      <c r="B127" s="29"/>
      <c r="C127" s="29">
        <v>1502</v>
      </c>
      <c r="D127" s="33">
        <f t="shared" si="16"/>
        <v>5083.6000000000004</v>
      </c>
      <c r="E127" s="34">
        <f t="shared" si="17"/>
        <v>677.6</v>
      </c>
      <c r="F127" s="6"/>
      <c r="G127" s="6"/>
      <c r="H127" s="6"/>
      <c r="L127"/>
      <c r="Q127"/>
    </row>
    <row r="128" spans="1:17" x14ac:dyDescent="0.35">
      <c r="A128" s="23">
        <v>42917</v>
      </c>
      <c r="B128" s="29"/>
      <c r="C128" s="29">
        <v>1332</v>
      </c>
      <c r="D128" s="33">
        <f t="shared" si="16"/>
        <v>5370.4</v>
      </c>
      <c r="E128" s="34">
        <f t="shared" si="17"/>
        <v>772.40000000000009</v>
      </c>
      <c r="F128" s="6"/>
      <c r="G128" s="6"/>
      <c r="H128" s="6"/>
      <c r="L128"/>
      <c r="Q128"/>
    </row>
    <row r="129" spans="1:17" x14ac:dyDescent="0.35">
      <c r="A129" s="23">
        <v>42948</v>
      </c>
      <c r="B129" s="29"/>
      <c r="C129" s="29">
        <v>1572</v>
      </c>
      <c r="D129" s="33">
        <f t="shared" si="16"/>
        <v>6023.8</v>
      </c>
      <c r="E129" s="34">
        <f t="shared" si="17"/>
        <v>826.80000000000007</v>
      </c>
      <c r="F129" s="6"/>
      <c r="G129" s="6"/>
      <c r="H129" s="6"/>
      <c r="L129"/>
      <c r="Q129"/>
    </row>
    <row r="130" spans="1:17" x14ac:dyDescent="0.35">
      <c r="A130" s="23">
        <v>42979</v>
      </c>
      <c r="B130" s="29"/>
      <c r="C130" s="29">
        <v>1694</v>
      </c>
      <c r="D130" s="33">
        <f t="shared" si="16"/>
        <v>6404.8</v>
      </c>
      <c r="E130" s="34">
        <f t="shared" si="17"/>
        <v>712.80000000000007</v>
      </c>
      <c r="F130" s="6"/>
      <c r="G130" s="6"/>
      <c r="H130" s="6"/>
      <c r="L130"/>
      <c r="Q130"/>
    </row>
    <row r="131" spans="1:17" x14ac:dyDescent="0.35">
      <c r="A131" s="23">
        <v>43009</v>
      </c>
      <c r="B131" s="29"/>
      <c r="C131" s="29">
        <v>1931</v>
      </c>
      <c r="D131" s="33">
        <f t="shared" ref="D131:D133" si="28">SUM(C131:C133)+E131</f>
        <v>5780</v>
      </c>
      <c r="E131" s="34">
        <f t="shared" ref="E131:E133" si="29">C134*0.4</f>
        <v>0</v>
      </c>
      <c r="F131" s="6"/>
      <c r="G131" s="6"/>
      <c r="H131" s="6"/>
      <c r="L131"/>
      <c r="Q131"/>
    </row>
    <row r="132" spans="1:17" x14ac:dyDescent="0.35">
      <c r="A132" s="23">
        <v>43040</v>
      </c>
      <c r="B132" s="29"/>
      <c r="C132" s="29">
        <v>2067</v>
      </c>
      <c r="D132" s="33">
        <f t="shared" si="28"/>
        <v>3849</v>
      </c>
      <c r="E132" s="34">
        <f t="shared" si="29"/>
        <v>0</v>
      </c>
      <c r="F132" s="6"/>
      <c r="G132" s="6"/>
      <c r="H132" s="6"/>
      <c r="L132"/>
      <c r="Q132"/>
    </row>
    <row r="133" spans="1:17" x14ac:dyDescent="0.35">
      <c r="A133" s="23">
        <v>43070</v>
      </c>
      <c r="B133" s="29"/>
      <c r="C133" s="29">
        <v>1782</v>
      </c>
      <c r="D133" s="33">
        <f t="shared" si="28"/>
        <v>1782</v>
      </c>
      <c r="E133" s="34">
        <f t="shared" si="29"/>
        <v>0</v>
      </c>
      <c r="F133" s="6"/>
      <c r="G133" s="6"/>
      <c r="H133" s="6"/>
      <c r="L133"/>
      <c r="Q133"/>
    </row>
    <row r="134" spans="1:17" x14ac:dyDescent="0.35">
      <c r="L134"/>
      <c r="Q134"/>
    </row>
    <row r="135" spans="1:17" x14ac:dyDescent="0.35">
      <c r="L135"/>
      <c r="Q135"/>
    </row>
    <row r="136" spans="1:17" x14ac:dyDescent="0.35">
      <c r="L136"/>
      <c r="Q136"/>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C912D-36FB-4F2F-9FC1-C9AF82D40917}">
  <dimension ref="A1:O133"/>
  <sheetViews>
    <sheetView zoomScaleNormal="100" workbookViewId="0">
      <pane xSplit="1" ySplit="1" topLeftCell="B2" activePane="bottomRight" state="frozen"/>
      <selection activeCell="L1" sqref="L1:O1048576"/>
      <selection pane="topRight" activeCell="L1" sqref="L1:O1048576"/>
      <selection pane="bottomLeft" activeCell="L1" sqref="L1:O1048576"/>
      <selection pane="bottomRight" activeCell="U27" sqref="U27"/>
    </sheetView>
  </sheetViews>
  <sheetFormatPr defaultColWidth="8.7265625" defaultRowHeight="14.5" x14ac:dyDescent="0.35"/>
  <cols>
    <col min="1" max="11" width="9.08984375" customWidth="1"/>
    <col min="12" max="12" width="9.08984375" style="45" customWidth="1"/>
    <col min="13" max="13" width="9.08984375" customWidth="1"/>
    <col min="14" max="14" width="14" customWidth="1"/>
    <col min="15" max="15" width="10.08984375" style="4" bestFit="1" customWidth="1"/>
    <col min="16" max="16" width="9.08984375" customWidth="1"/>
    <col min="18" max="18" width="9" bestFit="1" customWidth="1"/>
  </cols>
  <sheetData>
    <row r="1" spans="1:15" s="48" customFormat="1" ht="43.5" x14ac:dyDescent="0.35">
      <c r="A1" s="47" t="s">
        <v>0</v>
      </c>
      <c r="B1" s="39" t="s">
        <v>1</v>
      </c>
      <c r="C1" s="39" t="s">
        <v>2</v>
      </c>
      <c r="D1" s="40" t="s">
        <v>31</v>
      </c>
      <c r="E1" s="40" t="s">
        <v>28</v>
      </c>
      <c r="F1" s="41" t="s">
        <v>4</v>
      </c>
      <c r="G1" s="41" t="s">
        <v>5</v>
      </c>
      <c r="H1" s="41" t="s">
        <v>6</v>
      </c>
      <c r="I1" s="41" t="s">
        <v>7</v>
      </c>
      <c r="J1" s="41" t="s">
        <v>36</v>
      </c>
      <c r="K1" s="41" t="s">
        <v>8</v>
      </c>
      <c r="L1" s="43" t="s">
        <v>9</v>
      </c>
      <c r="O1" s="49"/>
    </row>
    <row r="2" spans="1:15" x14ac:dyDescent="0.35">
      <c r="A2" s="23">
        <v>39083</v>
      </c>
      <c r="B2" s="29">
        <v>352</v>
      </c>
      <c r="C2" s="29">
        <v>350</v>
      </c>
      <c r="D2" s="33">
        <f>C2+C3+C4/2+E2</f>
        <v>1007.5</v>
      </c>
      <c r="E2" s="33">
        <v>126</v>
      </c>
      <c r="F2" s="6">
        <v>1000</v>
      </c>
      <c r="G2" s="6">
        <f t="shared" ref="G2:G65" si="0">MIN(B2,F2)</f>
        <v>352</v>
      </c>
      <c r="H2" s="6">
        <f t="shared" ref="H2:H65" si="1">B2-G2</f>
        <v>0</v>
      </c>
      <c r="I2" s="6">
        <f>F2-G2</f>
        <v>648</v>
      </c>
      <c r="J2" s="34">
        <f>AVERAGE(F2,I2)</f>
        <v>824</v>
      </c>
      <c r="K2" s="6">
        <v>0</v>
      </c>
      <c r="L2" s="44">
        <f t="shared" ref="L2:L65" si="2">ROUNDUP(MAX(0,D2-F2-K2)/$O$5,0)*$O$5</f>
        <v>700</v>
      </c>
    </row>
    <row r="3" spans="1:15" x14ac:dyDescent="0.35">
      <c r="A3" s="23">
        <v>39114</v>
      </c>
      <c r="B3" s="29">
        <v>335</v>
      </c>
      <c r="C3" s="29">
        <v>348</v>
      </c>
      <c r="D3" s="33">
        <f t="shared" ref="D3:D66" si="3">C3+C4+C5/2+E3</f>
        <v>1030.5</v>
      </c>
      <c r="E3" s="33">
        <f>E2</f>
        <v>126</v>
      </c>
      <c r="F3" s="6">
        <f>I2+K2</f>
        <v>648</v>
      </c>
      <c r="G3" s="6">
        <f t="shared" si="0"/>
        <v>335</v>
      </c>
      <c r="H3" s="6">
        <f t="shared" si="1"/>
        <v>0</v>
      </c>
      <c r="I3" s="6">
        <f>F3-G3</f>
        <v>313</v>
      </c>
      <c r="J3" s="34">
        <f t="shared" ref="J3:J66" si="4">AVERAGE(F3,I3)</f>
        <v>480.5</v>
      </c>
      <c r="K3" s="6">
        <f>L2</f>
        <v>700</v>
      </c>
      <c r="L3" s="44">
        <f t="shared" si="2"/>
        <v>0</v>
      </c>
      <c r="N3" t="s">
        <v>33</v>
      </c>
      <c r="O3" s="4">
        <v>100</v>
      </c>
    </row>
    <row r="4" spans="1:15" x14ac:dyDescent="0.35">
      <c r="A4" s="23">
        <v>39142</v>
      </c>
      <c r="B4" s="29">
        <v>365</v>
      </c>
      <c r="C4" s="29">
        <v>367</v>
      </c>
      <c r="D4" s="33">
        <f t="shared" si="3"/>
        <v>1054</v>
      </c>
      <c r="E4" s="33">
        <f t="shared" ref="E4:E67" si="5">E3</f>
        <v>126</v>
      </c>
      <c r="F4" s="6">
        <f t="shared" ref="F4:F67" si="6">I3+K3</f>
        <v>1013</v>
      </c>
      <c r="G4" s="6">
        <f t="shared" si="0"/>
        <v>365</v>
      </c>
      <c r="H4" s="6">
        <f t="shared" si="1"/>
        <v>0</v>
      </c>
      <c r="I4" s="6">
        <f t="shared" ref="I4:I67" si="7">F4-G4</f>
        <v>648</v>
      </c>
      <c r="J4" s="34">
        <f t="shared" si="4"/>
        <v>830.5</v>
      </c>
      <c r="K4" s="6">
        <f t="shared" ref="K4:K67" si="8">L3</f>
        <v>0</v>
      </c>
      <c r="L4" s="44">
        <f t="shared" si="2"/>
        <v>700</v>
      </c>
      <c r="N4" t="s">
        <v>34</v>
      </c>
      <c r="O4" s="50">
        <v>7</v>
      </c>
    </row>
    <row r="5" spans="1:15" x14ac:dyDescent="0.35">
      <c r="A5" s="23">
        <v>39173</v>
      </c>
      <c r="B5" s="29">
        <v>360</v>
      </c>
      <c r="C5" s="29">
        <v>379</v>
      </c>
      <c r="D5" s="33">
        <f t="shared" si="3"/>
        <v>1058</v>
      </c>
      <c r="E5" s="33">
        <f t="shared" si="5"/>
        <v>126</v>
      </c>
      <c r="F5" s="6">
        <f t="shared" si="6"/>
        <v>648</v>
      </c>
      <c r="G5" s="6">
        <f t="shared" si="0"/>
        <v>360</v>
      </c>
      <c r="H5" s="6">
        <f t="shared" si="1"/>
        <v>0</v>
      </c>
      <c r="I5" s="6">
        <f t="shared" si="7"/>
        <v>288</v>
      </c>
      <c r="J5" s="34">
        <f t="shared" si="4"/>
        <v>468</v>
      </c>
      <c r="K5" s="6">
        <f t="shared" si="8"/>
        <v>700</v>
      </c>
      <c r="L5" s="44">
        <f t="shared" si="2"/>
        <v>0</v>
      </c>
      <c r="N5" t="s">
        <v>30</v>
      </c>
      <c r="O5" s="4">
        <f>O4*O3</f>
        <v>700</v>
      </c>
    </row>
    <row r="6" spans="1:15" x14ac:dyDescent="0.35">
      <c r="A6" s="23">
        <v>39203</v>
      </c>
      <c r="B6" s="29">
        <v>431</v>
      </c>
      <c r="C6" s="29">
        <v>364</v>
      </c>
      <c r="D6" s="33">
        <f t="shared" si="3"/>
        <v>1046</v>
      </c>
      <c r="E6" s="33">
        <f t="shared" si="5"/>
        <v>126</v>
      </c>
      <c r="F6" s="6">
        <f t="shared" si="6"/>
        <v>988</v>
      </c>
      <c r="G6" s="6">
        <f t="shared" si="0"/>
        <v>431</v>
      </c>
      <c r="H6" s="6">
        <f t="shared" si="1"/>
        <v>0</v>
      </c>
      <c r="I6" s="6">
        <f t="shared" si="7"/>
        <v>557</v>
      </c>
      <c r="J6" s="34">
        <f t="shared" si="4"/>
        <v>772.5</v>
      </c>
      <c r="K6" s="6">
        <f t="shared" si="8"/>
        <v>0</v>
      </c>
      <c r="L6" s="44">
        <f t="shared" si="2"/>
        <v>700</v>
      </c>
    </row>
    <row r="7" spans="1:15" x14ac:dyDescent="0.35">
      <c r="A7" s="23">
        <v>39234</v>
      </c>
      <c r="B7" s="29">
        <v>477</v>
      </c>
      <c r="C7" s="29">
        <v>378</v>
      </c>
      <c r="D7" s="33">
        <f t="shared" si="3"/>
        <v>1077</v>
      </c>
      <c r="E7" s="33">
        <f t="shared" si="5"/>
        <v>126</v>
      </c>
      <c r="F7" s="6">
        <f t="shared" si="6"/>
        <v>557</v>
      </c>
      <c r="G7" s="6">
        <f t="shared" si="0"/>
        <v>477</v>
      </c>
      <c r="H7" s="6">
        <f t="shared" si="1"/>
        <v>0</v>
      </c>
      <c r="I7" s="6">
        <f t="shared" si="7"/>
        <v>80</v>
      </c>
      <c r="J7" s="34">
        <f t="shared" si="4"/>
        <v>318.5</v>
      </c>
      <c r="K7" s="6">
        <f t="shared" si="8"/>
        <v>700</v>
      </c>
      <c r="L7" s="44">
        <f t="shared" si="2"/>
        <v>0</v>
      </c>
      <c r="N7" t="s">
        <v>65</v>
      </c>
      <c r="O7" s="4">
        <f>SQRT(2*1000*AVERAGE(C:C)/2)</f>
        <v>825.72282384477046</v>
      </c>
    </row>
    <row r="8" spans="1:15" x14ac:dyDescent="0.35">
      <c r="A8" s="23">
        <v>39264</v>
      </c>
      <c r="B8" s="29">
        <v>403</v>
      </c>
      <c r="C8" s="29">
        <v>356</v>
      </c>
      <c r="D8" s="33">
        <f t="shared" si="3"/>
        <v>1132.5</v>
      </c>
      <c r="E8" s="33">
        <f t="shared" si="5"/>
        <v>126</v>
      </c>
      <c r="F8" s="6">
        <f t="shared" si="6"/>
        <v>780</v>
      </c>
      <c r="G8" s="6">
        <f t="shared" si="0"/>
        <v>403</v>
      </c>
      <c r="H8" s="6">
        <f t="shared" si="1"/>
        <v>0</v>
      </c>
      <c r="I8" s="6">
        <f t="shared" si="7"/>
        <v>377</v>
      </c>
      <c r="J8" s="34">
        <f t="shared" si="4"/>
        <v>578.5</v>
      </c>
      <c r="K8" s="6">
        <f t="shared" si="8"/>
        <v>0</v>
      </c>
      <c r="L8" s="44">
        <f t="shared" si="2"/>
        <v>700</v>
      </c>
      <c r="N8" t="s">
        <v>66</v>
      </c>
      <c r="O8" s="37">
        <f>2*SUM(J:J)</f>
        <v>135322</v>
      </c>
    </row>
    <row r="9" spans="1:15" x14ac:dyDescent="0.35">
      <c r="A9" s="23">
        <v>39295</v>
      </c>
      <c r="B9" s="29">
        <v>348</v>
      </c>
      <c r="C9" s="29">
        <v>434</v>
      </c>
      <c r="D9" s="33">
        <f t="shared" si="3"/>
        <v>1203.5</v>
      </c>
      <c r="E9" s="33">
        <f t="shared" si="5"/>
        <v>126</v>
      </c>
      <c r="F9" s="6">
        <f t="shared" si="6"/>
        <v>377</v>
      </c>
      <c r="G9" s="6">
        <f t="shared" si="0"/>
        <v>348</v>
      </c>
      <c r="H9" s="6">
        <f t="shared" si="1"/>
        <v>0</v>
      </c>
      <c r="I9" s="6">
        <f t="shared" si="7"/>
        <v>29</v>
      </c>
      <c r="J9" s="34">
        <f t="shared" si="4"/>
        <v>203</v>
      </c>
      <c r="K9" s="6">
        <f t="shared" si="8"/>
        <v>700</v>
      </c>
      <c r="L9" s="44">
        <f t="shared" si="2"/>
        <v>700</v>
      </c>
      <c r="N9" t="s">
        <v>67</v>
      </c>
      <c r="O9" s="37">
        <f>SUM(H:H)*10</f>
        <v>37150</v>
      </c>
    </row>
    <row r="10" spans="1:15" x14ac:dyDescent="0.35">
      <c r="A10" s="23">
        <v>39326</v>
      </c>
      <c r="B10" s="29">
        <v>271</v>
      </c>
      <c r="C10" s="29">
        <v>433</v>
      </c>
      <c r="D10" s="33">
        <f t="shared" si="3"/>
        <v>1223</v>
      </c>
      <c r="E10" s="33">
        <f t="shared" si="5"/>
        <v>126</v>
      </c>
      <c r="F10" s="6">
        <f t="shared" si="6"/>
        <v>729</v>
      </c>
      <c r="G10" s="6">
        <f t="shared" si="0"/>
        <v>271</v>
      </c>
      <c r="H10" s="6">
        <f t="shared" si="1"/>
        <v>0</v>
      </c>
      <c r="I10" s="6">
        <f t="shared" si="7"/>
        <v>458</v>
      </c>
      <c r="J10" s="34">
        <f t="shared" si="4"/>
        <v>593.5</v>
      </c>
      <c r="K10" s="6">
        <f t="shared" si="8"/>
        <v>700</v>
      </c>
      <c r="L10" s="44">
        <f t="shared" si="2"/>
        <v>0</v>
      </c>
      <c r="N10" t="s">
        <v>68</v>
      </c>
      <c r="O10" s="37">
        <f>COUNTIF(L2:L122,"&gt;0")*1000</f>
        <v>94000</v>
      </c>
    </row>
    <row r="11" spans="1:15" x14ac:dyDescent="0.35">
      <c r="A11" s="23">
        <v>39356</v>
      </c>
      <c r="B11" s="29">
        <v>562</v>
      </c>
      <c r="C11" s="29">
        <v>421</v>
      </c>
      <c r="D11" s="33">
        <f t="shared" si="3"/>
        <v>1244.5</v>
      </c>
      <c r="E11" s="33">
        <f t="shared" si="5"/>
        <v>126</v>
      </c>
      <c r="F11" s="6">
        <f t="shared" si="6"/>
        <v>1158</v>
      </c>
      <c r="G11" s="6">
        <f t="shared" si="0"/>
        <v>562</v>
      </c>
      <c r="H11" s="6">
        <f t="shared" si="1"/>
        <v>0</v>
      </c>
      <c r="I11" s="6">
        <f t="shared" si="7"/>
        <v>596</v>
      </c>
      <c r="J11" s="34">
        <f t="shared" si="4"/>
        <v>877</v>
      </c>
      <c r="K11" s="6">
        <f t="shared" si="8"/>
        <v>0</v>
      </c>
      <c r="L11" s="44">
        <f t="shared" si="2"/>
        <v>700</v>
      </c>
      <c r="N11" t="s">
        <v>49</v>
      </c>
      <c r="O11" s="37">
        <f>SUM(O8:O10)</f>
        <v>266472</v>
      </c>
    </row>
    <row r="12" spans="1:15" x14ac:dyDescent="0.35">
      <c r="A12" s="23">
        <v>39387</v>
      </c>
      <c r="B12" s="29">
        <v>525</v>
      </c>
      <c r="C12" s="29">
        <v>486</v>
      </c>
      <c r="D12" s="33">
        <f t="shared" si="3"/>
        <v>1257</v>
      </c>
      <c r="E12" s="33">
        <f t="shared" si="5"/>
        <v>126</v>
      </c>
      <c r="F12" s="6">
        <f t="shared" si="6"/>
        <v>596</v>
      </c>
      <c r="G12" s="6">
        <f t="shared" si="0"/>
        <v>525</v>
      </c>
      <c r="H12" s="6">
        <f t="shared" si="1"/>
        <v>0</v>
      </c>
      <c r="I12" s="6">
        <f t="shared" si="7"/>
        <v>71</v>
      </c>
      <c r="J12" s="34">
        <f t="shared" si="4"/>
        <v>333.5</v>
      </c>
      <c r="K12" s="6">
        <f t="shared" si="8"/>
        <v>700</v>
      </c>
      <c r="L12" s="44">
        <f t="shared" si="2"/>
        <v>0</v>
      </c>
    </row>
    <row r="13" spans="1:15" x14ac:dyDescent="0.35">
      <c r="A13" s="23">
        <v>39417</v>
      </c>
      <c r="B13" s="29">
        <v>512</v>
      </c>
      <c r="C13" s="29">
        <v>423</v>
      </c>
      <c r="D13" s="33">
        <f t="shared" si="3"/>
        <v>1204</v>
      </c>
      <c r="E13" s="33">
        <f t="shared" si="5"/>
        <v>126</v>
      </c>
      <c r="F13" s="6">
        <f t="shared" si="6"/>
        <v>771</v>
      </c>
      <c r="G13" s="6">
        <f t="shared" si="0"/>
        <v>512</v>
      </c>
      <c r="H13" s="6">
        <f t="shared" si="1"/>
        <v>0</v>
      </c>
      <c r="I13" s="6">
        <f t="shared" si="7"/>
        <v>259</v>
      </c>
      <c r="J13" s="34">
        <f t="shared" si="4"/>
        <v>515</v>
      </c>
      <c r="K13" s="6">
        <f t="shared" si="8"/>
        <v>0</v>
      </c>
      <c r="L13" s="44">
        <f t="shared" si="2"/>
        <v>700</v>
      </c>
    </row>
    <row r="14" spans="1:15" x14ac:dyDescent="0.35">
      <c r="A14" s="23">
        <v>39448</v>
      </c>
      <c r="B14" s="29">
        <v>368</v>
      </c>
      <c r="C14" s="29">
        <v>444</v>
      </c>
      <c r="D14" s="33">
        <f t="shared" si="3"/>
        <v>1230.5</v>
      </c>
      <c r="E14" s="33">
        <f t="shared" si="5"/>
        <v>126</v>
      </c>
      <c r="F14" s="6">
        <f t="shared" si="6"/>
        <v>259</v>
      </c>
      <c r="G14" s="6">
        <f t="shared" si="0"/>
        <v>259</v>
      </c>
      <c r="H14" s="6">
        <f t="shared" si="1"/>
        <v>109</v>
      </c>
      <c r="I14" s="6">
        <f t="shared" si="7"/>
        <v>0</v>
      </c>
      <c r="J14" s="34">
        <f t="shared" si="4"/>
        <v>129.5</v>
      </c>
      <c r="K14" s="6">
        <f t="shared" si="8"/>
        <v>700</v>
      </c>
      <c r="L14" s="44">
        <f t="shared" si="2"/>
        <v>700</v>
      </c>
    </row>
    <row r="15" spans="1:15" x14ac:dyDescent="0.35">
      <c r="A15" s="23">
        <v>39479</v>
      </c>
      <c r="B15" s="29">
        <v>474</v>
      </c>
      <c r="C15" s="29">
        <v>422</v>
      </c>
      <c r="D15" s="33">
        <f t="shared" si="3"/>
        <v>1259.5</v>
      </c>
      <c r="E15" s="33">
        <f t="shared" si="5"/>
        <v>126</v>
      </c>
      <c r="F15" s="6">
        <f t="shared" si="6"/>
        <v>700</v>
      </c>
      <c r="G15" s="6">
        <f t="shared" si="0"/>
        <v>474</v>
      </c>
      <c r="H15" s="6">
        <f t="shared" si="1"/>
        <v>0</v>
      </c>
      <c r="I15" s="6">
        <f t="shared" si="7"/>
        <v>226</v>
      </c>
      <c r="J15" s="34">
        <f t="shared" si="4"/>
        <v>463</v>
      </c>
      <c r="K15" s="6">
        <f t="shared" si="8"/>
        <v>700</v>
      </c>
      <c r="L15" s="44">
        <f t="shared" si="2"/>
        <v>0</v>
      </c>
    </row>
    <row r="16" spans="1:15" x14ac:dyDescent="0.35">
      <c r="A16" s="23">
        <v>39508</v>
      </c>
      <c r="B16" s="29">
        <v>379</v>
      </c>
      <c r="C16" s="29">
        <v>477</v>
      </c>
      <c r="D16" s="33">
        <f t="shared" si="3"/>
        <v>1326</v>
      </c>
      <c r="E16" s="33">
        <f t="shared" si="5"/>
        <v>126</v>
      </c>
      <c r="F16" s="6">
        <f t="shared" si="6"/>
        <v>926</v>
      </c>
      <c r="G16" s="6">
        <f t="shared" si="0"/>
        <v>379</v>
      </c>
      <c r="H16" s="6">
        <f t="shared" si="1"/>
        <v>0</v>
      </c>
      <c r="I16" s="6">
        <f t="shared" si="7"/>
        <v>547</v>
      </c>
      <c r="J16" s="34">
        <f t="shared" si="4"/>
        <v>736.5</v>
      </c>
      <c r="K16" s="6">
        <f t="shared" si="8"/>
        <v>0</v>
      </c>
      <c r="L16" s="44">
        <f t="shared" si="2"/>
        <v>700</v>
      </c>
    </row>
    <row r="17" spans="1:12" x14ac:dyDescent="0.35">
      <c r="A17" s="23">
        <v>39539</v>
      </c>
      <c r="B17" s="29">
        <v>593</v>
      </c>
      <c r="C17" s="29">
        <v>469</v>
      </c>
      <c r="D17" s="33">
        <f t="shared" si="3"/>
        <v>1345</v>
      </c>
      <c r="E17" s="33">
        <f t="shared" si="5"/>
        <v>126</v>
      </c>
      <c r="F17" s="6">
        <f t="shared" si="6"/>
        <v>547</v>
      </c>
      <c r="G17" s="6">
        <f t="shared" si="0"/>
        <v>547</v>
      </c>
      <c r="H17" s="6">
        <f t="shared" si="1"/>
        <v>46</v>
      </c>
      <c r="I17" s="6">
        <f t="shared" si="7"/>
        <v>0</v>
      </c>
      <c r="J17" s="34">
        <f t="shared" si="4"/>
        <v>273.5</v>
      </c>
      <c r="K17" s="6">
        <f t="shared" si="8"/>
        <v>700</v>
      </c>
      <c r="L17" s="44">
        <f t="shared" si="2"/>
        <v>700</v>
      </c>
    </row>
    <row r="18" spans="1:12" x14ac:dyDescent="0.35">
      <c r="A18" s="23">
        <v>39569</v>
      </c>
      <c r="B18" s="29">
        <v>441</v>
      </c>
      <c r="C18" s="29">
        <v>508</v>
      </c>
      <c r="D18" s="33">
        <f t="shared" si="3"/>
        <v>1345.5</v>
      </c>
      <c r="E18" s="33">
        <f t="shared" si="5"/>
        <v>126</v>
      </c>
      <c r="F18" s="6">
        <f t="shared" si="6"/>
        <v>700</v>
      </c>
      <c r="G18" s="6">
        <f t="shared" si="0"/>
        <v>441</v>
      </c>
      <c r="H18" s="6">
        <f t="shared" si="1"/>
        <v>0</v>
      </c>
      <c r="I18" s="6">
        <f t="shared" si="7"/>
        <v>259</v>
      </c>
      <c r="J18" s="34">
        <f t="shared" si="4"/>
        <v>479.5</v>
      </c>
      <c r="K18" s="6">
        <f t="shared" si="8"/>
        <v>700</v>
      </c>
      <c r="L18" s="44">
        <f t="shared" si="2"/>
        <v>0</v>
      </c>
    </row>
    <row r="19" spans="1:12" x14ac:dyDescent="0.35">
      <c r="A19" s="23">
        <v>39600</v>
      </c>
      <c r="B19" s="29">
        <v>593</v>
      </c>
      <c r="C19" s="29">
        <v>484</v>
      </c>
      <c r="D19" s="33">
        <f t="shared" si="3"/>
        <v>1317.5</v>
      </c>
      <c r="E19" s="33">
        <f t="shared" si="5"/>
        <v>126</v>
      </c>
      <c r="F19" s="6">
        <f t="shared" si="6"/>
        <v>959</v>
      </c>
      <c r="G19" s="6">
        <f t="shared" si="0"/>
        <v>593</v>
      </c>
      <c r="H19" s="6">
        <f t="shared" si="1"/>
        <v>0</v>
      </c>
      <c r="I19" s="6">
        <f t="shared" si="7"/>
        <v>366</v>
      </c>
      <c r="J19" s="34">
        <f t="shared" si="4"/>
        <v>662.5</v>
      </c>
      <c r="K19" s="6">
        <f t="shared" si="8"/>
        <v>0</v>
      </c>
      <c r="L19" s="44">
        <f t="shared" si="2"/>
        <v>700</v>
      </c>
    </row>
    <row r="20" spans="1:12" x14ac:dyDescent="0.35">
      <c r="A20" s="23">
        <v>39630</v>
      </c>
      <c r="B20" s="29">
        <v>386</v>
      </c>
      <c r="C20" s="29">
        <v>455</v>
      </c>
      <c r="D20" s="33">
        <f t="shared" si="3"/>
        <v>1312</v>
      </c>
      <c r="E20" s="33">
        <f t="shared" si="5"/>
        <v>126</v>
      </c>
      <c r="F20" s="6">
        <f t="shared" si="6"/>
        <v>366</v>
      </c>
      <c r="G20" s="6">
        <f t="shared" si="0"/>
        <v>366</v>
      </c>
      <c r="H20" s="6">
        <f t="shared" si="1"/>
        <v>20</v>
      </c>
      <c r="I20" s="6">
        <f t="shared" si="7"/>
        <v>0</v>
      </c>
      <c r="J20" s="34">
        <f t="shared" si="4"/>
        <v>183</v>
      </c>
      <c r="K20" s="6">
        <f t="shared" si="8"/>
        <v>700</v>
      </c>
      <c r="L20" s="44">
        <f t="shared" si="2"/>
        <v>700</v>
      </c>
    </row>
    <row r="21" spans="1:12" x14ac:dyDescent="0.35">
      <c r="A21" s="23">
        <v>39661</v>
      </c>
      <c r="B21" s="29">
        <v>278</v>
      </c>
      <c r="C21" s="29">
        <v>505</v>
      </c>
      <c r="D21" s="33">
        <f t="shared" si="3"/>
        <v>1314</v>
      </c>
      <c r="E21" s="33">
        <f t="shared" si="5"/>
        <v>126</v>
      </c>
      <c r="F21" s="6">
        <f t="shared" si="6"/>
        <v>700</v>
      </c>
      <c r="G21" s="6">
        <f t="shared" si="0"/>
        <v>278</v>
      </c>
      <c r="H21" s="6">
        <f t="shared" si="1"/>
        <v>0</v>
      </c>
      <c r="I21" s="6">
        <f t="shared" si="7"/>
        <v>422</v>
      </c>
      <c r="J21" s="34">
        <f t="shared" si="4"/>
        <v>561</v>
      </c>
      <c r="K21" s="6">
        <f t="shared" si="8"/>
        <v>700</v>
      </c>
      <c r="L21" s="44">
        <f t="shared" si="2"/>
        <v>0</v>
      </c>
    </row>
    <row r="22" spans="1:12" x14ac:dyDescent="0.35">
      <c r="A22" s="23">
        <v>39692</v>
      </c>
      <c r="B22" s="29">
        <v>371</v>
      </c>
      <c r="C22" s="29">
        <v>452</v>
      </c>
      <c r="D22" s="33">
        <f t="shared" si="3"/>
        <v>1262</v>
      </c>
      <c r="E22" s="33">
        <f t="shared" si="5"/>
        <v>126</v>
      </c>
      <c r="F22" s="6">
        <f t="shared" si="6"/>
        <v>1122</v>
      </c>
      <c r="G22" s="6">
        <f t="shared" si="0"/>
        <v>371</v>
      </c>
      <c r="H22" s="6">
        <f t="shared" si="1"/>
        <v>0</v>
      </c>
      <c r="I22" s="6">
        <f t="shared" si="7"/>
        <v>751</v>
      </c>
      <c r="J22" s="34">
        <f t="shared" si="4"/>
        <v>936.5</v>
      </c>
      <c r="K22" s="6">
        <f t="shared" si="8"/>
        <v>0</v>
      </c>
      <c r="L22" s="44">
        <f t="shared" si="2"/>
        <v>700</v>
      </c>
    </row>
    <row r="23" spans="1:12" x14ac:dyDescent="0.35">
      <c r="A23" s="23">
        <v>39722</v>
      </c>
      <c r="B23" s="29">
        <v>395</v>
      </c>
      <c r="C23" s="29">
        <v>462</v>
      </c>
      <c r="D23" s="33">
        <f t="shared" si="3"/>
        <v>1184</v>
      </c>
      <c r="E23" s="33">
        <f t="shared" si="5"/>
        <v>126</v>
      </c>
      <c r="F23" s="6">
        <f t="shared" si="6"/>
        <v>751</v>
      </c>
      <c r="G23" s="6">
        <f t="shared" si="0"/>
        <v>395</v>
      </c>
      <c r="H23" s="6">
        <f t="shared" si="1"/>
        <v>0</v>
      </c>
      <c r="I23" s="6">
        <f t="shared" si="7"/>
        <v>356</v>
      </c>
      <c r="J23" s="34">
        <f t="shared" si="4"/>
        <v>553.5</v>
      </c>
      <c r="K23" s="6">
        <f t="shared" si="8"/>
        <v>700</v>
      </c>
      <c r="L23" s="44">
        <f t="shared" si="2"/>
        <v>0</v>
      </c>
    </row>
    <row r="24" spans="1:12" x14ac:dyDescent="0.35">
      <c r="A24" s="23">
        <v>39753</v>
      </c>
      <c r="B24" s="29">
        <v>262</v>
      </c>
      <c r="C24" s="29">
        <v>444</v>
      </c>
      <c r="D24" s="33">
        <f t="shared" si="3"/>
        <v>1030</v>
      </c>
      <c r="E24" s="33">
        <f t="shared" si="5"/>
        <v>126</v>
      </c>
      <c r="F24" s="6">
        <f t="shared" si="6"/>
        <v>1056</v>
      </c>
      <c r="G24" s="6">
        <f t="shared" si="0"/>
        <v>262</v>
      </c>
      <c r="H24" s="6">
        <f t="shared" si="1"/>
        <v>0</v>
      </c>
      <c r="I24" s="6">
        <f t="shared" si="7"/>
        <v>794</v>
      </c>
      <c r="J24" s="34">
        <f t="shared" si="4"/>
        <v>925</v>
      </c>
      <c r="K24" s="6">
        <f t="shared" si="8"/>
        <v>0</v>
      </c>
      <c r="L24" s="44">
        <f t="shared" si="2"/>
        <v>0</v>
      </c>
    </row>
    <row r="25" spans="1:12" x14ac:dyDescent="0.35">
      <c r="A25" s="23">
        <v>39783</v>
      </c>
      <c r="B25" s="29">
        <v>423</v>
      </c>
      <c r="C25" s="29">
        <v>304</v>
      </c>
      <c r="D25" s="33">
        <f t="shared" si="3"/>
        <v>862</v>
      </c>
      <c r="E25" s="33">
        <f t="shared" si="5"/>
        <v>126</v>
      </c>
      <c r="F25" s="6">
        <f t="shared" si="6"/>
        <v>794</v>
      </c>
      <c r="G25" s="6">
        <f t="shared" si="0"/>
        <v>423</v>
      </c>
      <c r="H25" s="6">
        <f t="shared" si="1"/>
        <v>0</v>
      </c>
      <c r="I25" s="6">
        <f t="shared" si="7"/>
        <v>371</v>
      </c>
      <c r="J25" s="34">
        <f t="shared" si="4"/>
        <v>582.5</v>
      </c>
      <c r="K25" s="6">
        <f t="shared" si="8"/>
        <v>0</v>
      </c>
      <c r="L25" s="44">
        <f t="shared" si="2"/>
        <v>700</v>
      </c>
    </row>
    <row r="26" spans="1:12" x14ac:dyDescent="0.35">
      <c r="A26" s="23">
        <v>39814</v>
      </c>
      <c r="B26" s="29">
        <v>159</v>
      </c>
      <c r="C26" s="29">
        <v>312</v>
      </c>
      <c r="D26" s="33">
        <f t="shared" si="3"/>
        <v>803.5</v>
      </c>
      <c r="E26" s="33">
        <f t="shared" si="5"/>
        <v>126</v>
      </c>
      <c r="F26" s="6">
        <f t="shared" si="6"/>
        <v>371</v>
      </c>
      <c r="G26" s="6">
        <f t="shared" si="0"/>
        <v>159</v>
      </c>
      <c r="H26" s="6">
        <f t="shared" si="1"/>
        <v>0</v>
      </c>
      <c r="I26" s="6">
        <f t="shared" si="7"/>
        <v>212</v>
      </c>
      <c r="J26" s="34">
        <f t="shared" si="4"/>
        <v>291.5</v>
      </c>
      <c r="K26" s="6">
        <f t="shared" si="8"/>
        <v>700</v>
      </c>
      <c r="L26" s="44">
        <f t="shared" si="2"/>
        <v>0</v>
      </c>
    </row>
    <row r="27" spans="1:12" x14ac:dyDescent="0.35">
      <c r="A27" s="23">
        <v>39845</v>
      </c>
      <c r="B27" s="29">
        <v>292</v>
      </c>
      <c r="C27" s="29">
        <v>240</v>
      </c>
      <c r="D27" s="33">
        <f t="shared" si="3"/>
        <v>750.5</v>
      </c>
      <c r="E27" s="33">
        <f t="shared" si="5"/>
        <v>126</v>
      </c>
      <c r="F27" s="6">
        <f t="shared" si="6"/>
        <v>912</v>
      </c>
      <c r="G27" s="6">
        <f t="shared" si="0"/>
        <v>292</v>
      </c>
      <c r="H27" s="6">
        <f t="shared" si="1"/>
        <v>0</v>
      </c>
      <c r="I27" s="6">
        <f t="shared" si="7"/>
        <v>620</v>
      </c>
      <c r="J27" s="34">
        <f t="shared" si="4"/>
        <v>766</v>
      </c>
      <c r="K27" s="6">
        <f t="shared" si="8"/>
        <v>0</v>
      </c>
      <c r="L27" s="44">
        <f t="shared" si="2"/>
        <v>0</v>
      </c>
    </row>
    <row r="28" spans="1:12" x14ac:dyDescent="0.35">
      <c r="A28" s="23">
        <v>39873</v>
      </c>
      <c r="B28" s="29">
        <v>330</v>
      </c>
      <c r="C28" s="29">
        <v>251</v>
      </c>
      <c r="D28" s="33">
        <f t="shared" si="3"/>
        <v>768.5</v>
      </c>
      <c r="E28" s="33">
        <f t="shared" si="5"/>
        <v>126</v>
      </c>
      <c r="F28" s="6">
        <f t="shared" si="6"/>
        <v>620</v>
      </c>
      <c r="G28" s="6">
        <f t="shared" si="0"/>
        <v>330</v>
      </c>
      <c r="H28" s="6">
        <f t="shared" si="1"/>
        <v>0</v>
      </c>
      <c r="I28" s="6">
        <f t="shared" si="7"/>
        <v>290</v>
      </c>
      <c r="J28" s="34">
        <f t="shared" si="4"/>
        <v>455</v>
      </c>
      <c r="K28" s="6">
        <f t="shared" si="8"/>
        <v>0</v>
      </c>
      <c r="L28" s="44">
        <f t="shared" si="2"/>
        <v>700</v>
      </c>
    </row>
    <row r="29" spans="1:12" x14ac:dyDescent="0.35">
      <c r="A29" s="23">
        <v>39904</v>
      </c>
      <c r="B29" s="29">
        <v>278</v>
      </c>
      <c r="C29" s="29">
        <v>267</v>
      </c>
      <c r="D29" s="33">
        <f t="shared" si="3"/>
        <v>780</v>
      </c>
      <c r="E29" s="33">
        <f t="shared" si="5"/>
        <v>126</v>
      </c>
      <c r="F29" s="6">
        <f t="shared" si="6"/>
        <v>290</v>
      </c>
      <c r="G29" s="6">
        <f t="shared" si="0"/>
        <v>278</v>
      </c>
      <c r="H29" s="6">
        <f t="shared" si="1"/>
        <v>0</v>
      </c>
      <c r="I29" s="6">
        <f t="shared" si="7"/>
        <v>12</v>
      </c>
      <c r="J29" s="34">
        <f t="shared" si="4"/>
        <v>151</v>
      </c>
      <c r="K29" s="6">
        <f t="shared" si="8"/>
        <v>700</v>
      </c>
      <c r="L29" s="44">
        <f t="shared" si="2"/>
        <v>0</v>
      </c>
    </row>
    <row r="30" spans="1:12" x14ac:dyDescent="0.35">
      <c r="A30" s="23">
        <v>39934</v>
      </c>
      <c r="B30" s="29">
        <v>389</v>
      </c>
      <c r="C30" s="29">
        <v>249</v>
      </c>
      <c r="D30" s="33">
        <f t="shared" si="3"/>
        <v>782.5</v>
      </c>
      <c r="E30" s="33">
        <f t="shared" si="5"/>
        <v>126</v>
      </c>
      <c r="F30" s="6">
        <f t="shared" si="6"/>
        <v>712</v>
      </c>
      <c r="G30" s="6">
        <f t="shared" si="0"/>
        <v>389</v>
      </c>
      <c r="H30" s="6">
        <f t="shared" si="1"/>
        <v>0</v>
      </c>
      <c r="I30" s="6">
        <f t="shared" si="7"/>
        <v>323</v>
      </c>
      <c r="J30" s="34">
        <f t="shared" si="4"/>
        <v>517.5</v>
      </c>
      <c r="K30" s="6">
        <f t="shared" si="8"/>
        <v>0</v>
      </c>
      <c r="L30" s="44">
        <f t="shared" si="2"/>
        <v>700</v>
      </c>
    </row>
    <row r="31" spans="1:12" x14ac:dyDescent="0.35">
      <c r="A31" s="23">
        <v>39965</v>
      </c>
      <c r="B31" s="29">
        <v>383</v>
      </c>
      <c r="C31" s="29">
        <v>276</v>
      </c>
      <c r="D31" s="33">
        <f t="shared" si="3"/>
        <v>838</v>
      </c>
      <c r="E31" s="33">
        <f t="shared" si="5"/>
        <v>126</v>
      </c>
      <c r="F31" s="6">
        <f t="shared" si="6"/>
        <v>323</v>
      </c>
      <c r="G31" s="6">
        <f t="shared" si="0"/>
        <v>323</v>
      </c>
      <c r="H31" s="6">
        <f t="shared" si="1"/>
        <v>60</v>
      </c>
      <c r="I31" s="6">
        <f t="shared" si="7"/>
        <v>0</v>
      </c>
      <c r="J31" s="34">
        <f t="shared" si="4"/>
        <v>161.5</v>
      </c>
      <c r="K31" s="6">
        <f t="shared" si="8"/>
        <v>700</v>
      </c>
      <c r="L31" s="44">
        <f t="shared" si="2"/>
        <v>0</v>
      </c>
    </row>
    <row r="32" spans="1:12" x14ac:dyDescent="0.35">
      <c r="A32" s="23">
        <v>39995</v>
      </c>
      <c r="B32" s="29">
        <v>378</v>
      </c>
      <c r="C32" s="29">
        <v>263</v>
      </c>
      <c r="D32" s="33">
        <f t="shared" si="3"/>
        <v>925</v>
      </c>
      <c r="E32" s="33">
        <f t="shared" si="5"/>
        <v>126</v>
      </c>
      <c r="F32" s="6">
        <f t="shared" si="6"/>
        <v>700</v>
      </c>
      <c r="G32" s="6">
        <f t="shared" si="0"/>
        <v>378</v>
      </c>
      <c r="H32" s="6">
        <f t="shared" si="1"/>
        <v>0</v>
      </c>
      <c r="I32" s="6">
        <f t="shared" si="7"/>
        <v>322</v>
      </c>
      <c r="J32" s="34">
        <f t="shared" si="4"/>
        <v>511</v>
      </c>
      <c r="K32" s="6">
        <f t="shared" si="8"/>
        <v>0</v>
      </c>
      <c r="L32" s="44">
        <f t="shared" si="2"/>
        <v>700</v>
      </c>
    </row>
    <row r="33" spans="1:12" x14ac:dyDescent="0.35">
      <c r="A33" s="23">
        <v>40026</v>
      </c>
      <c r="B33" s="29">
        <v>377</v>
      </c>
      <c r="C33" s="29">
        <v>346</v>
      </c>
      <c r="D33" s="33">
        <f t="shared" si="3"/>
        <v>1080</v>
      </c>
      <c r="E33" s="33">
        <f t="shared" si="5"/>
        <v>126</v>
      </c>
      <c r="F33" s="6">
        <f t="shared" si="6"/>
        <v>322</v>
      </c>
      <c r="G33" s="6">
        <f t="shared" si="0"/>
        <v>322</v>
      </c>
      <c r="H33" s="6">
        <f t="shared" si="1"/>
        <v>55</v>
      </c>
      <c r="I33" s="6">
        <f t="shared" si="7"/>
        <v>0</v>
      </c>
      <c r="J33" s="34">
        <f t="shared" si="4"/>
        <v>161</v>
      </c>
      <c r="K33" s="6">
        <f t="shared" si="8"/>
        <v>700</v>
      </c>
      <c r="L33" s="44">
        <f t="shared" si="2"/>
        <v>700</v>
      </c>
    </row>
    <row r="34" spans="1:12" x14ac:dyDescent="0.35">
      <c r="A34" s="23">
        <v>40057</v>
      </c>
      <c r="B34" s="29">
        <v>447</v>
      </c>
      <c r="C34" s="29">
        <v>380</v>
      </c>
      <c r="D34" s="33">
        <f t="shared" si="3"/>
        <v>1205.5</v>
      </c>
      <c r="E34" s="33">
        <f t="shared" si="5"/>
        <v>126</v>
      </c>
      <c r="F34" s="6">
        <f t="shared" si="6"/>
        <v>700</v>
      </c>
      <c r="G34" s="6">
        <f t="shared" si="0"/>
        <v>447</v>
      </c>
      <c r="H34" s="6">
        <f t="shared" si="1"/>
        <v>0</v>
      </c>
      <c r="I34" s="6">
        <f t="shared" si="7"/>
        <v>253</v>
      </c>
      <c r="J34" s="34">
        <f t="shared" si="4"/>
        <v>476.5</v>
      </c>
      <c r="K34" s="6">
        <f t="shared" si="8"/>
        <v>700</v>
      </c>
      <c r="L34" s="44">
        <f t="shared" si="2"/>
        <v>0</v>
      </c>
    </row>
    <row r="35" spans="1:12" x14ac:dyDescent="0.35">
      <c r="A35" s="23">
        <v>40087</v>
      </c>
      <c r="B35" s="29">
        <v>450</v>
      </c>
      <c r="C35" s="29">
        <v>456</v>
      </c>
      <c r="D35" s="33">
        <f t="shared" si="3"/>
        <v>1269.5</v>
      </c>
      <c r="E35" s="33">
        <f t="shared" si="5"/>
        <v>126</v>
      </c>
      <c r="F35" s="6">
        <f t="shared" si="6"/>
        <v>953</v>
      </c>
      <c r="G35" s="6">
        <f t="shared" si="0"/>
        <v>450</v>
      </c>
      <c r="H35" s="6">
        <f t="shared" si="1"/>
        <v>0</v>
      </c>
      <c r="I35" s="6">
        <f t="shared" si="7"/>
        <v>503</v>
      </c>
      <c r="J35" s="34">
        <f t="shared" si="4"/>
        <v>728</v>
      </c>
      <c r="K35" s="6">
        <f t="shared" si="8"/>
        <v>0</v>
      </c>
      <c r="L35" s="44">
        <f t="shared" si="2"/>
        <v>700</v>
      </c>
    </row>
    <row r="36" spans="1:12" x14ac:dyDescent="0.35">
      <c r="A36" s="23">
        <v>40118</v>
      </c>
      <c r="B36" s="29">
        <v>424</v>
      </c>
      <c r="C36" s="29">
        <v>487</v>
      </c>
      <c r="D36" s="33">
        <f t="shared" si="3"/>
        <v>1237</v>
      </c>
      <c r="E36" s="33">
        <f t="shared" si="5"/>
        <v>126</v>
      </c>
      <c r="F36" s="6">
        <f t="shared" si="6"/>
        <v>503</v>
      </c>
      <c r="G36" s="6">
        <f t="shared" si="0"/>
        <v>424</v>
      </c>
      <c r="H36" s="6">
        <f t="shared" si="1"/>
        <v>0</v>
      </c>
      <c r="I36" s="6">
        <f t="shared" si="7"/>
        <v>79</v>
      </c>
      <c r="J36" s="34">
        <f t="shared" si="4"/>
        <v>291</v>
      </c>
      <c r="K36" s="6">
        <f t="shared" si="8"/>
        <v>700</v>
      </c>
      <c r="L36" s="44">
        <f t="shared" si="2"/>
        <v>700</v>
      </c>
    </row>
    <row r="37" spans="1:12" x14ac:dyDescent="0.35">
      <c r="A37" s="23">
        <v>40148</v>
      </c>
      <c r="B37" s="29">
        <v>551</v>
      </c>
      <c r="C37" s="29">
        <v>401</v>
      </c>
      <c r="D37" s="33">
        <f t="shared" si="3"/>
        <v>1168.5</v>
      </c>
      <c r="E37" s="33">
        <f t="shared" si="5"/>
        <v>126</v>
      </c>
      <c r="F37" s="6">
        <f t="shared" si="6"/>
        <v>779</v>
      </c>
      <c r="G37" s="6">
        <f t="shared" si="0"/>
        <v>551</v>
      </c>
      <c r="H37" s="6">
        <f t="shared" si="1"/>
        <v>0</v>
      </c>
      <c r="I37" s="6">
        <f t="shared" si="7"/>
        <v>228</v>
      </c>
      <c r="J37" s="34">
        <f t="shared" si="4"/>
        <v>503.5</v>
      </c>
      <c r="K37" s="6">
        <f t="shared" si="8"/>
        <v>700</v>
      </c>
      <c r="L37" s="44">
        <f t="shared" si="2"/>
        <v>0</v>
      </c>
    </row>
    <row r="38" spans="1:12" x14ac:dyDescent="0.35">
      <c r="A38" s="23">
        <v>40179</v>
      </c>
      <c r="B38" s="29">
        <v>260</v>
      </c>
      <c r="C38" s="29">
        <v>446</v>
      </c>
      <c r="D38" s="33">
        <f t="shared" si="3"/>
        <v>1180</v>
      </c>
      <c r="E38" s="33">
        <f t="shared" si="5"/>
        <v>126</v>
      </c>
      <c r="F38" s="6">
        <f t="shared" si="6"/>
        <v>928</v>
      </c>
      <c r="G38" s="6">
        <f t="shared" si="0"/>
        <v>260</v>
      </c>
      <c r="H38" s="6">
        <f t="shared" si="1"/>
        <v>0</v>
      </c>
      <c r="I38" s="6">
        <f t="shared" si="7"/>
        <v>668</v>
      </c>
      <c r="J38" s="34">
        <f t="shared" si="4"/>
        <v>798</v>
      </c>
      <c r="K38" s="6">
        <f t="shared" si="8"/>
        <v>0</v>
      </c>
      <c r="L38" s="44">
        <f t="shared" si="2"/>
        <v>700</v>
      </c>
    </row>
    <row r="39" spans="1:12" x14ac:dyDescent="0.35">
      <c r="A39" s="23">
        <v>40210</v>
      </c>
      <c r="B39" s="29">
        <v>416</v>
      </c>
      <c r="C39" s="29">
        <v>391</v>
      </c>
      <c r="D39" s="33">
        <f t="shared" si="3"/>
        <v>1183.5</v>
      </c>
      <c r="E39" s="33">
        <f t="shared" si="5"/>
        <v>126</v>
      </c>
      <c r="F39" s="6">
        <f t="shared" si="6"/>
        <v>668</v>
      </c>
      <c r="G39" s="6">
        <f t="shared" si="0"/>
        <v>416</v>
      </c>
      <c r="H39" s="6">
        <f t="shared" si="1"/>
        <v>0</v>
      </c>
      <c r="I39" s="6">
        <f t="shared" si="7"/>
        <v>252</v>
      </c>
      <c r="J39" s="34">
        <f t="shared" si="4"/>
        <v>460</v>
      </c>
      <c r="K39" s="6">
        <f t="shared" si="8"/>
        <v>700</v>
      </c>
      <c r="L39" s="44">
        <f t="shared" si="2"/>
        <v>0</v>
      </c>
    </row>
    <row r="40" spans="1:12" x14ac:dyDescent="0.35">
      <c r="A40" s="23">
        <v>40238</v>
      </c>
      <c r="B40" s="29">
        <v>453</v>
      </c>
      <c r="C40" s="29">
        <v>434</v>
      </c>
      <c r="D40" s="33">
        <f t="shared" si="3"/>
        <v>1248.5</v>
      </c>
      <c r="E40" s="33">
        <f t="shared" si="5"/>
        <v>126</v>
      </c>
      <c r="F40" s="6">
        <f t="shared" si="6"/>
        <v>952</v>
      </c>
      <c r="G40" s="6">
        <f t="shared" si="0"/>
        <v>453</v>
      </c>
      <c r="H40" s="6">
        <f t="shared" si="1"/>
        <v>0</v>
      </c>
      <c r="I40" s="6">
        <f t="shared" si="7"/>
        <v>499</v>
      </c>
      <c r="J40" s="34">
        <f t="shared" si="4"/>
        <v>725.5</v>
      </c>
      <c r="K40" s="6">
        <f t="shared" si="8"/>
        <v>0</v>
      </c>
      <c r="L40" s="44">
        <f t="shared" si="2"/>
        <v>700</v>
      </c>
    </row>
    <row r="41" spans="1:12" x14ac:dyDescent="0.35">
      <c r="A41" s="23">
        <v>40269</v>
      </c>
      <c r="B41" s="29">
        <v>413</v>
      </c>
      <c r="C41" s="29">
        <v>465</v>
      </c>
      <c r="D41" s="33">
        <f t="shared" si="3"/>
        <v>1266.5</v>
      </c>
      <c r="E41" s="33">
        <f t="shared" si="5"/>
        <v>126</v>
      </c>
      <c r="F41" s="6">
        <f t="shared" si="6"/>
        <v>499</v>
      </c>
      <c r="G41" s="6">
        <f t="shared" si="0"/>
        <v>413</v>
      </c>
      <c r="H41" s="6">
        <f t="shared" si="1"/>
        <v>0</v>
      </c>
      <c r="I41" s="6">
        <f t="shared" si="7"/>
        <v>86</v>
      </c>
      <c r="J41" s="34">
        <f t="shared" si="4"/>
        <v>292.5</v>
      </c>
      <c r="K41" s="6">
        <f t="shared" si="8"/>
        <v>700</v>
      </c>
      <c r="L41" s="44">
        <f t="shared" si="2"/>
        <v>700</v>
      </c>
    </row>
    <row r="42" spans="1:12" x14ac:dyDescent="0.35">
      <c r="A42" s="23">
        <v>40299</v>
      </c>
      <c r="B42" s="29">
        <v>489</v>
      </c>
      <c r="C42" s="29">
        <v>447</v>
      </c>
      <c r="D42" s="33">
        <f t="shared" si="3"/>
        <v>1238.5</v>
      </c>
      <c r="E42" s="33">
        <f t="shared" si="5"/>
        <v>126</v>
      </c>
      <c r="F42" s="6">
        <f t="shared" si="6"/>
        <v>786</v>
      </c>
      <c r="G42" s="6">
        <f t="shared" si="0"/>
        <v>489</v>
      </c>
      <c r="H42" s="6">
        <f t="shared" si="1"/>
        <v>0</v>
      </c>
      <c r="I42" s="6">
        <f t="shared" si="7"/>
        <v>297</v>
      </c>
      <c r="J42" s="34">
        <f t="shared" si="4"/>
        <v>541.5</v>
      </c>
      <c r="K42" s="6">
        <f t="shared" si="8"/>
        <v>700</v>
      </c>
      <c r="L42" s="44">
        <f t="shared" si="2"/>
        <v>0</v>
      </c>
    </row>
    <row r="43" spans="1:12" x14ac:dyDescent="0.35">
      <c r="A43" s="23">
        <v>40330</v>
      </c>
      <c r="B43" s="29">
        <v>515</v>
      </c>
      <c r="C43" s="29">
        <v>457</v>
      </c>
      <c r="D43" s="33">
        <f t="shared" si="3"/>
        <v>1249.5</v>
      </c>
      <c r="E43" s="33">
        <f t="shared" si="5"/>
        <v>126</v>
      </c>
      <c r="F43" s="6">
        <f t="shared" si="6"/>
        <v>997</v>
      </c>
      <c r="G43" s="6">
        <f t="shared" si="0"/>
        <v>515</v>
      </c>
      <c r="H43" s="6">
        <f t="shared" si="1"/>
        <v>0</v>
      </c>
      <c r="I43" s="6">
        <f t="shared" si="7"/>
        <v>482</v>
      </c>
      <c r="J43" s="34">
        <f t="shared" si="4"/>
        <v>739.5</v>
      </c>
      <c r="K43" s="6">
        <f t="shared" si="8"/>
        <v>0</v>
      </c>
      <c r="L43" s="44">
        <f t="shared" si="2"/>
        <v>700</v>
      </c>
    </row>
    <row r="44" spans="1:12" x14ac:dyDescent="0.35">
      <c r="A44" s="23">
        <v>40360</v>
      </c>
      <c r="B44" s="29">
        <v>442</v>
      </c>
      <c r="C44" s="29">
        <v>417</v>
      </c>
      <c r="D44" s="33">
        <f t="shared" si="3"/>
        <v>1300</v>
      </c>
      <c r="E44" s="33">
        <f t="shared" si="5"/>
        <v>126</v>
      </c>
      <c r="F44" s="6">
        <f t="shared" si="6"/>
        <v>482</v>
      </c>
      <c r="G44" s="6">
        <f t="shared" si="0"/>
        <v>442</v>
      </c>
      <c r="H44" s="6">
        <f t="shared" si="1"/>
        <v>0</v>
      </c>
      <c r="I44" s="6">
        <f t="shared" si="7"/>
        <v>40</v>
      </c>
      <c r="J44" s="34">
        <f t="shared" si="4"/>
        <v>261</v>
      </c>
      <c r="K44" s="6">
        <f t="shared" si="8"/>
        <v>700</v>
      </c>
      <c r="L44" s="44">
        <f t="shared" si="2"/>
        <v>700</v>
      </c>
    </row>
    <row r="45" spans="1:12" x14ac:dyDescent="0.35">
      <c r="A45" s="23">
        <v>40391</v>
      </c>
      <c r="B45" s="29">
        <v>447</v>
      </c>
      <c r="C45" s="29">
        <v>499</v>
      </c>
      <c r="D45" s="33">
        <f t="shared" si="3"/>
        <v>1440</v>
      </c>
      <c r="E45" s="33">
        <f t="shared" si="5"/>
        <v>126</v>
      </c>
      <c r="F45" s="6">
        <f t="shared" si="6"/>
        <v>740</v>
      </c>
      <c r="G45" s="6">
        <f t="shared" si="0"/>
        <v>447</v>
      </c>
      <c r="H45" s="6">
        <f t="shared" si="1"/>
        <v>0</v>
      </c>
      <c r="I45" s="6">
        <f t="shared" si="7"/>
        <v>293</v>
      </c>
      <c r="J45" s="34">
        <f t="shared" si="4"/>
        <v>516.5</v>
      </c>
      <c r="K45" s="6">
        <f t="shared" si="8"/>
        <v>700</v>
      </c>
      <c r="L45" s="44">
        <f t="shared" si="2"/>
        <v>0</v>
      </c>
    </row>
    <row r="46" spans="1:12" x14ac:dyDescent="0.35">
      <c r="A46" s="23">
        <v>40422</v>
      </c>
      <c r="B46" s="29">
        <v>556</v>
      </c>
      <c r="C46" s="29">
        <v>516</v>
      </c>
      <c r="D46" s="33">
        <f t="shared" si="3"/>
        <v>1543.5</v>
      </c>
      <c r="E46" s="33">
        <f t="shared" si="5"/>
        <v>126</v>
      </c>
      <c r="F46" s="6">
        <f t="shared" si="6"/>
        <v>993</v>
      </c>
      <c r="G46" s="6">
        <f t="shared" si="0"/>
        <v>556</v>
      </c>
      <c r="H46" s="6">
        <f t="shared" si="1"/>
        <v>0</v>
      </c>
      <c r="I46" s="6">
        <f t="shared" si="7"/>
        <v>437</v>
      </c>
      <c r="J46" s="34">
        <f t="shared" si="4"/>
        <v>715</v>
      </c>
      <c r="K46" s="6">
        <f t="shared" si="8"/>
        <v>0</v>
      </c>
      <c r="L46" s="44">
        <f t="shared" si="2"/>
        <v>700</v>
      </c>
    </row>
    <row r="47" spans="1:12" x14ac:dyDescent="0.35">
      <c r="A47" s="23">
        <v>40452</v>
      </c>
      <c r="B47" s="29">
        <v>517</v>
      </c>
      <c r="C47" s="29">
        <v>598</v>
      </c>
      <c r="D47" s="33">
        <f t="shared" si="3"/>
        <v>1595.5</v>
      </c>
      <c r="E47" s="33">
        <f t="shared" si="5"/>
        <v>126</v>
      </c>
      <c r="F47" s="6">
        <f t="shared" si="6"/>
        <v>437</v>
      </c>
      <c r="G47" s="6">
        <f t="shared" si="0"/>
        <v>437</v>
      </c>
      <c r="H47" s="6">
        <f t="shared" si="1"/>
        <v>80</v>
      </c>
      <c r="I47" s="6">
        <f t="shared" si="7"/>
        <v>0</v>
      </c>
      <c r="J47" s="34">
        <f t="shared" si="4"/>
        <v>218.5</v>
      </c>
      <c r="K47" s="6">
        <f t="shared" si="8"/>
        <v>700</v>
      </c>
      <c r="L47" s="44">
        <f t="shared" si="2"/>
        <v>700</v>
      </c>
    </row>
    <row r="48" spans="1:12" x14ac:dyDescent="0.35">
      <c r="A48" s="23">
        <v>40483</v>
      </c>
      <c r="B48" s="29">
        <v>647</v>
      </c>
      <c r="C48" s="29">
        <v>607</v>
      </c>
      <c r="D48" s="33">
        <f t="shared" si="3"/>
        <v>1517</v>
      </c>
      <c r="E48" s="33">
        <f t="shared" si="5"/>
        <v>126</v>
      </c>
      <c r="F48" s="6">
        <f t="shared" si="6"/>
        <v>700</v>
      </c>
      <c r="G48" s="6">
        <f t="shared" si="0"/>
        <v>647</v>
      </c>
      <c r="H48" s="6">
        <f t="shared" si="1"/>
        <v>0</v>
      </c>
      <c r="I48" s="6">
        <f t="shared" si="7"/>
        <v>53</v>
      </c>
      <c r="J48" s="34">
        <f t="shared" si="4"/>
        <v>376.5</v>
      </c>
      <c r="K48" s="6">
        <f t="shared" si="8"/>
        <v>700</v>
      </c>
      <c r="L48" s="44">
        <f t="shared" si="2"/>
        <v>700</v>
      </c>
    </row>
    <row r="49" spans="1:12" x14ac:dyDescent="0.35">
      <c r="A49" s="23">
        <v>40513</v>
      </c>
      <c r="B49" s="29">
        <v>502</v>
      </c>
      <c r="C49" s="29">
        <v>529</v>
      </c>
      <c r="D49" s="33">
        <f t="shared" si="3"/>
        <v>1412.5</v>
      </c>
      <c r="E49" s="33">
        <f t="shared" si="5"/>
        <v>126</v>
      </c>
      <c r="F49" s="6">
        <f t="shared" si="6"/>
        <v>753</v>
      </c>
      <c r="G49" s="6">
        <f t="shared" si="0"/>
        <v>502</v>
      </c>
      <c r="H49" s="6">
        <f t="shared" si="1"/>
        <v>0</v>
      </c>
      <c r="I49" s="6">
        <f t="shared" si="7"/>
        <v>251</v>
      </c>
      <c r="J49" s="34">
        <f t="shared" si="4"/>
        <v>502</v>
      </c>
      <c r="K49" s="6">
        <f t="shared" si="8"/>
        <v>700</v>
      </c>
      <c r="L49" s="44">
        <f t="shared" si="2"/>
        <v>0</v>
      </c>
    </row>
    <row r="50" spans="1:12" x14ac:dyDescent="0.35">
      <c r="A50" s="23">
        <v>40544</v>
      </c>
      <c r="B50" s="29">
        <v>463</v>
      </c>
      <c r="C50" s="29">
        <v>510</v>
      </c>
      <c r="D50" s="33">
        <f t="shared" si="3"/>
        <v>1396</v>
      </c>
      <c r="E50" s="33">
        <f t="shared" si="5"/>
        <v>126</v>
      </c>
      <c r="F50" s="6">
        <f t="shared" si="6"/>
        <v>951</v>
      </c>
      <c r="G50" s="6">
        <f t="shared" si="0"/>
        <v>463</v>
      </c>
      <c r="H50" s="6">
        <f t="shared" si="1"/>
        <v>0</v>
      </c>
      <c r="I50" s="6">
        <f t="shared" si="7"/>
        <v>488</v>
      </c>
      <c r="J50" s="34">
        <f t="shared" si="4"/>
        <v>719.5</v>
      </c>
      <c r="K50" s="6">
        <f t="shared" si="8"/>
        <v>0</v>
      </c>
      <c r="L50" s="44">
        <f t="shared" si="2"/>
        <v>700</v>
      </c>
    </row>
    <row r="51" spans="1:12" x14ac:dyDescent="0.35">
      <c r="A51" s="23">
        <v>40575</v>
      </c>
      <c r="B51" s="29">
        <v>483</v>
      </c>
      <c r="C51" s="29">
        <v>495</v>
      </c>
      <c r="D51" s="33">
        <f t="shared" si="3"/>
        <v>1430.5</v>
      </c>
      <c r="E51" s="33">
        <f t="shared" si="5"/>
        <v>126</v>
      </c>
      <c r="F51" s="6">
        <f t="shared" si="6"/>
        <v>488</v>
      </c>
      <c r="G51" s="6">
        <f t="shared" si="0"/>
        <v>483</v>
      </c>
      <c r="H51" s="6">
        <f t="shared" si="1"/>
        <v>0</v>
      </c>
      <c r="I51" s="6">
        <f t="shared" si="7"/>
        <v>5</v>
      </c>
      <c r="J51" s="34">
        <f t="shared" si="4"/>
        <v>246.5</v>
      </c>
      <c r="K51" s="6">
        <f t="shared" si="8"/>
        <v>700</v>
      </c>
      <c r="L51" s="44">
        <f t="shared" si="2"/>
        <v>700</v>
      </c>
    </row>
    <row r="52" spans="1:12" x14ac:dyDescent="0.35">
      <c r="A52" s="23">
        <v>40603</v>
      </c>
      <c r="B52" s="29">
        <v>540</v>
      </c>
      <c r="C52" s="29">
        <v>530</v>
      </c>
      <c r="D52" s="33">
        <f t="shared" si="3"/>
        <v>1485.5</v>
      </c>
      <c r="E52" s="33">
        <f t="shared" si="5"/>
        <v>126</v>
      </c>
      <c r="F52" s="6">
        <f t="shared" si="6"/>
        <v>705</v>
      </c>
      <c r="G52" s="6">
        <f t="shared" si="0"/>
        <v>540</v>
      </c>
      <c r="H52" s="6">
        <f t="shared" si="1"/>
        <v>0</v>
      </c>
      <c r="I52" s="6">
        <f t="shared" si="7"/>
        <v>165</v>
      </c>
      <c r="J52" s="34">
        <f t="shared" si="4"/>
        <v>435</v>
      </c>
      <c r="K52" s="6">
        <f t="shared" si="8"/>
        <v>700</v>
      </c>
      <c r="L52" s="44">
        <f t="shared" si="2"/>
        <v>700</v>
      </c>
    </row>
    <row r="53" spans="1:12" x14ac:dyDescent="0.35">
      <c r="A53" s="23">
        <v>40634</v>
      </c>
      <c r="B53" s="29">
        <v>521</v>
      </c>
      <c r="C53" s="29">
        <v>559</v>
      </c>
      <c r="D53" s="33">
        <f t="shared" si="3"/>
        <v>1522.5</v>
      </c>
      <c r="E53" s="33">
        <f t="shared" si="5"/>
        <v>126</v>
      </c>
      <c r="F53" s="6">
        <f t="shared" si="6"/>
        <v>865</v>
      </c>
      <c r="G53" s="6">
        <f t="shared" si="0"/>
        <v>521</v>
      </c>
      <c r="H53" s="6">
        <f t="shared" si="1"/>
        <v>0</v>
      </c>
      <c r="I53" s="6">
        <f t="shared" si="7"/>
        <v>344</v>
      </c>
      <c r="J53" s="34">
        <f t="shared" si="4"/>
        <v>604.5</v>
      </c>
      <c r="K53" s="6">
        <f t="shared" si="8"/>
        <v>700</v>
      </c>
      <c r="L53" s="44">
        <f t="shared" si="2"/>
        <v>0</v>
      </c>
    </row>
    <row r="54" spans="1:12" x14ac:dyDescent="0.35">
      <c r="A54" s="23">
        <v>40664</v>
      </c>
      <c r="B54" s="29">
        <v>714</v>
      </c>
      <c r="C54" s="29">
        <v>541</v>
      </c>
      <c r="D54" s="33">
        <f t="shared" si="3"/>
        <v>1511</v>
      </c>
      <c r="E54" s="33">
        <f t="shared" si="5"/>
        <v>126</v>
      </c>
      <c r="F54" s="6">
        <f t="shared" si="6"/>
        <v>1044</v>
      </c>
      <c r="G54" s="6">
        <f t="shared" si="0"/>
        <v>714</v>
      </c>
      <c r="H54" s="6">
        <f t="shared" si="1"/>
        <v>0</v>
      </c>
      <c r="I54" s="6">
        <f t="shared" si="7"/>
        <v>330</v>
      </c>
      <c r="J54" s="34">
        <f t="shared" si="4"/>
        <v>687</v>
      </c>
      <c r="K54" s="6">
        <f t="shared" si="8"/>
        <v>0</v>
      </c>
      <c r="L54" s="44">
        <f t="shared" si="2"/>
        <v>700</v>
      </c>
    </row>
    <row r="55" spans="1:12" x14ac:dyDescent="0.35">
      <c r="A55" s="23">
        <v>40695</v>
      </c>
      <c r="B55" s="29">
        <v>533</v>
      </c>
      <c r="C55" s="29">
        <v>593</v>
      </c>
      <c r="D55" s="33">
        <f t="shared" si="3"/>
        <v>1511.5</v>
      </c>
      <c r="E55" s="33">
        <f t="shared" si="5"/>
        <v>126</v>
      </c>
      <c r="F55" s="6">
        <f t="shared" si="6"/>
        <v>330</v>
      </c>
      <c r="G55" s="6">
        <f t="shared" si="0"/>
        <v>330</v>
      </c>
      <c r="H55" s="6">
        <f t="shared" si="1"/>
        <v>203</v>
      </c>
      <c r="I55" s="6">
        <f t="shared" si="7"/>
        <v>0</v>
      </c>
      <c r="J55" s="34">
        <f t="shared" si="4"/>
        <v>165</v>
      </c>
      <c r="K55" s="6">
        <f t="shared" si="8"/>
        <v>700</v>
      </c>
      <c r="L55" s="44">
        <f t="shared" si="2"/>
        <v>700</v>
      </c>
    </row>
    <row r="56" spans="1:12" x14ac:dyDescent="0.35">
      <c r="A56" s="23">
        <v>40725</v>
      </c>
      <c r="B56" s="29">
        <v>496</v>
      </c>
      <c r="C56" s="29">
        <v>502</v>
      </c>
      <c r="D56" s="33">
        <f t="shared" si="3"/>
        <v>1493</v>
      </c>
      <c r="E56" s="33">
        <f t="shared" si="5"/>
        <v>126</v>
      </c>
      <c r="F56" s="6">
        <f t="shared" si="6"/>
        <v>700</v>
      </c>
      <c r="G56" s="6">
        <f t="shared" si="0"/>
        <v>496</v>
      </c>
      <c r="H56" s="6">
        <f t="shared" si="1"/>
        <v>0</v>
      </c>
      <c r="I56" s="6">
        <f t="shared" si="7"/>
        <v>204</v>
      </c>
      <c r="J56" s="34">
        <f t="shared" si="4"/>
        <v>452</v>
      </c>
      <c r="K56" s="6">
        <f t="shared" si="8"/>
        <v>700</v>
      </c>
      <c r="L56" s="44">
        <f t="shared" si="2"/>
        <v>700</v>
      </c>
    </row>
    <row r="57" spans="1:12" x14ac:dyDescent="0.35">
      <c r="A57" s="23">
        <v>40756</v>
      </c>
      <c r="B57" s="29">
        <v>449</v>
      </c>
      <c r="C57" s="29">
        <v>581</v>
      </c>
      <c r="D57" s="33">
        <f t="shared" si="3"/>
        <v>1582.5</v>
      </c>
      <c r="E57" s="33">
        <f t="shared" si="5"/>
        <v>126</v>
      </c>
      <c r="F57" s="6">
        <f t="shared" si="6"/>
        <v>904</v>
      </c>
      <c r="G57" s="6">
        <f t="shared" si="0"/>
        <v>449</v>
      </c>
      <c r="H57" s="6">
        <f t="shared" si="1"/>
        <v>0</v>
      </c>
      <c r="I57" s="6">
        <f t="shared" si="7"/>
        <v>455</v>
      </c>
      <c r="J57" s="34">
        <f t="shared" si="4"/>
        <v>679.5</v>
      </c>
      <c r="K57" s="6">
        <f t="shared" si="8"/>
        <v>700</v>
      </c>
      <c r="L57" s="44">
        <f t="shared" si="2"/>
        <v>0</v>
      </c>
    </row>
    <row r="58" spans="1:12" x14ac:dyDescent="0.35">
      <c r="A58" s="23">
        <v>40787</v>
      </c>
      <c r="B58" s="29">
        <v>531</v>
      </c>
      <c r="C58" s="29">
        <v>568</v>
      </c>
      <c r="D58" s="33">
        <f t="shared" si="3"/>
        <v>1633</v>
      </c>
      <c r="E58" s="33">
        <f t="shared" si="5"/>
        <v>126</v>
      </c>
      <c r="F58" s="6">
        <f t="shared" si="6"/>
        <v>1155</v>
      </c>
      <c r="G58" s="6">
        <f t="shared" si="0"/>
        <v>531</v>
      </c>
      <c r="H58" s="6">
        <f t="shared" si="1"/>
        <v>0</v>
      </c>
      <c r="I58" s="6">
        <f t="shared" si="7"/>
        <v>624</v>
      </c>
      <c r="J58" s="34">
        <f t="shared" si="4"/>
        <v>889.5</v>
      </c>
      <c r="K58" s="6">
        <f t="shared" si="8"/>
        <v>0</v>
      </c>
      <c r="L58" s="44">
        <f t="shared" si="2"/>
        <v>700</v>
      </c>
    </row>
    <row r="59" spans="1:12" x14ac:dyDescent="0.35">
      <c r="A59" s="23">
        <v>40817</v>
      </c>
      <c r="B59" s="29">
        <v>639</v>
      </c>
      <c r="C59" s="29">
        <v>615</v>
      </c>
      <c r="D59" s="33">
        <f t="shared" si="3"/>
        <v>1652</v>
      </c>
      <c r="E59" s="33">
        <f t="shared" si="5"/>
        <v>126</v>
      </c>
      <c r="F59" s="6">
        <f t="shared" si="6"/>
        <v>624</v>
      </c>
      <c r="G59" s="6">
        <f t="shared" si="0"/>
        <v>624</v>
      </c>
      <c r="H59" s="6">
        <f t="shared" si="1"/>
        <v>15</v>
      </c>
      <c r="I59" s="6">
        <f t="shared" si="7"/>
        <v>0</v>
      </c>
      <c r="J59" s="34">
        <f t="shared" si="4"/>
        <v>312</v>
      </c>
      <c r="K59" s="6">
        <f t="shared" si="8"/>
        <v>700</v>
      </c>
      <c r="L59" s="44">
        <f t="shared" si="2"/>
        <v>700</v>
      </c>
    </row>
    <row r="60" spans="1:12" x14ac:dyDescent="0.35">
      <c r="A60" s="23">
        <v>40848</v>
      </c>
      <c r="B60" s="29">
        <v>591</v>
      </c>
      <c r="C60" s="29">
        <v>648</v>
      </c>
      <c r="D60" s="33">
        <f t="shared" si="3"/>
        <v>1518</v>
      </c>
      <c r="E60" s="33">
        <f t="shared" si="5"/>
        <v>126</v>
      </c>
      <c r="F60" s="6">
        <f t="shared" si="6"/>
        <v>700</v>
      </c>
      <c r="G60" s="6">
        <f t="shared" si="0"/>
        <v>591</v>
      </c>
      <c r="H60" s="6">
        <f t="shared" si="1"/>
        <v>0</v>
      </c>
      <c r="I60" s="6">
        <f t="shared" si="7"/>
        <v>109</v>
      </c>
      <c r="J60" s="34">
        <f t="shared" si="4"/>
        <v>404.5</v>
      </c>
      <c r="K60" s="6">
        <f t="shared" si="8"/>
        <v>700</v>
      </c>
      <c r="L60" s="44">
        <f t="shared" si="2"/>
        <v>700</v>
      </c>
    </row>
    <row r="61" spans="1:12" x14ac:dyDescent="0.35">
      <c r="A61" s="23">
        <v>40878</v>
      </c>
      <c r="B61" s="29">
        <v>328</v>
      </c>
      <c r="C61" s="29">
        <v>526</v>
      </c>
      <c r="D61" s="33">
        <f t="shared" si="3"/>
        <v>1347</v>
      </c>
      <c r="E61" s="33">
        <f t="shared" si="5"/>
        <v>126</v>
      </c>
      <c r="F61" s="6">
        <f t="shared" si="6"/>
        <v>809</v>
      </c>
      <c r="G61" s="6">
        <f t="shared" si="0"/>
        <v>328</v>
      </c>
      <c r="H61" s="6">
        <f t="shared" si="1"/>
        <v>0</v>
      </c>
      <c r="I61" s="6">
        <f t="shared" si="7"/>
        <v>481</v>
      </c>
      <c r="J61" s="34">
        <f t="shared" si="4"/>
        <v>645</v>
      </c>
      <c r="K61" s="6">
        <f t="shared" si="8"/>
        <v>700</v>
      </c>
      <c r="L61" s="44">
        <f t="shared" si="2"/>
        <v>0</v>
      </c>
    </row>
    <row r="62" spans="1:12" x14ac:dyDescent="0.35">
      <c r="A62" s="23">
        <v>40909</v>
      </c>
      <c r="B62" s="29">
        <v>721</v>
      </c>
      <c r="C62" s="29">
        <v>436</v>
      </c>
      <c r="D62" s="33">
        <f t="shared" si="3"/>
        <v>1374</v>
      </c>
      <c r="E62" s="33">
        <f t="shared" si="5"/>
        <v>126</v>
      </c>
      <c r="F62" s="6">
        <f t="shared" si="6"/>
        <v>1181</v>
      </c>
      <c r="G62" s="6">
        <f t="shared" si="0"/>
        <v>721</v>
      </c>
      <c r="H62" s="6">
        <f t="shared" si="1"/>
        <v>0</v>
      </c>
      <c r="I62" s="6">
        <f t="shared" si="7"/>
        <v>460</v>
      </c>
      <c r="J62" s="34">
        <f t="shared" si="4"/>
        <v>820.5</v>
      </c>
      <c r="K62" s="6">
        <f t="shared" si="8"/>
        <v>0</v>
      </c>
      <c r="L62" s="44">
        <f t="shared" si="2"/>
        <v>700</v>
      </c>
    </row>
    <row r="63" spans="1:12" x14ac:dyDescent="0.35">
      <c r="A63" s="23">
        <v>40940</v>
      </c>
      <c r="B63" s="29">
        <v>598</v>
      </c>
      <c r="C63" s="29">
        <v>518</v>
      </c>
      <c r="D63" s="33">
        <f t="shared" si="3"/>
        <v>1557.5</v>
      </c>
      <c r="E63" s="33">
        <f t="shared" si="5"/>
        <v>126</v>
      </c>
      <c r="F63" s="6">
        <f t="shared" si="6"/>
        <v>460</v>
      </c>
      <c r="G63" s="6">
        <f t="shared" si="0"/>
        <v>460</v>
      </c>
      <c r="H63" s="6">
        <f t="shared" si="1"/>
        <v>138</v>
      </c>
      <c r="I63" s="6">
        <f t="shared" si="7"/>
        <v>0</v>
      </c>
      <c r="J63" s="34">
        <f t="shared" si="4"/>
        <v>230</v>
      </c>
      <c r="K63" s="6">
        <f t="shared" si="8"/>
        <v>700</v>
      </c>
      <c r="L63" s="44">
        <f t="shared" si="2"/>
        <v>700</v>
      </c>
    </row>
    <row r="64" spans="1:12" x14ac:dyDescent="0.35">
      <c r="A64" s="23">
        <v>40969</v>
      </c>
      <c r="B64" s="29">
        <v>672</v>
      </c>
      <c r="C64" s="29">
        <v>588</v>
      </c>
      <c r="D64" s="33">
        <f t="shared" si="3"/>
        <v>1687</v>
      </c>
      <c r="E64" s="33">
        <f t="shared" si="5"/>
        <v>126</v>
      </c>
      <c r="F64" s="6">
        <f t="shared" si="6"/>
        <v>700</v>
      </c>
      <c r="G64" s="6">
        <f t="shared" si="0"/>
        <v>672</v>
      </c>
      <c r="H64" s="6">
        <f t="shared" si="1"/>
        <v>0</v>
      </c>
      <c r="I64" s="6">
        <f t="shared" si="7"/>
        <v>28</v>
      </c>
      <c r="J64" s="34">
        <f t="shared" si="4"/>
        <v>364</v>
      </c>
      <c r="K64" s="6">
        <f t="shared" si="8"/>
        <v>700</v>
      </c>
      <c r="L64" s="44">
        <f t="shared" si="2"/>
        <v>700</v>
      </c>
    </row>
    <row r="65" spans="1:12" x14ac:dyDescent="0.35">
      <c r="A65" s="23">
        <v>41000</v>
      </c>
      <c r="B65" s="29">
        <v>625</v>
      </c>
      <c r="C65" s="29">
        <v>651</v>
      </c>
      <c r="D65" s="33">
        <f t="shared" si="3"/>
        <v>1746.5</v>
      </c>
      <c r="E65" s="33">
        <f t="shared" si="5"/>
        <v>126</v>
      </c>
      <c r="F65" s="6">
        <f t="shared" si="6"/>
        <v>728</v>
      </c>
      <c r="G65" s="6">
        <f t="shared" si="0"/>
        <v>625</v>
      </c>
      <c r="H65" s="6">
        <f t="shared" si="1"/>
        <v>0</v>
      </c>
      <c r="I65" s="6">
        <f t="shared" si="7"/>
        <v>103</v>
      </c>
      <c r="J65" s="34">
        <f t="shared" si="4"/>
        <v>415.5</v>
      </c>
      <c r="K65" s="6">
        <f t="shared" si="8"/>
        <v>700</v>
      </c>
      <c r="L65" s="44">
        <f t="shared" si="2"/>
        <v>700</v>
      </c>
    </row>
    <row r="66" spans="1:12" x14ac:dyDescent="0.35">
      <c r="A66" s="23">
        <v>41030</v>
      </c>
      <c r="B66" s="29">
        <v>670</v>
      </c>
      <c r="C66" s="29">
        <v>644</v>
      </c>
      <c r="D66" s="33">
        <f t="shared" si="3"/>
        <v>1701.5</v>
      </c>
      <c r="E66" s="33">
        <f t="shared" si="5"/>
        <v>126</v>
      </c>
      <c r="F66" s="6">
        <f t="shared" si="6"/>
        <v>803</v>
      </c>
      <c r="G66" s="6">
        <f t="shared" ref="G66:G122" si="9">MIN(B66,F66)</f>
        <v>670</v>
      </c>
      <c r="H66" s="6">
        <f t="shared" ref="H66:H122" si="10">B66-G66</f>
        <v>0</v>
      </c>
      <c r="I66" s="6">
        <f t="shared" si="7"/>
        <v>133</v>
      </c>
      <c r="J66" s="34">
        <f t="shared" si="4"/>
        <v>468</v>
      </c>
      <c r="K66" s="6">
        <f t="shared" si="8"/>
        <v>700</v>
      </c>
      <c r="L66" s="44">
        <f t="shared" ref="L66:L122" si="11">ROUNDUP(MAX(0,D66-F66-K66)/$O$5,0)*$O$5</f>
        <v>700</v>
      </c>
    </row>
    <row r="67" spans="1:12" x14ac:dyDescent="0.35">
      <c r="A67" s="23">
        <v>41061</v>
      </c>
      <c r="B67" s="29">
        <v>621</v>
      </c>
      <c r="C67" s="29">
        <v>651</v>
      </c>
      <c r="D67" s="33">
        <f t="shared" ref="D67:D130" si="12">C67+C68+C69/2+E67</f>
        <v>1659.5</v>
      </c>
      <c r="E67" s="33">
        <f t="shared" si="5"/>
        <v>126</v>
      </c>
      <c r="F67" s="6">
        <f t="shared" si="6"/>
        <v>833</v>
      </c>
      <c r="G67" s="6">
        <f t="shared" si="9"/>
        <v>621</v>
      </c>
      <c r="H67" s="6">
        <f t="shared" si="10"/>
        <v>0</v>
      </c>
      <c r="I67" s="6">
        <f t="shared" si="7"/>
        <v>212</v>
      </c>
      <c r="J67" s="34">
        <f t="shared" ref="J67:J122" si="13">AVERAGE(F67,I67)</f>
        <v>522.5</v>
      </c>
      <c r="K67" s="6">
        <f t="shared" si="8"/>
        <v>700</v>
      </c>
      <c r="L67" s="44">
        <f t="shared" si="11"/>
        <v>700</v>
      </c>
    </row>
    <row r="68" spans="1:12" x14ac:dyDescent="0.35">
      <c r="A68" s="23">
        <v>41091</v>
      </c>
      <c r="B68" s="29">
        <v>537</v>
      </c>
      <c r="C68" s="29">
        <v>561</v>
      </c>
      <c r="D68" s="33">
        <f t="shared" si="12"/>
        <v>1659.5</v>
      </c>
      <c r="E68" s="33">
        <f t="shared" ref="E68:E131" si="14">E67</f>
        <v>126</v>
      </c>
      <c r="F68" s="6">
        <f t="shared" ref="F68:F122" si="15">I67+K67</f>
        <v>912</v>
      </c>
      <c r="G68" s="6">
        <f t="shared" si="9"/>
        <v>537</v>
      </c>
      <c r="H68" s="6">
        <f t="shared" si="10"/>
        <v>0</v>
      </c>
      <c r="I68" s="6">
        <f t="shared" ref="I68:I122" si="16">F68-G68</f>
        <v>375</v>
      </c>
      <c r="J68" s="34">
        <f t="shared" si="13"/>
        <v>643.5</v>
      </c>
      <c r="K68" s="6">
        <f t="shared" ref="K68:K122" si="17">L67</f>
        <v>700</v>
      </c>
      <c r="L68" s="44">
        <f t="shared" si="11"/>
        <v>700</v>
      </c>
    </row>
    <row r="69" spans="1:12" x14ac:dyDescent="0.35">
      <c r="A69" s="23">
        <v>41122</v>
      </c>
      <c r="B69" s="29">
        <v>579</v>
      </c>
      <c r="C69" s="29">
        <v>643</v>
      </c>
      <c r="D69" s="33">
        <f t="shared" si="12"/>
        <v>1778.5</v>
      </c>
      <c r="E69" s="33">
        <f t="shared" si="14"/>
        <v>126</v>
      </c>
      <c r="F69" s="6">
        <f t="shared" si="15"/>
        <v>1075</v>
      </c>
      <c r="G69" s="6">
        <f t="shared" si="9"/>
        <v>579</v>
      </c>
      <c r="H69" s="6">
        <f t="shared" si="10"/>
        <v>0</v>
      </c>
      <c r="I69" s="6">
        <f t="shared" si="16"/>
        <v>496</v>
      </c>
      <c r="J69" s="34">
        <f t="shared" si="13"/>
        <v>785.5</v>
      </c>
      <c r="K69" s="6">
        <f t="shared" si="17"/>
        <v>700</v>
      </c>
      <c r="L69" s="44">
        <f t="shared" si="11"/>
        <v>700</v>
      </c>
    </row>
    <row r="70" spans="1:12" x14ac:dyDescent="0.35">
      <c r="A70" s="23">
        <v>41153</v>
      </c>
      <c r="B70" s="29">
        <v>572</v>
      </c>
      <c r="C70" s="29">
        <v>659</v>
      </c>
      <c r="D70" s="33">
        <f t="shared" si="12"/>
        <v>1848.5</v>
      </c>
      <c r="E70" s="33">
        <f t="shared" si="14"/>
        <v>126</v>
      </c>
      <c r="F70" s="6">
        <f t="shared" si="15"/>
        <v>1196</v>
      </c>
      <c r="G70" s="6">
        <f t="shared" si="9"/>
        <v>572</v>
      </c>
      <c r="H70" s="6">
        <f t="shared" si="10"/>
        <v>0</v>
      </c>
      <c r="I70" s="6">
        <f t="shared" si="16"/>
        <v>624</v>
      </c>
      <c r="J70" s="34">
        <f t="shared" si="13"/>
        <v>910</v>
      </c>
      <c r="K70" s="6">
        <f t="shared" si="17"/>
        <v>700</v>
      </c>
      <c r="L70" s="44">
        <f t="shared" si="11"/>
        <v>0</v>
      </c>
    </row>
    <row r="71" spans="1:12" x14ac:dyDescent="0.35">
      <c r="A71" s="23">
        <v>41183</v>
      </c>
      <c r="B71" s="29">
        <v>686</v>
      </c>
      <c r="C71" s="29">
        <v>701</v>
      </c>
      <c r="D71" s="33">
        <f t="shared" si="12"/>
        <v>1843.5</v>
      </c>
      <c r="E71" s="33">
        <f t="shared" si="14"/>
        <v>126</v>
      </c>
      <c r="F71" s="6">
        <f t="shared" si="15"/>
        <v>1324</v>
      </c>
      <c r="G71" s="6">
        <f t="shared" si="9"/>
        <v>686</v>
      </c>
      <c r="H71" s="6">
        <f t="shared" si="10"/>
        <v>0</v>
      </c>
      <c r="I71" s="6">
        <f t="shared" si="16"/>
        <v>638</v>
      </c>
      <c r="J71" s="34">
        <f t="shared" si="13"/>
        <v>981</v>
      </c>
      <c r="K71" s="6">
        <f t="shared" si="17"/>
        <v>0</v>
      </c>
      <c r="L71" s="44">
        <f t="shared" si="11"/>
        <v>700</v>
      </c>
    </row>
    <row r="72" spans="1:12" x14ac:dyDescent="0.35">
      <c r="A72" s="23">
        <v>41214</v>
      </c>
      <c r="B72" s="29">
        <v>640</v>
      </c>
      <c r="C72" s="29">
        <v>725</v>
      </c>
      <c r="D72" s="33">
        <f t="shared" si="12"/>
        <v>1681.5</v>
      </c>
      <c r="E72" s="33">
        <f t="shared" si="14"/>
        <v>126</v>
      </c>
      <c r="F72" s="6">
        <f t="shared" si="15"/>
        <v>638</v>
      </c>
      <c r="G72" s="6">
        <f t="shared" si="9"/>
        <v>638</v>
      </c>
      <c r="H72" s="6">
        <f t="shared" si="10"/>
        <v>2</v>
      </c>
      <c r="I72" s="6">
        <f t="shared" si="16"/>
        <v>0</v>
      </c>
      <c r="J72" s="34">
        <f t="shared" si="13"/>
        <v>319</v>
      </c>
      <c r="K72" s="6">
        <f t="shared" si="17"/>
        <v>700</v>
      </c>
      <c r="L72" s="44">
        <f t="shared" si="11"/>
        <v>700</v>
      </c>
    </row>
    <row r="73" spans="1:12" x14ac:dyDescent="0.35">
      <c r="A73" s="23">
        <v>41244</v>
      </c>
      <c r="B73" s="29">
        <v>404</v>
      </c>
      <c r="C73" s="29">
        <v>583</v>
      </c>
      <c r="D73" s="33">
        <f t="shared" si="12"/>
        <v>1469.5</v>
      </c>
      <c r="E73" s="33">
        <f t="shared" si="14"/>
        <v>126</v>
      </c>
      <c r="F73" s="6">
        <f t="shared" si="15"/>
        <v>700</v>
      </c>
      <c r="G73" s="6">
        <f t="shared" si="9"/>
        <v>404</v>
      </c>
      <c r="H73" s="6">
        <f t="shared" si="10"/>
        <v>0</v>
      </c>
      <c r="I73" s="6">
        <f t="shared" si="16"/>
        <v>296</v>
      </c>
      <c r="J73" s="34">
        <f t="shared" si="13"/>
        <v>498</v>
      </c>
      <c r="K73" s="6">
        <f t="shared" si="17"/>
        <v>700</v>
      </c>
      <c r="L73" s="44">
        <f t="shared" si="11"/>
        <v>700</v>
      </c>
    </row>
    <row r="74" spans="1:12" x14ac:dyDescent="0.35">
      <c r="A74" s="23">
        <v>41275</v>
      </c>
      <c r="B74" s="29">
        <v>652</v>
      </c>
      <c r="C74" s="29">
        <v>495</v>
      </c>
      <c r="D74" s="33">
        <f t="shared" si="12"/>
        <v>1434</v>
      </c>
      <c r="E74" s="33">
        <f t="shared" si="14"/>
        <v>126</v>
      </c>
      <c r="F74" s="6">
        <f t="shared" si="15"/>
        <v>996</v>
      </c>
      <c r="G74" s="6">
        <f t="shared" si="9"/>
        <v>652</v>
      </c>
      <c r="H74" s="6">
        <f t="shared" si="10"/>
        <v>0</v>
      </c>
      <c r="I74" s="6">
        <f t="shared" si="16"/>
        <v>344</v>
      </c>
      <c r="J74" s="34">
        <f t="shared" si="13"/>
        <v>670</v>
      </c>
      <c r="K74" s="6">
        <f t="shared" si="17"/>
        <v>700</v>
      </c>
      <c r="L74" s="44">
        <f t="shared" si="11"/>
        <v>0</v>
      </c>
    </row>
    <row r="75" spans="1:12" x14ac:dyDescent="0.35">
      <c r="A75" s="23">
        <v>41306</v>
      </c>
      <c r="B75" s="29">
        <v>533</v>
      </c>
      <c r="C75" s="29">
        <v>531</v>
      </c>
      <c r="D75" s="33">
        <f t="shared" si="12"/>
        <v>1494</v>
      </c>
      <c r="E75" s="33">
        <f t="shared" si="14"/>
        <v>126</v>
      </c>
      <c r="F75" s="6">
        <f t="shared" si="15"/>
        <v>1044</v>
      </c>
      <c r="G75" s="6">
        <f t="shared" si="9"/>
        <v>533</v>
      </c>
      <c r="H75" s="6">
        <f t="shared" si="10"/>
        <v>0</v>
      </c>
      <c r="I75" s="6">
        <f t="shared" si="16"/>
        <v>511</v>
      </c>
      <c r="J75" s="34">
        <f t="shared" si="13"/>
        <v>777.5</v>
      </c>
      <c r="K75" s="6">
        <f t="shared" si="17"/>
        <v>0</v>
      </c>
      <c r="L75" s="44">
        <f t="shared" si="11"/>
        <v>700</v>
      </c>
    </row>
    <row r="76" spans="1:12" x14ac:dyDescent="0.35">
      <c r="A76" s="23">
        <v>41334</v>
      </c>
      <c r="B76" s="29">
        <v>473</v>
      </c>
      <c r="C76" s="29">
        <v>564</v>
      </c>
      <c r="D76" s="33">
        <f t="shared" si="12"/>
        <v>1516.5</v>
      </c>
      <c r="E76" s="33">
        <f t="shared" si="14"/>
        <v>126</v>
      </c>
      <c r="F76" s="6">
        <f t="shared" si="15"/>
        <v>511</v>
      </c>
      <c r="G76" s="6">
        <f t="shared" si="9"/>
        <v>473</v>
      </c>
      <c r="H76" s="6">
        <f t="shared" si="10"/>
        <v>0</v>
      </c>
      <c r="I76" s="6">
        <f t="shared" si="16"/>
        <v>38</v>
      </c>
      <c r="J76" s="34">
        <f t="shared" si="13"/>
        <v>274.5</v>
      </c>
      <c r="K76" s="6">
        <f t="shared" si="17"/>
        <v>700</v>
      </c>
      <c r="L76" s="44">
        <f t="shared" si="11"/>
        <v>700</v>
      </c>
    </row>
    <row r="77" spans="1:12" x14ac:dyDescent="0.35">
      <c r="A77" s="23">
        <v>41365</v>
      </c>
      <c r="B77" s="29">
        <v>646</v>
      </c>
      <c r="C77" s="29">
        <v>546</v>
      </c>
      <c r="D77" s="33">
        <f t="shared" si="12"/>
        <v>1522.5</v>
      </c>
      <c r="E77" s="33">
        <f t="shared" si="14"/>
        <v>126</v>
      </c>
      <c r="F77" s="6">
        <f t="shared" si="15"/>
        <v>738</v>
      </c>
      <c r="G77" s="6">
        <f t="shared" si="9"/>
        <v>646</v>
      </c>
      <c r="H77" s="6">
        <f t="shared" si="10"/>
        <v>0</v>
      </c>
      <c r="I77" s="6">
        <f t="shared" si="16"/>
        <v>92</v>
      </c>
      <c r="J77" s="34">
        <f t="shared" si="13"/>
        <v>415</v>
      </c>
      <c r="K77" s="6">
        <f t="shared" si="17"/>
        <v>700</v>
      </c>
      <c r="L77" s="44">
        <f t="shared" si="11"/>
        <v>700</v>
      </c>
    </row>
    <row r="78" spans="1:12" x14ac:dyDescent="0.35">
      <c r="A78" s="23">
        <v>41395</v>
      </c>
      <c r="B78" s="29">
        <v>662</v>
      </c>
      <c r="C78" s="29">
        <v>561</v>
      </c>
      <c r="D78" s="33">
        <f t="shared" si="12"/>
        <v>1502</v>
      </c>
      <c r="E78" s="33">
        <f t="shared" si="14"/>
        <v>126</v>
      </c>
      <c r="F78" s="6">
        <f t="shared" si="15"/>
        <v>792</v>
      </c>
      <c r="G78" s="6">
        <f t="shared" si="9"/>
        <v>662</v>
      </c>
      <c r="H78" s="6">
        <f t="shared" si="10"/>
        <v>0</v>
      </c>
      <c r="I78" s="6">
        <f t="shared" si="16"/>
        <v>130</v>
      </c>
      <c r="J78" s="34">
        <f t="shared" si="13"/>
        <v>461</v>
      </c>
      <c r="K78" s="6">
        <f t="shared" si="17"/>
        <v>700</v>
      </c>
      <c r="L78" s="44">
        <f t="shared" si="11"/>
        <v>700</v>
      </c>
    </row>
    <row r="79" spans="1:12" x14ac:dyDescent="0.35">
      <c r="A79" s="23">
        <v>41426</v>
      </c>
      <c r="B79" s="29">
        <v>494</v>
      </c>
      <c r="C79" s="29">
        <v>579</v>
      </c>
      <c r="D79" s="33">
        <f t="shared" si="12"/>
        <v>1453.5</v>
      </c>
      <c r="E79" s="33">
        <f t="shared" si="14"/>
        <v>126</v>
      </c>
      <c r="F79" s="6">
        <f t="shared" si="15"/>
        <v>830</v>
      </c>
      <c r="G79" s="6">
        <f t="shared" si="9"/>
        <v>494</v>
      </c>
      <c r="H79" s="6">
        <f t="shared" si="10"/>
        <v>0</v>
      </c>
      <c r="I79" s="6">
        <f t="shared" si="16"/>
        <v>336</v>
      </c>
      <c r="J79" s="34">
        <f t="shared" si="13"/>
        <v>583</v>
      </c>
      <c r="K79" s="6">
        <f t="shared" si="17"/>
        <v>700</v>
      </c>
      <c r="L79" s="44">
        <f t="shared" si="11"/>
        <v>0</v>
      </c>
    </row>
    <row r="80" spans="1:12" x14ac:dyDescent="0.35">
      <c r="A80" s="23">
        <v>41456</v>
      </c>
      <c r="B80" s="29">
        <v>513</v>
      </c>
      <c r="C80" s="29">
        <v>472</v>
      </c>
      <c r="D80" s="33">
        <f t="shared" si="12"/>
        <v>1452.5</v>
      </c>
      <c r="E80" s="33">
        <f t="shared" si="14"/>
        <v>126</v>
      </c>
      <c r="F80" s="6">
        <f t="shared" si="15"/>
        <v>1036</v>
      </c>
      <c r="G80" s="6">
        <f t="shared" si="9"/>
        <v>513</v>
      </c>
      <c r="H80" s="6">
        <f t="shared" si="10"/>
        <v>0</v>
      </c>
      <c r="I80" s="6">
        <f t="shared" si="16"/>
        <v>523</v>
      </c>
      <c r="J80" s="34">
        <f t="shared" si="13"/>
        <v>779.5</v>
      </c>
      <c r="K80" s="6">
        <f t="shared" si="17"/>
        <v>0</v>
      </c>
      <c r="L80" s="44">
        <f t="shared" si="11"/>
        <v>700</v>
      </c>
    </row>
    <row r="81" spans="1:12" x14ac:dyDescent="0.35">
      <c r="A81" s="23">
        <v>41487</v>
      </c>
      <c r="B81" s="29">
        <v>620</v>
      </c>
      <c r="C81" s="29">
        <v>553</v>
      </c>
      <c r="D81" s="33">
        <f t="shared" si="12"/>
        <v>1633</v>
      </c>
      <c r="E81" s="33">
        <f t="shared" si="14"/>
        <v>126</v>
      </c>
      <c r="F81" s="6">
        <f t="shared" si="15"/>
        <v>523</v>
      </c>
      <c r="G81" s="6">
        <f t="shared" si="9"/>
        <v>523</v>
      </c>
      <c r="H81" s="6">
        <f t="shared" si="10"/>
        <v>97</v>
      </c>
      <c r="I81" s="6">
        <f t="shared" si="16"/>
        <v>0</v>
      </c>
      <c r="J81" s="34">
        <f t="shared" si="13"/>
        <v>261.5</v>
      </c>
      <c r="K81" s="6">
        <f t="shared" si="17"/>
        <v>700</v>
      </c>
      <c r="L81" s="44">
        <f t="shared" si="11"/>
        <v>700</v>
      </c>
    </row>
    <row r="82" spans="1:12" x14ac:dyDescent="0.35">
      <c r="A82" s="23">
        <v>41518</v>
      </c>
      <c r="B82" s="29">
        <v>681</v>
      </c>
      <c r="C82" s="29">
        <v>603</v>
      </c>
      <c r="D82" s="33">
        <f t="shared" si="12"/>
        <v>1777.5</v>
      </c>
      <c r="E82" s="33">
        <f t="shared" si="14"/>
        <v>126</v>
      </c>
      <c r="F82" s="6">
        <f t="shared" si="15"/>
        <v>700</v>
      </c>
      <c r="G82" s="6">
        <f t="shared" si="9"/>
        <v>681</v>
      </c>
      <c r="H82" s="6">
        <f t="shared" si="10"/>
        <v>0</v>
      </c>
      <c r="I82" s="6">
        <f t="shared" si="16"/>
        <v>19</v>
      </c>
      <c r="J82" s="34">
        <f t="shared" si="13"/>
        <v>359.5</v>
      </c>
      <c r="K82" s="6">
        <f t="shared" si="17"/>
        <v>700</v>
      </c>
      <c r="L82" s="44">
        <f t="shared" si="11"/>
        <v>700</v>
      </c>
    </row>
    <row r="83" spans="1:12" x14ac:dyDescent="0.35">
      <c r="A83" s="23">
        <v>41548</v>
      </c>
      <c r="B83" s="29">
        <v>579</v>
      </c>
      <c r="C83" s="29">
        <v>702</v>
      </c>
      <c r="D83" s="33">
        <f t="shared" si="12"/>
        <v>1796</v>
      </c>
      <c r="E83" s="33">
        <f t="shared" si="14"/>
        <v>126</v>
      </c>
      <c r="F83" s="6">
        <f t="shared" si="15"/>
        <v>719</v>
      </c>
      <c r="G83" s="6">
        <f t="shared" si="9"/>
        <v>579</v>
      </c>
      <c r="H83" s="6">
        <f t="shared" si="10"/>
        <v>0</v>
      </c>
      <c r="I83" s="6">
        <f t="shared" si="16"/>
        <v>140</v>
      </c>
      <c r="J83" s="34">
        <f t="shared" si="13"/>
        <v>429.5</v>
      </c>
      <c r="K83" s="6">
        <f t="shared" si="17"/>
        <v>700</v>
      </c>
      <c r="L83" s="44">
        <f t="shared" si="11"/>
        <v>700</v>
      </c>
    </row>
    <row r="84" spans="1:12" x14ac:dyDescent="0.35">
      <c r="A84" s="23">
        <v>41579</v>
      </c>
      <c r="B84" s="29">
        <v>586</v>
      </c>
      <c r="C84" s="29">
        <v>693</v>
      </c>
      <c r="D84" s="33">
        <f t="shared" si="12"/>
        <v>1612.5</v>
      </c>
      <c r="E84" s="33">
        <f t="shared" si="14"/>
        <v>126</v>
      </c>
      <c r="F84" s="6">
        <f t="shared" si="15"/>
        <v>840</v>
      </c>
      <c r="G84" s="6">
        <f t="shared" si="9"/>
        <v>586</v>
      </c>
      <c r="H84" s="6">
        <f t="shared" si="10"/>
        <v>0</v>
      </c>
      <c r="I84" s="6">
        <f t="shared" si="16"/>
        <v>254</v>
      </c>
      <c r="J84" s="34">
        <f t="shared" si="13"/>
        <v>547</v>
      </c>
      <c r="K84" s="6">
        <f t="shared" si="17"/>
        <v>700</v>
      </c>
      <c r="L84" s="44">
        <f t="shared" si="11"/>
        <v>700</v>
      </c>
    </row>
    <row r="85" spans="1:12" x14ac:dyDescent="0.35">
      <c r="A85" s="23">
        <v>41609</v>
      </c>
      <c r="B85" s="29">
        <v>437</v>
      </c>
      <c r="C85" s="29">
        <v>550</v>
      </c>
      <c r="D85" s="33">
        <f t="shared" si="12"/>
        <v>1475</v>
      </c>
      <c r="E85" s="33">
        <f t="shared" si="14"/>
        <v>126</v>
      </c>
      <c r="F85" s="6">
        <f t="shared" si="15"/>
        <v>954</v>
      </c>
      <c r="G85" s="6">
        <f t="shared" si="9"/>
        <v>437</v>
      </c>
      <c r="H85" s="6">
        <f t="shared" si="10"/>
        <v>0</v>
      </c>
      <c r="I85" s="6">
        <f t="shared" si="16"/>
        <v>517</v>
      </c>
      <c r="J85" s="34">
        <f t="shared" si="13"/>
        <v>735.5</v>
      </c>
      <c r="K85" s="6">
        <f t="shared" si="17"/>
        <v>700</v>
      </c>
      <c r="L85" s="44">
        <f t="shared" si="11"/>
        <v>0</v>
      </c>
    </row>
    <row r="86" spans="1:12" x14ac:dyDescent="0.35">
      <c r="A86" s="23">
        <v>41640</v>
      </c>
      <c r="B86" s="29">
        <v>919</v>
      </c>
      <c r="C86" s="29">
        <v>487</v>
      </c>
      <c r="D86" s="33">
        <f t="shared" si="12"/>
        <v>1631</v>
      </c>
      <c r="E86" s="33">
        <f t="shared" si="14"/>
        <v>126</v>
      </c>
      <c r="F86" s="6">
        <f t="shared" si="15"/>
        <v>1217</v>
      </c>
      <c r="G86" s="6">
        <f t="shared" si="9"/>
        <v>919</v>
      </c>
      <c r="H86" s="6">
        <f t="shared" si="10"/>
        <v>0</v>
      </c>
      <c r="I86" s="6">
        <f t="shared" si="16"/>
        <v>298</v>
      </c>
      <c r="J86" s="34">
        <f t="shared" si="13"/>
        <v>757.5</v>
      </c>
      <c r="K86" s="6">
        <f t="shared" si="17"/>
        <v>0</v>
      </c>
      <c r="L86" s="44">
        <f t="shared" si="11"/>
        <v>700</v>
      </c>
    </row>
    <row r="87" spans="1:12" x14ac:dyDescent="0.35">
      <c r="A87" s="23">
        <v>41671</v>
      </c>
      <c r="B87" s="29">
        <v>896</v>
      </c>
      <c r="C87" s="29">
        <v>624</v>
      </c>
      <c r="D87" s="33">
        <f t="shared" si="12"/>
        <v>2007</v>
      </c>
      <c r="E87" s="33">
        <f t="shared" si="14"/>
        <v>126</v>
      </c>
      <c r="F87" s="6">
        <f t="shared" si="15"/>
        <v>298</v>
      </c>
      <c r="G87" s="6">
        <f t="shared" si="9"/>
        <v>298</v>
      </c>
      <c r="H87" s="6">
        <f t="shared" si="10"/>
        <v>598</v>
      </c>
      <c r="I87" s="6">
        <f t="shared" si="16"/>
        <v>0</v>
      </c>
      <c r="J87" s="34">
        <f t="shared" si="13"/>
        <v>149</v>
      </c>
      <c r="K87" s="6">
        <f t="shared" si="17"/>
        <v>700</v>
      </c>
      <c r="L87" s="44">
        <f t="shared" si="11"/>
        <v>1400</v>
      </c>
    </row>
    <row r="88" spans="1:12" x14ac:dyDescent="0.35">
      <c r="A88" s="23">
        <v>41699</v>
      </c>
      <c r="B88" s="29">
        <v>1016</v>
      </c>
      <c r="C88" s="29">
        <v>788</v>
      </c>
      <c r="D88" s="33">
        <f t="shared" si="12"/>
        <v>2338</v>
      </c>
      <c r="E88" s="33">
        <f t="shared" si="14"/>
        <v>126</v>
      </c>
      <c r="F88" s="6">
        <f t="shared" si="15"/>
        <v>700</v>
      </c>
      <c r="G88" s="6">
        <f t="shared" si="9"/>
        <v>700</v>
      </c>
      <c r="H88" s="6">
        <f t="shared" si="10"/>
        <v>316</v>
      </c>
      <c r="I88" s="6">
        <f t="shared" si="16"/>
        <v>0</v>
      </c>
      <c r="J88" s="34">
        <f t="shared" si="13"/>
        <v>350</v>
      </c>
      <c r="K88" s="6">
        <f t="shared" si="17"/>
        <v>1400</v>
      </c>
      <c r="L88" s="44">
        <f t="shared" si="11"/>
        <v>700</v>
      </c>
    </row>
    <row r="89" spans="1:12" x14ac:dyDescent="0.35">
      <c r="A89" s="23">
        <v>41730</v>
      </c>
      <c r="B89" s="29">
        <v>946</v>
      </c>
      <c r="C89" s="29">
        <v>938</v>
      </c>
      <c r="D89" s="33">
        <f t="shared" si="12"/>
        <v>2493</v>
      </c>
      <c r="E89" s="33">
        <f t="shared" si="14"/>
        <v>126</v>
      </c>
      <c r="F89" s="6">
        <f t="shared" si="15"/>
        <v>1400</v>
      </c>
      <c r="G89" s="6">
        <f t="shared" si="9"/>
        <v>946</v>
      </c>
      <c r="H89" s="6">
        <f t="shared" si="10"/>
        <v>0</v>
      </c>
      <c r="I89" s="6">
        <f t="shared" si="16"/>
        <v>454</v>
      </c>
      <c r="J89" s="34">
        <f t="shared" si="13"/>
        <v>927</v>
      </c>
      <c r="K89" s="6">
        <f t="shared" si="17"/>
        <v>700</v>
      </c>
      <c r="L89" s="44">
        <f t="shared" si="11"/>
        <v>700</v>
      </c>
    </row>
    <row r="90" spans="1:12" x14ac:dyDescent="0.35">
      <c r="A90" s="23">
        <v>41760</v>
      </c>
      <c r="B90" s="29">
        <v>733</v>
      </c>
      <c r="C90" s="29">
        <v>972</v>
      </c>
      <c r="D90" s="33">
        <f t="shared" si="12"/>
        <v>2377</v>
      </c>
      <c r="E90" s="33">
        <f t="shared" si="14"/>
        <v>126</v>
      </c>
      <c r="F90" s="6">
        <f t="shared" si="15"/>
        <v>1154</v>
      </c>
      <c r="G90" s="6">
        <f t="shared" si="9"/>
        <v>733</v>
      </c>
      <c r="H90" s="6">
        <f t="shared" si="10"/>
        <v>0</v>
      </c>
      <c r="I90" s="6">
        <f t="shared" si="16"/>
        <v>421</v>
      </c>
      <c r="J90" s="34">
        <f t="shared" si="13"/>
        <v>787.5</v>
      </c>
      <c r="K90" s="6">
        <f t="shared" si="17"/>
        <v>700</v>
      </c>
      <c r="L90" s="44">
        <f t="shared" si="11"/>
        <v>700</v>
      </c>
    </row>
    <row r="91" spans="1:12" x14ac:dyDescent="0.35">
      <c r="A91" s="23">
        <v>41791</v>
      </c>
      <c r="B91" s="29">
        <v>644</v>
      </c>
      <c r="C91" s="29">
        <v>914</v>
      </c>
      <c r="D91" s="33">
        <f t="shared" si="12"/>
        <v>2183.5</v>
      </c>
      <c r="E91" s="33">
        <f t="shared" si="14"/>
        <v>126</v>
      </c>
      <c r="F91" s="6">
        <f t="shared" si="15"/>
        <v>1121</v>
      </c>
      <c r="G91" s="6">
        <f t="shared" si="9"/>
        <v>644</v>
      </c>
      <c r="H91" s="6">
        <f t="shared" si="10"/>
        <v>0</v>
      </c>
      <c r="I91" s="6">
        <f t="shared" si="16"/>
        <v>477</v>
      </c>
      <c r="J91" s="34">
        <f t="shared" si="13"/>
        <v>799</v>
      </c>
      <c r="K91" s="6">
        <f t="shared" si="17"/>
        <v>700</v>
      </c>
      <c r="L91" s="44">
        <f t="shared" si="11"/>
        <v>700</v>
      </c>
    </row>
    <row r="92" spans="1:12" x14ac:dyDescent="0.35">
      <c r="A92" s="23">
        <v>41821</v>
      </c>
      <c r="B92" s="29">
        <v>670</v>
      </c>
      <c r="C92" s="29">
        <v>730</v>
      </c>
      <c r="D92" s="33">
        <f t="shared" si="12"/>
        <v>2120</v>
      </c>
      <c r="E92" s="33">
        <f t="shared" si="14"/>
        <v>126</v>
      </c>
      <c r="F92" s="6">
        <f t="shared" si="15"/>
        <v>1177</v>
      </c>
      <c r="G92" s="6">
        <f t="shared" si="9"/>
        <v>670</v>
      </c>
      <c r="H92" s="6">
        <f t="shared" si="10"/>
        <v>0</v>
      </c>
      <c r="I92" s="6">
        <f t="shared" si="16"/>
        <v>507</v>
      </c>
      <c r="J92" s="34">
        <f t="shared" si="13"/>
        <v>842</v>
      </c>
      <c r="K92" s="6">
        <f t="shared" si="17"/>
        <v>700</v>
      </c>
      <c r="L92" s="44">
        <f t="shared" si="11"/>
        <v>700</v>
      </c>
    </row>
    <row r="93" spans="1:12" x14ac:dyDescent="0.35">
      <c r="A93" s="23">
        <v>41852</v>
      </c>
      <c r="B93" s="29">
        <v>816</v>
      </c>
      <c r="C93" s="29">
        <v>827</v>
      </c>
      <c r="D93" s="33">
        <f t="shared" si="12"/>
        <v>2277</v>
      </c>
      <c r="E93" s="33">
        <f t="shared" si="14"/>
        <v>126</v>
      </c>
      <c r="F93" s="6">
        <f t="shared" si="15"/>
        <v>1207</v>
      </c>
      <c r="G93" s="6">
        <f t="shared" si="9"/>
        <v>816</v>
      </c>
      <c r="H93" s="6">
        <f t="shared" si="10"/>
        <v>0</v>
      </c>
      <c r="I93" s="6">
        <f t="shared" si="16"/>
        <v>391</v>
      </c>
      <c r="J93" s="34">
        <f t="shared" si="13"/>
        <v>799</v>
      </c>
      <c r="K93" s="6">
        <f t="shared" si="17"/>
        <v>700</v>
      </c>
      <c r="L93" s="44">
        <f t="shared" si="11"/>
        <v>700</v>
      </c>
    </row>
    <row r="94" spans="1:12" x14ac:dyDescent="0.35">
      <c r="A94" s="23">
        <v>41883</v>
      </c>
      <c r="B94" s="29">
        <v>670</v>
      </c>
      <c r="C94" s="29">
        <v>874</v>
      </c>
      <c r="D94" s="33">
        <f t="shared" si="12"/>
        <v>2346</v>
      </c>
      <c r="E94" s="33">
        <f t="shared" si="14"/>
        <v>126</v>
      </c>
      <c r="F94" s="6">
        <f t="shared" si="15"/>
        <v>1091</v>
      </c>
      <c r="G94" s="6">
        <f t="shared" si="9"/>
        <v>670</v>
      </c>
      <c r="H94" s="6">
        <f t="shared" si="10"/>
        <v>0</v>
      </c>
      <c r="I94" s="6">
        <f t="shared" si="16"/>
        <v>421</v>
      </c>
      <c r="J94" s="34">
        <f t="shared" si="13"/>
        <v>756</v>
      </c>
      <c r="K94" s="6">
        <f t="shared" si="17"/>
        <v>700</v>
      </c>
      <c r="L94" s="44">
        <f t="shared" si="11"/>
        <v>700</v>
      </c>
    </row>
    <row r="95" spans="1:12" x14ac:dyDescent="0.35">
      <c r="A95" s="23">
        <v>41913</v>
      </c>
      <c r="B95" s="29">
        <v>778</v>
      </c>
      <c r="C95" s="29">
        <v>900</v>
      </c>
      <c r="D95" s="33">
        <f t="shared" si="12"/>
        <v>2261.5</v>
      </c>
      <c r="E95" s="33">
        <f t="shared" si="14"/>
        <v>126</v>
      </c>
      <c r="F95" s="6">
        <f t="shared" si="15"/>
        <v>1121</v>
      </c>
      <c r="G95" s="6">
        <f t="shared" si="9"/>
        <v>778</v>
      </c>
      <c r="H95" s="6">
        <f t="shared" si="10"/>
        <v>0</v>
      </c>
      <c r="I95" s="6">
        <f t="shared" si="16"/>
        <v>343</v>
      </c>
      <c r="J95" s="34">
        <f t="shared" si="13"/>
        <v>732</v>
      </c>
      <c r="K95" s="6">
        <f t="shared" si="17"/>
        <v>700</v>
      </c>
      <c r="L95" s="44">
        <f t="shared" si="11"/>
        <v>700</v>
      </c>
    </row>
    <row r="96" spans="1:12" x14ac:dyDescent="0.35">
      <c r="A96" s="23">
        <v>41944</v>
      </c>
      <c r="B96" s="29">
        <v>710</v>
      </c>
      <c r="C96" s="29">
        <v>892</v>
      </c>
      <c r="D96" s="33">
        <f t="shared" si="12"/>
        <v>2049</v>
      </c>
      <c r="E96" s="33">
        <f t="shared" si="14"/>
        <v>126</v>
      </c>
      <c r="F96" s="6">
        <f t="shared" si="15"/>
        <v>1043</v>
      </c>
      <c r="G96" s="6">
        <f t="shared" si="9"/>
        <v>710</v>
      </c>
      <c r="H96" s="6">
        <f t="shared" si="10"/>
        <v>0</v>
      </c>
      <c r="I96" s="6">
        <f t="shared" si="16"/>
        <v>333</v>
      </c>
      <c r="J96" s="34">
        <f t="shared" si="13"/>
        <v>688</v>
      </c>
      <c r="K96" s="6">
        <f t="shared" si="17"/>
        <v>700</v>
      </c>
      <c r="L96" s="44">
        <f t="shared" si="11"/>
        <v>700</v>
      </c>
    </row>
    <row r="97" spans="1:12" x14ac:dyDescent="0.35">
      <c r="A97" s="23">
        <v>41974</v>
      </c>
      <c r="B97" s="29">
        <v>804</v>
      </c>
      <c r="C97" s="29">
        <v>687</v>
      </c>
      <c r="D97" s="33">
        <f t="shared" si="12"/>
        <v>1830</v>
      </c>
      <c r="E97" s="33">
        <f t="shared" si="14"/>
        <v>126</v>
      </c>
      <c r="F97" s="6">
        <f t="shared" si="15"/>
        <v>1033</v>
      </c>
      <c r="G97" s="6">
        <f t="shared" si="9"/>
        <v>804</v>
      </c>
      <c r="H97" s="6">
        <f t="shared" si="10"/>
        <v>0</v>
      </c>
      <c r="I97" s="6">
        <f t="shared" si="16"/>
        <v>229</v>
      </c>
      <c r="J97" s="34">
        <f t="shared" si="13"/>
        <v>631</v>
      </c>
      <c r="K97" s="6">
        <f t="shared" si="17"/>
        <v>700</v>
      </c>
      <c r="L97" s="44">
        <f t="shared" si="11"/>
        <v>700</v>
      </c>
    </row>
    <row r="98" spans="1:12" x14ac:dyDescent="0.35">
      <c r="A98" s="23">
        <v>42005</v>
      </c>
      <c r="B98" s="29">
        <v>649</v>
      </c>
      <c r="C98" s="29">
        <v>688</v>
      </c>
      <c r="D98" s="33">
        <f t="shared" si="12"/>
        <v>1814.5</v>
      </c>
      <c r="E98" s="33">
        <f t="shared" si="14"/>
        <v>126</v>
      </c>
      <c r="F98" s="6">
        <f t="shared" si="15"/>
        <v>929</v>
      </c>
      <c r="G98" s="6">
        <f t="shared" si="9"/>
        <v>649</v>
      </c>
      <c r="H98" s="6">
        <f t="shared" si="10"/>
        <v>0</v>
      </c>
      <c r="I98" s="6">
        <f t="shared" si="16"/>
        <v>280</v>
      </c>
      <c r="J98" s="34">
        <f t="shared" si="13"/>
        <v>604.5</v>
      </c>
      <c r="K98" s="6">
        <f t="shared" si="17"/>
        <v>700</v>
      </c>
      <c r="L98" s="44">
        <f t="shared" si="11"/>
        <v>700</v>
      </c>
    </row>
    <row r="99" spans="1:12" x14ac:dyDescent="0.35">
      <c r="A99" s="23">
        <v>42036</v>
      </c>
      <c r="B99" s="29">
        <v>636</v>
      </c>
      <c r="C99" s="29">
        <v>658</v>
      </c>
      <c r="D99" s="33">
        <f t="shared" si="12"/>
        <v>1837</v>
      </c>
      <c r="E99" s="33">
        <f t="shared" si="14"/>
        <v>126</v>
      </c>
      <c r="F99" s="6">
        <f t="shared" si="15"/>
        <v>980</v>
      </c>
      <c r="G99" s="6">
        <f t="shared" si="9"/>
        <v>636</v>
      </c>
      <c r="H99" s="6">
        <f t="shared" si="10"/>
        <v>0</v>
      </c>
      <c r="I99" s="6">
        <f t="shared" si="16"/>
        <v>344</v>
      </c>
      <c r="J99" s="34">
        <f t="shared" si="13"/>
        <v>662</v>
      </c>
      <c r="K99" s="6">
        <f t="shared" si="17"/>
        <v>700</v>
      </c>
      <c r="L99" s="44">
        <f t="shared" si="11"/>
        <v>700</v>
      </c>
    </row>
    <row r="100" spans="1:12" x14ac:dyDescent="0.35">
      <c r="A100" s="23">
        <v>42064</v>
      </c>
      <c r="B100" s="29">
        <v>785</v>
      </c>
      <c r="C100" s="29">
        <v>685</v>
      </c>
      <c r="D100" s="33">
        <f t="shared" si="12"/>
        <v>1904.5</v>
      </c>
      <c r="E100" s="33">
        <f t="shared" si="14"/>
        <v>126</v>
      </c>
      <c r="F100" s="6">
        <f t="shared" si="15"/>
        <v>1044</v>
      </c>
      <c r="G100" s="6">
        <f t="shared" si="9"/>
        <v>785</v>
      </c>
      <c r="H100" s="6">
        <f t="shared" si="10"/>
        <v>0</v>
      </c>
      <c r="I100" s="6">
        <f t="shared" si="16"/>
        <v>259</v>
      </c>
      <c r="J100" s="34">
        <f t="shared" si="13"/>
        <v>651.5</v>
      </c>
      <c r="K100" s="6">
        <f t="shared" si="17"/>
        <v>700</v>
      </c>
      <c r="L100" s="44">
        <f t="shared" si="11"/>
        <v>700</v>
      </c>
    </row>
    <row r="101" spans="1:12" x14ac:dyDescent="0.35">
      <c r="A101" s="23">
        <v>42095</v>
      </c>
      <c r="B101" s="29">
        <v>733</v>
      </c>
      <c r="C101" s="29">
        <v>736</v>
      </c>
      <c r="D101" s="33">
        <f t="shared" si="12"/>
        <v>1920</v>
      </c>
      <c r="E101" s="33">
        <f t="shared" si="14"/>
        <v>126</v>
      </c>
      <c r="F101" s="6">
        <f t="shared" si="15"/>
        <v>959</v>
      </c>
      <c r="G101" s="6">
        <f t="shared" si="9"/>
        <v>733</v>
      </c>
      <c r="H101" s="6">
        <f t="shared" si="10"/>
        <v>0</v>
      </c>
      <c r="I101" s="6">
        <f t="shared" si="16"/>
        <v>226</v>
      </c>
      <c r="J101" s="34">
        <f t="shared" si="13"/>
        <v>592.5</v>
      </c>
      <c r="K101" s="6">
        <f t="shared" si="17"/>
        <v>700</v>
      </c>
      <c r="L101" s="44">
        <f t="shared" si="11"/>
        <v>700</v>
      </c>
    </row>
    <row r="102" spans="1:12" x14ac:dyDescent="0.35">
      <c r="A102" s="23">
        <v>42125</v>
      </c>
      <c r="B102" s="29">
        <v>693</v>
      </c>
      <c r="C102" s="29">
        <v>715</v>
      </c>
      <c r="D102" s="33">
        <f t="shared" si="12"/>
        <v>1843.5</v>
      </c>
      <c r="E102" s="33">
        <f t="shared" si="14"/>
        <v>126</v>
      </c>
      <c r="F102" s="6">
        <f t="shared" si="15"/>
        <v>926</v>
      </c>
      <c r="G102" s="6">
        <f t="shared" si="9"/>
        <v>693</v>
      </c>
      <c r="H102" s="6">
        <f t="shared" si="10"/>
        <v>0</v>
      </c>
      <c r="I102" s="6">
        <f t="shared" si="16"/>
        <v>233</v>
      </c>
      <c r="J102" s="34">
        <f t="shared" si="13"/>
        <v>579.5</v>
      </c>
      <c r="K102" s="6">
        <f t="shared" si="17"/>
        <v>700</v>
      </c>
      <c r="L102" s="44">
        <f t="shared" si="11"/>
        <v>700</v>
      </c>
    </row>
    <row r="103" spans="1:12" x14ac:dyDescent="0.35">
      <c r="A103" s="23">
        <v>42156</v>
      </c>
      <c r="B103" s="29">
        <v>849</v>
      </c>
      <c r="C103" s="29">
        <v>686</v>
      </c>
      <c r="D103" s="33">
        <f t="shared" si="12"/>
        <v>1805</v>
      </c>
      <c r="E103" s="33">
        <f t="shared" si="14"/>
        <v>126</v>
      </c>
      <c r="F103" s="6">
        <f t="shared" si="15"/>
        <v>933</v>
      </c>
      <c r="G103" s="6">
        <f t="shared" si="9"/>
        <v>849</v>
      </c>
      <c r="H103" s="6">
        <f t="shared" si="10"/>
        <v>0</v>
      </c>
      <c r="I103" s="6">
        <f t="shared" si="16"/>
        <v>84</v>
      </c>
      <c r="J103" s="34">
        <f t="shared" si="13"/>
        <v>508.5</v>
      </c>
      <c r="K103" s="6">
        <f t="shared" si="17"/>
        <v>700</v>
      </c>
      <c r="L103" s="44">
        <f t="shared" si="11"/>
        <v>700</v>
      </c>
    </row>
    <row r="104" spans="1:12" x14ac:dyDescent="0.35">
      <c r="A104" s="23">
        <v>42186</v>
      </c>
      <c r="B104" s="29">
        <v>617</v>
      </c>
      <c r="C104" s="29">
        <v>633</v>
      </c>
      <c r="D104" s="33">
        <f t="shared" si="12"/>
        <v>1882.5</v>
      </c>
      <c r="E104" s="33">
        <f t="shared" si="14"/>
        <v>126</v>
      </c>
      <c r="F104" s="6">
        <f t="shared" si="15"/>
        <v>784</v>
      </c>
      <c r="G104" s="6">
        <f t="shared" si="9"/>
        <v>617</v>
      </c>
      <c r="H104" s="6">
        <f t="shared" si="10"/>
        <v>0</v>
      </c>
      <c r="I104" s="6">
        <f t="shared" si="16"/>
        <v>167</v>
      </c>
      <c r="J104" s="34">
        <f t="shared" si="13"/>
        <v>475.5</v>
      </c>
      <c r="K104" s="6">
        <f t="shared" si="17"/>
        <v>700</v>
      </c>
      <c r="L104" s="44">
        <f t="shared" si="11"/>
        <v>700</v>
      </c>
    </row>
    <row r="105" spans="1:12" x14ac:dyDescent="0.35">
      <c r="A105" s="23">
        <v>42217</v>
      </c>
      <c r="B105" s="29">
        <v>860</v>
      </c>
      <c r="C105" s="29">
        <v>720</v>
      </c>
      <c r="D105" s="33">
        <f t="shared" si="12"/>
        <v>2099</v>
      </c>
      <c r="E105" s="33">
        <f t="shared" si="14"/>
        <v>126</v>
      </c>
      <c r="F105" s="6">
        <f t="shared" si="15"/>
        <v>867</v>
      </c>
      <c r="G105" s="6">
        <f t="shared" si="9"/>
        <v>860</v>
      </c>
      <c r="H105" s="6">
        <f t="shared" si="10"/>
        <v>0</v>
      </c>
      <c r="I105" s="6">
        <f t="shared" si="16"/>
        <v>7</v>
      </c>
      <c r="J105" s="34">
        <f t="shared" si="13"/>
        <v>437</v>
      </c>
      <c r="K105" s="6">
        <f t="shared" si="17"/>
        <v>700</v>
      </c>
      <c r="L105" s="44">
        <f t="shared" si="11"/>
        <v>700</v>
      </c>
    </row>
    <row r="106" spans="1:12" x14ac:dyDescent="0.35">
      <c r="A106" s="23">
        <v>42248</v>
      </c>
      <c r="B106" s="29">
        <v>777</v>
      </c>
      <c r="C106" s="29">
        <v>807</v>
      </c>
      <c r="D106" s="33">
        <f t="shared" si="12"/>
        <v>2316</v>
      </c>
      <c r="E106" s="33">
        <f t="shared" si="14"/>
        <v>126</v>
      </c>
      <c r="F106" s="6">
        <f t="shared" si="15"/>
        <v>707</v>
      </c>
      <c r="G106" s="6">
        <f t="shared" si="9"/>
        <v>707</v>
      </c>
      <c r="H106" s="6">
        <f t="shared" si="10"/>
        <v>70</v>
      </c>
      <c r="I106" s="6">
        <f t="shared" si="16"/>
        <v>0</v>
      </c>
      <c r="J106" s="34">
        <f t="shared" si="13"/>
        <v>353.5</v>
      </c>
      <c r="K106" s="6">
        <f t="shared" si="17"/>
        <v>700</v>
      </c>
      <c r="L106" s="44">
        <f t="shared" si="11"/>
        <v>1400</v>
      </c>
    </row>
    <row r="107" spans="1:12" x14ac:dyDescent="0.35">
      <c r="A107" s="23">
        <v>42278</v>
      </c>
      <c r="B107" s="29">
        <v>1010</v>
      </c>
      <c r="C107" s="29">
        <v>892</v>
      </c>
      <c r="D107" s="33">
        <f t="shared" si="12"/>
        <v>2411.5</v>
      </c>
      <c r="E107" s="33">
        <f t="shared" si="14"/>
        <v>126</v>
      </c>
      <c r="F107" s="6">
        <f>I106+K106</f>
        <v>700</v>
      </c>
      <c r="G107" s="6">
        <f t="shared" si="9"/>
        <v>700</v>
      </c>
      <c r="H107" s="6">
        <f t="shared" si="10"/>
        <v>310</v>
      </c>
      <c r="I107" s="6">
        <f t="shared" si="16"/>
        <v>0</v>
      </c>
      <c r="J107" s="34">
        <f t="shared" si="13"/>
        <v>350</v>
      </c>
      <c r="K107" s="6">
        <f t="shared" si="17"/>
        <v>1400</v>
      </c>
      <c r="L107" s="44">
        <f t="shared" si="11"/>
        <v>700</v>
      </c>
    </row>
    <row r="108" spans="1:12" x14ac:dyDescent="0.35">
      <c r="A108" s="23">
        <v>42309</v>
      </c>
      <c r="B108" s="29">
        <v>934</v>
      </c>
      <c r="C108" s="29">
        <v>982</v>
      </c>
      <c r="D108" s="33">
        <f t="shared" si="12"/>
        <v>2368</v>
      </c>
      <c r="E108" s="33">
        <f t="shared" si="14"/>
        <v>126</v>
      </c>
      <c r="F108" s="6">
        <f t="shared" si="15"/>
        <v>1400</v>
      </c>
      <c r="G108" s="6">
        <f t="shared" si="9"/>
        <v>934</v>
      </c>
      <c r="H108" s="6">
        <f t="shared" si="10"/>
        <v>0</v>
      </c>
      <c r="I108" s="6">
        <f t="shared" si="16"/>
        <v>466</v>
      </c>
      <c r="J108" s="34">
        <f t="shared" si="13"/>
        <v>933</v>
      </c>
      <c r="K108" s="6">
        <f t="shared" si="17"/>
        <v>700</v>
      </c>
      <c r="L108" s="44">
        <f t="shared" si="11"/>
        <v>700</v>
      </c>
    </row>
    <row r="109" spans="1:12" x14ac:dyDescent="0.35">
      <c r="A109" s="23">
        <v>42339</v>
      </c>
      <c r="B109" s="29">
        <v>1024</v>
      </c>
      <c r="C109" s="29">
        <v>823</v>
      </c>
      <c r="D109" s="33">
        <f t="shared" si="12"/>
        <v>2304</v>
      </c>
      <c r="E109" s="33">
        <f t="shared" si="14"/>
        <v>126</v>
      </c>
      <c r="F109" s="6">
        <f t="shared" si="15"/>
        <v>1166</v>
      </c>
      <c r="G109" s="6">
        <f t="shared" si="9"/>
        <v>1024</v>
      </c>
      <c r="H109" s="6">
        <f t="shared" si="10"/>
        <v>0</v>
      </c>
      <c r="I109" s="6">
        <f t="shared" si="16"/>
        <v>142</v>
      </c>
      <c r="J109" s="34">
        <f t="shared" si="13"/>
        <v>654</v>
      </c>
      <c r="K109" s="6">
        <f t="shared" si="17"/>
        <v>700</v>
      </c>
      <c r="L109" s="44">
        <f t="shared" si="11"/>
        <v>700</v>
      </c>
    </row>
    <row r="110" spans="1:12" x14ac:dyDescent="0.35">
      <c r="A110" s="23">
        <v>42370</v>
      </c>
      <c r="B110" s="29">
        <v>1089</v>
      </c>
      <c r="C110" s="29">
        <v>874</v>
      </c>
      <c r="D110" s="33">
        <f t="shared" si="12"/>
        <v>2483.5</v>
      </c>
      <c r="E110" s="33">
        <f t="shared" si="14"/>
        <v>126</v>
      </c>
      <c r="F110" s="6">
        <f t="shared" si="15"/>
        <v>842</v>
      </c>
      <c r="G110" s="6">
        <f t="shared" si="9"/>
        <v>842</v>
      </c>
      <c r="H110" s="6">
        <f t="shared" si="10"/>
        <v>247</v>
      </c>
      <c r="I110" s="6">
        <f t="shared" si="16"/>
        <v>0</v>
      </c>
      <c r="J110" s="34">
        <f t="shared" si="13"/>
        <v>421</v>
      </c>
      <c r="K110" s="6">
        <f t="shared" si="17"/>
        <v>700</v>
      </c>
      <c r="L110" s="44">
        <f t="shared" si="11"/>
        <v>1400</v>
      </c>
    </row>
    <row r="111" spans="1:12" x14ac:dyDescent="0.35">
      <c r="A111" s="23">
        <v>42401</v>
      </c>
      <c r="B111" s="29">
        <v>899</v>
      </c>
      <c r="C111" s="29">
        <v>962</v>
      </c>
      <c r="D111" s="33">
        <f t="shared" si="12"/>
        <v>2669</v>
      </c>
      <c r="E111" s="33">
        <f t="shared" si="14"/>
        <v>126</v>
      </c>
      <c r="F111" s="6">
        <f t="shared" si="15"/>
        <v>700</v>
      </c>
      <c r="G111" s="6">
        <f t="shared" si="9"/>
        <v>700</v>
      </c>
      <c r="H111" s="6">
        <f t="shared" si="10"/>
        <v>199</v>
      </c>
      <c r="I111" s="6">
        <f t="shared" si="16"/>
        <v>0</v>
      </c>
      <c r="J111" s="34">
        <f t="shared" si="13"/>
        <v>350</v>
      </c>
      <c r="K111" s="6">
        <f t="shared" si="17"/>
        <v>1400</v>
      </c>
      <c r="L111" s="44">
        <f t="shared" si="11"/>
        <v>700</v>
      </c>
    </row>
    <row r="112" spans="1:12" x14ac:dyDescent="0.35">
      <c r="A112" s="23">
        <v>42430</v>
      </c>
      <c r="B112" s="29">
        <v>933</v>
      </c>
      <c r="C112" s="29">
        <v>1043</v>
      </c>
      <c r="D112" s="33">
        <f t="shared" si="12"/>
        <v>2783</v>
      </c>
      <c r="E112" s="33">
        <f t="shared" si="14"/>
        <v>126</v>
      </c>
      <c r="F112" s="6">
        <f t="shared" si="15"/>
        <v>1400</v>
      </c>
      <c r="G112" s="6">
        <f t="shared" si="9"/>
        <v>933</v>
      </c>
      <c r="H112" s="6">
        <f t="shared" si="10"/>
        <v>0</v>
      </c>
      <c r="I112" s="6">
        <f t="shared" si="16"/>
        <v>467</v>
      </c>
      <c r="J112" s="34">
        <f t="shared" si="13"/>
        <v>933.5</v>
      </c>
      <c r="K112" s="6">
        <f t="shared" si="17"/>
        <v>700</v>
      </c>
      <c r="L112" s="44">
        <f t="shared" si="11"/>
        <v>700</v>
      </c>
    </row>
    <row r="113" spans="1:12" x14ac:dyDescent="0.35">
      <c r="A113" s="23">
        <v>42461</v>
      </c>
      <c r="B113" s="29">
        <v>1052</v>
      </c>
      <c r="C113" s="29">
        <v>1076</v>
      </c>
      <c r="D113" s="33">
        <f t="shared" si="12"/>
        <v>2774</v>
      </c>
      <c r="E113" s="33">
        <f t="shared" si="14"/>
        <v>126</v>
      </c>
      <c r="F113" s="6">
        <f t="shared" si="15"/>
        <v>1167</v>
      </c>
      <c r="G113" s="6">
        <f t="shared" si="9"/>
        <v>1052</v>
      </c>
      <c r="H113" s="6">
        <f t="shared" si="10"/>
        <v>0</v>
      </c>
      <c r="I113" s="6">
        <f t="shared" si="16"/>
        <v>115</v>
      </c>
      <c r="J113" s="34">
        <f t="shared" si="13"/>
        <v>641</v>
      </c>
      <c r="K113" s="6">
        <f t="shared" si="17"/>
        <v>700</v>
      </c>
      <c r="L113" s="44">
        <f t="shared" si="11"/>
        <v>1400</v>
      </c>
    </row>
    <row r="114" spans="1:12" x14ac:dyDescent="0.35">
      <c r="A114" s="23">
        <v>42491</v>
      </c>
      <c r="B114" s="29">
        <v>832</v>
      </c>
      <c r="C114" s="29">
        <v>1076</v>
      </c>
      <c r="D114" s="33">
        <f t="shared" si="12"/>
        <v>2596</v>
      </c>
      <c r="E114" s="33">
        <f t="shared" si="14"/>
        <v>126</v>
      </c>
      <c r="F114" s="6">
        <f t="shared" si="15"/>
        <v>815</v>
      </c>
      <c r="G114" s="6">
        <f t="shared" si="9"/>
        <v>815</v>
      </c>
      <c r="H114" s="6">
        <f t="shared" si="10"/>
        <v>17</v>
      </c>
      <c r="I114" s="6">
        <f t="shared" si="16"/>
        <v>0</v>
      </c>
      <c r="J114" s="34">
        <f t="shared" si="13"/>
        <v>407.5</v>
      </c>
      <c r="K114" s="6">
        <f t="shared" si="17"/>
        <v>1400</v>
      </c>
      <c r="L114" s="44">
        <f t="shared" si="11"/>
        <v>700</v>
      </c>
    </row>
    <row r="115" spans="1:12" x14ac:dyDescent="0.35">
      <c r="A115" s="23">
        <v>42522</v>
      </c>
      <c r="B115" s="29">
        <v>808</v>
      </c>
      <c r="C115" s="29">
        <v>992</v>
      </c>
      <c r="D115" s="33">
        <f t="shared" si="12"/>
        <v>2347.5</v>
      </c>
      <c r="E115" s="33">
        <f t="shared" si="14"/>
        <v>126</v>
      </c>
      <c r="F115" s="6">
        <f t="shared" si="15"/>
        <v>1400</v>
      </c>
      <c r="G115" s="6">
        <f t="shared" si="9"/>
        <v>808</v>
      </c>
      <c r="H115" s="6">
        <f t="shared" si="10"/>
        <v>0</v>
      </c>
      <c r="I115" s="6">
        <f t="shared" si="16"/>
        <v>592</v>
      </c>
      <c r="J115" s="34">
        <f t="shared" si="13"/>
        <v>996</v>
      </c>
      <c r="K115" s="6">
        <f t="shared" si="17"/>
        <v>700</v>
      </c>
      <c r="L115" s="44">
        <f t="shared" si="11"/>
        <v>700</v>
      </c>
    </row>
    <row r="116" spans="1:12" x14ac:dyDescent="0.35">
      <c r="A116" s="23">
        <v>42552</v>
      </c>
      <c r="B116" s="29">
        <v>636</v>
      </c>
      <c r="C116" s="29">
        <v>804</v>
      </c>
      <c r="D116" s="33">
        <f t="shared" si="12"/>
        <v>2254</v>
      </c>
      <c r="E116" s="33">
        <f t="shared" si="14"/>
        <v>126</v>
      </c>
      <c r="F116" s="6">
        <f t="shared" si="15"/>
        <v>1292</v>
      </c>
      <c r="G116" s="6">
        <f t="shared" si="9"/>
        <v>636</v>
      </c>
      <c r="H116" s="6">
        <f t="shared" si="10"/>
        <v>0</v>
      </c>
      <c r="I116" s="6">
        <f t="shared" si="16"/>
        <v>656</v>
      </c>
      <c r="J116" s="34">
        <f t="shared" si="13"/>
        <v>974</v>
      </c>
      <c r="K116" s="6">
        <f t="shared" si="17"/>
        <v>700</v>
      </c>
      <c r="L116" s="44">
        <f t="shared" si="11"/>
        <v>700</v>
      </c>
    </row>
    <row r="117" spans="1:12" x14ac:dyDescent="0.35">
      <c r="A117" s="23">
        <v>42583</v>
      </c>
      <c r="B117" s="29">
        <v>1031</v>
      </c>
      <c r="C117" s="29">
        <v>851</v>
      </c>
      <c r="D117" s="33">
        <f t="shared" si="12"/>
        <v>2495.5</v>
      </c>
      <c r="E117" s="33">
        <f t="shared" si="14"/>
        <v>126</v>
      </c>
      <c r="F117" s="6">
        <f t="shared" si="15"/>
        <v>1356</v>
      </c>
      <c r="G117" s="6">
        <f t="shared" si="9"/>
        <v>1031</v>
      </c>
      <c r="H117" s="6">
        <f t="shared" si="10"/>
        <v>0</v>
      </c>
      <c r="I117" s="6">
        <f t="shared" si="16"/>
        <v>325</v>
      </c>
      <c r="J117" s="34">
        <f t="shared" si="13"/>
        <v>840.5</v>
      </c>
      <c r="K117" s="6">
        <f t="shared" si="17"/>
        <v>700</v>
      </c>
      <c r="L117" s="44">
        <f t="shared" si="11"/>
        <v>700</v>
      </c>
    </row>
    <row r="118" spans="1:12" x14ac:dyDescent="0.35">
      <c r="A118" s="23">
        <v>42614</v>
      </c>
      <c r="B118" s="29">
        <v>1193</v>
      </c>
      <c r="C118" s="29">
        <v>946</v>
      </c>
      <c r="D118" s="33">
        <f t="shared" si="12"/>
        <v>2812</v>
      </c>
      <c r="E118" s="33">
        <f t="shared" si="14"/>
        <v>126</v>
      </c>
      <c r="F118" s="6">
        <f t="shared" si="15"/>
        <v>1025</v>
      </c>
      <c r="G118" s="6">
        <f t="shared" si="9"/>
        <v>1025</v>
      </c>
      <c r="H118" s="6">
        <f t="shared" si="10"/>
        <v>168</v>
      </c>
      <c r="I118" s="6">
        <f t="shared" si="16"/>
        <v>0</v>
      </c>
      <c r="J118" s="34">
        <f t="shared" si="13"/>
        <v>512.5</v>
      </c>
      <c r="K118" s="6">
        <f t="shared" si="17"/>
        <v>700</v>
      </c>
      <c r="L118" s="44">
        <f t="shared" si="11"/>
        <v>1400</v>
      </c>
    </row>
    <row r="119" spans="1:12" x14ac:dyDescent="0.35">
      <c r="A119" s="23">
        <v>42644</v>
      </c>
      <c r="B119" s="29">
        <v>1096</v>
      </c>
      <c r="C119" s="29">
        <v>1145</v>
      </c>
      <c r="D119" s="33">
        <f t="shared" si="12"/>
        <v>3036.5</v>
      </c>
      <c r="E119" s="33">
        <f t="shared" si="14"/>
        <v>126</v>
      </c>
      <c r="F119" s="6">
        <f t="shared" si="15"/>
        <v>700</v>
      </c>
      <c r="G119" s="6">
        <f t="shared" si="9"/>
        <v>700</v>
      </c>
      <c r="H119" s="6">
        <f t="shared" si="10"/>
        <v>396</v>
      </c>
      <c r="I119" s="6">
        <f t="shared" si="16"/>
        <v>0</v>
      </c>
      <c r="J119" s="34">
        <f t="shared" si="13"/>
        <v>350</v>
      </c>
      <c r="K119" s="6">
        <f t="shared" si="17"/>
        <v>1400</v>
      </c>
      <c r="L119" s="44">
        <f t="shared" si="11"/>
        <v>1400</v>
      </c>
    </row>
    <row r="120" spans="1:12" x14ac:dyDescent="0.35">
      <c r="A120" s="23">
        <v>42675</v>
      </c>
      <c r="B120" s="29">
        <v>1663</v>
      </c>
      <c r="C120" s="29">
        <v>1190</v>
      </c>
      <c r="D120" s="33">
        <f t="shared" si="12"/>
        <v>2989</v>
      </c>
      <c r="E120" s="33">
        <f t="shared" si="14"/>
        <v>126</v>
      </c>
      <c r="F120" s="6">
        <f t="shared" si="15"/>
        <v>1400</v>
      </c>
      <c r="G120" s="6">
        <f t="shared" si="9"/>
        <v>1400</v>
      </c>
      <c r="H120" s="6">
        <f t="shared" si="10"/>
        <v>263</v>
      </c>
      <c r="I120" s="6">
        <f t="shared" si="16"/>
        <v>0</v>
      </c>
      <c r="J120" s="34">
        <f t="shared" si="13"/>
        <v>700</v>
      </c>
      <c r="K120" s="6">
        <f t="shared" si="17"/>
        <v>1400</v>
      </c>
      <c r="L120" s="44">
        <f t="shared" si="11"/>
        <v>700</v>
      </c>
    </row>
    <row r="121" spans="1:12" x14ac:dyDescent="0.35">
      <c r="A121" s="23">
        <v>42705</v>
      </c>
      <c r="B121" s="29">
        <v>866</v>
      </c>
      <c r="C121" s="29">
        <v>1151</v>
      </c>
      <c r="D121" s="33">
        <f t="shared" si="12"/>
        <v>2933.5</v>
      </c>
      <c r="E121" s="33">
        <f t="shared" si="14"/>
        <v>126</v>
      </c>
      <c r="F121" s="6">
        <f t="shared" si="15"/>
        <v>1400</v>
      </c>
      <c r="G121" s="6">
        <f t="shared" si="9"/>
        <v>866</v>
      </c>
      <c r="H121" s="6">
        <f t="shared" si="10"/>
        <v>0</v>
      </c>
      <c r="I121" s="6">
        <f t="shared" si="16"/>
        <v>534</v>
      </c>
      <c r="J121" s="34">
        <f t="shared" si="13"/>
        <v>967</v>
      </c>
      <c r="K121" s="6">
        <f t="shared" si="17"/>
        <v>700</v>
      </c>
      <c r="L121" s="44">
        <f t="shared" si="11"/>
        <v>1400</v>
      </c>
    </row>
    <row r="122" spans="1:12" x14ac:dyDescent="0.35">
      <c r="A122" s="23">
        <v>42736</v>
      </c>
      <c r="B122" s="29">
        <v>1540</v>
      </c>
      <c r="C122" s="29">
        <v>1044</v>
      </c>
      <c r="D122" s="33">
        <f t="shared" si="12"/>
        <v>3074.5</v>
      </c>
      <c r="E122" s="33">
        <f t="shared" si="14"/>
        <v>126</v>
      </c>
      <c r="F122" s="6">
        <f t="shared" si="15"/>
        <v>1234</v>
      </c>
      <c r="G122" s="6">
        <f t="shared" si="9"/>
        <v>1234</v>
      </c>
      <c r="H122" s="6">
        <f t="shared" si="10"/>
        <v>306</v>
      </c>
      <c r="I122" s="6">
        <f t="shared" si="16"/>
        <v>0</v>
      </c>
      <c r="J122" s="34">
        <f t="shared" si="13"/>
        <v>617</v>
      </c>
      <c r="K122" s="6">
        <f t="shared" si="17"/>
        <v>1400</v>
      </c>
      <c r="L122" s="44">
        <f t="shared" si="11"/>
        <v>700</v>
      </c>
    </row>
    <row r="123" spans="1:12" x14ac:dyDescent="0.35">
      <c r="A123" s="23">
        <v>42767</v>
      </c>
      <c r="B123" s="29"/>
      <c r="C123" s="29">
        <v>1225</v>
      </c>
      <c r="D123" s="33">
        <f t="shared" si="12"/>
        <v>3441</v>
      </c>
      <c r="E123" s="33">
        <f t="shared" si="14"/>
        <v>126</v>
      </c>
      <c r="F123" s="6"/>
      <c r="G123" s="6"/>
      <c r="H123" s="6"/>
      <c r="I123" s="6"/>
      <c r="J123" s="6"/>
      <c r="K123" s="6"/>
      <c r="L123" s="44"/>
    </row>
    <row r="124" spans="1:12" x14ac:dyDescent="0.35">
      <c r="A124" s="23">
        <v>42795</v>
      </c>
      <c r="B124" s="29"/>
      <c r="C124" s="29">
        <v>1359</v>
      </c>
      <c r="D124" s="33">
        <f t="shared" si="12"/>
        <v>3690</v>
      </c>
      <c r="E124" s="33">
        <f t="shared" si="14"/>
        <v>126</v>
      </c>
      <c r="F124" s="6"/>
      <c r="G124" s="6"/>
      <c r="H124" s="6"/>
      <c r="I124" s="6"/>
      <c r="J124" s="6"/>
      <c r="K124" s="6"/>
      <c r="L124" s="44"/>
    </row>
    <row r="125" spans="1:12" x14ac:dyDescent="0.35">
      <c r="A125" s="23">
        <v>42826</v>
      </c>
      <c r="B125" s="29"/>
      <c r="C125" s="29">
        <v>1462</v>
      </c>
      <c r="D125" s="33">
        <f t="shared" si="12"/>
        <v>3825</v>
      </c>
      <c r="E125" s="33">
        <f t="shared" si="14"/>
        <v>126</v>
      </c>
      <c r="F125" s="6"/>
      <c r="G125" s="6"/>
      <c r="H125" s="6"/>
      <c r="I125" s="6"/>
      <c r="J125" s="6"/>
      <c r="K125" s="6"/>
      <c r="L125" s="44"/>
    </row>
    <row r="126" spans="1:12" x14ac:dyDescent="0.35">
      <c r="A126" s="23">
        <v>42856</v>
      </c>
      <c r="B126" s="29"/>
      <c r="C126" s="29">
        <v>1486</v>
      </c>
      <c r="D126" s="33">
        <f t="shared" si="12"/>
        <v>3780</v>
      </c>
      <c r="E126" s="33">
        <f t="shared" si="14"/>
        <v>126</v>
      </c>
      <c r="F126" s="6"/>
      <c r="G126" s="6"/>
      <c r="H126" s="6"/>
      <c r="I126" s="6"/>
      <c r="J126" s="6"/>
      <c r="K126" s="6"/>
      <c r="L126" s="44"/>
    </row>
    <row r="127" spans="1:12" x14ac:dyDescent="0.35">
      <c r="A127" s="23">
        <v>42887</v>
      </c>
      <c r="B127" s="29"/>
      <c r="C127" s="29">
        <v>1502</v>
      </c>
      <c r="D127" s="33">
        <f t="shared" si="12"/>
        <v>3746</v>
      </c>
      <c r="E127" s="33">
        <f t="shared" si="14"/>
        <v>126</v>
      </c>
      <c r="F127" s="6"/>
      <c r="G127" s="6"/>
      <c r="H127" s="6"/>
      <c r="I127" s="6"/>
      <c r="J127" s="6"/>
      <c r="K127" s="6"/>
      <c r="L127" s="44"/>
    </row>
    <row r="128" spans="1:12" x14ac:dyDescent="0.35">
      <c r="A128" s="23">
        <v>42917</v>
      </c>
      <c r="B128" s="29"/>
      <c r="C128" s="29">
        <v>1332</v>
      </c>
      <c r="D128" s="33">
        <f t="shared" si="12"/>
        <v>3877</v>
      </c>
      <c r="E128" s="33">
        <f t="shared" si="14"/>
        <v>126</v>
      </c>
      <c r="F128" s="6"/>
      <c r="G128" s="6"/>
      <c r="H128" s="6"/>
      <c r="I128" s="6"/>
      <c r="J128" s="6"/>
      <c r="K128" s="6"/>
      <c r="L128" s="44"/>
    </row>
    <row r="129" spans="1:12" x14ac:dyDescent="0.35">
      <c r="A129" s="23">
        <v>42948</v>
      </c>
      <c r="B129" s="29"/>
      <c r="C129" s="29">
        <v>1572</v>
      </c>
      <c r="D129" s="33">
        <f t="shared" si="12"/>
        <v>4357.5</v>
      </c>
      <c r="E129" s="33">
        <f t="shared" si="14"/>
        <v>126</v>
      </c>
      <c r="F129" s="6"/>
      <c r="G129" s="6"/>
      <c r="H129" s="6"/>
      <c r="I129" s="6"/>
      <c r="J129" s="6"/>
      <c r="K129" s="6"/>
      <c r="L129" s="44"/>
    </row>
    <row r="130" spans="1:12" x14ac:dyDescent="0.35">
      <c r="A130" s="23">
        <v>42979</v>
      </c>
      <c r="B130" s="29"/>
      <c r="C130" s="29">
        <v>1694</v>
      </c>
      <c r="D130" s="33">
        <f t="shared" si="12"/>
        <v>4784.5</v>
      </c>
      <c r="E130" s="33">
        <f t="shared" si="14"/>
        <v>126</v>
      </c>
      <c r="F130" s="6"/>
      <c r="G130" s="6"/>
      <c r="H130" s="6"/>
      <c r="I130" s="6"/>
      <c r="J130" s="6"/>
      <c r="K130" s="6"/>
      <c r="L130" s="44"/>
    </row>
    <row r="131" spans="1:12" x14ac:dyDescent="0.35">
      <c r="A131" s="23">
        <v>43009</v>
      </c>
      <c r="B131" s="29"/>
      <c r="C131" s="29">
        <v>1931</v>
      </c>
      <c r="D131" s="33">
        <f t="shared" ref="D131:D133" si="18">C131+C132+C133/2+E131</f>
        <v>5015</v>
      </c>
      <c r="E131" s="33">
        <f t="shared" si="14"/>
        <v>126</v>
      </c>
      <c r="F131" s="6"/>
      <c r="G131" s="6"/>
      <c r="H131" s="6"/>
      <c r="I131" s="6"/>
      <c r="J131" s="6"/>
      <c r="K131" s="6"/>
      <c r="L131" s="44"/>
    </row>
    <row r="132" spans="1:12" x14ac:dyDescent="0.35">
      <c r="A132" s="23">
        <v>43040</v>
      </c>
      <c r="B132" s="29"/>
      <c r="C132" s="29">
        <v>2067</v>
      </c>
      <c r="D132" s="33">
        <f t="shared" si="18"/>
        <v>3975</v>
      </c>
      <c r="E132" s="33">
        <f t="shared" ref="E132:E133" si="19">E131</f>
        <v>126</v>
      </c>
      <c r="F132" s="6"/>
      <c r="G132" s="6"/>
      <c r="H132" s="6"/>
      <c r="I132" s="6"/>
      <c r="J132" s="6"/>
      <c r="K132" s="6"/>
      <c r="L132" s="44"/>
    </row>
    <row r="133" spans="1:12" x14ac:dyDescent="0.35">
      <c r="A133" s="23">
        <v>43070</v>
      </c>
      <c r="B133" s="29"/>
      <c r="C133" s="29">
        <v>1782</v>
      </c>
      <c r="D133" s="33">
        <f t="shared" si="18"/>
        <v>1908</v>
      </c>
      <c r="E133" s="33">
        <f t="shared" si="19"/>
        <v>126</v>
      </c>
      <c r="F133" s="6"/>
      <c r="G133" s="6"/>
      <c r="H133" s="6"/>
      <c r="I133" s="6"/>
      <c r="J133" s="6"/>
      <c r="K133" s="6"/>
      <c r="L133" s="4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M64"/>
  <sheetViews>
    <sheetView topLeftCell="B1" zoomScaleNormal="100" workbookViewId="0">
      <selection activeCell="G37" sqref="G37"/>
    </sheetView>
  </sheetViews>
  <sheetFormatPr defaultColWidth="8.7265625" defaultRowHeight="14.5" x14ac:dyDescent="0.35"/>
  <cols>
    <col min="1" max="1" width="7.26953125" hidden="1" customWidth="1"/>
    <col min="2" max="2" width="9.26953125" bestFit="1" customWidth="1"/>
    <col min="3" max="3" width="10.7265625" style="4" bestFit="1" customWidth="1"/>
    <col min="4" max="4" width="10.26953125" style="4" bestFit="1" customWidth="1"/>
    <col min="5" max="5" width="11" style="4" bestFit="1" customWidth="1"/>
    <col min="6" max="6" width="9.7265625" style="4" bestFit="1" customWidth="1"/>
    <col min="7" max="7" width="9.26953125" style="2" customWidth="1"/>
    <col min="8" max="8" width="10.26953125" style="4" bestFit="1" customWidth="1"/>
    <col min="9" max="9" width="9.1796875" style="4"/>
    <col min="12" max="12" width="11" bestFit="1" customWidth="1"/>
  </cols>
  <sheetData>
    <row r="2" spans="1:13" x14ac:dyDescent="0.35">
      <c r="E2" s="6" t="s">
        <v>13</v>
      </c>
      <c r="F2" s="6" t="s">
        <v>14</v>
      </c>
      <c r="G2" s="5" t="s">
        <v>15</v>
      </c>
    </row>
    <row r="3" spans="1:13" x14ac:dyDescent="0.35">
      <c r="E3" s="2">
        <v>0.3</v>
      </c>
      <c r="F3" s="2">
        <v>0.2</v>
      </c>
      <c r="G3" s="2">
        <v>0.3</v>
      </c>
    </row>
    <row r="4" spans="1:13" x14ac:dyDescent="0.35">
      <c r="A4" t="s">
        <v>16</v>
      </c>
      <c r="B4" s="1" t="s">
        <v>17</v>
      </c>
      <c r="C4" s="1" t="s">
        <v>5</v>
      </c>
      <c r="D4" s="6" t="s">
        <v>2</v>
      </c>
      <c r="E4" s="14" t="s">
        <v>18</v>
      </c>
      <c r="F4" s="13" t="s">
        <v>19</v>
      </c>
      <c r="G4" s="15" t="s">
        <v>20</v>
      </c>
      <c r="H4" s="6" t="s">
        <v>10</v>
      </c>
      <c r="K4" s="11" t="str">
        <f>D4</f>
        <v>Forecast</v>
      </c>
      <c r="L4" s="10" t="s">
        <v>21</v>
      </c>
      <c r="M4" s="10" t="s">
        <v>22</v>
      </c>
    </row>
    <row r="5" spans="1:13" x14ac:dyDescent="0.35">
      <c r="A5" s="3">
        <v>0.52173913043478259</v>
      </c>
      <c r="B5" s="4">
        <v>1</v>
      </c>
      <c r="C5" s="4">
        <v>200</v>
      </c>
      <c r="E5" s="4">
        <f>C5/A5</f>
        <v>383.33333333333337</v>
      </c>
      <c r="F5" s="4">
        <v>0</v>
      </c>
      <c r="G5" s="2">
        <f>A5</f>
        <v>0.52173913043478259</v>
      </c>
      <c r="K5" s="6" t="s">
        <v>23</v>
      </c>
      <c r="L5" s="18"/>
      <c r="M5" s="17"/>
    </row>
    <row r="6" spans="1:13" x14ac:dyDescent="0.35">
      <c r="A6" s="3">
        <v>1.0434782608695652</v>
      </c>
      <c r="B6" s="4">
        <v>2</v>
      </c>
      <c r="C6" s="4">
        <v>555</v>
      </c>
      <c r="D6" s="16"/>
      <c r="E6" s="22"/>
      <c r="F6" s="16"/>
      <c r="G6" s="2">
        <f t="shared" ref="G6:G14" si="0">A6</f>
        <v>1.0434782608695652</v>
      </c>
      <c r="H6" s="4">
        <f>D6-C6</f>
        <v>-555</v>
      </c>
      <c r="K6" s="6" t="s">
        <v>24</v>
      </c>
      <c r="L6" s="18"/>
      <c r="M6" s="17"/>
    </row>
    <row r="7" spans="1:13" x14ac:dyDescent="0.35">
      <c r="A7" s="3">
        <v>1.5652173913043477</v>
      </c>
      <c r="B7" s="4">
        <v>3</v>
      </c>
      <c r="C7" s="4">
        <v>1349</v>
      </c>
      <c r="D7" s="16"/>
      <c r="E7" s="16"/>
      <c r="F7" s="16"/>
      <c r="G7" s="2">
        <f>A7</f>
        <v>1.5652173913043477</v>
      </c>
      <c r="H7" s="4">
        <f t="shared" ref="H7:H15" si="1">D7-C7</f>
        <v>-1349</v>
      </c>
      <c r="K7" s="1" t="s">
        <v>25</v>
      </c>
      <c r="L7" s="18"/>
      <c r="M7" s="17"/>
    </row>
    <row r="8" spans="1:13" x14ac:dyDescent="0.35">
      <c r="A8" s="3">
        <v>2.0869565217391304</v>
      </c>
      <c r="B8" s="4">
        <v>4</v>
      </c>
      <c r="C8" s="4">
        <v>2304</v>
      </c>
      <c r="D8" s="16"/>
      <c r="E8" s="16"/>
      <c r="F8" s="16"/>
      <c r="G8" s="2">
        <f t="shared" si="0"/>
        <v>2.0869565217391304</v>
      </c>
      <c r="H8" s="4">
        <f t="shared" si="1"/>
        <v>-2304</v>
      </c>
    </row>
    <row r="9" spans="1:13" x14ac:dyDescent="0.35">
      <c r="A9" s="3">
        <v>0.52173913043478259</v>
      </c>
      <c r="B9" s="4">
        <v>5</v>
      </c>
      <c r="C9" s="4">
        <v>858</v>
      </c>
      <c r="D9" s="16"/>
      <c r="E9" s="16"/>
      <c r="F9" s="16"/>
      <c r="G9" s="2">
        <f t="shared" si="0"/>
        <v>0.52173913043478259</v>
      </c>
      <c r="H9" s="4">
        <f t="shared" si="1"/>
        <v>-858</v>
      </c>
    </row>
    <row r="10" spans="1:13" x14ac:dyDescent="0.35">
      <c r="A10" s="3">
        <v>1.0434782608695652</v>
      </c>
      <c r="B10" s="4">
        <v>6</v>
      </c>
      <c r="C10" s="4">
        <v>1217</v>
      </c>
      <c r="D10" s="16"/>
      <c r="E10" s="16"/>
      <c r="F10" s="16"/>
      <c r="G10" s="2">
        <f t="shared" si="0"/>
        <v>1.0434782608695652</v>
      </c>
      <c r="H10" s="4">
        <f t="shared" si="1"/>
        <v>-1217</v>
      </c>
    </row>
    <row r="11" spans="1:13" x14ac:dyDescent="0.35">
      <c r="A11" s="3">
        <v>1.3043478260869565</v>
      </c>
      <c r="B11" s="4">
        <v>7</v>
      </c>
      <c r="C11" s="4">
        <v>1995</v>
      </c>
      <c r="D11" s="16"/>
      <c r="E11" s="16"/>
      <c r="F11" s="16"/>
      <c r="G11" s="2">
        <f t="shared" si="0"/>
        <v>1.3043478260869565</v>
      </c>
      <c r="H11" s="4">
        <f t="shared" si="1"/>
        <v>-1995</v>
      </c>
    </row>
    <row r="12" spans="1:13" x14ac:dyDescent="0.35">
      <c r="A12" s="3">
        <v>1.5652173913043477</v>
      </c>
      <c r="B12" s="4">
        <v>8</v>
      </c>
      <c r="C12" s="4">
        <v>2955</v>
      </c>
      <c r="D12" s="16"/>
      <c r="E12" s="16"/>
      <c r="F12" s="16"/>
      <c r="G12" s="2">
        <f t="shared" si="0"/>
        <v>1.5652173913043477</v>
      </c>
      <c r="H12" s="4">
        <f t="shared" si="1"/>
        <v>-2955</v>
      </c>
    </row>
    <row r="13" spans="1:13" x14ac:dyDescent="0.35">
      <c r="A13" s="3">
        <v>1.3043478260869565</v>
      </c>
      <c r="B13" s="4">
        <v>9</v>
      </c>
      <c r="C13" s="4">
        <v>2386</v>
      </c>
      <c r="D13" s="16"/>
      <c r="E13" s="16"/>
      <c r="F13" s="16"/>
      <c r="G13" s="2">
        <f t="shared" si="0"/>
        <v>1.3043478260869565</v>
      </c>
      <c r="H13" s="4">
        <f t="shared" si="1"/>
        <v>-2386</v>
      </c>
    </row>
    <row r="14" spans="1:13" x14ac:dyDescent="0.35">
      <c r="A14" s="7">
        <v>1.0434782608695652</v>
      </c>
      <c r="B14" s="8">
        <v>10</v>
      </c>
      <c r="C14" s="8">
        <v>1638</v>
      </c>
      <c r="D14" s="21"/>
      <c r="E14" s="21"/>
      <c r="F14" s="21"/>
      <c r="G14" s="12">
        <f t="shared" si="0"/>
        <v>1.0434782608695652</v>
      </c>
      <c r="H14" s="8">
        <f t="shared" si="1"/>
        <v>-1638</v>
      </c>
    </row>
    <row r="15" spans="1:13" x14ac:dyDescent="0.35">
      <c r="A15" s="3">
        <f ca="1">A5+(_xlfn.NORM.INV(RAND(),0,0.005))</f>
        <v>0.51617091877203714</v>
      </c>
      <c r="B15" s="4">
        <v>11</v>
      </c>
      <c r="C15" s="4">
        <v>1503</v>
      </c>
      <c r="D15" s="16"/>
      <c r="E15" s="16"/>
      <c r="F15" s="16"/>
      <c r="G15" s="19"/>
      <c r="H15" s="4">
        <f t="shared" si="1"/>
        <v>-1503</v>
      </c>
    </row>
    <row r="16" spans="1:13" x14ac:dyDescent="0.35">
      <c r="A16" s="3">
        <f t="shared" ref="A16:A64" ca="1" si="2">A6+(_xlfn.NORM.INV(RAND(),0,0.005))</f>
        <v>1.0522132535670186</v>
      </c>
      <c r="B16" s="4">
        <v>12</v>
      </c>
      <c r="C16" s="4">
        <v>3336</v>
      </c>
      <c r="D16" s="16"/>
      <c r="E16" s="16"/>
      <c r="F16" s="16"/>
      <c r="G16" s="19"/>
      <c r="H16" s="4">
        <f t="shared" ref="H16:H64" si="3">D16-C16</f>
        <v>-3336</v>
      </c>
    </row>
    <row r="17" spans="1:8" x14ac:dyDescent="0.35">
      <c r="A17" s="3">
        <f t="shared" ca="1" si="2"/>
        <v>1.5569547818321134</v>
      </c>
      <c r="B17" s="4">
        <v>13</v>
      </c>
      <c r="C17" s="4">
        <v>5462</v>
      </c>
      <c r="D17" s="16"/>
      <c r="E17" s="16"/>
      <c r="F17" s="16"/>
      <c r="G17" s="19"/>
      <c r="H17" s="4">
        <f t="shared" si="3"/>
        <v>-5462</v>
      </c>
    </row>
    <row r="18" spans="1:8" x14ac:dyDescent="0.35">
      <c r="A18" s="3">
        <f t="shared" ca="1" si="2"/>
        <v>2.0801850971242497</v>
      </c>
      <c r="B18" s="4">
        <v>14</v>
      </c>
      <c r="C18" s="4">
        <v>7055</v>
      </c>
      <c r="D18" s="16"/>
      <c r="E18" s="16"/>
      <c r="F18" s="16"/>
      <c r="G18" s="19"/>
      <c r="H18" s="4">
        <f t="shared" si="3"/>
        <v>-7055</v>
      </c>
    </row>
    <row r="19" spans="1:8" x14ac:dyDescent="0.35">
      <c r="A19" s="3">
        <f t="shared" ca="1" si="2"/>
        <v>0.51460770608856976</v>
      </c>
      <c r="B19" s="4">
        <v>15</v>
      </c>
      <c r="C19" s="4">
        <v>1775</v>
      </c>
      <c r="D19" s="16"/>
      <c r="E19" s="16"/>
      <c r="F19" s="16"/>
      <c r="G19" s="19"/>
      <c r="H19" s="4">
        <f t="shared" si="3"/>
        <v>-1775</v>
      </c>
    </row>
    <row r="20" spans="1:8" x14ac:dyDescent="0.35">
      <c r="A20" s="3">
        <f t="shared" ca="1" si="2"/>
        <v>1.0460780920739401</v>
      </c>
      <c r="B20" s="4">
        <v>16</v>
      </c>
      <c r="C20" s="4">
        <v>3831</v>
      </c>
      <c r="D20" s="16"/>
      <c r="E20" s="16"/>
      <c r="F20" s="16"/>
      <c r="G20" s="19"/>
      <c r="H20" s="4">
        <f t="shared" si="3"/>
        <v>-3831</v>
      </c>
    </row>
    <row r="21" spans="1:8" x14ac:dyDescent="0.35">
      <c r="A21" s="3">
        <f t="shared" ca="1" si="2"/>
        <v>1.3072918397758244</v>
      </c>
      <c r="B21" s="4">
        <v>17</v>
      </c>
      <c r="C21" s="4">
        <v>4788</v>
      </c>
      <c r="D21" s="16"/>
      <c r="E21" s="16"/>
      <c r="F21" s="16"/>
      <c r="G21" s="19"/>
      <c r="H21" s="4">
        <f t="shared" si="3"/>
        <v>-4788</v>
      </c>
    </row>
    <row r="22" spans="1:8" x14ac:dyDescent="0.35">
      <c r="A22" s="3">
        <f t="shared" ca="1" si="2"/>
        <v>1.5719768999629118</v>
      </c>
      <c r="B22" s="4">
        <v>18</v>
      </c>
      <c r="C22" s="4">
        <v>5313</v>
      </c>
      <c r="D22" s="16"/>
      <c r="E22" s="16"/>
      <c r="F22" s="16"/>
      <c r="G22" s="19"/>
      <c r="H22" s="4">
        <f t="shared" si="3"/>
        <v>-5313</v>
      </c>
    </row>
    <row r="23" spans="1:8" x14ac:dyDescent="0.35">
      <c r="A23" s="3">
        <f t="shared" ca="1" si="2"/>
        <v>1.3056534470382308</v>
      </c>
      <c r="B23" s="4">
        <v>19</v>
      </c>
      <c r="C23" s="4">
        <v>6272</v>
      </c>
      <c r="D23" s="16"/>
      <c r="E23" s="16"/>
      <c r="F23" s="16"/>
      <c r="G23" s="19"/>
      <c r="H23" s="4">
        <f t="shared" si="3"/>
        <v>-6272</v>
      </c>
    </row>
    <row r="24" spans="1:8" x14ac:dyDescent="0.35">
      <c r="A24" s="7">
        <f t="shared" ca="1" si="2"/>
        <v>1.0425926754394148</v>
      </c>
      <c r="B24" s="8">
        <v>20</v>
      </c>
      <c r="C24" s="8">
        <v>5043</v>
      </c>
      <c r="D24" s="21"/>
      <c r="E24" s="21"/>
      <c r="F24" s="21"/>
      <c r="G24" s="20"/>
      <c r="H24" s="8">
        <f t="shared" si="3"/>
        <v>-5043</v>
      </c>
    </row>
    <row r="25" spans="1:8" x14ac:dyDescent="0.35">
      <c r="A25" s="3">
        <f t="shared" ca="1" si="2"/>
        <v>0.51534870480476436</v>
      </c>
      <c r="B25" s="4">
        <v>21</v>
      </c>
      <c r="C25" s="4">
        <v>2399</v>
      </c>
      <c r="D25" s="16"/>
      <c r="E25" s="16"/>
      <c r="F25" s="16"/>
      <c r="G25" s="19"/>
      <c r="H25" s="4">
        <f t="shared" si="3"/>
        <v>-2399</v>
      </c>
    </row>
    <row r="26" spans="1:8" x14ac:dyDescent="0.35">
      <c r="A26" s="3">
        <f t="shared" ca="1" si="2"/>
        <v>1.0519399569690724</v>
      </c>
      <c r="B26" s="4">
        <v>22</v>
      </c>
      <c r="C26" s="4">
        <v>5493</v>
      </c>
      <c r="D26" s="16"/>
      <c r="E26" s="16"/>
      <c r="F26" s="16"/>
      <c r="G26" s="19"/>
      <c r="H26" s="4">
        <f t="shared" si="3"/>
        <v>-5493</v>
      </c>
    </row>
    <row r="27" spans="1:8" x14ac:dyDescent="0.35">
      <c r="A27" s="3">
        <f t="shared" ca="1" si="2"/>
        <v>1.5600349771460307</v>
      </c>
      <c r="B27" s="4">
        <v>23</v>
      </c>
      <c r="C27" s="4">
        <v>8024</v>
      </c>
      <c r="D27" s="16"/>
      <c r="E27" s="16"/>
      <c r="F27" s="16"/>
      <c r="G27" s="19"/>
      <c r="H27" s="4">
        <f t="shared" si="3"/>
        <v>-8024</v>
      </c>
    </row>
    <row r="28" spans="1:8" x14ac:dyDescent="0.35">
      <c r="A28" s="3">
        <f t="shared" ca="1" si="2"/>
        <v>2.083717216170593</v>
      </c>
      <c r="B28" s="4">
        <v>24</v>
      </c>
      <c r="C28" s="4">
        <v>12389</v>
      </c>
      <c r="D28" s="16"/>
      <c r="E28" s="16"/>
      <c r="F28" s="16"/>
      <c r="G28" s="19"/>
      <c r="H28" s="4">
        <f t="shared" si="3"/>
        <v>-12389</v>
      </c>
    </row>
    <row r="29" spans="1:8" x14ac:dyDescent="0.35">
      <c r="A29" s="3">
        <f t="shared" ca="1" si="2"/>
        <v>0.51041770984296175</v>
      </c>
      <c r="B29" s="4">
        <v>25</v>
      </c>
      <c r="C29" s="4">
        <v>2787</v>
      </c>
      <c r="D29" s="16"/>
      <c r="E29" s="16"/>
      <c r="F29" s="16"/>
      <c r="G29" s="19"/>
      <c r="H29" s="4">
        <f t="shared" si="3"/>
        <v>-2787</v>
      </c>
    </row>
    <row r="30" spans="1:8" x14ac:dyDescent="0.35">
      <c r="A30" s="3">
        <f t="shared" ca="1" si="2"/>
        <v>1.0385641288388436</v>
      </c>
      <c r="B30" s="4">
        <v>26</v>
      </c>
      <c r="C30" s="4">
        <v>4838</v>
      </c>
      <c r="D30" s="16"/>
      <c r="E30" s="16"/>
      <c r="F30" s="16"/>
      <c r="G30" s="19"/>
      <c r="H30" s="4">
        <f t="shared" si="3"/>
        <v>-4838</v>
      </c>
    </row>
    <row r="31" spans="1:8" x14ac:dyDescent="0.35">
      <c r="A31" s="3">
        <f t="shared" ca="1" si="2"/>
        <v>1.3020068088185381</v>
      </c>
      <c r="B31" s="4">
        <v>27</v>
      </c>
      <c r="C31" s="4">
        <v>5772</v>
      </c>
      <c r="D31" s="16"/>
      <c r="E31" s="16"/>
      <c r="F31" s="16"/>
      <c r="G31" s="19"/>
      <c r="H31" s="4">
        <f t="shared" si="3"/>
        <v>-5772</v>
      </c>
    </row>
    <row r="32" spans="1:8" x14ac:dyDescent="0.35">
      <c r="A32" s="3">
        <f t="shared" ca="1" si="2"/>
        <v>1.5715148351127102</v>
      </c>
      <c r="B32" s="4">
        <v>28</v>
      </c>
      <c r="C32" s="4">
        <v>7808</v>
      </c>
      <c r="D32" s="16"/>
      <c r="E32" s="16"/>
      <c r="F32" s="16"/>
      <c r="G32" s="19"/>
      <c r="H32" s="4">
        <f t="shared" si="3"/>
        <v>-7808</v>
      </c>
    </row>
    <row r="33" spans="1:8" x14ac:dyDescent="0.35">
      <c r="A33" s="3">
        <f t="shared" ca="1" si="2"/>
        <v>1.3006522387736388</v>
      </c>
      <c r="B33" s="4">
        <v>29</v>
      </c>
      <c r="C33" s="4">
        <v>7119</v>
      </c>
      <c r="D33" s="16"/>
      <c r="E33" s="16"/>
      <c r="F33" s="16"/>
      <c r="G33" s="19"/>
      <c r="H33" s="4">
        <f t="shared" si="3"/>
        <v>-7119</v>
      </c>
    </row>
    <row r="34" spans="1:8" x14ac:dyDescent="0.35">
      <c r="A34" s="7">
        <f t="shared" ca="1" si="2"/>
        <v>1.0501842562733716</v>
      </c>
      <c r="B34" s="8">
        <v>30</v>
      </c>
      <c r="C34" s="8">
        <v>5804</v>
      </c>
      <c r="D34" s="21"/>
      <c r="E34" s="21"/>
      <c r="F34" s="21"/>
      <c r="G34" s="20"/>
      <c r="H34" s="8">
        <f t="shared" si="3"/>
        <v>-5804</v>
      </c>
    </row>
    <row r="35" spans="1:8" x14ac:dyDescent="0.35">
      <c r="A35" s="3">
        <f t="shared" ca="1" si="2"/>
        <v>0.51113158901619526</v>
      </c>
      <c r="B35" s="4">
        <v>31</v>
      </c>
      <c r="C35" s="4">
        <v>3102</v>
      </c>
      <c r="D35" s="16"/>
      <c r="E35" s="16"/>
      <c r="F35" s="16"/>
      <c r="G35" s="19"/>
      <c r="H35" s="4">
        <f t="shared" si="3"/>
        <v>-3102</v>
      </c>
    </row>
    <row r="36" spans="1:8" x14ac:dyDescent="0.35">
      <c r="A36" s="3">
        <f t="shared" ca="1" si="2"/>
        <v>1.0553161649388187</v>
      </c>
      <c r="B36" s="4">
        <v>32</v>
      </c>
      <c r="C36" s="4">
        <v>6141</v>
      </c>
      <c r="D36" s="16"/>
      <c r="E36" s="16"/>
      <c r="F36" s="16"/>
      <c r="G36" s="19"/>
      <c r="H36" s="4">
        <f t="shared" si="3"/>
        <v>-6141</v>
      </c>
    </row>
    <row r="37" spans="1:8" x14ac:dyDescent="0.35">
      <c r="A37" s="3">
        <f t="shared" ca="1" si="2"/>
        <v>1.5499856546272666</v>
      </c>
      <c r="B37" s="4">
        <v>33</v>
      </c>
      <c r="C37" s="4">
        <v>10120</v>
      </c>
      <c r="D37" s="16"/>
      <c r="E37" s="16"/>
      <c r="F37" s="16"/>
      <c r="G37" s="19"/>
      <c r="H37" s="4">
        <f t="shared" si="3"/>
        <v>-10120</v>
      </c>
    </row>
    <row r="38" spans="1:8" x14ac:dyDescent="0.35">
      <c r="A38" s="3">
        <f t="shared" ca="1" si="2"/>
        <v>2.0835134155353257</v>
      </c>
      <c r="B38" s="4">
        <v>34</v>
      </c>
      <c r="C38" s="4">
        <v>12605</v>
      </c>
      <c r="D38" s="16"/>
      <c r="E38" s="16"/>
      <c r="F38" s="16"/>
      <c r="G38" s="19"/>
      <c r="H38" s="4">
        <f t="shared" si="3"/>
        <v>-12605</v>
      </c>
    </row>
    <row r="39" spans="1:8" x14ac:dyDescent="0.35">
      <c r="A39" s="3">
        <f t="shared" ca="1" si="2"/>
        <v>0.51137963523115593</v>
      </c>
      <c r="B39" s="4">
        <v>35</v>
      </c>
      <c r="C39" s="4">
        <v>3326</v>
      </c>
      <c r="D39" s="16"/>
      <c r="E39" s="16"/>
      <c r="F39" s="16"/>
      <c r="G39" s="19"/>
      <c r="H39" s="4">
        <f t="shared" si="3"/>
        <v>-3326</v>
      </c>
    </row>
    <row r="40" spans="1:8" x14ac:dyDescent="0.35">
      <c r="A40" s="3">
        <f t="shared" ca="1" si="2"/>
        <v>1.0381932501508986</v>
      </c>
      <c r="B40" s="4">
        <v>36</v>
      </c>
      <c r="C40" s="4">
        <v>7073</v>
      </c>
      <c r="D40" s="16"/>
      <c r="E40" s="16"/>
      <c r="F40" s="16"/>
      <c r="G40" s="19"/>
      <c r="H40" s="4">
        <f t="shared" si="3"/>
        <v>-7073</v>
      </c>
    </row>
    <row r="41" spans="1:8" x14ac:dyDescent="0.35">
      <c r="A41" s="3">
        <f t="shared" ca="1" si="2"/>
        <v>1.3027254971423348</v>
      </c>
      <c r="B41" s="4">
        <v>37</v>
      </c>
      <c r="C41" s="4">
        <v>10226</v>
      </c>
      <c r="D41" s="16"/>
      <c r="E41" s="16"/>
      <c r="F41" s="16"/>
      <c r="G41" s="19"/>
      <c r="H41" s="4">
        <f t="shared" si="3"/>
        <v>-10226</v>
      </c>
    </row>
    <row r="42" spans="1:8" x14ac:dyDescent="0.35">
      <c r="A42" s="3">
        <f t="shared" ca="1" si="2"/>
        <v>1.5727453366446658</v>
      </c>
      <c r="B42" s="4">
        <v>38</v>
      </c>
      <c r="C42" s="4">
        <v>13267</v>
      </c>
      <c r="D42" s="16"/>
      <c r="E42" s="16"/>
      <c r="F42" s="16"/>
      <c r="G42" s="19"/>
      <c r="H42" s="4">
        <f t="shared" si="3"/>
        <v>-13267</v>
      </c>
    </row>
    <row r="43" spans="1:8" x14ac:dyDescent="0.35">
      <c r="A43" s="3">
        <f t="shared" ca="1" si="2"/>
        <v>1.3073129228131883</v>
      </c>
      <c r="B43" s="4">
        <v>39</v>
      </c>
      <c r="C43" s="4">
        <v>12443</v>
      </c>
      <c r="D43" s="16"/>
      <c r="E43" s="16"/>
      <c r="F43" s="16"/>
      <c r="G43" s="19"/>
      <c r="H43" s="4">
        <f t="shared" si="3"/>
        <v>-12443</v>
      </c>
    </row>
    <row r="44" spans="1:8" x14ac:dyDescent="0.35">
      <c r="A44" s="7">
        <f t="shared" ca="1" si="2"/>
        <v>1.0581567664234848</v>
      </c>
      <c r="B44" s="8">
        <v>40</v>
      </c>
      <c r="C44" s="8">
        <v>8802</v>
      </c>
      <c r="D44" s="21"/>
      <c r="E44" s="21"/>
      <c r="F44" s="21"/>
      <c r="G44" s="20"/>
      <c r="H44" s="8">
        <f t="shared" si="3"/>
        <v>-8802</v>
      </c>
    </row>
    <row r="45" spans="1:8" x14ac:dyDescent="0.35">
      <c r="A45" s="3">
        <f t="shared" ca="1" si="2"/>
        <v>0.5134231378536267</v>
      </c>
      <c r="B45" s="4">
        <v>41</v>
      </c>
      <c r="C45" s="4">
        <v>4659</v>
      </c>
      <c r="D45" s="16"/>
      <c r="E45" s="16"/>
      <c r="F45" s="16"/>
      <c r="G45" s="19"/>
      <c r="H45" s="4">
        <f t="shared" si="3"/>
        <v>-4659</v>
      </c>
    </row>
    <row r="46" spans="1:8" x14ac:dyDescent="0.35">
      <c r="A46" s="3">
        <f t="shared" ca="1" si="2"/>
        <v>1.0528858514057668</v>
      </c>
      <c r="B46" s="4">
        <v>42</v>
      </c>
      <c r="C46" s="4">
        <v>8773</v>
      </c>
      <c r="D46" s="16"/>
      <c r="E46" s="16"/>
      <c r="F46" s="16"/>
      <c r="G46" s="19"/>
      <c r="H46" s="4">
        <f t="shared" si="3"/>
        <v>-8773</v>
      </c>
    </row>
    <row r="47" spans="1:8" x14ac:dyDescent="0.35">
      <c r="A47" s="3">
        <f t="shared" ca="1" si="2"/>
        <v>1.546255806328457</v>
      </c>
      <c r="B47" s="4">
        <v>43</v>
      </c>
      <c r="C47" s="4">
        <v>11776</v>
      </c>
      <c r="D47" s="16"/>
      <c r="E47" s="16"/>
      <c r="F47" s="16"/>
      <c r="G47" s="19"/>
      <c r="H47" s="4">
        <f t="shared" si="3"/>
        <v>-11776</v>
      </c>
    </row>
    <row r="48" spans="1:8" x14ac:dyDescent="0.35">
      <c r="A48" s="3">
        <f t="shared" ca="1" si="2"/>
        <v>2.078088197379286</v>
      </c>
      <c r="B48" s="4">
        <v>44</v>
      </c>
      <c r="C48" s="4">
        <v>16507</v>
      </c>
      <c r="D48" s="16"/>
      <c r="E48" s="16"/>
      <c r="F48" s="16"/>
      <c r="G48" s="19"/>
      <c r="H48" s="4">
        <f t="shared" si="3"/>
        <v>-16507</v>
      </c>
    </row>
    <row r="49" spans="1:8" x14ac:dyDescent="0.35">
      <c r="A49" s="3">
        <f t="shared" ca="1" si="2"/>
        <v>0.51655297105138376</v>
      </c>
      <c r="B49" s="4">
        <v>45</v>
      </c>
      <c r="C49" s="4">
        <v>4103</v>
      </c>
      <c r="D49" s="16"/>
      <c r="E49" s="16"/>
      <c r="F49" s="16"/>
      <c r="G49" s="19"/>
      <c r="H49" s="4">
        <f t="shared" si="3"/>
        <v>-4103</v>
      </c>
    </row>
    <row r="50" spans="1:8" x14ac:dyDescent="0.35">
      <c r="A50" s="3">
        <f t="shared" ca="1" si="2"/>
        <v>1.031118678677732</v>
      </c>
      <c r="B50" s="4">
        <v>46</v>
      </c>
      <c r="C50" s="4">
        <v>7569</v>
      </c>
      <c r="D50" s="16"/>
      <c r="E50" s="16"/>
      <c r="F50" s="16"/>
      <c r="G50" s="19"/>
      <c r="H50" s="4">
        <f t="shared" si="3"/>
        <v>-7569</v>
      </c>
    </row>
    <row r="51" spans="1:8" x14ac:dyDescent="0.35">
      <c r="A51" s="3">
        <f t="shared" ca="1" si="2"/>
        <v>1.3033007064810582</v>
      </c>
      <c r="B51" s="4">
        <v>47</v>
      </c>
      <c r="C51" s="4">
        <v>10047</v>
      </c>
      <c r="D51" s="16"/>
      <c r="E51" s="16"/>
      <c r="F51" s="16"/>
      <c r="G51" s="19"/>
      <c r="H51" s="4">
        <f t="shared" si="3"/>
        <v>-10047</v>
      </c>
    </row>
    <row r="52" spans="1:8" x14ac:dyDescent="0.35">
      <c r="A52" s="3">
        <f t="shared" ca="1" si="2"/>
        <v>1.5667356564164947</v>
      </c>
      <c r="B52" s="4">
        <v>48</v>
      </c>
      <c r="C52" s="4">
        <v>11356</v>
      </c>
      <c r="D52" s="16"/>
      <c r="E52" s="16"/>
      <c r="F52" s="16"/>
      <c r="G52" s="19"/>
      <c r="H52" s="4">
        <f t="shared" si="3"/>
        <v>-11356</v>
      </c>
    </row>
    <row r="53" spans="1:8" x14ac:dyDescent="0.35">
      <c r="A53" s="3">
        <f t="shared" ca="1" si="2"/>
        <v>1.3076584152648849</v>
      </c>
      <c r="B53" s="4">
        <v>49</v>
      </c>
      <c r="C53" s="4">
        <v>10317</v>
      </c>
      <c r="D53" s="16"/>
      <c r="E53" s="16"/>
      <c r="F53" s="16"/>
      <c r="G53" s="19"/>
      <c r="H53" s="4">
        <f t="shared" si="3"/>
        <v>-10317</v>
      </c>
    </row>
    <row r="54" spans="1:8" x14ac:dyDescent="0.35">
      <c r="A54" s="7">
        <f t="shared" ca="1" si="2"/>
        <v>1.0576150256278338</v>
      </c>
      <c r="B54" s="8">
        <v>50</v>
      </c>
      <c r="C54" s="8">
        <v>8923</v>
      </c>
      <c r="D54" s="21"/>
      <c r="E54" s="21"/>
      <c r="F54" s="21"/>
      <c r="G54" s="20"/>
      <c r="H54" s="8">
        <f t="shared" si="3"/>
        <v>-8923</v>
      </c>
    </row>
    <row r="55" spans="1:8" x14ac:dyDescent="0.35">
      <c r="A55" s="3">
        <f t="shared" ca="1" si="2"/>
        <v>0.52135455194294278</v>
      </c>
      <c r="B55" s="4">
        <v>51</v>
      </c>
      <c r="C55" s="4">
        <v>4599</v>
      </c>
      <c r="D55" s="16"/>
      <c r="E55" s="16"/>
      <c r="F55" s="16"/>
      <c r="G55" s="19"/>
      <c r="H55" s="4">
        <f t="shared" si="3"/>
        <v>-4599</v>
      </c>
    </row>
    <row r="56" spans="1:8" x14ac:dyDescent="0.35">
      <c r="A56" s="3">
        <f t="shared" ca="1" si="2"/>
        <v>1.0527128839952804</v>
      </c>
      <c r="B56" s="4">
        <v>52</v>
      </c>
      <c r="C56" s="4">
        <v>9784</v>
      </c>
      <c r="D56" s="16"/>
      <c r="E56" s="16"/>
      <c r="F56" s="16"/>
      <c r="G56" s="19"/>
      <c r="H56" s="4">
        <f t="shared" si="3"/>
        <v>-9784</v>
      </c>
    </row>
    <row r="57" spans="1:8" x14ac:dyDescent="0.35">
      <c r="A57" s="3">
        <f t="shared" ca="1" si="2"/>
        <v>1.5480088070163947</v>
      </c>
      <c r="B57" s="4">
        <v>53</v>
      </c>
      <c r="C57" s="4">
        <v>15312</v>
      </c>
      <c r="D57" s="16"/>
      <c r="E57" s="16"/>
      <c r="F57" s="16"/>
      <c r="G57" s="19"/>
      <c r="H57" s="4">
        <f t="shared" si="3"/>
        <v>-15312</v>
      </c>
    </row>
    <row r="58" spans="1:8" x14ac:dyDescent="0.35">
      <c r="A58" s="3">
        <f t="shared" ca="1" si="2"/>
        <v>2.0757344892301965</v>
      </c>
      <c r="B58" s="4">
        <v>54</v>
      </c>
      <c r="C58" s="4">
        <v>19977</v>
      </c>
      <c r="D58" s="16"/>
      <c r="E58" s="16"/>
      <c r="F58" s="16"/>
      <c r="G58" s="19"/>
      <c r="H58" s="4">
        <f t="shared" si="3"/>
        <v>-19977</v>
      </c>
    </row>
    <row r="59" spans="1:8" x14ac:dyDescent="0.35">
      <c r="A59" s="3">
        <f t="shared" ca="1" si="2"/>
        <v>0.51470827840462974</v>
      </c>
      <c r="B59" s="4">
        <v>55</v>
      </c>
      <c r="C59" s="4">
        <v>5468</v>
      </c>
      <c r="D59" s="16"/>
      <c r="E59" s="16"/>
      <c r="F59" s="16"/>
      <c r="G59" s="19"/>
      <c r="H59" s="4">
        <f t="shared" si="3"/>
        <v>-5468</v>
      </c>
    </row>
    <row r="60" spans="1:8" x14ac:dyDescent="0.35">
      <c r="A60" s="3">
        <f t="shared" ca="1" si="2"/>
        <v>1.0323626335235414</v>
      </c>
      <c r="B60" s="4">
        <v>56</v>
      </c>
      <c r="C60" s="4">
        <v>10750</v>
      </c>
      <c r="D60" s="16"/>
      <c r="E60" s="16"/>
      <c r="F60" s="16"/>
      <c r="G60" s="19"/>
      <c r="H60" s="4">
        <f t="shared" si="3"/>
        <v>-10750</v>
      </c>
    </row>
    <row r="61" spans="1:8" x14ac:dyDescent="0.35">
      <c r="A61" s="3">
        <f t="shared" ca="1" si="2"/>
        <v>1.3107946154411494</v>
      </c>
      <c r="B61" s="4">
        <v>57</v>
      </c>
      <c r="C61" s="4">
        <v>13541</v>
      </c>
      <c r="D61" s="16"/>
      <c r="E61" s="16"/>
      <c r="F61" s="16"/>
      <c r="G61" s="19"/>
      <c r="H61" s="4">
        <f t="shared" si="3"/>
        <v>-13541</v>
      </c>
    </row>
    <row r="62" spans="1:8" x14ac:dyDescent="0.35">
      <c r="A62" s="3">
        <f t="shared" ca="1" si="2"/>
        <v>1.5690813331301223</v>
      </c>
      <c r="B62" s="4">
        <v>58</v>
      </c>
      <c r="C62" s="4">
        <v>15286</v>
      </c>
      <c r="D62" s="16"/>
      <c r="E62" s="16"/>
      <c r="F62" s="16"/>
      <c r="G62" s="19"/>
      <c r="H62" s="4">
        <f t="shared" si="3"/>
        <v>-15286</v>
      </c>
    </row>
    <row r="63" spans="1:8" x14ac:dyDescent="0.35">
      <c r="A63" s="3">
        <f t="shared" ca="1" si="2"/>
        <v>1.310929898065692</v>
      </c>
      <c r="B63" s="4">
        <v>59</v>
      </c>
      <c r="C63" s="4">
        <v>13364</v>
      </c>
      <c r="D63" s="16"/>
      <c r="E63" s="16"/>
      <c r="F63" s="16"/>
      <c r="G63" s="19"/>
      <c r="H63" s="4">
        <f t="shared" si="3"/>
        <v>-13364</v>
      </c>
    </row>
    <row r="64" spans="1:8" x14ac:dyDescent="0.35">
      <c r="A64" s="3">
        <f t="shared" ca="1" si="2"/>
        <v>1.0556448810306778</v>
      </c>
      <c r="B64" s="4">
        <v>60</v>
      </c>
      <c r="C64" s="4">
        <v>10333</v>
      </c>
      <c r="D64" s="16"/>
      <c r="E64" s="16"/>
      <c r="F64" s="16"/>
      <c r="G64" s="19"/>
      <c r="H64" s="4">
        <f t="shared" si="3"/>
        <v>-10333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Case Study</vt:lpstr>
      <vt:lpstr>Step 1</vt:lpstr>
      <vt:lpstr>Step 2</vt:lpstr>
      <vt:lpstr>Context</vt:lpstr>
      <vt:lpstr>Step 3</vt:lpstr>
      <vt:lpstr>Step 4</vt:lpstr>
      <vt:lpstr>Step 5</vt:lpstr>
      <vt:lpstr>Step 6 Safety Stocks</vt:lpstr>
      <vt:lpstr>Step 7</vt:lpstr>
      <vt:lpstr>Step 8 Segmentation</vt:lpstr>
      <vt:lpstr>Step 9 MOQ</vt:lpstr>
      <vt:lpstr>Triple smoothing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2024-06-26T10:14:34Z</dcterms:modified>
  <cp:category/>
  <cp:contentStatus/>
</cp:coreProperties>
</file>