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morgan_tonglet_ulb_be/Documents/"/>
    </mc:Choice>
  </mc:AlternateContent>
  <xr:revisionPtr revIDLastSave="17848" documentId="8_{315AC884-C420-4FC5-86A1-66F009800DE2}" xr6:coauthVersionLast="47" xr6:coauthVersionMax="47" xr10:uidLastSave="{FF414AED-AC0D-49D6-85E1-7FEA53183092}"/>
  <bookViews>
    <workbookView xWindow="-108" yWindow="-108" windowWidth="23256" windowHeight="12576" activeTab="1" xr2:uid="{776F57AE-2F2B-4218-9794-0E55BA49792F}"/>
  </bookViews>
  <sheets>
    <sheet name="Problem 1" sheetId="1" r:id="rId1"/>
    <sheet name="Problem 2" sheetId="2" r:id="rId2"/>
    <sheet name="Problem 3" sheetId="3" r:id="rId3"/>
  </sheets>
  <definedNames>
    <definedName name="solver_adj" localSheetId="0" hidden="1">'Problem 1'!$J$1:$J$3</definedName>
    <definedName name="solver_adj" localSheetId="1" hidden="1">'Problem 2'!$B$14:$H$18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1'!$J$1:$J$3</definedName>
    <definedName name="solver_lhs1" localSheetId="1" hidden="1">'Problem 2'!$B$14:$G$18</definedName>
    <definedName name="solver_lhs2" localSheetId="0" hidden="1">'Problem 1'!$J$1:$J$3</definedName>
    <definedName name="solver_lhs2" localSheetId="1" hidden="1">'Problem 2'!$B$22:$B$26</definedName>
    <definedName name="solver_lhs3" localSheetId="1" hidden="1">'Problem 2'!$B$29:$G$29</definedName>
    <definedName name="solver_lhs4" localSheetId="1" hidden="1">'Problem 2'!$H$14</definedName>
    <definedName name="solver_lhs5" localSheetId="1" hidden="1">'Problem 2'!$H$15:$H$18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5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opt" localSheetId="0" hidden="1">'Problem 1'!$J$8</definedName>
    <definedName name="solver_opt" localSheetId="1" hidden="1">'Problem 2'!$B$32</definedName>
    <definedName name="solver_opt" localSheetId="2" hidden="1">'Problem 3'!$B$32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el5" localSheetId="1" hidden="1">5</definedName>
    <definedName name="solver_rhs1" localSheetId="0" hidden="1">100%</definedName>
    <definedName name="solver_rhs1" localSheetId="1" hidden="1">0</definedName>
    <definedName name="solver_rhs2" localSheetId="0" hidden="1">0%</definedName>
    <definedName name="solver_rhs2" localSheetId="1" hidden="1">0</definedName>
    <definedName name="solver_rhs3" localSheetId="1" hidden="1">0</definedName>
    <definedName name="solver_rhs4" localSheetId="1" hidden="1">1</definedName>
    <definedName name="solver_rhs5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G29" i="3"/>
  <c r="F29" i="3"/>
  <c r="E29" i="3"/>
  <c r="D29" i="3"/>
  <c r="C29" i="3"/>
  <c r="B29" i="3"/>
  <c r="B26" i="3"/>
  <c r="B25" i="3"/>
  <c r="B24" i="3"/>
  <c r="B23" i="3"/>
  <c r="B22" i="3"/>
  <c r="B23" i="2"/>
  <c r="B24" i="2"/>
  <c r="B25" i="2"/>
  <c r="B26" i="2"/>
  <c r="B22" i="2"/>
  <c r="B32" i="2"/>
  <c r="G29" i="2" l="1"/>
  <c r="F29" i="2"/>
  <c r="E29" i="2"/>
  <c r="D29" i="2"/>
  <c r="C29" i="2"/>
  <c r="B29" i="2"/>
  <c r="C3" i="1" l="1"/>
  <c r="F3" i="1" s="1"/>
  <c r="G3" i="1" s="1"/>
  <c r="D3" i="1" l="1"/>
  <c r="E3" i="1" l="1"/>
  <c r="D4" i="1" s="1"/>
  <c r="E4" i="1" l="1"/>
  <c r="D5" i="1" s="1"/>
  <c r="C4" i="1"/>
  <c r="F4" i="1" s="1"/>
  <c r="G4" i="1" s="1"/>
  <c r="C5" i="1" l="1"/>
  <c r="F5" i="1" s="1"/>
  <c r="G5" i="1" s="1"/>
  <c r="E5" i="1"/>
  <c r="C6" i="1" s="1"/>
  <c r="F6" i="1" s="1"/>
  <c r="G6" i="1" s="1"/>
  <c r="D6" i="1" l="1"/>
  <c r="E6" i="1" s="1"/>
  <c r="D7" i="1" s="1"/>
  <c r="E7" i="1" l="1"/>
  <c r="C8" i="1" s="1"/>
  <c r="F8" i="1" s="1"/>
  <c r="G8" i="1" s="1"/>
  <c r="C7" i="1"/>
  <c r="F7" i="1" s="1"/>
  <c r="G7" i="1" s="1"/>
  <c r="D8" i="1" l="1"/>
  <c r="E8" i="1" l="1"/>
  <c r="D9" i="1" s="1"/>
  <c r="E9" i="1" l="1"/>
  <c r="D10" i="1" s="1"/>
  <c r="C9" i="1"/>
  <c r="F9" i="1" s="1"/>
  <c r="G9" i="1" s="1"/>
  <c r="C10" i="1" l="1"/>
  <c r="F10" i="1" s="1"/>
  <c r="G10" i="1" s="1"/>
  <c r="E10" i="1"/>
  <c r="D11" i="1" s="1"/>
  <c r="E11" i="1" l="1"/>
  <c r="D12" i="1" s="1"/>
  <c r="C11" i="1"/>
  <c r="F11" i="1" s="1"/>
  <c r="G11" i="1" s="1"/>
  <c r="C12" i="1" l="1"/>
  <c r="F12" i="1" s="1"/>
  <c r="G12" i="1" s="1"/>
  <c r="E12" i="1"/>
  <c r="D13" i="1" s="1"/>
  <c r="E13" i="1" l="1"/>
  <c r="C15" i="1" s="1"/>
  <c r="C13" i="1"/>
  <c r="F13" i="1" s="1"/>
  <c r="J8" i="1" l="1"/>
  <c r="G13" i="1"/>
  <c r="J9" i="1" s="1"/>
  <c r="C16" i="1"/>
  <c r="C14" i="1"/>
</calcChain>
</file>

<file path=xl/sharedStrings.xml><?xml version="1.0" encoding="utf-8"?>
<sst xmlns="http://schemas.openxmlformats.org/spreadsheetml/2006/main" count="118" uniqueCount="39">
  <si>
    <t>Date</t>
  </si>
  <si>
    <t>Demand</t>
  </si>
  <si>
    <t>Forecast</t>
  </si>
  <si>
    <t>Level (a)</t>
  </si>
  <si>
    <t>Trend (b)</t>
  </si>
  <si>
    <t>Alpha:</t>
  </si>
  <si>
    <t>Beta:</t>
  </si>
  <si>
    <t>Phi:</t>
  </si>
  <si>
    <t>MAE</t>
  </si>
  <si>
    <t>RMSE</t>
  </si>
  <si>
    <t>Error</t>
  </si>
  <si>
    <t>Error squared</t>
  </si>
  <si>
    <t>Decision Variables</t>
  </si>
  <si>
    <t>Plants</t>
  </si>
  <si>
    <t>Supply City</t>
  </si>
  <si>
    <t>Atlanta</t>
  </si>
  <si>
    <t>Boston</t>
  </si>
  <si>
    <t>Chicago</t>
  </si>
  <si>
    <t>Denver</t>
  </si>
  <si>
    <t>Omaha</t>
  </si>
  <si>
    <t>Portland</t>
  </si>
  <si>
    <t>(1=open)</t>
  </si>
  <si>
    <t>Baltimore</t>
  </si>
  <si>
    <t>Cheyenne</t>
  </si>
  <si>
    <t>Salt Lake</t>
  </si>
  <si>
    <t>Memphis</t>
  </si>
  <si>
    <t>Wichita</t>
  </si>
  <si>
    <t>Demand City - Production Allocation (1000 Units)</t>
  </si>
  <si>
    <t>Constraints</t>
  </si>
  <si>
    <t>Excess Capacity</t>
  </si>
  <si>
    <t>Objective Function</t>
  </si>
  <si>
    <t>Cost =</t>
  </si>
  <si>
    <t>Inputs - Costs, Capacities, Demands ( for HighOptic)</t>
  </si>
  <si>
    <t>Demand City
Production and Transportation Cost per 1000 Units</t>
  </si>
  <si>
    <t xml:space="preserve">Fixed </t>
  </si>
  <si>
    <t>Capa-</t>
  </si>
  <si>
    <t>Cost ($)</t>
  </si>
  <si>
    <t>city</t>
  </si>
  <si>
    <t>Unmet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</si>
</sst>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\ _€_-;\-* #,##0\ _€_-;_-* &quot;-&quot;??\ _€_-;_-@_-"/>
    <numFmt numFmtId="175" formatCode="_(&quot;$&quot;* #,##0_);_(&quot;$&quot;* \(#,##0\);_(&quot;$&quot;* &quot;-&quot;??_);_(@_)"/>
    <numFmt numFmtId="176" formatCode="_(* #,##0_);_(* \(#,##0\);_(* &quot;-&quot;??_);_(@_)"/>
    <numFmt numFmtId="17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9" fontId="0" fillId="2" borderId="1" xfId="2" applyFont="1" applyFill="1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43" fontId="0" fillId="0" borderId="1" xfId="0" applyNumberFormat="1" applyBorder="1"/>
    <xf numFmtId="0" fontId="0" fillId="5" borderId="1" xfId="0" applyFill="1" applyBorder="1"/>
    <xf numFmtId="0" fontId="0" fillId="2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6" borderId="0" xfId="1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0" fontId="0" fillId="0" borderId="4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10" xfId="0" applyBorder="1"/>
    <xf numFmtId="0" fontId="2" fillId="0" borderId="11" xfId="0" applyFont="1" applyBorder="1" applyAlignment="1">
      <alignment horizontal="center" wrapText="1"/>
    </xf>
    <xf numFmtId="0" fontId="2" fillId="0" borderId="15" xfId="0" applyFont="1" applyBorder="1"/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5" xfId="0" applyBorder="1" applyAlignment="1">
      <alignment horizontal="right"/>
    </xf>
    <xf numFmtId="0" fontId="0" fillId="0" borderId="6" xfId="0" applyBorder="1"/>
    <xf numFmtId="0" fontId="0" fillId="0" borderId="26" xfId="0" applyBorder="1" applyAlignment="1">
      <alignment horizontal="right"/>
    </xf>
    <xf numFmtId="0" fontId="2" fillId="0" borderId="31" xfId="0" applyFont="1" applyBorder="1"/>
    <xf numFmtId="0" fontId="2" fillId="0" borderId="11" xfId="0" applyFont="1" applyBorder="1"/>
    <xf numFmtId="0" fontId="0" fillId="0" borderId="12" xfId="0" applyBorder="1"/>
    <xf numFmtId="0" fontId="0" fillId="0" borderId="27" xfId="0" applyBorder="1"/>
    <xf numFmtId="1" fontId="0" fillId="0" borderId="23" xfId="0" applyNumberFormat="1" applyBorder="1"/>
    <xf numFmtId="0" fontId="0" fillId="0" borderId="29" xfId="0" applyBorder="1"/>
    <xf numFmtId="0" fontId="0" fillId="0" borderId="23" xfId="0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0" fontId="3" fillId="0" borderId="34" xfId="0" applyFont="1" applyBorder="1"/>
    <xf numFmtId="175" fontId="1" fillId="0" borderId="35" xfId="3" applyNumberFormat="1" applyBorder="1"/>
    <xf numFmtId="175" fontId="0" fillId="0" borderId="0" xfId="3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36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176" fontId="0" fillId="0" borderId="19" xfId="1" applyNumberFormat="1" applyFont="1" applyBorder="1"/>
    <xf numFmtId="176" fontId="0" fillId="0" borderId="20" xfId="1" applyNumberFormat="1" applyFont="1" applyBorder="1"/>
    <xf numFmtId="176" fontId="0" fillId="0" borderId="3" xfId="1" applyNumberFormat="1" applyFont="1" applyBorder="1"/>
    <xf numFmtId="0" fontId="0" fillId="0" borderId="28" xfId="0" applyBorder="1"/>
    <xf numFmtId="176" fontId="0" fillId="0" borderId="23" xfId="1" applyNumberFormat="1" applyFont="1" applyBorder="1"/>
    <xf numFmtId="176" fontId="0" fillId="0" borderId="0" xfId="1" applyNumberFormat="1" applyFont="1" applyBorder="1"/>
    <xf numFmtId="176" fontId="0" fillId="0" borderId="37" xfId="1" applyNumberFormat="1" applyFont="1" applyBorder="1"/>
    <xf numFmtId="0" fontId="0" fillId="0" borderId="30" xfId="0" applyBorder="1"/>
    <xf numFmtId="0" fontId="0" fillId="0" borderId="14" xfId="0" applyBorder="1" applyAlignment="1">
      <alignment horizontal="right" wrapText="1"/>
    </xf>
    <xf numFmtId="1" fontId="0" fillId="0" borderId="19" xfId="0" applyNumberFormat="1" applyBorder="1"/>
    <xf numFmtId="1" fontId="0" fillId="0" borderId="20" xfId="0" applyNumberFormat="1" applyBorder="1"/>
    <xf numFmtId="0" fontId="4" fillId="0" borderId="0" xfId="0" applyFont="1"/>
    <xf numFmtId="0" fontId="2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29" xfId="0" applyBorder="1" applyAlignment="1">
      <alignment horizontal="right"/>
    </xf>
    <xf numFmtId="1" fontId="0" fillId="0" borderId="0" xfId="0" applyNumberFormat="1" applyFill="1" applyBorder="1"/>
    <xf numFmtId="1" fontId="0" fillId="0" borderId="24" xfId="0" applyNumberFormat="1" applyFill="1" applyBorder="1"/>
    <xf numFmtId="177" fontId="0" fillId="0" borderId="35" xfId="3" applyNumberFormat="1" applyFont="1" applyBorder="1"/>
    <xf numFmtId="0" fontId="3" fillId="7" borderId="0" xfId="0" applyFont="1" applyFill="1"/>
    <xf numFmtId="0" fontId="0" fillId="7" borderId="0" xfId="0" applyFill="1"/>
    <xf numFmtId="0" fontId="0" fillId="7" borderId="10" xfId="0" applyFill="1" applyBorder="1"/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right"/>
    </xf>
    <xf numFmtId="0" fontId="4" fillId="7" borderId="14" xfId="0" applyFont="1" applyFill="1" applyBorder="1" applyAlignment="1">
      <alignment horizontal="right"/>
    </xf>
    <xf numFmtId="0" fontId="2" fillId="7" borderId="15" xfId="0" applyFont="1" applyFill="1" applyBorder="1"/>
    <xf numFmtId="0" fontId="0" fillId="7" borderId="16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17" xfId="0" applyFont="1" applyFill="1" applyBorder="1" applyAlignment="1">
      <alignment horizontal="right"/>
    </xf>
    <xf numFmtId="0" fontId="0" fillId="7" borderId="18" xfId="0" applyFill="1" applyBorder="1"/>
    <xf numFmtId="176" fontId="0" fillId="7" borderId="19" xfId="1" applyNumberFormat="1" applyFont="1" applyFill="1" applyBorder="1"/>
    <xf numFmtId="176" fontId="0" fillId="7" borderId="20" xfId="1" applyNumberFormat="1" applyFont="1" applyFill="1" applyBorder="1"/>
    <xf numFmtId="176" fontId="0" fillId="7" borderId="3" xfId="1" applyNumberFormat="1" applyFont="1" applyFill="1" applyBorder="1"/>
    <xf numFmtId="0" fontId="0" fillId="7" borderId="28" xfId="0" applyFill="1" applyBorder="1"/>
    <xf numFmtId="0" fontId="0" fillId="7" borderId="22" xfId="0" applyFill="1" applyBorder="1"/>
    <xf numFmtId="176" fontId="0" fillId="7" borderId="23" xfId="1" applyNumberFormat="1" applyFont="1" applyFill="1" applyBorder="1"/>
    <xf numFmtId="176" fontId="0" fillId="7" borderId="0" xfId="1" applyNumberFormat="1" applyFont="1" applyFill="1" applyBorder="1"/>
    <xf numFmtId="176" fontId="0" fillId="7" borderId="37" xfId="1" applyNumberFormat="1" applyFont="1" applyFill="1" applyBorder="1"/>
    <xf numFmtId="0" fontId="0" fillId="7" borderId="29" xfId="0" applyFill="1" applyBorder="1"/>
    <xf numFmtId="0" fontId="2" fillId="7" borderId="38" xfId="0" applyFont="1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" xfId="0" applyFill="1" applyBorder="1"/>
    <xf numFmtId="0" fontId="0" fillId="7" borderId="41" xfId="0" applyFill="1" applyBorder="1"/>
    <xf numFmtId="0" fontId="0" fillId="7" borderId="9" xfId="0" applyFill="1" applyBorder="1"/>
    <xf numFmtId="0" fontId="0" fillId="7" borderId="14" xfId="0" applyFill="1" applyBorder="1" applyAlignment="1">
      <alignment horizontal="right" wrapText="1"/>
    </xf>
    <xf numFmtId="0" fontId="0" fillId="7" borderId="17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3" xfId="0" applyNumberFormat="1" applyFill="1" applyBorder="1"/>
    <xf numFmtId="1" fontId="0" fillId="7" borderId="0" xfId="0" applyNumberFormat="1" applyFill="1"/>
    <xf numFmtId="1" fontId="0" fillId="7" borderId="0" xfId="0" applyNumberFormat="1" applyFill="1" applyBorder="1"/>
    <xf numFmtId="1" fontId="0" fillId="7" borderId="24" xfId="0" applyNumberFormat="1" applyFill="1" applyBorder="1"/>
    <xf numFmtId="0" fontId="0" fillId="7" borderId="29" xfId="0" applyFill="1" applyBorder="1" applyAlignment="1">
      <alignment horizontal="right"/>
    </xf>
    <xf numFmtId="0" fontId="0" fillId="7" borderId="25" xfId="0" applyFill="1" applyBorder="1" applyAlignment="1">
      <alignment horizontal="right"/>
    </xf>
    <xf numFmtId="0" fontId="0" fillId="7" borderId="6" xfId="0" applyFill="1" applyBorder="1"/>
    <xf numFmtId="1" fontId="0" fillId="7" borderId="7" xfId="0" applyNumberFormat="1" applyFill="1" applyBorder="1"/>
    <xf numFmtId="1" fontId="0" fillId="7" borderId="8" xfId="0" applyNumberFormat="1" applyFill="1" applyBorder="1"/>
    <xf numFmtId="0" fontId="0" fillId="7" borderId="26" xfId="0" applyFill="1" applyBorder="1" applyAlignment="1">
      <alignment horizontal="right"/>
    </xf>
    <xf numFmtId="0" fontId="4" fillId="7" borderId="0" xfId="0" applyFont="1" applyFill="1"/>
    <xf numFmtId="0" fontId="2" fillId="7" borderId="31" xfId="0" applyFont="1" applyFill="1" applyBorder="1"/>
    <xf numFmtId="0" fontId="2" fillId="7" borderId="11" xfId="0" applyFont="1" applyFill="1" applyBorder="1"/>
    <xf numFmtId="0" fontId="0" fillId="7" borderId="12" xfId="0" applyFill="1" applyBorder="1"/>
    <xf numFmtId="0" fontId="0" fillId="7" borderId="27" xfId="0" applyFill="1" applyBorder="1"/>
    <xf numFmtId="0" fontId="0" fillId="7" borderId="23" xfId="0" applyFill="1" applyBorder="1"/>
    <xf numFmtId="0" fontId="0" fillId="7" borderId="32" xfId="0" applyFill="1" applyBorder="1" applyAlignment="1">
      <alignment horizontal="right"/>
    </xf>
    <xf numFmtId="0" fontId="0" fillId="7" borderId="33" xfId="0" applyFill="1" applyBorder="1" applyAlignment="1">
      <alignment horizontal="right"/>
    </xf>
    <xf numFmtId="0" fontId="2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30" xfId="0" applyFill="1" applyBorder="1"/>
    <xf numFmtId="0" fontId="3" fillId="7" borderId="34" xfId="0" applyFont="1" applyFill="1" applyBorder="1"/>
    <xf numFmtId="177" fontId="0" fillId="7" borderId="35" xfId="3" applyNumberFormat="1" applyFont="1" applyFill="1" applyBorder="1"/>
    <xf numFmtId="175" fontId="0" fillId="7" borderId="0" xfId="3" applyNumberFormat="1" applyFont="1" applyFill="1" applyBorder="1"/>
    <xf numFmtId="175" fontId="1" fillId="7" borderId="35" xfId="3" applyNumberFormat="1" applyFill="1" applyBorder="1"/>
  </cellXfs>
  <cellStyles count="4">
    <cellStyle name="Comma" xfId="1" builtinId="3"/>
    <cellStyle name="Currency" xfId="3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7F35-7EAE-494E-95DC-BD271B3D7779}">
  <dimension ref="A1:O17"/>
  <sheetViews>
    <sheetView workbookViewId="0">
      <selection activeCell="J8" sqref="J8"/>
    </sheetView>
  </sheetViews>
  <sheetFormatPr defaultRowHeight="14.4" x14ac:dyDescent="0.3"/>
  <cols>
    <col min="10" max="10" width="9.5546875" bestFit="1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5" t="s">
        <v>10</v>
      </c>
      <c r="G1" s="15" t="s">
        <v>11</v>
      </c>
      <c r="I1" s="2" t="s">
        <v>5</v>
      </c>
      <c r="J1" s="3">
        <v>0.64235624798250124</v>
      </c>
      <c r="K1" s="11"/>
      <c r="N1" s="1" t="s">
        <v>0</v>
      </c>
      <c r="O1" s="1" t="s">
        <v>1</v>
      </c>
    </row>
    <row r="2" spans="1:15" x14ac:dyDescent="0.3">
      <c r="A2" s="6">
        <v>1</v>
      </c>
      <c r="B2" s="4">
        <v>41</v>
      </c>
      <c r="C2" s="7"/>
      <c r="D2" s="8">
        <v>15</v>
      </c>
      <c r="E2" s="8">
        <v>10</v>
      </c>
      <c r="F2" s="17"/>
      <c r="G2" s="17"/>
      <c r="I2" s="2" t="s">
        <v>6</v>
      </c>
      <c r="J2" s="3">
        <v>1</v>
      </c>
      <c r="K2" s="11"/>
      <c r="N2" s="4">
        <v>1</v>
      </c>
      <c r="O2" s="4">
        <v>41</v>
      </c>
    </row>
    <row r="3" spans="1:15" x14ac:dyDescent="0.3">
      <c r="A3" s="6">
        <v>2</v>
      </c>
      <c r="B3" s="4">
        <v>62</v>
      </c>
      <c r="C3" s="4">
        <f>D2+E2*$J$3</f>
        <v>24.311266992691088</v>
      </c>
      <c r="D3" s="6">
        <f>$J$1*B3+(1-$J$1)*(D2+E2*$J$3)</f>
        <v>48.520860118480293</v>
      </c>
      <c r="E3" s="6">
        <f>$J$2*(D3-D2)+(1-$J$2)*E2*$J$3</f>
        <v>33.520860118480293</v>
      </c>
      <c r="F3" s="16">
        <f>ABS(C3-B3)</f>
        <v>37.688733007308912</v>
      </c>
      <c r="G3" s="16">
        <f>F3^2</f>
        <v>1420.4405956962162</v>
      </c>
      <c r="I3" s="2" t="s">
        <v>7</v>
      </c>
      <c r="J3" s="3">
        <v>0.93112669926910863</v>
      </c>
      <c r="K3" s="11"/>
      <c r="N3" s="4">
        <v>2</v>
      </c>
      <c r="O3" s="4">
        <v>62</v>
      </c>
    </row>
    <row r="4" spans="1:15" x14ac:dyDescent="0.3">
      <c r="A4" s="6">
        <v>3</v>
      </c>
      <c r="B4" s="4">
        <v>80</v>
      </c>
      <c r="C4" s="4">
        <f t="shared" ref="C4:C14" si="0">D3+E3*$J$3</f>
        <v>79.733027957262351</v>
      </c>
      <c r="D4" s="6">
        <f t="shared" ref="D4:D13" si="1">$J$1*B4+(1-$J$1)*(D3+E3*$J$3)</f>
        <v>79.904519116951533</v>
      </c>
      <c r="E4" s="6">
        <f t="shared" ref="E4:E13" si="2">$J$2*(D4-D3)+(1-$J$2)*E3*$J$3</f>
        <v>31.38365899847124</v>
      </c>
      <c r="F4" s="16">
        <f t="shared" ref="F4:F13" si="3">ABS(C4-B4)</f>
        <v>0.26697204273764896</v>
      </c>
      <c r="G4" s="16">
        <f t="shared" ref="G4:G13" si="4">F4^2</f>
        <v>7.1274071603513067E-2</v>
      </c>
      <c r="K4" s="11"/>
      <c r="N4" s="4">
        <v>3</v>
      </c>
      <c r="O4" s="4">
        <v>80</v>
      </c>
    </row>
    <row r="5" spans="1:15" x14ac:dyDescent="0.3">
      <c r="A5" s="6">
        <v>4</v>
      </c>
      <c r="B5" s="4">
        <v>97</v>
      </c>
      <c r="C5" s="4">
        <f t="shared" si="0"/>
        <v>109.12668193118532</v>
      </c>
      <c r="D5" s="6">
        <f t="shared" si="1"/>
        <v>101.33703202539192</v>
      </c>
      <c r="E5" s="6">
        <f t="shared" si="2"/>
        <v>21.432512908440387</v>
      </c>
      <c r="F5" s="16">
        <f t="shared" si="3"/>
        <v>12.126681931185317</v>
      </c>
      <c r="G5" s="16">
        <f t="shared" si="4"/>
        <v>147.05641466013645</v>
      </c>
      <c r="K5" s="11"/>
      <c r="N5" s="4">
        <v>4</v>
      </c>
      <c r="O5" s="4">
        <v>97</v>
      </c>
    </row>
    <row r="6" spans="1:15" x14ac:dyDescent="0.3">
      <c r="A6" s="6">
        <v>5</v>
      </c>
      <c r="B6" s="4">
        <v>123</v>
      </c>
      <c r="C6" s="4">
        <f t="shared" si="0"/>
        <v>121.29341702687059</v>
      </c>
      <c r="D6" s="6">
        <f t="shared" si="1"/>
        <v>122.38965126236081</v>
      </c>
      <c r="E6" s="6">
        <f t="shared" si="2"/>
        <v>21.052619236968894</v>
      </c>
      <c r="F6" s="16">
        <f t="shared" si="3"/>
        <v>1.7065829731294144</v>
      </c>
      <c r="G6" s="16">
        <f t="shared" si="4"/>
        <v>2.9124254441752315</v>
      </c>
      <c r="K6" s="11"/>
      <c r="N6" s="4">
        <v>5</v>
      </c>
      <c r="O6" s="4">
        <v>123</v>
      </c>
    </row>
    <row r="7" spans="1:15" x14ac:dyDescent="0.3">
      <c r="A7" s="6">
        <v>6</v>
      </c>
      <c r="B7" s="4">
        <v>145</v>
      </c>
      <c r="C7" s="4">
        <f t="shared" si="0"/>
        <v>141.992307123449</v>
      </c>
      <c r="D7" s="6">
        <f t="shared" si="1"/>
        <v>143.924317434714</v>
      </c>
      <c r="E7" s="6">
        <f t="shared" si="2"/>
        <v>21.534666172353184</v>
      </c>
      <c r="F7" s="16">
        <f t="shared" si="3"/>
        <v>3.0076928765510047</v>
      </c>
      <c r="G7" s="16">
        <f t="shared" si="4"/>
        <v>9.046216439655657</v>
      </c>
      <c r="K7" s="11"/>
      <c r="N7" s="4">
        <v>6</v>
      </c>
      <c r="O7" s="4">
        <v>145</v>
      </c>
    </row>
    <row r="8" spans="1:15" x14ac:dyDescent="0.3">
      <c r="A8" s="6">
        <v>7</v>
      </c>
      <c r="B8" s="4">
        <v>155</v>
      </c>
      <c r="C8" s="4">
        <f t="shared" si="0"/>
        <v>163.97582006763935</v>
      </c>
      <c r="D8" s="6">
        <f t="shared" si="1"/>
        <v>158.21014596642451</v>
      </c>
      <c r="E8" s="6">
        <f t="shared" si="2"/>
        <v>14.285828531710507</v>
      </c>
      <c r="F8" s="16">
        <f t="shared" si="3"/>
        <v>8.9758200676393471</v>
      </c>
      <c r="G8" s="16">
        <f t="shared" si="4"/>
        <v>80.565345886637218</v>
      </c>
      <c r="I8" s="14" t="s">
        <v>8</v>
      </c>
      <c r="J8" s="18">
        <f>AVERAGE(F3:F13)</f>
        <v>8.6517139679246053</v>
      </c>
      <c r="K8" s="11"/>
      <c r="N8" s="4">
        <v>7</v>
      </c>
      <c r="O8" s="4">
        <v>155</v>
      </c>
    </row>
    <row r="9" spans="1:15" x14ac:dyDescent="0.3">
      <c r="A9" s="6">
        <v>8</v>
      </c>
      <c r="B9" s="4">
        <v>173</v>
      </c>
      <c r="C9" s="4">
        <f t="shared" si="0"/>
        <v>171.51206233348057</v>
      </c>
      <c r="D9" s="6">
        <f t="shared" si="1"/>
        <v>172.46784839017783</v>
      </c>
      <c r="E9" s="6">
        <f t="shared" si="2"/>
        <v>14.257702423753329</v>
      </c>
      <c r="F9" s="16">
        <f t="shared" si="3"/>
        <v>1.4879376665194286</v>
      </c>
      <c r="G9" s="16">
        <f t="shared" si="4"/>
        <v>2.2139584994472825</v>
      </c>
      <c r="I9" s="14" t="s">
        <v>9</v>
      </c>
      <c r="J9" s="18">
        <f>SQRT(AVERAGE(G3:G13))</f>
        <v>14.210772308347247</v>
      </c>
      <c r="K9" s="11"/>
      <c r="N9" s="4">
        <v>8</v>
      </c>
      <c r="O9" s="4">
        <v>173</v>
      </c>
    </row>
    <row r="10" spans="1:15" x14ac:dyDescent="0.3">
      <c r="A10" s="6">
        <v>9</v>
      </c>
      <c r="B10" s="4">
        <v>192</v>
      </c>
      <c r="C10" s="4">
        <f t="shared" si="0"/>
        <v>185.74357578716845</v>
      </c>
      <c r="D10" s="6">
        <f t="shared" si="1"/>
        <v>189.76242897030983</v>
      </c>
      <c r="E10" s="6">
        <f t="shared" si="2"/>
        <v>17.294580580131992</v>
      </c>
      <c r="F10" s="16">
        <f t="shared" si="3"/>
        <v>6.256424212831547</v>
      </c>
      <c r="G10" s="16">
        <f t="shared" si="4"/>
        <v>39.142843930904846</v>
      </c>
      <c r="I10" s="9"/>
      <c r="K10" s="11"/>
      <c r="N10" s="4">
        <v>9</v>
      </c>
      <c r="O10" s="4">
        <v>192</v>
      </c>
    </row>
    <row r="11" spans="1:15" x14ac:dyDescent="0.3">
      <c r="A11" s="6">
        <v>10</v>
      </c>
      <c r="B11" s="4">
        <v>205</v>
      </c>
      <c r="C11" s="4">
        <f t="shared" si="0"/>
        <v>205.86587470113176</v>
      </c>
      <c r="D11" s="6">
        <f t="shared" si="1"/>
        <v>205.30967467688978</v>
      </c>
      <c r="E11" s="6">
        <f t="shared" si="2"/>
        <v>15.547245706579957</v>
      </c>
      <c r="F11" s="16">
        <f t="shared" si="3"/>
        <v>0.86587470113175868</v>
      </c>
      <c r="G11" s="16">
        <f t="shared" si="4"/>
        <v>0.74973899806001243</v>
      </c>
      <c r="I11" s="9"/>
      <c r="K11" s="11"/>
      <c r="N11" s="4">
        <v>10</v>
      </c>
      <c r="O11" s="4">
        <v>205</v>
      </c>
    </row>
    <row r="12" spans="1:15" x14ac:dyDescent="0.3">
      <c r="A12" s="6">
        <v>11</v>
      </c>
      <c r="B12" s="4">
        <v>197</v>
      </c>
      <c r="C12" s="4">
        <f t="shared" si="0"/>
        <v>219.78613025438341</v>
      </c>
      <c r="D12" s="6">
        <f t="shared" si="1"/>
        <v>205.14931711813711</v>
      </c>
      <c r="E12" s="6">
        <f t="shared" si="2"/>
        <v>-0.1603575587526791</v>
      </c>
      <c r="F12" s="16">
        <f t="shared" si="3"/>
        <v>22.786130254383409</v>
      </c>
      <c r="G12" s="16">
        <f t="shared" si="4"/>
        <v>519.20773196972686</v>
      </c>
      <c r="I12" s="9"/>
      <c r="K12" s="11"/>
      <c r="N12" s="4">
        <v>11</v>
      </c>
      <c r="O12" s="4">
        <v>197</v>
      </c>
    </row>
    <row r="13" spans="1:15" x14ac:dyDescent="0.3">
      <c r="A13" s="6">
        <v>12</v>
      </c>
      <c r="B13" s="4">
        <v>205</v>
      </c>
      <c r="C13" s="4">
        <f t="shared" si="0"/>
        <v>205.00000391375286</v>
      </c>
      <c r="D13" s="6">
        <f t="shared" si="1"/>
        <v>205.00000139972923</v>
      </c>
      <c r="E13" s="6">
        <f t="shared" si="2"/>
        <v>-0.14931571840787683</v>
      </c>
      <c r="F13" s="16">
        <f t="shared" si="3"/>
        <v>3.9137528631272289E-6</v>
      </c>
      <c r="G13" s="16">
        <f t="shared" si="4"/>
        <v>1.5317461473636581E-11</v>
      </c>
      <c r="I13" s="9"/>
      <c r="K13" s="11"/>
      <c r="N13" s="4">
        <v>12</v>
      </c>
      <c r="O13" s="4">
        <v>205</v>
      </c>
    </row>
    <row r="14" spans="1:15" x14ac:dyDescent="0.3">
      <c r="A14" s="6">
        <v>13</v>
      </c>
      <c r="B14" s="6"/>
      <c r="C14" s="4">
        <f t="shared" si="0"/>
        <v>204.86096954769911</v>
      </c>
      <c r="D14" s="6"/>
      <c r="E14" s="6"/>
      <c r="F14" s="16"/>
      <c r="G14" s="16"/>
      <c r="I14" s="9"/>
      <c r="K14" s="11"/>
      <c r="N14" s="4">
        <v>13</v>
      </c>
      <c r="O14" s="4"/>
    </row>
    <row r="15" spans="1:15" x14ac:dyDescent="0.3">
      <c r="A15" s="4">
        <v>14</v>
      </c>
      <c r="B15" s="12"/>
      <c r="C15" s="13">
        <f>D13+E13*($J$3+$J$3^2)</f>
        <v>204.73151327822504</v>
      </c>
      <c r="D15" s="12"/>
      <c r="E15" s="12"/>
      <c r="F15" s="10"/>
      <c r="G15" s="10"/>
      <c r="I15" s="9"/>
      <c r="K15" s="11"/>
      <c r="N15" s="4">
        <v>14</v>
      </c>
      <c r="O15" s="4"/>
    </row>
    <row r="16" spans="1:15" x14ac:dyDescent="0.3">
      <c r="A16" s="4">
        <v>15</v>
      </c>
      <c r="B16" s="12"/>
      <c r="C16" s="13">
        <f>D13+E13*($J$3+$J$3^2+$J$3^3)</f>
        <v>204.61097308932995</v>
      </c>
      <c r="D16" s="12"/>
      <c r="E16" s="12"/>
      <c r="F16" s="10"/>
      <c r="G16" s="10"/>
      <c r="I16" s="9"/>
      <c r="K16" s="11"/>
      <c r="N16" s="4">
        <v>15</v>
      </c>
      <c r="O16" s="4"/>
    </row>
    <row r="17" spans="9:11" x14ac:dyDescent="0.3">
      <c r="I17" s="9"/>
      <c r="K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5121-F5C4-49A3-BFFF-6E8A33D402E5}">
  <dimension ref="A1:I35"/>
  <sheetViews>
    <sheetView tabSelected="1" zoomScaleNormal="100" workbookViewId="0">
      <selection activeCell="B32" sqref="B32"/>
    </sheetView>
  </sheetViews>
  <sheetFormatPr defaultRowHeight="14.4" x14ac:dyDescent="0.3"/>
  <cols>
    <col min="1" max="1" width="16.6640625" customWidth="1"/>
    <col min="2" max="2" width="14.21875" customWidth="1"/>
    <col min="3" max="3" width="12.88671875" customWidth="1"/>
  </cols>
  <sheetData>
    <row r="1" spans="1:9" ht="15" thickBot="1" x14ac:dyDescent="0.35">
      <c r="A1" s="77" t="s">
        <v>32</v>
      </c>
      <c r="B1" s="78"/>
      <c r="C1" s="78"/>
      <c r="D1" s="78"/>
      <c r="E1" s="78"/>
      <c r="F1" s="78"/>
      <c r="G1" s="78"/>
      <c r="H1" s="78"/>
      <c r="I1" s="78"/>
    </row>
    <row r="2" spans="1:9" x14ac:dyDescent="0.3">
      <c r="A2" s="79"/>
      <c r="B2" s="80" t="s">
        <v>33</v>
      </c>
      <c r="C2" s="81"/>
      <c r="D2" s="81"/>
      <c r="E2" s="81"/>
      <c r="F2" s="81"/>
      <c r="G2" s="82"/>
      <c r="H2" s="83" t="s">
        <v>34</v>
      </c>
      <c r="I2" s="84" t="s">
        <v>35</v>
      </c>
    </row>
    <row r="3" spans="1:9" x14ac:dyDescent="0.3">
      <c r="A3" s="85" t="s">
        <v>14</v>
      </c>
      <c r="B3" s="86" t="s">
        <v>15</v>
      </c>
      <c r="C3" s="87" t="s">
        <v>16</v>
      </c>
      <c r="D3" s="87" t="s">
        <v>17</v>
      </c>
      <c r="E3" s="87" t="s">
        <v>18</v>
      </c>
      <c r="F3" s="87" t="s">
        <v>19</v>
      </c>
      <c r="G3" s="87" t="s">
        <v>20</v>
      </c>
      <c r="H3" s="88" t="s">
        <v>36</v>
      </c>
      <c r="I3" s="89" t="s">
        <v>37</v>
      </c>
    </row>
    <row r="4" spans="1:9" ht="14.4" customHeight="1" x14ac:dyDescent="0.3">
      <c r="A4" s="90" t="s">
        <v>22</v>
      </c>
      <c r="B4" s="91">
        <v>955</v>
      </c>
      <c r="C4" s="92">
        <v>1500</v>
      </c>
      <c r="D4" s="92">
        <v>1300</v>
      </c>
      <c r="E4" s="92">
        <v>1630</v>
      </c>
      <c r="F4" s="92">
        <v>1430</v>
      </c>
      <c r="G4" s="92">
        <v>1390</v>
      </c>
      <c r="H4" s="93">
        <v>7650</v>
      </c>
      <c r="I4" s="94">
        <v>20</v>
      </c>
    </row>
    <row r="5" spans="1:9" x14ac:dyDescent="0.3">
      <c r="A5" s="95" t="s">
        <v>23</v>
      </c>
      <c r="B5" s="96">
        <v>1460</v>
      </c>
      <c r="C5" s="97">
        <v>1100</v>
      </c>
      <c r="D5" s="97">
        <v>970</v>
      </c>
      <c r="E5" s="97">
        <v>1200</v>
      </c>
      <c r="F5" s="97">
        <v>1230</v>
      </c>
      <c r="G5" s="97">
        <v>1430</v>
      </c>
      <c r="H5" s="98">
        <v>6400</v>
      </c>
      <c r="I5" s="99">
        <v>18</v>
      </c>
    </row>
    <row r="6" spans="1:9" x14ac:dyDescent="0.3">
      <c r="A6" s="95" t="s">
        <v>24</v>
      </c>
      <c r="B6" s="96">
        <v>380</v>
      </c>
      <c r="C6" s="97">
        <v>1300</v>
      </c>
      <c r="D6" s="97">
        <v>1425</v>
      </c>
      <c r="E6" s="97">
        <v>890</v>
      </c>
      <c r="F6" s="97">
        <v>950</v>
      </c>
      <c r="G6" s="97">
        <v>1150</v>
      </c>
      <c r="H6" s="98">
        <v>5000</v>
      </c>
      <c r="I6" s="99">
        <v>15</v>
      </c>
    </row>
    <row r="7" spans="1:9" x14ac:dyDescent="0.3">
      <c r="A7" s="95" t="s">
        <v>25</v>
      </c>
      <c r="B7" s="96">
        <v>555</v>
      </c>
      <c r="C7" s="97">
        <v>900</v>
      </c>
      <c r="D7" s="97">
        <v>650</v>
      </c>
      <c r="E7" s="97">
        <v>750</v>
      </c>
      <c r="F7" s="97">
        <v>665</v>
      </c>
      <c r="G7" s="97">
        <v>1150</v>
      </c>
      <c r="H7" s="98">
        <v>4100</v>
      </c>
      <c r="I7" s="99">
        <v>25</v>
      </c>
    </row>
    <row r="8" spans="1:9" x14ac:dyDescent="0.3">
      <c r="A8" s="95" t="s">
        <v>26</v>
      </c>
      <c r="B8" s="96">
        <v>600</v>
      </c>
      <c r="C8" s="97">
        <v>480</v>
      </c>
      <c r="D8" s="97">
        <v>700</v>
      </c>
      <c r="E8" s="97">
        <v>670</v>
      </c>
      <c r="F8" s="97">
        <v>720</v>
      </c>
      <c r="G8" s="97">
        <v>940</v>
      </c>
      <c r="H8" s="98">
        <v>2200</v>
      </c>
      <c r="I8" s="99">
        <v>17</v>
      </c>
    </row>
    <row r="9" spans="1:9" ht="15" thickBot="1" x14ac:dyDescent="0.35">
      <c r="A9" s="100" t="s">
        <v>1</v>
      </c>
      <c r="B9" s="101">
        <v>10</v>
      </c>
      <c r="C9" s="102">
        <v>8</v>
      </c>
      <c r="D9" s="102">
        <v>14</v>
      </c>
      <c r="E9" s="102">
        <v>6</v>
      </c>
      <c r="F9" s="102">
        <v>12</v>
      </c>
      <c r="G9" s="102">
        <v>11</v>
      </c>
      <c r="H9" s="103"/>
      <c r="I9" s="104"/>
    </row>
    <row r="10" spans="1:9" x14ac:dyDescent="0.3">
      <c r="A10" s="105"/>
      <c r="B10" s="78"/>
      <c r="C10" s="78"/>
      <c r="D10" s="78"/>
      <c r="E10" s="78"/>
      <c r="F10" s="78"/>
      <c r="G10" s="78"/>
      <c r="H10" s="78"/>
      <c r="I10" s="78"/>
    </row>
    <row r="11" spans="1:9" ht="15" thickBot="1" x14ac:dyDescent="0.35">
      <c r="A11" s="77" t="s">
        <v>12</v>
      </c>
      <c r="B11" s="78"/>
      <c r="C11" s="78"/>
      <c r="D11" s="78"/>
      <c r="E11" s="78"/>
      <c r="F11" s="78"/>
      <c r="G11" s="78"/>
      <c r="H11" s="78"/>
      <c r="I11" s="78"/>
    </row>
    <row r="12" spans="1:9" x14ac:dyDescent="0.3">
      <c r="A12" s="79"/>
      <c r="B12" s="80" t="s">
        <v>27</v>
      </c>
      <c r="C12" s="81"/>
      <c r="D12" s="81"/>
      <c r="E12" s="81"/>
      <c r="F12" s="81"/>
      <c r="G12" s="82"/>
      <c r="H12" s="106" t="s">
        <v>13</v>
      </c>
      <c r="I12" s="78"/>
    </row>
    <row r="13" spans="1:9" ht="14.4" customHeight="1" x14ac:dyDescent="0.3">
      <c r="A13" s="85" t="s">
        <v>14</v>
      </c>
      <c r="B13" s="86" t="s">
        <v>15</v>
      </c>
      <c r="C13" s="87" t="s">
        <v>16</v>
      </c>
      <c r="D13" s="87" t="s">
        <v>17</v>
      </c>
      <c r="E13" s="87" t="s">
        <v>18</v>
      </c>
      <c r="F13" s="87" t="s">
        <v>19</v>
      </c>
      <c r="G13" s="87" t="s">
        <v>20</v>
      </c>
      <c r="H13" s="107" t="s">
        <v>21</v>
      </c>
      <c r="I13" s="78"/>
    </row>
    <row r="14" spans="1:9" x14ac:dyDescent="0.3">
      <c r="A14" s="90" t="s">
        <v>22</v>
      </c>
      <c r="B14" s="108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3.9999999999999991</v>
      </c>
      <c r="H14" s="110">
        <v>1</v>
      </c>
      <c r="I14" s="78"/>
    </row>
    <row r="15" spans="1:9" x14ac:dyDescent="0.3">
      <c r="A15" s="95" t="s">
        <v>23</v>
      </c>
      <c r="B15" s="111">
        <v>0</v>
      </c>
      <c r="C15" s="112">
        <v>0</v>
      </c>
      <c r="D15" s="112">
        <v>0</v>
      </c>
      <c r="E15" s="113">
        <v>0</v>
      </c>
      <c r="F15" s="113">
        <v>0</v>
      </c>
      <c r="G15" s="114">
        <v>0</v>
      </c>
      <c r="H15" s="115">
        <v>0</v>
      </c>
      <c r="I15" s="78"/>
    </row>
    <row r="16" spans="1:9" x14ac:dyDescent="0.3">
      <c r="A16" s="95" t="s">
        <v>24</v>
      </c>
      <c r="B16" s="111">
        <v>10.000000000000002</v>
      </c>
      <c r="C16" s="112">
        <v>0</v>
      </c>
      <c r="D16" s="112">
        <v>0</v>
      </c>
      <c r="E16" s="113">
        <v>0</v>
      </c>
      <c r="F16" s="113">
        <v>0</v>
      </c>
      <c r="G16" s="114">
        <v>5.0000000000000009</v>
      </c>
      <c r="H16" s="115">
        <v>1</v>
      </c>
      <c r="I16" s="78"/>
    </row>
    <row r="17" spans="1:9" x14ac:dyDescent="0.3">
      <c r="A17" s="95" t="s">
        <v>25</v>
      </c>
      <c r="B17" s="111">
        <v>0</v>
      </c>
      <c r="C17" s="112">
        <v>0</v>
      </c>
      <c r="D17" s="112">
        <v>13</v>
      </c>
      <c r="E17" s="112">
        <v>0</v>
      </c>
      <c r="F17" s="112">
        <v>12</v>
      </c>
      <c r="G17" s="112">
        <v>0</v>
      </c>
      <c r="H17" s="116">
        <v>1</v>
      </c>
      <c r="I17" s="78"/>
    </row>
    <row r="18" spans="1:9" ht="15" thickBot="1" x14ac:dyDescent="0.35">
      <c r="A18" s="117" t="s">
        <v>26</v>
      </c>
      <c r="B18" s="118">
        <v>0</v>
      </c>
      <c r="C18" s="119">
        <v>8</v>
      </c>
      <c r="D18" s="119">
        <v>1.0000000000000018</v>
      </c>
      <c r="E18" s="119">
        <v>6</v>
      </c>
      <c r="F18" s="119">
        <v>0</v>
      </c>
      <c r="G18" s="119">
        <v>1.9999999999999982</v>
      </c>
      <c r="H18" s="120">
        <v>1</v>
      </c>
      <c r="I18" s="78"/>
    </row>
    <row r="19" spans="1:9" x14ac:dyDescent="0.3">
      <c r="A19" s="78"/>
      <c r="B19" s="78"/>
      <c r="C19" s="78"/>
      <c r="D19" s="78"/>
      <c r="E19" s="78"/>
      <c r="F19" s="78"/>
      <c r="G19" s="78"/>
      <c r="H19" s="78"/>
      <c r="I19" s="78"/>
    </row>
    <row r="20" spans="1:9" ht="15" thickBot="1" x14ac:dyDescent="0.35">
      <c r="A20" s="77" t="s">
        <v>28</v>
      </c>
      <c r="B20" s="78"/>
      <c r="C20" s="78"/>
      <c r="D20" s="78"/>
      <c r="E20" s="121"/>
      <c r="F20" s="121"/>
      <c r="G20" s="121"/>
      <c r="H20" s="78"/>
      <c r="I20" s="78"/>
    </row>
    <row r="21" spans="1:9" x14ac:dyDescent="0.3">
      <c r="A21" s="122" t="s">
        <v>14</v>
      </c>
      <c r="B21" s="123" t="s">
        <v>29</v>
      </c>
      <c r="C21" s="124"/>
      <c r="D21" s="124"/>
      <c r="E21" s="124"/>
      <c r="F21" s="124"/>
      <c r="G21" s="125"/>
      <c r="H21" s="78"/>
      <c r="I21" s="78"/>
    </row>
    <row r="22" spans="1:9" x14ac:dyDescent="0.3">
      <c r="A22" s="95" t="s">
        <v>22</v>
      </c>
      <c r="B22" s="126">
        <f>I4*H14-SUM(B14:G14)</f>
        <v>16</v>
      </c>
      <c r="C22" s="78"/>
      <c r="D22" s="78"/>
      <c r="E22" s="78"/>
      <c r="F22" s="78"/>
      <c r="G22" s="99"/>
      <c r="H22" s="78"/>
      <c r="I22" s="78"/>
    </row>
    <row r="23" spans="1:9" x14ac:dyDescent="0.3">
      <c r="A23" s="95" t="s">
        <v>23</v>
      </c>
      <c r="B23" s="126">
        <f t="shared" ref="B23:B26" si="0">I5*H15-SUM(B15:G15)</f>
        <v>0</v>
      </c>
      <c r="C23" s="78"/>
      <c r="D23" s="78"/>
      <c r="E23" s="78"/>
      <c r="F23" s="78"/>
      <c r="G23" s="99"/>
      <c r="H23" s="78"/>
      <c r="I23" s="78"/>
    </row>
    <row r="24" spans="1:9" x14ac:dyDescent="0.3">
      <c r="A24" s="95" t="s">
        <v>24</v>
      </c>
      <c r="B24" s="126">
        <f t="shared" si="0"/>
        <v>0</v>
      </c>
      <c r="C24" s="78"/>
      <c r="D24" s="78"/>
      <c r="E24" s="78"/>
      <c r="F24" s="78"/>
      <c r="G24" s="99"/>
      <c r="H24" s="78"/>
      <c r="I24" s="78"/>
    </row>
    <row r="25" spans="1:9" x14ac:dyDescent="0.3">
      <c r="A25" s="95" t="s">
        <v>25</v>
      </c>
      <c r="B25" s="126">
        <f t="shared" si="0"/>
        <v>0</v>
      </c>
      <c r="C25" s="78"/>
      <c r="D25" s="78"/>
      <c r="E25" s="78"/>
      <c r="F25" s="78"/>
      <c r="G25" s="99"/>
      <c r="H25" s="78"/>
      <c r="I25" s="78"/>
    </row>
    <row r="26" spans="1:9" x14ac:dyDescent="0.3">
      <c r="A26" s="95" t="s">
        <v>26</v>
      </c>
      <c r="B26" s="126">
        <f t="shared" si="0"/>
        <v>0</v>
      </c>
      <c r="C26" s="78"/>
      <c r="D26" s="78"/>
      <c r="E26" s="78"/>
      <c r="F26" s="78"/>
      <c r="G26" s="99"/>
      <c r="H26" s="78"/>
      <c r="I26" s="78"/>
    </row>
    <row r="27" spans="1:9" x14ac:dyDescent="0.3">
      <c r="A27" s="95"/>
      <c r="B27" s="126"/>
      <c r="C27" s="78"/>
      <c r="D27" s="78"/>
      <c r="E27" s="78"/>
      <c r="F27" s="78"/>
      <c r="G27" s="99"/>
      <c r="H27" s="78"/>
      <c r="I27" s="78"/>
    </row>
    <row r="28" spans="1:9" x14ac:dyDescent="0.3">
      <c r="A28" s="95"/>
      <c r="B28" s="86" t="s">
        <v>15</v>
      </c>
      <c r="C28" s="127" t="s">
        <v>16</v>
      </c>
      <c r="D28" s="127" t="s">
        <v>17</v>
      </c>
      <c r="E28" s="127" t="s">
        <v>18</v>
      </c>
      <c r="F28" s="127" t="s">
        <v>19</v>
      </c>
      <c r="G28" s="128" t="s">
        <v>20</v>
      </c>
      <c r="H28" s="78"/>
      <c r="I28" s="78"/>
    </row>
    <row r="29" spans="1:9" ht="15" thickBot="1" x14ac:dyDescent="0.35">
      <c r="A29" s="129" t="s">
        <v>38</v>
      </c>
      <c r="B29" s="130">
        <f t="shared" ref="B29:G29" si="1">B9-SUM(B14:B18)</f>
        <v>0</v>
      </c>
      <c r="C29" s="131">
        <f t="shared" si="1"/>
        <v>0</v>
      </c>
      <c r="D29" s="131">
        <f t="shared" si="1"/>
        <v>0</v>
      </c>
      <c r="E29" s="131">
        <f t="shared" si="1"/>
        <v>0</v>
      </c>
      <c r="F29" s="131">
        <f t="shared" si="1"/>
        <v>0</v>
      </c>
      <c r="G29" s="132">
        <f t="shared" si="1"/>
        <v>0</v>
      </c>
      <c r="H29" s="78"/>
      <c r="I29" s="78"/>
    </row>
    <row r="30" spans="1:9" x14ac:dyDescent="0.3">
      <c r="A30" s="78"/>
      <c r="B30" s="78"/>
      <c r="C30" s="78"/>
      <c r="D30" s="78"/>
      <c r="E30" s="78"/>
      <c r="F30" s="78"/>
      <c r="G30" s="78"/>
      <c r="H30" s="78"/>
      <c r="I30" s="78"/>
    </row>
    <row r="31" spans="1:9" ht="15" thickBot="1" x14ac:dyDescent="0.35">
      <c r="A31" s="77" t="s">
        <v>30</v>
      </c>
      <c r="B31" s="78"/>
      <c r="C31" s="78"/>
      <c r="D31" s="78"/>
      <c r="E31" s="78"/>
      <c r="F31" s="78"/>
      <c r="G31" s="78"/>
      <c r="H31" s="78"/>
      <c r="I31" s="78"/>
    </row>
    <row r="32" spans="1:9" ht="15" thickBot="1" x14ac:dyDescent="0.35">
      <c r="A32" s="133" t="s">
        <v>31</v>
      </c>
      <c r="B32" s="134">
        <f>SUMPRODUCT(B14:G18,B4:G8)+SUMPRODUCT(H14:H18,H4:H8)</f>
        <v>60930</v>
      </c>
      <c r="C32" s="78"/>
      <c r="D32" s="121"/>
      <c r="E32" s="78"/>
      <c r="F32" s="78"/>
      <c r="G32" s="135"/>
      <c r="H32" s="78"/>
      <c r="I32" s="78"/>
    </row>
    <row r="33" spans="1:9" ht="15" thickBot="1" x14ac:dyDescent="0.35">
      <c r="A33" s="133"/>
      <c r="B33" s="136"/>
      <c r="C33" s="78"/>
      <c r="D33" s="78"/>
      <c r="E33" s="78"/>
      <c r="F33" s="78"/>
      <c r="G33" s="78"/>
      <c r="H33" s="135"/>
      <c r="I33" s="78"/>
    </row>
    <row r="34" spans="1:9" x14ac:dyDescent="0.3">
      <c r="A34" s="78"/>
      <c r="B34" s="78"/>
      <c r="C34" s="78"/>
      <c r="D34" s="78"/>
      <c r="E34" s="78"/>
      <c r="F34" s="78"/>
      <c r="G34" s="78"/>
      <c r="H34" s="78"/>
      <c r="I34" s="78"/>
    </row>
    <row r="35" spans="1:9" x14ac:dyDescent="0.3">
      <c r="A35" s="78"/>
      <c r="B35" s="78"/>
      <c r="C35" s="78"/>
      <c r="D35" s="78"/>
      <c r="E35" s="78"/>
      <c r="F35" s="78"/>
      <c r="G35" s="78"/>
      <c r="H35" s="78"/>
      <c r="I35" s="78"/>
    </row>
  </sheetData>
  <mergeCells count="2">
    <mergeCell ref="B2:G2"/>
    <mergeCell ref="B12:G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503E-F20E-49CB-B1A5-8E69625F7F6B}">
  <dimension ref="A1:I33"/>
  <sheetViews>
    <sheetView topLeftCell="A14" workbookViewId="0">
      <selection activeCell="B32" sqref="B32"/>
    </sheetView>
  </sheetViews>
  <sheetFormatPr defaultRowHeight="14.4" x14ac:dyDescent="0.3"/>
  <cols>
    <col min="2" max="8" width="12.88671875" customWidth="1"/>
  </cols>
  <sheetData>
    <row r="1" spans="1:9" ht="15" thickBot="1" x14ac:dyDescent="0.35">
      <c r="A1" s="24" t="s">
        <v>32</v>
      </c>
    </row>
    <row r="2" spans="1:9" x14ac:dyDescent="0.3">
      <c r="A2" s="25"/>
      <c r="B2" s="26" t="s">
        <v>33</v>
      </c>
      <c r="C2" s="51"/>
      <c r="D2" s="51"/>
      <c r="E2" s="51"/>
      <c r="F2" s="51"/>
      <c r="G2" s="52"/>
      <c r="H2" s="53" t="s">
        <v>34</v>
      </c>
      <c r="I2" s="54" t="s">
        <v>35</v>
      </c>
    </row>
    <row r="3" spans="1:9" x14ac:dyDescent="0.3">
      <c r="A3" s="27" t="s">
        <v>14</v>
      </c>
      <c r="B3" s="28" t="s">
        <v>15</v>
      </c>
      <c r="C3" s="29" t="s">
        <v>16</v>
      </c>
      <c r="D3" s="29" t="s">
        <v>17</v>
      </c>
      <c r="E3" s="29" t="s">
        <v>18</v>
      </c>
      <c r="F3" s="29" t="s">
        <v>19</v>
      </c>
      <c r="G3" s="29" t="s">
        <v>20</v>
      </c>
      <c r="H3" s="55" t="s">
        <v>36</v>
      </c>
      <c r="I3" s="56" t="s">
        <v>37</v>
      </c>
    </row>
    <row r="4" spans="1:9" x14ac:dyDescent="0.3">
      <c r="A4" s="31" t="s">
        <v>22</v>
      </c>
      <c r="B4" s="57">
        <v>955</v>
      </c>
      <c r="C4" s="58">
        <v>1500</v>
      </c>
      <c r="D4" s="58">
        <v>1300</v>
      </c>
      <c r="E4" s="58">
        <v>1630</v>
      </c>
      <c r="F4" s="58">
        <v>1430</v>
      </c>
      <c r="G4" s="58">
        <v>1390</v>
      </c>
      <c r="H4" s="59">
        <v>7650</v>
      </c>
      <c r="I4" s="60">
        <v>20</v>
      </c>
    </row>
    <row r="5" spans="1:9" x14ac:dyDescent="0.3">
      <c r="A5" s="33" t="s">
        <v>23</v>
      </c>
      <c r="B5" s="61">
        <v>1460</v>
      </c>
      <c r="C5" s="62">
        <v>1100</v>
      </c>
      <c r="D5" s="62">
        <v>970</v>
      </c>
      <c r="E5" s="62">
        <v>1200</v>
      </c>
      <c r="F5" s="62">
        <v>1230</v>
      </c>
      <c r="G5" s="62">
        <v>1430</v>
      </c>
      <c r="H5" s="63">
        <v>6400</v>
      </c>
      <c r="I5" s="42">
        <v>18</v>
      </c>
    </row>
    <row r="6" spans="1:9" x14ac:dyDescent="0.3">
      <c r="A6" s="33" t="s">
        <v>24</v>
      </c>
      <c r="B6" s="61">
        <v>380</v>
      </c>
      <c r="C6" s="62">
        <v>1300</v>
      </c>
      <c r="D6" s="62">
        <v>1425</v>
      </c>
      <c r="E6" s="62">
        <v>890</v>
      </c>
      <c r="F6" s="62">
        <v>950</v>
      </c>
      <c r="G6" s="62">
        <v>1150</v>
      </c>
      <c r="H6" s="63">
        <v>5000</v>
      </c>
      <c r="I6" s="42">
        <v>15</v>
      </c>
    </row>
    <row r="7" spans="1:9" x14ac:dyDescent="0.3">
      <c r="A7" s="33" t="s">
        <v>25</v>
      </c>
      <c r="B7" s="61">
        <v>555</v>
      </c>
      <c r="C7" s="62">
        <v>900</v>
      </c>
      <c r="D7" s="62">
        <v>650</v>
      </c>
      <c r="E7" s="62">
        <v>750</v>
      </c>
      <c r="F7" s="62">
        <v>665</v>
      </c>
      <c r="G7" s="62">
        <v>1150</v>
      </c>
      <c r="H7" s="63">
        <v>4100</v>
      </c>
      <c r="I7" s="42">
        <v>25</v>
      </c>
    </row>
    <row r="8" spans="1:9" x14ac:dyDescent="0.3">
      <c r="A8" s="33" t="s">
        <v>26</v>
      </c>
      <c r="B8" s="61">
        <v>600</v>
      </c>
      <c r="C8" s="62">
        <v>480</v>
      </c>
      <c r="D8" s="62">
        <v>700</v>
      </c>
      <c r="E8" s="62">
        <v>670</v>
      </c>
      <c r="F8" s="62">
        <v>720</v>
      </c>
      <c r="G8" s="62">
        <v>940</v>
      </c>
      <c r="H8" s="63">
        <v>2200</v>
      </c>
      <c r="I8" s="42">
        <v>17</v>
      </c>
    </row>
    <row r="9" spans="1:9" ht="15" thickBot="1" x14ac:dyDescent="0.35">
      <c r="A9" s="69" t="s">
        <v>1</v>
      </c>
      <c r="B9" s="70">
        <v>10</v>
      </c>
      <c r="C9" s="71">
        <v>8</v>
      </c>
      <c r="D9" s="71">
        <v>14</v>
      </c>
      <c r="E9" s="71">
        <v>6</v>
      </c>
      <c r="F9" s="71">
        <v>12</v>
      </c>
      <c r="G9" s="71">
        <v>11</v>
      </c>
      <c r="H9" s="19"/>
      <c r="I9" s="72"/>
    </row>
    <row r="10" spans="1:9" x14ac:dyDescent="0.3">
      <c r="A10" s="23"/>
    </row>
    <row r="11" spans="1:9" ht="15" thickBot="1" x14ac:dyDescent="0.35">
      <c r="A11" s="24" t="s">
        <v>12</v>
      </c>
    </row>
    <row r="12" spans="1:9" x14ac:dyDescent="0.3">
      <c r="A12" s="25"/>
      <c r="B12" s="26" t="s">
        <v>27</v>
      </c>
      <c r="C12" s="51"/>
      <c r="D12" s="51"/>
      <c r="E12" s="51"/>
      <c r="F12" s="51"/>
      <c r="G12" s="52"/>
      <c r="H12" s="65" t="s">
        <v>13</v>
      </c>
    </row>
    <row r="13" spans="1:9" x14ac:dyDescent="0.3">
      <c r="A13" s="27" t="s">
        <v>14</v>
      </c>
      <c r="B13" s="28" t="s">
        <v>15</v>
      </c>
      <c r="C13" s="29" t="s">
        <v>16</v>
      </c>
      <c r="D13" s="29" t="s">
        <v>17</v>
      </c>
      <c r="E13" s="29" t="s">
        <v>18</v>
      </c>
      <c r="F13" s="29" t="s">
        <v>19</v>
      </c>
      <c r="G13" s="29" t="s">
        <v>20</v>
      </c>
      <c r="H13" s="30" t="s">
        <v>21</v>
      </c>
    </row>
    <row r="14" spans="1:9" x14ac:dyDescent="0.3">
      <c r="A14" s="31" t="s">
        <v>22</v>
      </c>
      <c r="B14" s="66">
        <v>0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32">
        <v>0</v>
      </c>
    </row>
    <row r="15" spans="1:9" x14ac:dyDescent="0.3">
      <c r="A15" s="33" t="s">
        <v>23</v>
      </c>
      <c r="B15" s="41">
        <v>0</v>
      </c>
      <c r="C15" s="9">
        <v>0</v>
      </c>
      <c r="D15" s="9">
        <v>3.9999999999999973</v>
      </c>
      <c r="E15" s="74">
        <v>0</v>
      </c>
      <c r="F15" s="74">
        <v>0</v>
      </c>
      <c r="G15" s="75">
        <v>0</v>
      </c>
      <c r="H15" s="73">
        <v>1</v>
      </c>
    </row>
    <row r="16" spans="1:9" x14ac:dyDescent="0.3">
      <c r="A16" s="33" t="s">
        <v>24</v>
      </c>
      <c r="B16" s="41">
        <v>9.9999999999999964</v>
      </c>
      <c r="C16" s="9">
        <v>0</v>
      </c>
      <c r="D16" s="9">
        <v>0</v>
      </c>
      <c r="E16" s="74">
        <v>0</v>
      </c>
      <c r="F16" s="74">
        <v>0</v>
      </c>
      <c r="G16" s="75">
        <v>5.0000000000000027</v>
      </c>
      <c r="H16" s="73">
        <v>1</v>
      </c>
    </row>
    <row r="17" spans="1:8" x14ac:dyDescent="0.3">
      <c r="A17" s="33" t="s">
        <v>25</v>
      </c>
      <c r="B17" s="41">
        <v>0</v>
      </c>
      <c r="C17" s="9">
        <v>0</v>
      </c>
      <c r="D17" s="9">
        <v>10.000000000000004</v>
      </c>
      <c r="E17" s="9">
        <v>2.9999999999999964</v>
      </c>
      <c r="F17" s="9">
        <v>12</v>
      </c>
      <c r="G17" s="9">
        <v>0</v>
      </c>
      <c r="H17" s="34">
        <v>1</v>
      </c>
    </row>
    <row r="18" spans="1:8" ht="15" thickBot="1" x14ac:dyDescent="0.35">
      <c r="A18" s="35" t="s">
        <v>26</v>
      </c>
      <c r="B18" s="46">
        <v>0</v>
      </c>
      <c r="C18" s="47">
        <v>8</v>
      </c>
      <c r="D18" s="47">
        <v>0</v>
      </c>
      <c r="E18" s="47">
        <v>3.0000000000000036</v>
      </c>
      <c r="F18" s="47">
        <v>0</v>
      </c>
      <c r="G18" s="47">
        <v>5.9999999999999964</v>
      </c>
      <c r="H18" s="36">
        <v>1</v>
      </c>
    </row>
    <row r="20" spans="1:8" ht="15" thickBot="1" x14ac:dyDescent="0.35">
      <c r="A20" s="24" t="s">
        <v>28</v>
      </c>
      <c r="E20" s="68"/>
      <c r="F20" s="68"/>
      <c r="G20" s="68"/>
    </row>
    <row r="21" spans="1:8" x14ac:dyDescent="0.3">
      <c r="A21" s="37" t="s">
        <v>14</v>
      </c>
      <c r="B21" s="38" t="s">
        <v>29</v>
      </c>
      <c r="C21" s="39"/>
      <c r="D21" s="39"/>
      <c r="E21" s="39"/>
      <c r="F21" s="39"/>
      <c r="G21" s="40"/>
    </row>
    <row r="22" spans="1:8" x14ac:dyDescent="0.3">
      <c r="A22" s="33" t="s">
        <v>22</v>
      </c>
      <c r="B22" s="43">
        <f>I4*H14-SUM(B14:G14)</f>
        <v>0</v>
      </c>
      <c r="G22" s="42"/>
    </row>
    <row r="23" spans="1:8" x14ac:dyDescent="0.3">
      <c r="A23" s="33" t="s">
        <v>23</v>
      </c>
      <c r="B23" s="43">
        <f t="shared" ref="B23:B26" si="0">I5*H15-SUM(B15:G15)</f>
        <v>14.000000000000004</v>
      </c>
      <c r="G23" s="42"/>
    </row>
    <row r="24" spans="1:8" x14ac:dyDescent="0.3">
      <c r="A24" s="33" t="s">
        <v>24</v>
      </c>
      <c r="B24" s="43">
        <f t="shared" si="0"/>
        <v>0</v>
      </c>
      <c r="G24" s="42"/>
    </row>
    <row r="25" spans="1:8" x14ac:dyDescent="0.3">
      <c r="A25" s="33" t="s">
        <v>25</v>
      </c>
      <c r="B25" s="43">
        <f t="shared" si="0"/>
        <v>0</v>
      </c>
      <c r="G25" s="42"/>
    </row>
    <row r="26" spans="1:8" x14ac:dyDescent="0.3">
      <c r="A26" s="33" t="s">
        <v>26</v>
      </c>
      <c r="B26" s="43">
        <f t="shared" si="0"/>
        <v>0</v>
      </c>
      <c r="G26" s="42"/>
    </row>
    <row r="27" spans="1:8" x14ac:dyDescent="0.3">
      <c r="A27" s="33"/>
      <c r="B27" s="43"/>
      <c r="G27" s="42"/>
    </row>
    <row r="28" spans="1:8" x14ac:dyDescent="0.3">
      <c r="A28" s="33"/>
      <c r="B28" s="28" t="s">
        <v>15</v>
      </c>
      <c r="C28" s="44" t="s">
        <v>16</v>
      </c>
      <c r="D28" s="44" t="s">
        <v>17</v>
      </c>
      <c r="E28" s="44" t="s">
        <v>18</v>
      </c>
      <c r="F28" s="44" t="s">
        <v>19</v>
      </c>
      <c r="G28" s="45" t="s">
        <v>20</v>
      </c>
    </row>
    <row r="29" spans="1:8" ht="15" thickBot="1" x14ac:dyDescent="0.35">
      <c r="A29" s="20" t="s">
        <v>38</v>
      </c>
      <c r="B29" s="21">
        <f t="shared" ref="B29:G29" si="1">B9-SUM(B14:B18)</f>
        <v>0</v>
      </c>
      <c r="C29" s="22">
        <f t="shared" si="1"/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64">
        <f t="shared" si="1"/>
        <v>0</v>
      </c>
    </row>
    <row r="31" spans="1:8" ht="15" thickBot="1" x14ac:dyDescent="0.35">
      <c r="A31" s="24" t="s">
        <v>30</v>
      </c>
    </row>
    <row r="32" spans="1:8" ht="15" thickBot="1" x14ac:dyDescent="0.35">
      <c r="A32" s="48" t="s">
        <v>31</v>
      </c>
      <c r="B32" s="76">
        <f>SUMPRODUCT(B14:G18,B4:G8)+SUMPRODUCT(H14:H18,H4:H8)</f>
        <v>59350</v>
      </c>
      <c r="D32" s="68"/>
      <c r="G32" s="50"/>
    </row>
    <row r="33" spans="1:8" ht="15" thickBot="1" x14ac:dyDescent="0.35">
      <c r="A33" s="48"/>
      <c r="B33" s="49"/>
      <c r="H33" s="50"/>
    </row>
  </sheetData>
  <mergeCells count="2">
    <mergeCell ref="B2:G2"/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Tonglet</dc:creator>
  <cp:lastModifiedBy>Morgan Tonglet</cp:lastModifiedBy>
  <dcterms:created xsi:type="dcterms:W3CDTF">2023-06-09T12:05:24Z</dcterms:created>
  <dcterms:modified xsi:type="dcterms:W3CDTF">2023-06-09T14:42:53Z</dcterms:modified>
</cp:coreProperties>
</file>