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fontys 2007-\TN2020-2021\minor DoE\"/>
    </mc:Choice>
  </mc:AlternateContent>
  <bookViews>
    <workbookView xWindow="-108" yWindow="-108" windowWidth="23256" windowHeight="12576" activeTab="1"/>
  </bookViews>
  <sheets>
    <sheet name="Blad1" sheetId="1" r:id="rId1"/>
    <sheet name="Blad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K26" i="1" l="1"/>
  <c r="B26" i="1"/>
  <c r="G55" i="1"/>
  <c r="G54" i="1"/>
  <c r="G48" i="1"/>
  <c r="G49" i="1"/>
  <c r="L26" i="1"/>
  <c r="I20" i="1"/>
  <c r="D21" i="1"/>
  <c r="D20" i="1"/>
  <c r="L11" i="1"/>
  <c r="N12" i="1" l="1"/>
  <c r="N13" i="1"/>
  <c r="N11" i="1"/>
  <c r="J20" i="1" l="1"/>
  <c r="E22" i="1"/>
  <c r="E21" i="1"/>
  <c r="E20" i="1"/>
  <c r="J12" i="1"/>
  <c r="K12" i="1" s="1"/>
  <c r="J13" i="1"/>
  <c r="K13" i="1" s="1"/>
  <c r="J11" i="1"/>
  <c r="K11" i="1" s="1"/>
  <c r="E26" i="1" s="1"/>
  <c r="I26" i="1" l="1"/>
  <c r="M11" i="1"/>
  <c r="F26" i="1"/>
  <c r="L28" i="1"/>
  <c r="P28" i="1"/>
  <c r="M28" i="1"/>
  <c r="Q28" i="1"/>
  <c r="O28" i="1"/>
  <c r="N28" i="1"/>
  <c r="R28" i="1"/>
  <c r="K28" i="1"/>
  <c r="L27" i="1"/>
  <c r="P27" i="1"/>
  <c r="M27" i="1"/>
  <c r="Q27" i="1"/>
  <c r="O27" i="1"/>
  <c r="N27" i="1"/>
  <c r="R27" i="1"/>
  <c r="K27" i="1"/>
  <c r="B27" i="1"/>
  <c r="G27" i="1"/>
  <c r="C27" i="1"/>
  <c r="F28" i="1"/>
  <c r="M13" i="1"/>
  <c r="B28" i="1"/>
  <c r="F27" i="1"/>
  <c r="I28" i="1"/>
  <c r="E28" i="1"/>
  <c r="P26" i="1"/>
  <c r="M26" i="1"/>
  <c r="Q26" i="1"/>
  <c r="O26" i="1"/>
  <c r="N26" i="1"/>
  <c r="R26" i="1"/>
  <c r="M12" i="1"/>
  <c r="H26" i="1"/>
  <c r="D26" i="1"/>
  <c r="I27" i="1"/>
  <c r="E27" i="1"/>
  <c r="H28" i="1"/>
  <c r="D28" i="1"/>
  <c r="G26" i="1"/>
  <c r="C26" i="1"/>
  <c r="H27" i="1"/>
  <c r="D27" i="1"/>
  <c r="G28" i="1"/>
  <c r="C28" i="1"/>
  <c r="J14" i="1"/>
  <c r="K14" i="1" s="1"/>
  <c r="H21" i="1" l="1"/>
  <c r="L12" i="1"/>
  <c r="L13" i="1"/>
  <c r="H20" i="1" l="1"/>
  <c r="D22" i="1" l="1"/>
</calcChain>
</file>

<file path=xl/sharedStrings.xml><?xml version="1.0" encoding="utf-8"?>
<sst xmlns="http://schemas.openxmlformats.org/spreadsheetml/2006/main" count="79" uniqueCount="43">
  <si>
    <t>Air void levels</t>
  </si>
  <si>
    <t>Low</t>
  </si>
  <si>
    <t>2-4%</t>
  </si>
  <si>
    <t>Medium</t>
  </si>
  <si>
    <t>4-6%</t>
  </si>
  <si>
    <t>High</t>
  </si>
  <si>
    <t>6-8%</t>
  </si>
  <si>
    <t>Air voids</t>
  </si>
  <si>
    <t>Data</t>
  </si>
  <si>
    <t>Retained strength(%)</t>
  </si>
  <si>
    <t>Total</t>
  </si>
  <si>
    <t>Mean</t>
  </si>
  <si>
    <t>For atleast one i</t>
  </si>
  <si>
    <r>
      <t>SS</t>
    </r>
    <r>
      <rPr>
        <vertAlign val="subscript"/>
        <sz val="11"/>
        <color theme="1"/>
        <rFont val="Calibri"/>
        <family val="2"/>
        <scheme val="minor"/>
      </rPr>
      <t>treatments</t>
    </r>
  </si>
  <si>
    <r>
      <t>SS</t>
    </r>
    <r>
      <rPr>
        <vertAlign val="subscript"/>
        <sz val="11"/>
        <color theme="1"/>
        <rFont val="Calibri"/>
        <family val="2"/>
        <scheme val="minor"/>
      </rPr>
      <t>E</t>
    </r>
  </si>
  <si>
    <r>
      <t>MS</t>
    </r>
    <r>
      <rPr>
        <vertAlign val="subscript"/>
        <sz val="11"/>
        <color theme="1"/>
        <rFont val="Calibri"/>
        <family val="2"/>
        <scheme val="minor"/>
      </rPr>
      <t>treatments</t>
    </r>
  </si>
  <si>
    <r>
      <t>MS</t>
    </r>
    <r>
      <rPr>
        <vertAlign val="subscript"/>
        <sz val="11"/>
        <color theme="1"/>
        <rFont val="Calibri"/>
        <family val="2"/>
        <scheme val="minor"/>
      </rPr>
      <t>E</t>
    </r>
  </si>
  <si>
    <t>Source of variation</t>
  </si>
  <si>
    <t>Treatments</t>
  </si>
  <si>
    <t>Error</t>
  </si>
  <si>
    <r>
      <t>SS</t>
    </r>
    <r>
      <rPr>
        <vertAlign val="subscript"/>
        <sz val="11"/>
        <color theme="1"/>
        <rFont val="Calibri"/>
        <family val="2"/>
        <scheme val="minor"/>
      </rPr>
      <t>T</t>
    </r>
  </si>
  <si>
    <t>Sum of squares</t>
  </si>
  <si>
    <t>Degrees of freedom</t>
  </si>
  <si>
    <t>Mean square</t>
  </si>
  <si>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0</t>
    </r>
  </si>
  <si>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0,01;2;21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</si>
  <si>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>is groter dan f</t>
    </r>
    <r>
      <rPr>
        <vertAlign val="subscript"/>
        <sz val="11"/>
        <color theme="1"/>
        <rFont val="Calibri"/>
        <family val="2"/>
        <scheme val="minor"/>
      </rPr>
      <t xml:space="preserve">0,01;2;21 </t>
    </r>
    <r>
      <rPr>
        <sz val="11"/>
        <color theme="1"/>
        <rFont val="Calibri"/>
        <family val="2"/>
        <scheme val="minor"/>
      </rPr>
      <t>dus H0 wordt verworpen</t>
    </r>
  </si>
  <si>
    <t>Dus de air voids hebben een significant effect op de retained strength van het asfalt.</t>
  </si>
  <si>
    <t>P-value</t>
  </si>
  <si>
    <r>
      <t xml:space="preserve">De P-value is kleiner dan </t>
    </r>
    <r>
      <rPr>
        <sz val="11"/>
        <color theme="1"/>
        <rFont val="Calibri"/>
        <family val="2"/>
      </rPr>
      <t xml:space="preserve">α = 0,01 </t>
    </r>
  </si>
  <si>
    <t>Residuals</t>
  </si>
  <si>
    <t>Std</t>
  </si>
  <si>
    <t>Z-score</t>
  </si>
  <si>
    <t>Confidence interval high</t>
  </si>
  <si>
    <r>
      <t>69,2</t>
    </r>
    <r>
      <rPr>
        <sz val="11"/>
        <color theme="1"/>
        <rFont val="Calibri"/>
        <family val="2"/>
      </rPr>
      <t>≤µ_3≤81,8</t>
    </r>
  </si>
  <si>
    <t>Confidence interval difference low and high</t>
  </si>
  <si>
    <t>Low limit</t>
  </si>
  <si>
    <t>High limit</t>
  </si>
  <si>
    <r>
      <t>8,42</t>
    </r>
    <r>
      <rPr>
        <sz val="11"/>
        <color theme="1"/>
        <rFont val="Calibri"/>
        <family val="2"/>
      </rPr>
      <t>≤µ_3-µ_1≤26,32</t>
    </r>
  </si>
  <si>
    <t>rangnr</t>
  </si>
  <si>
    <t>residuals</t>
  </si>
  <si>
    <t>z-waarde</t>
  </si>
  <si>
    <t>kans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</si>
</sst>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3" xfId="0" applyBorder="1"/>
    <xf numFmtId="16" fontId="0" fillId="0" borderId="4" xfId="0" applyNumberForma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439837598425197"/>
                  <c:y val="-6.52821143021862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Blad1!$B$26:$I$26</c:f>
              <c:numCache>
                <c:formatCode>General</c:formatCode>
                <c:ptCount val="8"/>
                <c:pt idx="0">
                  <c:v>13.125</c:v>
                </c:pt>
                <c:pt idx="1">
                  <c:v>-2.875</c:v>
                </c:pt>
                <c:pt idx="2">
                  <c:v>10.125</c:v>
                </c:pt>
                <c:pt idx="3">
                  <c:v>-2.875</c:v>
                </c:pt>
                <c:pt idx="4">
                  <c:v>-13.875</c:v>
                </c:pt>
                <c:pt idx="5">
                  <c:v>-4.875</c:v>
                </c:pt>
                <c:pt idx="6">
                  <c:v>-0.875</c:v>
                </c:pt>
                <c:pt idx="7">
                  <c:v>2.125</c:v>
                </c:pt>
              </c:numCache>
            </c:numRef>
          </c:xVal>
          <c:yVal>
            <c:numRef>
              <c:f>Blad1!$K$26:$R$26</c:f>
              <c:numCache>
                <c:formatCode>General</c:formatCode>
                <c:ptCount val="8"/>
                <c:pt idx="0">
                  <c:v>1.5333544824349372</c:v>
                </c:pt>
                <c:pt idx="1">
                  <c:v>-0.33587764853336721</c:v>
                </c:pt>
                <c:pt idx="2">
                  <c:v>1.1828734578783802</c:v>
                </c:pt>
                <c:pt idx="3">
                  <c:v>-0.33587764853336721</c:v>
                </c:pt>
                <c:pt idx="4">
                  <c:v>-1.6209747385740765</c:v>
                </c:pt>
                <c:pt idx="5">
                  <c:v>-0.56953166490440532</c:v>
                </c:pt>
                <c:pt idx="6">
                  <c:v>-0.10222363216232914</c:v>
                </c:pt>
                <c:pt idx="7">
                  <c:v>0.24825739239422795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7-44D2-BFF6-9C654F1A57D5}"/>
            </c:ext>
          </c:extLst>
        </c:ser>
        <c:ser>
          <c:idx val="1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Blad1!$B$27:$I$27</c:f>
              <c:numCache>
                <c:formatCode>General</c:formatCode>
                <c:ptCount val="8"/>
                <c:pt idx="0">
                  <c:v>-2.125</c:v>
                </c:pt>
                <c:pt idx="1">
                  <c:v>-13.125</c:v>
                </c:pt>
                <c:pt idx="2">
                  <c:v>11.875</c:v>
                </c:pt>
                <c:pt idx="3">
                  <c:v>8.875</c:v>
                </c:pt>
                <c:pt idx="4">
                  <c:v>-12.125</c:v>
                </c:pt>
                <c:pt idx="5">
                  <c:v>0.875</c:v>
                </c:pt>
                <c:pt idx="6">
                  <c:v>4.875</c:v>
                </c:pt>
                <c:pt idx="7">
                  <c:v>0.875</c:v>
                </c:pt>
              </c:numCache>
            </c:numRef>
          </c:xVal>
          <c:yVal>
            <c:numRef>
              <c:f>Blad1!$K$27:$R$27</c:f>
              <c:numCache>
                <c:formatCode>General</c:formatCode>
                <c:ptCount val="8"/>
                <c:pt idx="0">
                  <c:v>-0.23572168133736859</c:v>
                </c:pt>
                <c:pt idx="1">
                  <c:v>-1.4559280317896295</c:v>
                </c:pt>
                <c:pt idx="2">
                  <c:v>1.3172682192382363</c:v>
                </c:pt>
                <c:pt idx="3">
                  <c:v>0.9844846691148923</c:v>
                </c:pt>
                <c:pt idx="4">
                  <c:v>-1.3450001817485149</c:v>
                </c:pt>
                <c:pt idx="5">
                  <c:v>9.7061868785975308E-2</c:v>
                </c:pt>
                <c:pt idx="6">
                  <c:v>0.54077326895043387</c:v>
                </c:pt>
                <c:pt idx="7">
                  <c:v>9.7061868785975308E-2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87-44D2-BFF6-9C654F1A57D5}"/>
            </c:ext>
          </c:extLst>
        </c:ser>
        <c:ser>
          <c:idx val="2"/>
          <c:order val="2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Blad1!$B$28:$I$28</c:f>
              <c:numCache>
                <c:formatCode>General</c:formatCode>
                <c:ptCount val="8"/>
                <c:pt idx="0">
                  <c:v>2.5</c:v>
                </c:pt>
                <c:pt idx="1">
                  <c:v>4.5</c:v>
                </c:pt>
                <c:pt idx="2">
                  <c:v>-13.5</c:v>
                </c:pt>
                <c:pt idx="3">
                  <c:v>-6.5</c:v>
                </c:pt>
                <c:pt idx="4">
                  <c:v>0.5</c:v>
                </c:pt>
                <c:pt idx="5">
                  <c:v>9.5</c:v>
                </c:pt>
                <c:pt idx="6">
                  <c:v>-6.5</c:v>
                </c:pt>
                <c:pt idx="7">
                  <c:v>9.5</c:v>
                </c:pt>
              </c:numCache>
            </c:numRef>
          </c:xVal>
          <c:yVal>
            <c:numRef>
              <c:f>Blad1!$K$28:$R$28</c:f>
              <c:numCache>
                <c:formatCode>General</c:formatCode>
                <c:ptCount val="8"/>
                <c:pt idx="0">
                  <c:v>0.30380845620073144</c:v>
                </c:pt>
                <c:pt idx="1">
                  <c:v>0.54685522116131657</c:v>
                </c:pt>
                <c:pt idx="2">
                  <c:v>-1.6405656634839496</c:v>
                </c:pt>
                <c:pt idx="3">
                  <c:v>-0.78990198612190166</c:v>
                </c:pt>
                <c:pt idx="4">
                  <c:v>6.0761691240146284E-2</c:v>
                </c:pt>
                <c:pt idx="5">
                  <c:v>1.1544721335627794</c:v>
                </c:pt>
                <c:pt idx="6">
                  <c:v>-0.78990198612190166</c:v>
                </c:pt>
                <c:pt idx="7">
                  <c:v>1.1544721335627794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87-44D2-BFF6-9C654F1A5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28896"/>
        <c:axId val="433829880"/>
      </c:scatterChart>
      <c:valAx>
        <c:axId val="4338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Residual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3829880"/>
        <c:crosses val="autoZero"/>
        <c:crossBetween val="midCat"/>
      </c:valAx>
      <c:valAx>
        <c:axId val="43382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</a:t>
                </a:r>
                <a:r>
                  <a:rPr lang="nl-NL" baseline="0"/>
                  <a:t> probability score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382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Blad1!$AB$11:$AB$34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xVal>
          <c:yVal>
            <c:numRef>
              <c:f>Blad1!$AD$11:$AD$34</c:f>
              <c:numCache>
                <c:formatCode>General</c:formatCode>
                <c:ptCount val="24"/>
                <c:pt idx="0">
                  <c:v>13.125</c:v>
                </c:pt>
                <c:pt idx="1">
                  <c:v>-2.875</c:v>
                </c:pt>
                <c:pt idx="2">
                  <c:v>10.125</c:v>
                </c:pt>
                <c:pt idx="3">
                  <c:v>-2.875</c:v>
                </c:pt>
                <c:pt idx="4">
                  <c:v>-13.875</c:v>
                </c:pt>
                <c:pt idx="5">
                  <c:v>-4.875</c:v>
                </c:pt>
                <c:pt idx="6">
                  <c:v>-0.875</c:v>
                </c:pt>
                <c:pt idx="7">
                  <c:v>2.125</c:v>
                </c:pt>
                <c:pt idx="8">
                  <c:v>-2.125</c:v>
                </c:pt>
                <c:pt idx="9">
                  <c:v>-13.125</c:v>
                </c:pt>
                <c:pt idx="10">
                  <c:v>11.875</c:v>
                </c:pt>
                <c:pt idx="11">
                  <c:v>8.875</c:v>
                </c:pt>
                <c:pt idx="12">
                  <c:v>-12.125</c:v>
                </c:pt>
                <c:pt idx="13">
                  <c:v>0.875</c:v>
                </c:pt>
                <c:pt idx="14">
                  <c:v>4.875</c:v>
                </c:pt>
                <c:pt idx="15">
                  <c:v>0.875</c:v>
                </c:pt>
                <c:pt idx="16">
                  <c:v>2.5</c:v>
                </c:pt>
                <c:pt idx="17">
                  <c:v>4.5</c:v>
                </c:pt>
                <c:pt idx="18">
                  <c:v>-13.5</c:v>
                </c:pt>
                <c:pt idx="19">
                  <c:v>-6.5</c:v>
                </c:pt>
                <c:pt idx="20">
                  <c:v>0.5</c:v>
                </c:pt>
                <c:pt idx="21">
                  <c:v>9.5</c:v>
                </c:pt>
                <c:pt idx="22">
                  <c:v>-6.5</c:v>
                </c:pt>
                <c:pt idx="23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5-456B-93BD-0F01ED8E2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84304"/>
        <c:axId val="573584632"/>
      </c:scatterChart>
      <c:valAx>
        <c:axId val="57358430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Low</a:t>
                </a:r>
                <a:r>
                  <a:rPr lang="nl-NL" baseline="0"/>
                  <a:t>                            Medium               High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0.34579046369203847"/>
              <c:y val="0.420347039953339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3584632"/>
        <c:crosses val="autoZero"/>
        <c:crossBetween val="midCat"/>
        <c:majorUnit val="1"/>
      </c:valAx>
      <c:valAx>
        <c:axId val="57358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358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Blad1!$AE$11:$AE$34</c:f>
              <c:numCache>
                <c:formatCode>General</c:formatCode>
                <c:ptCount val="24"/>
                <c:pt idx="0">
                  <c:v>92.875</c:v>
                </c:pt>
                <c:pt idx="1">
                  <c:v>92.875</c:v>
                </c:pt>
                <c:pt idx="2">
                  <c:v>92.875</c:v>
                </c:pt>
                <c:pt idx="3">
                  <c:v>92.875</c:v>
                </c:pt>
                <c:pt idx="4">
                  <c:v>92.875</c:v>
                </c:pt>
                <c:pt idx="5">
                  <c:v>92.875</c:v>
                </c:pt>
                <c:pt idx="6">
                  <c:v>92.875</c:v>
                </c:pt>
                <c:pt idx="7">
                  <c:v>92.875</c:v>
                </c:pt>
                <c:pt idx="8">
                  <c:v>82.125</c:v>
                </c:pt>
                <c:pt idx="9">
                  <c:v>82.125</c:v>
                </c:pt>
                <c:pt idx="10">
                  <c:v>82.125</c:v>
                </c:pt>
                <c:pt idx="11">
                  <c:v>82.125</c:v>
                </c:pt>
                <c:pt idx="12">
                  <c:v>82.125</c:v>
                </c:pt>
                <c:pt idx="13">
                  <c:v>82.125</c:v>
                </c:pt>
                <c:pt idx="14">
                  <c:v>82.125</c:v>
                </c:pt>
                <c:pt idx="15">
                  <c:v>82.125</c:v>
                </c:pt>
                <c:pt idx="16">
                  <c:v>75.5</c:v>
                </c:pt>
                <c:pt idx="17">
                  <c:v>75.5</c:v>
                </c:pt>
                <c:pt idx="18">
                  <c:v>75.5</c:v>
                </c:pt>
                <c:pt idx="19">
                  <c:v>75.5</c:v>
                </c:pt>
                <c:pt idx="20">
                  <c:v>75.5</c:v>
                </c:pt>
                <c:pt idx="21">
                  <c:v>75.5</c:v>
                </c:pt>
                <c:pt idx="22">
                  <c:v>75.5</c:v>
                </c:pt>
                <c:pt idx="23">
                  <c:v>75.5</c:v>
                </c:pt>
              </c:numCache>
            </c:numRef>
          </c:xVal>
          <c:yVal>
            <c:numRef>
              <c:f>Blad1!$AD$11:$AD$34</c:f>
              <c:numCache>
                <c:formatCode>General</c:formatCode>
                <c:ptCount val="24"/>
                <c:pt idx="0">
                  <c:v>13.125</c:v>
                </c:pt>
                <c:pt idx="1">
                  <c:v>-2.875</c:v>
                </c:pt>
                <c:pt idx="2">
                  <c:v>10.125</c:v>
                </c:pt>
                <c:pt idx="3">
                  <c:v>-2.875</c:v>
                </c:pt>
                <c:pt idx="4">
                  <c:v>-13.875</c:v>
                </c:pt>
                <c:pt idx="5">
                  <c:v>-4.875</c:v>
                </c:pt>
                <c:pt idx="6">
                  <c:v>-0.875</c:v>
                </c:pt>
                <c:pt idx="7">
                  <c:v>2.125</c:v>
                </c:pt>
                <c:pt idx="8">
                  <c:v>-2.125</c:v>
                </c:pt>
                <c:pt idx="9">
                  <c:v>-13.125</c:v>
                </c:pt>
                <c:pt idx="10">
                  <c:v>11.875</c:v>
                </c:pt>
                <c:pt idx="11">
                  <c:v>8.875</c:v>
                </c:pt>
                <c:pt idx="12">
                  <c:v>-12.125</c:v>
                </c:pt>
                <c:pt idx="13">
                  <c:v>0.875</c:v>
                </c:pt>
                <c:pt idx="14">
                  <c:v>4.875</c:v>
                </c:pt>
                <c:pt idx="15">
                  <c:v>0.875</c:v>
                </c:pt>
                <c:pt idx="16">
                  <c:v>2.5</c:v>
                </c:pt>
                <c:pt idx="17">
                  <c:v>4.5</c:v>
                </c:pt>
                <c:pt idx="18">
                  <c:v>-13.5</c:v>
                </c:pt>
                <c:pt idx="19">
                  <c:v>-6.5</c:v>
                </c:pt>
                <c:pt idx="20">
                  <c:v>0.5</c:v>
                </c:pt>
                <c:pt idx="21">
                  <c:v>9.5</c:v>
                </c:pt>
                <c:pt idx="22">
                  <c:v>-6.5</c:v>
                </c:pt>
                <c:pt idx="23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3-4C4F-98D0-6B51A51FF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08104"/>
        <c:axId val="411309088"/>
      </c:scatterChart>
      <c:valAx>
        <c:axId val="411308104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00" b="0" i="0" u="none" strike="noStrike" baseline="0">
                    <a:effectLst/>
                  </a:rPr>
                  <a:t>mean 𝑦_(𝑖∙)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1309088"/>
        <c:crosses val="autoZero"/>
        <c:crossBetween val="midCat"/>
      </c:valAx>
      <c:valAx>
        <c:axId val="4113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130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Blad2!$C$1</c:f>
              <c:strCache>
                <c:ptCount val="1"/>
                <c:pt idx="0">
                  <c:v>kans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1292185845190408"/>
                  <c:y val="-0.2021241193309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Blad2!$B$2:$B$25</c:f>
              <c:numCache>
                <c:formatCode>General</c:formatCode>
                <c:ptCount val="24"/>
                <c:pt idx="0">
                  <c:v>-13.875</c:v>
                </c:pt>
                <c:pt idx="1">
                  <c:v>-13.5</c:v>
                </c:pt>
                <c:pt idx="2">
                  <c:v>-13.125</c:v>
                </c:pt>
                <c:pt idx="3">
                  <c:v>-12.125</c:v>
                </c:pt>
                <c:pt idx="4">
                  <c:v>-6.5</c:v>
                </c:pt>
                <c:pt idx="5">
                  <c:v>-6.5</c:v>
                </c:pt>
                <c:pt idx="6">
                  <c:v>-4.875</c:v>
                </c:pt>
                <c:pt idx="7">
                  <c:v>-2.875</c:v>
                </c:pt>
                <c:pt idx="8">
                  <c:v>-2.875</c:v>
                </c:pt>
                <c:pt idx="9">
                  <c:v>-2.125</c:v>
                </c:pt>
                <c:pt idx="10">
                  <c:v>-0.875</c:v>
                </c:pt>
                <c:pt idx="11">
                  <c:v>0.5</c:v>
                </c:pt>
                <c:pt idx="12">
                  <c:v>0.875</c:v>
                </c:pt>
                <c:pt idx="13">
                  <c:v>0.875</c:v>
                </c:pt>
                <c:pt idx="14">
                  <c:v>2.125</c:v>
                </c:pt>
                <c:pt idx="15">
                  <c:v>2.5</c:v>
                </c:pt>
                <c:pt idx="16">
                  <c:v>4.5</c:v>
                </c:pt>
                <c:pt idx="17">
                  <c:v>4.875</c:v>
                </c:pt>
                <c:pt idx="18">
                  <c:v>8.875</c:v>
                </c:pt>
                <c:pt idx="19">
                  <c:v>9.5</c:v>
                </c:pt>
                <c:pt idx="20">
                  <c:v>9.5</c:v>
                </c:pt>
                <c:pt idx="21">
                  <c:v>10.125</c:v>
                </c:pt>
                <c:pt idx="22">
                  <c:v>11.875</c:v>
                </c:pt>
                <c:pt idx="23">
                  <c:v>13.125</c:v>
                </c:pt>
              </c:numCache>
            </c:numRef>
          </c:xVal>
          <c:yVal>
            <c:numRef>
              <c:f>Blad2!$C$2:$C$25</c:f>
              <c:numCache>
                <c:formatCode>General</c:formatCode>
                <c:ptCount val="24"/>
                <c:pt idx="0">
                  <c:v>2.0833333333333332E-2</c:v>
                </c:pt>
                <c:pt idx="1">
                  <c:v>6.25E-2</c:v>
                </c:pt>
                <c:pt idx="2">
                  <c:v>0.10416666666666667</c:v>
                </c:pt>
                <c:pt idx="3">
                  <c:v>0.14583333333333334</c:v>
                </c:pt>
                <c:pt idx="4">
                  <c:v>0.1875</c:v>
                </c:pt>
                <c:pt idx="5">
                  <c:v>0.1875</c:v>
                </c:pt>
                <c:pt idx="6">
                  <c:v>0.27083333333333331</c:v>
                </c:pt>
                <c:pt idx="7">
                  <c:v>0.3125</c:v>
                </c:pt>
                <c:pt idx="8">
                  <c:v>0.3125</c:v>
                </c:pt>
                <c:pt idx="9">
                  <c:v>0.39583333333333331</c:v>
                </c:pt>
                <c:pt idx="10">
                  <c:v>0.4375</c:v>
                </c:pt>
                <c:pt idx="11">
                  <c:v>0.47916666666666669</c:v>
                </c:pt>
                <c:pt idx="12">
                  <c:v>0.52083333333333337</c:v>
                </c:pt>
                <c:pt idx="13">
                  <c:v>0.52083333333333337</c:v>
                </c:pt>
                <c:pt idx="14">
                  <c:v>0.60416666666666663</c:v>
                </c:pt>
                <c:pt idx="15">
                  <c:v>0.64583333333333337</c:v>
                </c:pt>
                <c:pt idx="16">
                  <c:v>0.6875</c:v>
                </c:pt>
                <c:pt idx="17">
                  <c:v>0.72916666666666663</c:v>
                </c:pt>
                <c:pt idx="18">
                  <c:v>0.77083333333333337</c:v>
                </c:pt>
                <c:pt idx="19">
                  <c:v>0.8125</c:v>
                </c:pt>
                <c:pt idx="20">
                  <c:v>0.8125</c:v>
                </c:pt>
                <c:pt idx="21">
                  <c:v>0.89583333333333337</c:v>
                </c:pt>
                <c:pt idx="22">
                  <c:v>0.9375</c:v>
                </c:pt>
                <c:pt idx="23">
                  <c:v>0.97916666666666663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A-4A33-8119-9FC25BD82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452192"/>
        <c:axId val="290452520"/>
      </c:scatterChart>
      <c:valAx>
        <c:axId val="2904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0452520"/>
        <c:crosses val="autoZero"/>
        <c:crossBetween val="midCat"/>
      </c:valAx>
      <c:valAx>
        <c:axId val="290452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04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Blad2!$G$1</c:f>
              <c:strCache>
                <c:ptCount val="1"/>
                <c:pt idx="0">
                  <c:v>z-waarde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140231754013539"/>
                  <c:y val="-0.220622625628043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Blad2!$F$2:$F$25</c:f>
              <c:numCache>
                <c:formatCode>General</c:formatCode>
                <c:ptCount val="24"/>
                <c:pt idx="0">
                  <c:v>-13.875</c:v>
                </c:pt>
                <c:pt idx="1">
                  <c:v>-13.5</c:v>
                </c:pt>
                <c:pt idx="2">
                  <c:v>-13.125</c:v>
                </c:pt>
                <c:pt idx="3">
                  <c:v>-12.125</c:v>
                </c:pt>
                <c:pt idx="4">
                  <c:v>-6.5</c:v>
                </c:pt>
                <c:pt idx="5">
                  <c:v>-6.5</c:v>
                </c:pt>
                <c:pt idx="6">
                  <c:v>-4.875</c:v>
                </c:pt>
                <c:pt idx="7">
                  <c:v>-2.875</c:v>
                </c:pt>
                <c:pt idx="8">
                  <c:v>-2.875</c:v>
                </c:pt>
                <c:pt idx="9">
                  <c:v>-2.125</c:v>
                </c:pt>
                <c:pt idx="10">
                  <c:v>-0.875</c:v>
                </c:pt>
                <c:pt idx="11">
                  <c:v>0.5</c:v>
                </c:pt>
                <c:pt idx="12">
                  <c:v>0.875</c:v>
                </c:pt>
                <c:pt idx="13">
                  <c:v>0.875</c:v>
                </c:pt>
                <c:pt idx="14">
                  <c:v>2.125</c:v>
                </c:pt>
                <c:pt idx="15">
                  <c:v>2.5</c:v>
                </c:pt>
                <c:pt idx="16">
                  <c:v>4.5</c:v>
                </c:pt>
                <c:pt idx="17">
                  <c:v>4.875</c:v>
                </c:pt>
                <c:pt idx="18">
                  <c:v>8.875</c:v>
                </c:pt>
                <c:pt idx="19">
                  <c:v>9.5</c:v>
                </c:pt>
                <c:pt idx="20">
                  <c:v>9.5</c:v>
                </c:pt>
                <c:pt idx="21">
                  <c:v>10.125</c:v>
                </c:pt>
                <c:pt idx="22">
                  <c:v>11.875</c:v>
                </c:pt>
                <c:pt idx="23">
                  <c:v>13.125</c:v>
                </c:pt>
              </c:numCache>
            </c:numRef>
          </c:xVal>
          <c:yVal>
            <c:numRef>
              <c:f>Blad2!$G$2:$G$25</c:f>
              <c:numCache>
                <c:formatCode>General</c:formatCode>
                <c:ptCount val="24"/>
                <c:pt idx="0">
                  <c:v>-2.0368341317013887</c:v>
                </c:pt>
                <c:pt idx="1">
                  <c:v>-1.5341205443525459</c:v>
                </c:pt>
                <c:pt idx="2">
                  <c:v>-1.258161561063097</c:v>
                </c:pt>
                <c:pt idx="3">
                  <c:v>-1.054472451770053</c:v>
                </c:pt>
                <c:pt idx="4">
                  <c:v>-0.88714655901887607</c:v>
                </c:pt>
                <c:pt idx="5">
                  <c:v>-0.88714655901887607</c:v>
                </c:pt>
                <c:pt idx="6">
                  <c:v>-0.6102946101863328</c:v>
                </c:pt>
                <c:pt idx="7">
                  <c:v>-0.48877641111466941</c:v>
                </c:pt>
                <c:pt idx="8">
                  <c:v>-0.48877641111466941</c:v>
                </c:pt>
                <c:pt idx="9">
                  <c:v>-0.26414697682592364</c:v>
                </c:pt>
                <c:pt idx="10">
                  <c:v>-0.1573106846101707</c:v>
                </c:pt>
                <c:pt idx="11">
                  <c:v>-5.2245180375940357E-2</c:v>
                </c:pt>
                <c:pt idx="12">
                  <c:v>5.2245180375940489E-2</c:v>
                </c:pt>
                <c:pt idx="13">
                  <c:v>5.2245180375940489E-2</c:v>
                </c:pt>
                <c:pt idx="14">
                  <c:v>0.26414697682592353</c:v>
                </c:pt>
                <c:pt idx="15">
                  <c:v>0.37409541019772363</c:v>
                </c:pt>
                <c:pt idx="16">
                  <c:v>0.48877641111466941</c:v>
                </c:pt>
                <c:pt idx="17">
                  <c:v>0.61029461018633246</c:v>
                </c:pt>
                <c:pt idx="18">
                  <c:v>0.74159404386151673</c:v>
                </c:pt>
                <c:pt idx="19">
                  <c:v>0.88714655901887607</c:v>
                </c:pt>
                <c:pt idx="20">
                  <c:v>0.88714655901887607</c:v>
                </c:pt>
                <c:pt idx="21">
                  <c:v>1.2581615610630965</c:v>
                </c:pt>
                <c:pt idx="22">
                  <c:v>1.5341205443525465</c:v>
                </c:pt>
                <c:pt idx="23">
                  <c:v>2.0368341317013874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0-4368-8AAA-E7B2920BB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950496"/>
        <c:axId val="318949840"/>
      </c:scatterChart>
      <c:valAx>
        <c:axId val="31895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8949840"/>
        <c:crosses val="autoZero"/>
        <c:crossBetween val="midCat"/>
      </c:valAx>
      <c:valAx>
        <c:axId val="3189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895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</xdr:colOff>
      <xdr:row>14</xdr:row>
      <xdr:rowOff>64770</xdr:rowOff>
    </xdr:from>
    <xdr:ext cx="195834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88EE94B6-8079-450D-A241-9EAE990A1840}"/>
                </a:ext>
              </a:extLst>
            </xdr:cNvPr>
            <xdr:cNvSpPr txBox="1"/>
          </xdr:nvSpPr>
          <xdr:spPr>
            <a:xfrm>
              <a:off x="1836420" y="2647950"/>
              <a:ext cx="195834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l-NL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l-NL" sz="16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nl-NL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nl-NL" sz="1600" b="0" i="1">
                        <a:latin typeface="Cambria Math" panose="02040503050406030204" pitchFamily="18" charset="0"/>
                      </a:rPr>
                      <m:t>:</m:t>
                    </m:r>
                    <m:sSub>
                      <m:sSubPr>
                        <m:ctrlPr>
                          <a:rPr lang="nl-N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l-N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nl-N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nl-N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nl-N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l-N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nl-N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nl-N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nl-N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l-N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nl-N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nl-N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88EE94B6-8079-450D-A241-9EAE990A1840}"/>
                </a:ext>
              </a:extLst>
            </xdr:cNvPr>
            <xdr:cNvSpPr txBox="1"/>
          </xdr:nvSpPr>
          <xdr:spPr>
            <a:xfrm>
              <a:off x="1836420" y="2647950"/>
              <a:ext cx="195834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nl-NL" sz="1600" b="0" i="0">
                  <a:latin typeface="Cambria Math" panose="02040503050406030204" pitchFamily="18" charset="0"/>
                </a:rPr>
                <a:t>𝐻_0:</a:t>
              </a:r>
              <a:r>
                <a:rPr lang="nl-N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𝜏_1=𝜏_2=𝜏_3=0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152400</xdr:colOff>
      <xdr:row>16</xdr:row>
      <xdr:rowOff>53340</xdr:rowOff>
    </xdr:from>
    <xdr:ext cx="195834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B252934B-7BFD-42E2-AAAF-2779BF02E008}"/>
                </a:ext>
              </a:extLst>
            </xdr:cNvPr>
            <xdr:cNvSpPr txBox="1"/>
          </xdr:nvSpPr>
          <xdr:spPr>
            <a:xfrm>
              <a:off x="1371600" y="3002280"/>
              <a:ext cx="195834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l-NL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l-NL" sz="16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nl-NL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nl-NL" sz="1600" b="0" i="1">
                        <a:latin typeface="Cambria Math" panose="02040503050406030204" pitchFamily="18" charset="0"/>
                      </a:rPr>
                      <m:t>:</m:t>
                    </m:r>
                    <m:sSub>
                      <m:sSubPr>
                        <m:ctrlPr>
                          <a:rPr lang="nl-N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l-N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nl-NL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nl-N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≠0</m:t>
                    </m:r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B252934B-7BFD-42E2-AAAF-2779BF02E008}"/>
                </a:ext>
              </a:extLst>
            </xdr:cNvPr>
            <xdr:cNvSpPr txBox="1"/>
          </xdr:nvSpPr>
          <xdr:spPr>
            <a:xfrm>
              <a:off x="1371600" y="3002280"/>
              <a:ext cx="195834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nl-NL" sz="1600" b="0" i="0">
                  <a:latin typeface="Cambria Math" panose="02040503050406030204" pitchFamily="18" charset="0"/>
                </a:rPr>
                <a:t>𝐻_1:</a:t>
              </a:r>
              <a:r>
                <a:rPr lang="nl-N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𝜏_𝑖≠0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11</xdr:col>
      <xdr:colOff>7620</xdr:colOff>
      <xdr:row>9</xdr:row>
      <xdr:rowOff>11430</xdr:rowOff>
    </xdr:from>
    <xdr:ext cx="7393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30DAC1C8-E457-4E28-B63A-891D864EFAB9}"/>
                </a:ext>
              </a:extLst>
            </xdr:cNvPr>
            <xdr:cNvSpPr txBox="1"/>
          </xdr:nvSpPr>
          <xdr:spPr>
            <a:xfrm>
              <a:off x="6713220" y="1664970"/>
              <a:ext cx="7393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l-NL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Σ</m:t>
                        </m:r>
                        <m:d>
                          <m:d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nl-N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nl-N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nl-N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nl-N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∙</m:t>
                                    </m:r>
                                  </m:sub>
                                </m:sSub>
                              </m:e>
                            </m:acc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nl-N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nl-NL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nl-N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∙∙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30DAC1C8-E457-4E28-B63A-891D864EFAB9}"/>
                </a:ext>
              </a:extLst>
            </xdr:cNvPr>
            <xdr:cNvSpPr txBox="1"/>
          </xdr:nvSpPr>
          <xdr:spPr>
            <a:xfrm>
              <a:off x="6713220" y="1664970"/>
              <a:ext cx="7393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l-NL" sz="1100" b="0" i="0">
                  <a:latin typeface="Cambria Math" panose="02040503050406030204" pitchFamily="18" charset="0"/>
                </a:rPr>
                <a:t>〖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nl-NL" sz="1100" b="0" i="0">
                  <a:latin typeface="Cambria Math" panose="02040503050406030204" pitchFamily="18" charset="0"/>
                </a:rPr>
                <a:t>((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𝑦_(𝑖∙)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r>
                <a:rPr lang="nl-NL" sz="1100" b="0" i="0">
                  <a:latin typeface="Cambria Math" panose="02040503050406030204" pitchFamily="18" charset="0"/>
                </a:rPr>
                <a:t>−(𝑦_(</a:t>
              </a:r>
              <a:r>
                <a:rPr lang="nl-N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∙∙) ) ̅ )〗^</a:t>
              </a:r>
              <a:r>
                <a:rPr lang="nl-NL" sz="1100" b="0" i="0">
                  <a:latin typeface="Cambria Math" panose="02040503050406030204" pitchFamily="18" charset="0"/>
                </a:rPr>
                <a:t>2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12</xdr:col>
      <xdr:colOff>60960</xdr:colOff>
      <xdr:row>8</xdr:row>
      <xdr:rowOff>171450</xdr:rowOff>
    </xdr:from>
    <xdr:ext cx="786946" cy="228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8A67E437-AE92-41DC-A95E-B1ABE0AD4344}"/>
                </a:ext>
              </a:extLst>
            </xdr:cNvPr>
            <xdr:cNvSpPr txBox="1"/>
          </xdr:nvSpPr>
          <xdr:spPr>
            <a:xfrm>
              <a:off x="7574280" y="1642110"/>
              <a:ext cx="786946" cy="228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Σ</m:t>
                    </m:r>
                    <m:sSup>
                      <m:sSupPr>
                        <m:ctrlP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nl-N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nl-N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nl-N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nl-N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nl-N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nl-N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nl-N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∙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8A67E437-AE92-41DC-A95E-B1ABE0AD4344}"/>
                </a:ext>
              </a:extLst>
            </xdr:cNvPr>
            <xdr:cNvSpPr txBox="1"/>
          </xdr:nvSpPr>
          <xdr:spPr>
            <a:xfrm>
              <a:off x="7574280" y="1642110"/>
              <a:ext cx="786946" cy="228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(𝑦_𝑖𝑗−(𝑦_(𝑖∙) ) ̅ )^2</a:t>
              </a:r>
              <a:endParaRPr lang="nl-NL" sz="1100"/>
            </a:p>
          </xdr:txBody>
        </xdr:sp>
      </mc:Fallback>
    </mc:AlternateContent>
    <xdr:clientData/>
  </xdr:oneCellAnchor>
  <xdr:twoCellAnchor>
    <xdr:from>
      <xdr:col>0</xdr:col>
      <xdr:colOff>198120</xdr:colOff>
      <xdr:row>28</xdr:row>
      <xdr:rowOff>179070</xdr:rowOff>
    </xdr:from>
    <xdr:to>
      <xdr:col>9</xdr:col>
      <xdr:colOff>76200</xdr:colOff>
      <xdr:row>47</xdr:row>
      <xdr:rowOff>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83E4C543-8CA1-4CB6-B8F7-7C6F87A39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29</xdr:row>
      <xdr:rowOff>179070</xdr:rowOff>
    </xdr:from>
    <xdr:to>
      <xdr:col>16</xdr:col>
      <xdr:colOff>525780</xdr:colOff>
      <xdr:row>44</xdr:row>
      <xdr:rowOff>179070</xdr:rowOff>
    </xdr:to>
    <xdr:graphicFrame macro="">
      <xdr:nvGraphicFramePr>
        <xdr:cNvPr id="16" name="Grafiek 15">
          <a:extLst>
            <a:ext uri="{FF2B5EF4-FFF2-40B4-BE49-F238E27FC236}">
              <a16:creationId xmlns:a16="http://schemas.microsoft.com/office/drawing/2014/main" id="{A4BE3B9D-7F92-45EF-8F56-D051DEF53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266700</xdr:colOff>
      <xdr:row>30</xdr:row>
      <xdr:rowOff>26670</xdr:rowOff>
    </xdr:from>
    <xdr:to>
      <xdr:col>24</xdr:col>
      <xdr:colOff>571500</xdr:colOff>
      <xdr:row>45</xdr:row>
      <xdr:rowOff>26670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E8B7A110-4BA4-4B2E-AA40-815AC7C20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61911</xdr:rowOff>
    </xdr:from>
    <xdr:to>
      <xdr:col>17</xdr:col>
      <xdr:colOff>200025</xdr:colOff>
      <xdr:row>19</xdr:row>
      <xdr:rowOff>161924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542924</xdr:colOff>
      <xdr:row>23</xdr:row>
      <xdr:rowOff>4761</xdr:rowOff>
    </xdr:from>
    <xdr:to>
      <xdr:col>16</xdr:col>
      <xdr:colOff>38099</xdr:colOff>
      <xdr:row>39</xdr:row>
      <xdr:rowOff>47624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topLeftCell="B25" workbookViewId="0">
      <selection activeCell="K27" sqref="K27"/>
    </sheetView>
  </sheetViews>
  <sheetFormatPr defaultRowHeight="14.4" x14ac:dyDescent="0.3"/>
  <cols>
    <col min="12" max="12" width="11.6640625" customWidth="1"/>
    <col min="13" max="13" width="12.6640625" customWidth="1"/>
  </cols>
  <sheetData>
    <row r="1" spans="1:31" x14ac:dyDescent="0.3">
      <c r="A1" s="1" t="s">
        <v>0</v>
      </c>
      <c r="B1" s="2"/>
      <c r="C1" s="2" t="s">
        <v>1</v>
      </c>
      <c r="D1" s="3" t="s">
        <v>2</v>
      </c>
    </row>
    <row r="2" spans="1:31" x14ac:dyDescent="0.3">
      <c r="A2" s="4"/>
      <c r="B2" s="5"/>
      <c r="C2" s="5" t="s">
        <v>3</v>
      </c>
      <c r="D2" s="6" t="s">
        <v>4</v>
      </c>
    </row>
    <row r="3" spans="1:31" x14ac:dyDescent="0.3">
      <c r="A3" s="7"/>
      <c r="B3" s="8"/>
      <c r="C3" s="8" t="s">
        <v>5</v>
      </c>
      <c r="D3" s="9" t="s">
        <v>6</v>
      </c>
    </row>
    <row r="8" spans="1:31" ht="15" thickBot="1" x14ac:dyDescent="0.35"/>
    <row r="9" spans="1:31" x14ac:dyDescent="0.3">
      <c r="A9" s="10" t="s">
        <v>8</v>
      </c>
    </row>
    <row r="10" spans="1:31" ht="15" thickBot="1" x14ac:dyDescent="0.35">
      <c r="A10" s="12" t="s">
        <v>7</v>
      </c>
      <c r="B10" s="24" t="s">
        <v>9</v>
      </c>
      <c r="C10" s="24"/>
      <c r="D10" s="24"/>
      <c r="E10" s="24"/>
      <c r="F10" s="24"/>
      <c r="G10" s="24"/>
      <c r="H10" s="24"/>
      <c r="I10" s="24"/>
      <c r="J10" s="12" t="s">
        <v>10</v>
      </c>
      <c r="K10" s="12" t="s">
        <v>11</v>
      </c>
      <c r="N10" t="s">
        <v>31</v>
      </c>
    </row>
    <row r="11" spans="1:31" x14ac:dyDescent="0.3">
      <c r="A11" s="14" t="s">
        <v>1</v>
      </c>
      <c r="B11" s="15">
        <v>106</v>
      </c>
      <c r="C11" s="15">
        <v>90</v>
      </c>
      <c r="D11" s="15">
        <v>103</v>
      </c>
      <c r="E11" s="15">
        <v>90</v>
      </c>
      <c r="F11" s="15">
        <v>79</v>
      </c>
      <c r="G11" s="15">
        <v>88</v>
      </c>
      <c r="H11" s="15">
        <v>92</v>
      </c>
      <c r="I11" s="15">
        <v>95</v>
      </c>
      <c r="J11" s="15">
        <f>SUM(B11:I11)</f>
        <v>743</v>
      </c>
      <c r="K11" s="16">
        <f>J11/8</f>
        <v>92.875</v>
      </c>
      <c r="L11">
        <f>(K11-$K$14)^2</f>
        <v>87.890625</v>
      </c>
      <c r="M11">
        <f>SUM((B11-K11)^2,(C11-K11)^2,(D11-K11)^2,(E11-K11)^2,(F11-K11)^2,(G11-K11)^2,(H11-K11)^2,(I11-K11)^2)</f>
        <v>512.875</v>
      </c>
      <c r="N11">
        <f>_xlfn.STDEV.S(B11:I11)</f>
        <v>8.5596645461640115</v>
      </c>
      <c r="AB11">
        <v>1</v>
      </c>
      <c r="AC11" t="s">
        <v>1</v>
      </c>
      <c r="AD11">
        <v>13.125</v>
      </c>
      <c r="AE11">
        <v>92.875</v>
      </c>
    </row>
    <row r="12" spans="1:31" x14ac:dyDescent="0.3">
      <c r="A12" s="17" t="s">
        <v>3</v>
      </c>
      <c r="B12" s="11">
        <v>80</v>
      </c>
      <c r="C12" s="11">
        <v>69</v>
      </c>
      <c r="D12" s="11">
        <v>94</v>
      </c>
      <c r="E12" s="11">
        <v>91</v>
      </c>
      <c r="F12" s="11">
        <v>70</v>
      </c>
      <c r="G12" s="11">
        <v>83</v>
      </c>
      <c r="H12" s="11">
        <v>87</v>
      </c>
      <c r="I12" s="11">
        <v>83</v>
      </c>
      <c r="J12" s="11">
        <f t="shared" ref="J12:J13" si="0">SUM(B12:I12)</f>
        <v>657</v>
      </c>
      <c r="K12" s="18">
        <f t="shared" ref="K12:K13" si="1">J12/8</f>
        <v>82.125</v>
      </c>
      <c r="L12">
        <f t="shared" ref="L12:L13" si="2">(K12-$K$14)^2</f>
        <v>1.890625</v>
      </c>
      <c r="M12">
        <f t="shared" ref="M12:M13" si="3">SUM((B12-K12)^2,(C12-K12)^2,(D12-K12)^2,(E12-K12)^2,(F12-K12)^2,(G12-K12)^2,(H12-K12)^2,(I12-K12)^2)</f>
        <v>568.875</v>
      </c>
      <c r="N12">
        <f t="shared" ref="N12:N13" si="4">_xlfn.STDEV.S(B12:I12)</f>
        <v>9.0148686703055816</v>
      </c>
      <c r="AB12">
        <v>1</v>
      </c>
      <c r="AC12" t="s">
        <v>1</v>
      </c>
      <c r="AD12">
        <v>-2.875</v>
      </c>
      <c r="AE12">
        <v>92.875</v>
      </c>
    </row>
    <row r="13" spans="1:31" ht="15" thickBot="1" x14ac:dyDescent="0.35">
      <c r="A13" s="19" t="s">
        <v>5</v>
      </c>
      <c r="B13" s="20">
        <v>78</v>
      </c>
      <c r="C13" s="20">
        <v>80</v>
      </c>
      <c r="D13" s="20">
        <v>62</v>
      </c>
      <c r="E13" s="20">
        <v>69</v>
      </c>
      <c r="F13" s="20">
        <v>76</v>
      </c>
      <c r="G13" s="20">
        <v>85</v>
      </c>
      <c r="H13" s="20">
        <v>69</v>
      </c>
      <c r="I13" s="20">
        <v>85</v>
      </c>
      <c r="J13" s="20">
        <f t="shared" si="0"/>
        <v>604</v>
      </c>
      <c r="K13" s="21">
        <f t="shared" si="1"/>
        <v>75.5</v>
      </c>
      <c r="L13">
        <f t="shared" si="2"/>
        <v>64</v>
      </c>
      <c r="M13">
        <f t="shared" si="3"/>
        <v>474</v>
      </c>
      <c r="N13">
        <f t="shared" si="4"/>
        <v>8.228869042236953</v>
      </c>
      <c r="AB13">
        <v>1</v>
      </c>
      <c r="AC13" t="s">
        <v>1</v>
      </c>
      <c r="AD13">
        <v>10.125</v>
      </c>
      <c r="AE13">
        <v>92.875</v>
      </c>
    </row>
    <row r="14" spans="1:3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>
        <f>SUM(J11:J13)</f>
        <v>2004</v>
      </c>
      <c r="K14" s="13">
        <f>J14/24</f>
        <v>83.5</v>
      </c>
      <c r="AB14">
        <v>1</v>
      </c>
      <c r="AC14" t="s">
        <v>1</v>
      </c>
      <c r="AD14">
        <v>-2.875</v>
      </c>
      <c r="AE14">
        <v>92.875</v>
      </c>
    </row>
    <row r="15" spans="1:31" x14ac:dyDescent="0.3">
      <c r="AB15">
        <v>1</v>
      </c>
      <c r="AC15" t="s">
        <v>1</v>
      </c>
      <c r="AD15">
        <v>-13.875</v>
      </c>
      <c r="AE15">
        <v>92.875</v>
      </c>
    </row>
    <row r="16" spans="1:31" x14ac:dyDescent="0.3">
      <c r="AB16">
        <v>1</v>
      </c>
      <c r="AC16" t="s">
        <v>1</v>
      </c>
      <c r="AD16">
        <v>-4.875</v>
      </c>
      <c r="AE16">
        <v>92.875</v>
      </c>
    </row>
    <row r="17" spans="1:31" x14ac:dyDescent="0.3">
      <c r="F17" t="s">
        <v>12</v>
      </c>
      <c r="AB17">
        <v>1</v>
      </c>
      <c r="AC17" t="s">
        <v>1</v>
      </c>
      <c r="AD17">
        <v>-0.875</v>
      </c>
      <c r="AE17">
        <v>92.875</v>
      </c>
    </row>
    <row r="18" spans="1:31" x14ac:dyDescent="0.3">
      <c r="AB18">
        <v>1</v>
      </c>
      <c r="AC18" t="s">
        <v>1</v>
      </c>
      <c r="AD18">
        <v>2.125</v>
      </c>
      <c r="AE18">
        <v>92.875</v>
      </c>
    </row>
    <row r="19" spans="1:31" ht="15.6" x14ac:dyDescent="0.35">
      <c r="A19" s="23" t="s">
        <v>17</v>
      </c>
      <c r="B19" s="23"/>
      <c r="C19" s="23" t="s">
        <v>21</v>
      </c>
      <c r="D19" s="23"/>
      <c r="E19" s="23" t="s">
        <v>22</v>
      </c>
      <c r="F19" s="23"/>
      <c r="G19" s="23" t="s">
        <v>23</v>
      </c>
      <c r="H19" s="23"/>
      <c r="I19" s="22" t="s">
        <v>24</v>
      </c>
      <c r="J19" s="11" t="s">
        <v>28</v>
      </c>
      <c r="K19" s="22" t="s">
        <v>25</v>
      </c>
      <c r="AB19">
        <v>2</v>
      </c>
      <c r="AC19" t="s">
        <v>3</v>
      </c>
      <c r="AD19">
        <v>-2.125</v>
      </c>
      <c r="AE19">
        <v>82.125</v>
      </c>
    </row>
    <row r="20" spans="1:31" ht="15.6" x14ac:dyDescent="0.35">
      <c r="A20" s="23" t="s">
        <v>18</v>
      </c>
      <c r="B20" s="23"/>
      <c r="C20" s="11" t="s">
        <v>13</v>
      </c>
      <c r="D20" s="11">
        <f>SUM(L11:L13)*8</f>
        <v>1230.25</v>
      </c>
      <c r="E20" s="23">
        <f>3-1</f>
        <v>2</v>
      </c>
      <c r="F20" s="23"/>
      <c r="G20" s="11" t="s">
        <v>15</v>
      </c>
      <c r="H20" s="11">
        <f>D20/E20</f>
        <v>615.125</v>
      </c>
      <c r="I20" s="11">
        <f>H20/H21</f>
        <v>8.3031496062992129</v>
      </c>
      <c r="J20" s="11">
        <f>_xlfn.F.DIST.RT(8.30315,2,21)</f>
        <v>2.2032624302996497E-3</v>
      </c>
      <c r="K20" s="11">
        <v>5.78</v>
      </c>
      <c r="L20" t="s">
        <v>26</v>
      </c>
      <c r="AB20">
        <v>2</v>
      </c>
      <c r="AC20" t="s">
        <v>3</v>
      </c>
      <c r="AD20">
        <v>-13.125</v>
      </c>
      <c r="AE20">
        <v>82.125</v>
      </c>
    </row>
    <row r="21" spans="1:31" ht="15.6" x14ac:dyDescent="0.35">
      <c r="A21" s="23" t="s">
        <v>19</v>
      </c>
      <c r="B21" s="23"/>
      <c r="C21" s="11" t="s">
        <v>14</v>
      </c>
      <c r="D21" s="11">
        <f>SUM(M11:M13)</f>
        <v>1555.75</v>
      </c>
      <c r="E21" s="23">
        <f>3*(8-1)</f>
        <v>21</v>
      </c>
      <c r="F21" s="23"/>
      <c r="G21" s="11" t="s">
        <v>16</v>
      </c>
      <c r="H21" s="11">
        <f>D21/E21</f>
        <v>74.083333333333329</v>
      </c>
      <c r="I21" s="11"/>
      <c r="L21" t="s">
        <v>27</v>
      </c>
      <c r="AB21">
        <v>2</v>
      </c>
      <c r="AC21" t="s">
        <v>3</v>
      </c>
      <c r="AD21">
        <v>11.875</v>
      </c>
      <c r="AE21">
        <v>82.125</v>
      </c>
    </row>
    <row r="22" spans="1:31" ht="15.6" x14ac:dyDescent="0.35">
      <c r="A22" s="23" t="s">
        <v>10</v>
      </c>
      <c r="B22" s="23"/>
      <c r="C22" s="11" t="s">
        <v>20</v>
      </c>
      <c r="D22" s="11">
        <f>D20+D21</f>
        <v>2786</v>
      </c>
      <c r="E22" s="23">
        <f>3*8-1</f>
        <v>23</v>
      </c>
      <c r="F22" s="23"/>
      <c r="G22" s="11"/>
      <c r="H22" s="11"/>
      <c r="I22" s="11"/>
      <c r="L22" t="s">
        <v>29</v>
      </c>
      <c r="AB22">
        <v>2</v>
      </c>
      <c r="AC22" t="s">
        <v>3</v>
      </c>
      <c r="AD22">
        <v>8.875</v>
      </c>
      <c r="AE22">
        <v>82.125</v>
      </c>
    </row>
    <row r="23" spans="1:31" x14ac:dyDescent="0.3">
      <c r="AB23">
        <v>2</v>
      </c>
      <c r="AC23" t="s">
        <v>3</v>
      </c>
      <c r="AD23">
        <v>-12.125</v>
      </c>
      <c r="AE23">
        <v>82.125</v>
      </c>
    </row>
    <row r="24" spans="1:31" x14ac:dyDescent="0.3">
      <c r="AB24">
        <v>2</v>
      </c>
      <c r="AC24" t="s">
        <v>3</v>
      </c>
      <c r="AD24">
        <v>0.875</v>
      </c>
      <c r="AE24">
        <v>82.125</v>
      </c>
    </row>
    <row r="25" spans="1:31" ht="15" thickBot="1" x14ac:dyDescent="0.35">
      <c r="A25" s="12" t="s">
        <v>7</v>
      </c>
      <c r="B25" s="24" t="s">
        <v>30</v>
      </c>
      <c r="C25" s="24"/>
      <c r="D25" s="24"/>
      <c r="E25" s="24"/>
      <c r="F25" s="24"/>
      <c r="G25" s="24"/>
      <c r="H25" s="24"/>
      <c r="I25" s="24"/>
      <c r="K25" t="s">
        <v>32</v>
      </c>
      <c r="AB25">
        <v>2</v>
      </c>
      <c r="AC25" t="s">
        <v>3</v>
      </c>
      <c r="AD25">
        <v>4.875</v>
      </c>
      <c r="AE25">
        <v>82.125</v>
      </c>
    </row>
    <row r="26" spans="1:31" x14ac:dyDescent="0.3">
      <c r="A26" s="14" t="s">
        <v>1</v>
      </c>
      <c r="B26" s="15">
        <f>B11-$K$11</f>
        <v>13.125</v>
      </c>
      <c r="C26" s="15">
        <f t="shared" ref="C26:I26" si="5">C11-$K$11</f>
        <v>-2.875</v>
      </c>
      <c r="D26" s="15">
        <f t="shared" si="5"/>
        <v>10.125</v>
      </c>
      <c r="E26" s="15">
        <f t="shared" si="5"/>
        <v>-2.875</v>
      </c>
      <c r="F26" s="15">
        <f t="shared" si="5"/>
        <v>-13.875</v>
      </c>
      <c r="G26" s="15">
        <f t="shared" si="5"/>
        <v>-4.875</v>
      </c>
      <c r="H26" s="15">
        <f t="shared" si="5"/>
        <v>-0.875</v>
      </c>
      <c r="I26" s="16">
        <f t="shared" si="5"/>
        <v>2.125</v>
      </c>
      <c r="K26">
        <f>(B11-$K$11)/$N$11</f>
        <v>1.5333544824349372</v>
      </c>
      <c r="L26">
        <f>(C11-$K$11)/$N$11</f>
        <v>-0.33587764853336721</v>
      </c>
      <c r="M26">
        <f t="shared" ref="M26:R26" si="6">(D11-$K$11)/$N$11</f>
        <v>1.1828734578783802</v>
      </c>
      <c r="N26">
        <f t="shared" si="6"/>
        <v>-0.33587764853336721</v>
      </c>
      <c r="O26">
        <f t="shared" si="6"/>
        <v>-1.6209747385740765</v>
      </c>
      <c r="P26">
        <f t="shared" si="6"/>
        <v>-0.56953166490440532</v>
      </c>
      <c r="Q26">
        <f t="shared" si="6"/>
        <v>-0.10222363216232914</v>
      </c>
      <c r="R26">
        <f t="shared" si="6"/>
        <v>0.24825739239422795</v>
      </c>
      <c r="AB26">
        <v>2</v>
      </c>
      <c r="AC26" t="s">
        <v>3</v>
      </c>
      <c r="AD26">
        <v>0.875</v>
      </c>
      <c r="AE26">
        <v>82.125</v>
      </c>
    </row>
    <row r="27" spans="1:31" x14ac:dyDescent="0.3">
      <c r="A27" s="17" t="s">
        <v>3</v>
      </c>
      <c r="B27" s="11">
        <f>B12-$K$12</f>
        <v>-2.125</v>
      </c>
      <c r="C27" s="11">
        <f t="shared" ref="C27:I27" si="7">C12-$K$12</f>
        <v>-13.125</v>
      </c>
      <c r="D27" s="11">
        <f t="shared" si="7"/>
        <v>11.875</v>
      </c>
      <c r="E27" s="11">
        <f t="shared" si="7"/>
        <v>8.875</v>
      </c>
      <c r="F27" s="11">
        <f t="shared" si="7"/>
        <v>-12.125</v>
      </c>
      <c r="G27" s="11">
        <f t="shared" si="7"/>
        <v>0.875</v>
      </c>
      <c r="H27" s="11">
        <f t="shared" si="7"/>
        <v>4.875</v>
      </c>
      <c r="I27" s="18">
        <f t="shared" si="7"/>
        <v>0.875</v>
      </c>
      <c r="K27">
        <f>(B12-$K$12)/$N$12</f>
        <v>-0.23572168133736859</v>
      </c>
      <c r="L27">
        <f t="shared" ref="L27:R27" si="8">(C12-$K$12)/$N$12</f>
        <v>-1.4559280317896295</v>
      </c>
      <c r="M27">
        <f t="shared" si="8"/>
        <v>1.3172682192382363</v>
      </c>
      <c r="N27">
        <f t="shared" si="8"/>
        <v>0.9844846691148923</v>
      </c>
      <c r="O27">
        <f t="shared" si="8"/>
        <v>-1.3450001817485149</v>
      </c>
      <c r="P27">
        <f t="shared" si="8"/>
        <v>9.7061868785975308E-2</v>
      </c>
      <c r="Q27">
        <f t="shared" si="8"/>
        <v>0.54077326895043387</v>
      </c>
      <c r="R27">
        <f t="shared" si="8"/>
        <v>9.7061868785975308E-2</v>
      </c>
      <c r="AB27">
        <v>3</v>
      </c>
      <c r="AC27" t="s">
        <v>5</v>
      </c>
      <c r="AD27">
        <v>2.5</v>
      </c>
      <c r="AE27">
        <v>75.5</v>
      </c>
    </row>
    <row r="28" spans="1:31" ht="15" thickBot="1" x14ac:dyDescent="0.35">
      <c r="A28" s="19" t="s">
        <v>5</v>
      </c>
      <c r="B28" s="20">
        <f>B13-$K$13</f>
        <v>2.5</v>
      </c>
      <c r="C28" s="20">
        <f t="shared" ref="C28:I28" si="9">C13-$K$13</f>
        <v>4.5</v>
      </c>
      <c r="D28" s="20">
        <f t="shared" si="9"/>
        <v>-13.5</v>
      </c>
      <c r="E28" s="20">
        <f t="shared" si="9"/>
        <v>-6.5</v>
      </c>
      <c r="F28" s="20">
        <f t="shared" si="9"/>
        <v>0.5</v>
      </c>
      <c r="G28" s="20">
        <f t="shared" si="9"/>
        <v>9.5</v>
      </c>
      <c r="H28" s="20">
        <f t="shared" si="9"/>
        <v>-6.5</v>
      </c>
      <c r="I28" s="21">
        <f t="shared" si="9"/>
        <v>9.5</v>
      </c>
      <c r="K28">
        <f>(B13-$K$13)/$N$13</f>
        <v>0.30380845620073144</v>
      </c>
      <c r="L28">
        <f t="shared" ref="L28:R28" si="10">(C13-$K$13)/$N$13</f>
        <v>0.54685522116131657</v>
      </c>
      <c r="M28">
        <f t="shared" si="10"/>
        <v>-1.6405656634839496</v>
      </c>
      <c r="N28">
        <f t="shared" si="10"/>
        <v>-0.78990198612190166</v>
      </c>
      <c r="O28">
        <f t="shared" si="10"/>
        <v>6.0761691240146284E-2</v>
      </c>
      <c r="P28">
        <f t="shared" si="10"/>
        <v>1.1544721335627794</v>
      </c>
      <c r="Q28">
        <f t="shared" si="10"/>
        <v>-0.78990198612190166</v>
      </c>
      <c r="R28">
        <f t="shared" si="10"/>
        <v>1.1544721335627794</v>
      </c>
      <c r="AB28">
        <v>3</v>
      </c>
      <c r="AC28" t="s">
        <v>5</v>
      </c>
      <c r="AD28">
        <v>4.5</v>
      </c>
      <c r="AE28">
        <v>75.5</v>
      </c>
    </row>
    <row r="29" spans="1:31" x14ac:dyDescent="0.3">
      <c r="AB29">
        <v>3</v>
      </c>
      <c r="AC29" t="s">
        <v>5</v>
      </c>
      <c r="AD29">
        <v>-13.5</v>
      </c>
      <c r="AE29">
        <v>75.5</v>
      </c>
    </row>
    <row r="30" spans="1:31" x14ac:dyDescent="0.3">
      <c r="AB30">
        <v>3</v>
      </c>
      <c r="AC30" t="s">
        <v>5</v>
      </c>
      <c r="AD30">
        <v>-6.5</v>
      </c>
      <c r="AE30">
        <v>75.5</v>
      </c>
    </row>
    <row r="31" spans="1:31" x14ac:dyDescent="0.3">
      <c r="AB31">
        <v>3</v>
      </c>
      <c r="AC31" t="s">
        <v>5</v>
      </c>
      <c r="AD31">
        <v>0.5</v>
      </c>
      <c r="AE31">
        <v>75.5</v>
      </c>
    </row>
    <row r="32" spans="1:31" x14ac:dyDescent="0.3">
      <c r="AB32">
        <v>3</v>
      </c>
      <c r="AC32" t="s">
        <v>5</v>
      </c>
      <c r="AD32">
        <v>9.5</v>
      </c>
      <c r="AE32">
        <v>75.5</v>
      </c>
    </row>
    <row r="33" spans="6:31" x14ac:dyDescent="0.3">
      <c r="AB33">
        <v>3</v>
      </c>
      <c r="AC33" t="s">
        <v>5</v>
      </c>
      <c r="AD33">
        <v>-6.5</v>
      </c>
      <c r="AE33">
        <v>75.5</v>
      </c>
    </row>
    <row r="34" spans="6:31" x14ac:dyDescent="0.3">
      <c r="AB34">
        <v>3</v>
      </c>
      <c r="AC34" t="s">
        <v>5</v>
      </c>
      <c r="AD34">
        <v>9.5</v>
      </c>
      <c r="AE34">
        <v>75.5</v>
      </c>
    </row>
    <row r="48" spans="6:31" x14ac:dyDescent="0.3">
      <c r="F48" t="s">
        <v>36</v>
      </c>
      <c r="G48">
        <f>K13-2.08*SQRT(H21/8)</f>
        <v>69.170365992676466</v>
      </c>
    </row>
    <row r="49" spans="3:8" x14ac:dyDescent="0.3">
      <c r="F49" t="s">
        <v>37</v>
      </c>
      <c r="G49">
        <f>K13+2.08*SQRT(H21/8)</f>
        <v>81.829634007323534</v>
      </c>
    </row>
    <row r="52" spans="3:8" x14ac:dyDescent="0.3">
      <c r="C52" t="s">
        <v>33</v>
      </c>
      <c r="F52" t="s">
        <v>34</v>
      </c>
    </row>
    <row r="54" spans="3:8" x14ac:dyDescent="0.3">
      <c r="F54" t="s">
        <v>36</v>
      </c>
      <c r="G54">
        <f>K11-K13-2.08*SQRT(2*H21/8)</f>
        <v>8.4235457419850857</v>
      </c>
    </row>
    <row r="55" spans="3:8" x14ac:dyDescent="0.3">
      <c r="F55" t="s">
        <v>37</v>
      </c>
      <c r="G55">
        <f>K11-K13+2.08*SQRT(2*H21/8)</f>
        <v>26.326454258014913</v>
      </c>
    </row>
    <row r="57" spans="3:8" x14ac:dyDescent="0.3">
      <c r="C57" t="s">
        <v>35</v>
      </c>
      <c r="H57" t="s">
        <v>38</v>
      </c>
    </row>
  </sheetData>
  <mergeCells count="12">
    <mergeCell ref="G19:H19"/>
    <mergeCell ref="B25:I25"/>
    <mergeCell ref="B10:I10"/>
    <mergeCell ref="A20:B20"/>
    <mergeCell ref="A21:B21"/>
    <mergeCell ref="A22:B22"/>
    <mergeCell ref="A19:B19"/>
    <mergeCell ref="C19:D19"/>
    <mergeCell ref="E19:F19"/>
    <mergeCell ref="E20:F20"/>
    <mergeCell ref="E21:F21"/>
    <mergeCell ref="E22:F2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2" workbookViewId="0">
      <selection activeCell="R29" sqref="R29"/>
    </sheetView>
  </sheetViews>
  <sheetFormatPr defaultRowHeight="14.4" x14ac:dyDescent="0.3"/>
  <cols>
    <col min="1" max="1" width="6.6640625" bestFit="1" customWidth="1"/>
  </cols>
  <sheetData>
    <row r="1" spans="1:7" x14ac:dyDescent="0.3">
      <c r="A1" t="s">
        <v>39</v>
      </c>
      <c r="B1" t="s">
        <v>40</v>
      </c>
      <c r="C1" t="s">
        <v>42</v>
      </c>
      <c r="D1" t="s">
        <v>41</v>
      </c>
      <c r="F1" t="s">
        <v>40</v>
      </c>
      <c r="G1" t="s">
        <v>41</v>
      </c>
    </row>
    <row r="2" spans="1:7" x14ac:dyDescent="0.3">
      <c r="A2">
        <v>1</v>
      </c>
      <c r="B2">
        <v>-13.875</v>
      </c>
      <c r="C2">
        <f>(A2-0.5)/24</f>
        <v>2.0833333333333332E-2</v>
      </c>
      <c r="D2">
        <f>_xlfn.NORM.INV(C2,0,1)</f>
        <v>-2.0368341317013887</v>
      </c>
      <c r="F2">
        <v>-13.875</v>
      </c>
      <c r="G2">
        <v>-2.0368341317013887</v>
      </c>
    </row>
    <row r="3" spans="1:7" x14ac:dyDescent="0.3">
      <c r="A3">
        <v>2</v>
      </c>
      <c r="B3">
        <v>-13.5</v>
      </c>
      <c r="C3">
        <f t="shared" ref="C3:C25" si="0">(A3-0.5)/24</f>
        <v>6.25E-2</v>
      </c>
      <c r="D3">
        <f t="shared" ref="D3:D25" si="1">_xlfn.NORM.INV(C3,0,1)</f>
        <v>-1.5341205443525459</v>
      </c>
      <c r="F3">
        <v>-13.5</v>
      </c>
      <c r="G3">
        <v>-1.5341205443525459</v>
      </c>
    </row>
    <row r="4" spans="1:7" x14ac:dyDescent="0.3">
      <c r="A4">
        <v>3</v>
      </c>
      <c r="B4">
        <v>-13.125</v>
      </c>
      <c r="C4">
        <f t="shared" si="0"/>
        <v>0.10416666666666667</v>
      </c>
      <c r="D4">
        <f t="shared" si="1"/>
        <v>-1.258161561063097</v>
      </c>
      <c r="F4">
        <v>-13.125</v>
      </c>
      <c r="G4">
        <v>-1.258161561063097</v>
      </c>
    </row>
    <row r="5" spans="1:7" x14ac:dyDescent="0.3">
      <c r="A5">
        <v>4</v>
      </c>
      <c r="B5">
        <v>-12.125</v>
      </c>
      <c r="C5">
        <f t="shared" si="0"/>
        <v>0.14583333333333334</v>
      </c>
      <c r="D5">
        <f t="shared" si="1"/>
        <v>-1.054472451770053</v>
      </c>
      <c r="F5">
        <v>-12.125</v>
      </c>
      <c r="G5">
        <v>-1.054472451770053</v>
      </c>
    </row>
    <row r="6" spans="1:7" x14ac:dyDescent="0.3">
      <c r="A6" s="25">
        <v>5</v>
      </c>
      <c r="B6" s="25">
        <v>-6.5</v>
      </c>
      <c r="C6" s="25">
        <f t="shared" si="0"/>
        <v>0.1875</v>
      </c>
      <c r="D6" s="25">
        <f t="shared" si="1"/>
        <v>-0.88714655901887607</v>
      </c>
      <c r="F6">
        <v>-6.5</v>
      </c>
      <c r="G6">
        <v>-0.88714655901887607</v>
      </c>
    </row>
    <row r="7" spans="1:7" x14ac:dyDescent="0.3">
      <c r="A7" s="25">
        <v>5</v>
      </c>
      <c r="B7" s="25">
        <v>-6.5</v>
      </c>
      <c r="C7" s="25">
        <f t="shared" si="0"/>
        <v>0.1875</v>
      </c>
      <c r="D7" s="25">
        <f t="shared" si="1"/>
        <v>-0.88714655901887607</v>
      </c>
      <c r="F7">
        <v>-6.5</v>
      </c>
      <c r="G7">
        <v>-0.88714655901887607</v>
      </c>
    </row>
    <row r="8" spans="1:7" x14ac:dyDescent="0.3">
      <c r="A8">
        <v>7</v>
      </c>
      <c r="B8">
        <v>-4.875</v>
      </c>
      <c r="C8">
        <f t="shared" si="0"/>
        <v>0.27083333333333331</v>
      </c>
      <c r="D8">
        <f t="shared" si="1"/>
        <v>-0.6102946101863328</v>
      </c>
      <c r="F8">
        <v>-4.875</v>
      </c>
      <c r="G8">
        <v>-0.6102946101863328</v>
      </c>
    </row>
    <row r="9" spans="1:7" x14ac:dyDescent="0.3">
      <c r="A9" s="25">
        <v>8</v>
      </c>
      <c r="B9" s="25">
        <v>-2.875</v>
      </c>
      <c r="C9" s="25">
        <f t="shared" si="0"/>
        <v>0.3125</v>
      </c>
      <c r="D9" s="25">
        <f t="shared" si="1"/>
        <v>-0.48877641111466941</v>
      </c>
      <c r="F9">
        <v>-2.875</v>
      </c>
      <c r="G9">
        <v>-0.48877641111466941</v>
      </c>
    </row>
    <row r="10" spans="1:7" x14ac:dyDescent="0.3">
      <c r="A10" s="25">
        <v>8</v>
      </c>
      <c r="B10" s="25">
        <v>-2.875</v>
      </c>
      <c r="C10" s="25">
        <f t="shared" si="0"/>
        <v>0.3125</v>
      </c>
      <c r="D10" s="25">
        <f t="shared" si="1"/>
        <v>-0.48877641111466941</v>
      </c>
      <c r="F10">
        <v>-2.875</v>
      </c>
      <c r="G10">
        <v>-0.48877641111466941</v>
      </c>
    </row>
    <row r="11" spans="1:7" x14ac:dyDescent="0.3">
      <c r="A11">
        <v>10</v>
      </c>
      <c r="B11">
        <v>-2.125</v>
      </c>
      <c r="C11">
        <f t="shared" si="0"/>
        <v>0.39583333333333331</v>
      </c>
      <c r="D11">
        <f t="shared" si="1"/>
        <v>-0.26414697682592364</v>
      </c>
      <c r="F11">
        <v>-2.125</v>
      </c>
      <c r="G11">
        <v>-0.26414697682592364</v>
      </c>
    </row>
    <row r="12" spans="1:7" x14ac:dyDescent="0.3">
      <c r="A12">
        <v>11</v>
      </c>
      <c r="B12">
        <v>-0.875</v>
      </c>
      <c r="C12">
        <f t="shared" si="0"/>
        <v>0.4375</v>
      </c>
      <c r="D12">
        <f t="shared" si="1"/>
        <v>-0.1573106846101707</v>
      </c>
      <c r="F12">
        <v>-0.875</v>
      </c>
      <c r="G12">
        <v>-0.1573106846101707</v>
      </c>
    </row>
    <row r="13" spans="1:7" x14ac:dyDescent="0.3">
      <c r="A13">
        <v>12</v>
      </c>
      <c r="B13">
        <v>0.5</v>
      </c>
      <c r="C13">
        <f t="shared" si="0"/>
        <v>0.47916666666666669</v>
      </c>
      <c r="D13">
        <f t="shared" si="1"/>
        <v>-5.2245180375940357E-2</v>
      </c>
      <c r="F13">
        <v>0.5</v>
      </c>
      <c r="G13">
        <v>-5.2245180375940357E-2</v>
      </c>
    </row>
    <row r="14" spans="1:7" x14ac:dyDescent="0.3">
      <c r="A14" s="25">
        <v>13</v>
      </c>
      <c r="B14" s="25">
        <v>0.875</v>
      </c>
      <c r="C14" s="25">
        <f t="shared" si="0"/>
        <v>0.52083333333333337</v>
      </c>
      <c r="D14" s="25">
        <f t="shared" si="1"/>
        <v>5.2245180375940489E-2</v>
      </c>
      <c r="F14">
        <v>0.875</v>
      </c>
      <c r="G14">
        <v>5.2245180375940489E-2</v>
      </c>
    </row>
    <row r="15" spans="1:7" x14ac:dyDescent="0.3">
      <c r="A15" s="25">
        <v>13</v>
      </c>
      <c r="B15" s="25">
        <v>0.875</v>
      </c>
      <c r="C15" s="25">
        <f t="shared" si="0"/>
        <v>0.52083333333333337</v>
      </c>
      <c r="D15" s="25">
        <f t="shared" si="1"/>
        <v>5.2245180375940489E-2</v>
      </c>
      <c r="F15">
        <v>0.875</v>
      </c>
      <c r="G15">
        <v>5.2245180375940489E-2</v>
      </c>
    </row>
    <row r="16" spans="1:7" x14ac:dyDescent="0.3">
      <c r="A16">
        <v>15</v>
      </c>
      <c r="B16">
        <v>2.125</v>
      </c>
      <c r="C16">
        <f t="shared" si="0"/>
        <v>0.60416666666666663</v>
      </c>
      <c r="D16">
        <f t="shared" si="1"/>
        <v>0.26414697682592353</v>
      </c>
      <c r="F16">
        <v>2.125</v>
      </c>
      <c r="G16">
        <v>0.26414697682592353</v>
      </c>
    </row>
    <row r="17" spans="1:7" x14ac:dyDescent="0.3">
      <c r="A17">
        <v>16</v>
      </c>
      <c r="B17">
        <v>2.5</v>
      </c>
      <c r="C17">
        <f t="shared" si="0"/>
        <v>0.64583333333333337</v>
      </c>
      <c r="D17">
        <f t="shared" si="1"/>
        <v>0.37409541019772363</v>
      </c>
      <c r="F17">
        <v>2.5</v>
      </c>
      <c r="G17">
        <v>0.37409541019772363</v>
      </c>
    </row>
    <row r="18" spans="1:7" x14ac:dyDescent="0.3">
      <c r="A18">
        <v>17</v>
      </c>
      <c r="B18">
        <v>4.5</v>
      </c>
      <c r="C18">
        <f t="shared" si="0"/>
        <v>0.6875</v>
      </c>
      <c r="D18">
        <f t="shared" si="1"/>
        <v>0.48877641111466941</v>
      </c>
      <c r="F18">
        <v>4.5</v>
      </c>
      <c r="G18">
        <v>0.48877641111466941</v>
      </c>
    </row>
    <row r="19" spans="1:7" x14ac:dyDescent="0.3">
      <c r="A19">
        <v>18</v>
      </c>
      <c r="B19">
        <v>4.875</v>
      </c>
      <c r="C19">
        <f t="shared" si="0"/>
        <v>0.72916666666666663</v>
      </c>
      <c r="D19">
        <f t="shared" si="1"/>
        <v>0.61029461018633246</v>
      </c>
      <c r="F19">
        <v>4.875</v>
      </c>
      <c r="G19">
        <v>0.61029461018633246</v>
      </c>
    </row>
    <row r="20" spans="1:7" x14ac:dyDescent="0.3">
      <c r="A20">
        <v>19</v>
      </c>
      <c r="B20">
        <v>8.875</v>
      </c>
      <c r="C20">
        <f t="shared" si="0"/>
        <v>0.77083333333333337</v>
      </c>
      <c r="D20">
        <f t="shared" si="1"/>
        <v>0.74159404386151673</v>
      </c>
      <c r="F20">
        <v>8.875</v>
      </c>
      <c r="G20">
        <v>0.74159404386151673</v>
      </c>
    </row>
    <row r="21" spans="1:7" x14ac:dyDescent="0.3">
      <c r="A21" s="25">
        <v>20</v>
      </c>
      <c r="B21" s="25">
        <v>9.5</v>
      </c>
      <c r="C21" s="25">
        <f t="shared" si="0"/>
        <v>0.8125</v>
      </c>
      <c r="D21" s="25">
        <f t="shared" si="1"/>
        <v>0.88714655901887607</v>
      </c>
      <c r="F21">
        <v>9.5</v>
      </c>
      <c r="G21">
        <v>0.88714655901887607</v>
      </c>
    </row>
    <row r="22" spans="1:7" x14ac:dyDescent="0.3">
      <c r="A22" s="25">
        <v>20</v>
      </c>
      <c r="B22" s="25">
        <v>9.5</v>
      </c>
      <c r="C22" s="25">
        <f t="shared" si="0"/>
        <v>0.8125</v>
      </c>
      <c r="D22" s="25">
        <f t="shared" si="1"/>
        <v>0.88714655901887607</v>
      </c>
      <c r="F22">
        <v>9.5</v>
      </c>
      <c r="G22">
        <v>0.88714655901887607</v>
      </c>
    </row>
    <row r="23" spans="1:7" x14ac:dyDescent="0.3">
      <c r="A23">
        <v>22</v>
      </c>
      <c r="B23">
        <v>10.125</v>
      </c>
      <c r="C23">
        <f t="shared" si="0"/>
        <v>0.89583333333333337</v>
      </c>
      <c r="D23">
        <f t="shared" si="1"/>
        <v>1.2581615610630965</v>
      </c>
      <c r="F23">
        <v>10.125</v>
      </c>
      <c r="G23">
        <v>1.2581615610630965</v>
      </c>
    </row>
    <row r="24" spans="1:7" x14ac:dyDescent="0.3">
      <c r="A24">
        <v>23</v>
      </c>
      <c r="B24">
        <v>11.875</v>
      </c>
      <c r="C24">
        <f t="shared" si="0"/>
        <v>0.9375</v>
      </c>
      <c r="D24">
        <f t="shared" si="1"/>
        <v>1.5341205443525465</v>
      </c>
      <c r="F24">
        <v>11.875</v>
      </c>
      <c r="G24">
        <v>1.5341205443525465</v>
      </c>
    </row>
    <row r="25" spans="1:7" x14ac:dyDescent="0.3">
      <c r="A25">
        <v>24</v>
      </c>
      <c r="B25">
        <v>13.125</v>
      </c>
      <c r="C25">
        <f t="shared" si="0"/>
        <v>0.97916666666666663</v>
      </c>
      <c r="D25">
        <f t="shared" si="1"/>
        <v>2.0368341317013874</v>
      </c>
      <c r="F25">
        <v>13.125</v>
      </c>
      <c r="G25">
        <v>2.0368341317013874</v>
      </c>
    </row>
  </sheetData>
  <sortState ref="A2:B25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Westbroek</dc:creator>
  <cp:lastModifiedBy>Theunissen,Jo J.G.A.</cp:lastModifiedBy>
  <dcterms:created xsi:type="dcterms:W3CDTF">2019-09-06T09:22:33Z</dcterms:created>
  <dcterms:modified xsi:type="dcterms:W3CDTF">2020-09-17T12:36:51Z</dcterms:modified>
</cp:coreProperties>
</file>