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i\Desktop\"/>
    </mc:Choice>
  </mc:AlternateContent>
  <xr:revisionPtr revIDLastSave="0" documentId="13_ncr:1_{E28EC265-F512-4A27-A2D5-E671FE8216D4}" xr6:coauthVersionLast="36" xr6:coauthVersionMax="36" xr10:uidLastSave="{00000000-0000-0000-0000-000000000000}"/>
  <bookViews>
    <workbookView xWindow="0" yWindow="0" windowWidth="19200" windowHeight="7070" tabRatio="664" activeTab="8" xr2:uid="{00000000-000D-0000-FFFF-FFFF00000000}"/>
  </bookViews>
  <sheets>
    <sheet name="Static" sheetId="6" r:id="rId1"/>
    <sheet name="Static Chart" sheetId="5" r:id="rId2"/>
    <sheet name="MA" sheetId="13" r:id="rId3"/>
    <sheet name="MA Chart" sheetId="15" r:id="rId4"/>
    <sheet name="Single" sheetId="14" r:id="rId5"/>
    <sheet name="Single Chart" sheetId="16" r:id="rId6"/>
    <sheet name="Holt" sheetId="8" r:id="rId7"/>
    <sheet name="Holt Chart" sheetId="9" r:id="rId8"/>
    <sheet name="HW" sheetId="10" r:id="rId9"/>
    <sheet name="HW Chart" sheetId="11" r:id="rId10"/>
  </sheets>
  <calcPr calcId="191029"/>
</workbook>
</file>

<file path=xl/calcChain.xml><?xml version="1.0" encoding="utf-8"?>
<calcChain xmlns="http://schemas.openxmlformats.org/spreadsheetml/2006/main">
  <c r="F2" i="14" l="1"/>
  <c r="F3" i="14" s="1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F6" i="13"/>
  <c r="G7" i="13" s="1"/>
  <c r="F7" i="13"/>
  <c r="G8" i="13" s="1"/>
  <c r="F8" i="13"/>
  <c r="G9" i="13" s="1"/>
  <c r="F9" i="13"/>
  <c r="G10" i="13" s="1"/>
  <c r="F10" i="13"/>
  <c r="G11" i="13" s="1"/>
  <c r="F11" i="13"/>
  <c r="G12" i="13" s="1"/>
  <c r="F12" i="13"/>
  <c r="G13" i="13" s="1"/>
  <c r="F13" i="13"/>
  <c r="F5" i="13"/>
  <c r="G6" i="13" s="1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2" i="10"/>
  <c r="G2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H3" i="8"/>
  <c r="J3" i="8" s="1"/>
  <c r="I3" i="6"/>
  <c r="F3" i="6" s="1"/>
  <c r="I4" i="6"/>
  <c r="I5" i="6"/>
  <c r="F5" i="6" s="1"/>
  <c r="I6" i="6"/>
  <c r="F6" i="6" s="1"/>
  <c r="I7" i="6"/>
  <c r="I8" i="6"/>
  <c r="I9" i="6"/>
  <c r="F9" i="6" s="1"/>
  <c r="I10" i="6"/>
  <c r="F10" i="6" s="1"/>
  <c r="I11" i="6"/>
  <c r="F11" i="6" s="1"/>
  <c r="I12" i="6"/>
  <c r="I13" i="6"/>
  <c r="F13" i="6" s="1"/>
  <c r="I2" i="6"/>
  <c r="F2" i="6" s="1"/>
  <c r="F3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7" i="6"/>
  <c r="A16" i="6"/>
  <c r="A15" i="6"/>
  <c r="A14" i="6"/>
  <c r="A13" i="6"/>
  <c r="F12" i="6"/>
  <c r="A12" i="6"/>
  <c r="H11" i="6"/>
  <c r="A11" i="6"/>
  <c r="H10" i="6"/>
  <c r="A10" i="6"/>
  <c r="H9" i="6"/>
  <c r="A9" i="6"/>
  <c r="H8" i="6"/>
  <c r="F8" i="6"/>
  <c r="A8" i="6"/>
  <c r="H7" i="6"/>
  <c r="F7" i="6"/>
  <c r="A7" i="6"/>
  <c r="H6" i="6"/>
  <c r="A6" i="6"/>
  <c r="H5" i="6"/>
  <c r="A5" i="6"/>
  <c r="H4" i="6"/>
  <c r="F4" i="6"/>
  <c r="A4" i="6"/>
  <c r="A3" i="6"/>
  <c r="A2" i="6"/>
  <c r="H15" i="13" l="1"/>
  <c r="H17" i="13"/>
  <c r="H16" i="13"/>
  <c r="H14" i="13"/>
  <c r="G3" i="14"/>
  <c r="I3" i="14" s="1"/>
  <c r="G4" i="14"/>
  <c r="I4" i="14" s="1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G3" i="8"/>
  <c r="F4" i="8" s="1"/>
  <c r="O3" i="14"/>
  <c r="J3" i="14"/>
  <c r="M3" i="14" s="1"/>
  <c r="N3" i="14" s="1"/>
  <c r="K3" i="14"/>
  <c r="K3" i="8"/>
  <c r="M3" i="8" s="1"/>
  <c r="L3" i="8"/>
  <c r="P3" i="8"/>
  <c r="G3" i="6"/>
  <c r="H4" i="10" s="1"/>
  <c r="G2" i="6"/>
  <c r="H3" i="10" s="1"/>
  <c r="I3" i="10" s="1"/>
  <c r="K3" i="10" s="1"/>
  <c r="L3" i="10" s="1"/>
  <c r="G5" i="6"/>
  <c r="H6" i="10" s="1"/>
  <c r="G4" i="6"/>
  <c r="H5" i="10" s="1"/>
  <c r="H16" i="14" l="1"/>
  <c r="H17" i="14"/>
  <c r="H18" i="14"/>
  <c r="H15" i="14"/>
  <c r="G4" i="8"/>
  <c r="F5" i="8" s="1"/>
  <c r="G5" i="8" s="1"/>
  <c r="F6" i="8" s="1"/>
  <c r="H4" i="8"/>
  <c r="J4" i="8" s="1"/>
  <c r="P4" i="8" s="1"/>
  <c r="F3" i="10"/>
  <c r="G5" i="14"/>
  <c r="I5" i="14" s="1"/>
  <c r="J5" i="14" s="1"/>
  <c r="M5" i="14" s="1"/>
  <c r="L3" i="14"/>
  <c r="P3" i="14" s="1"/>
  <c r="O4" i="14"/>
  <c r="J4" i="14"/>
  <c r="K4" i="14"/>
  <c r="Q3" i="10"/>
  <c r="M3" i="10"/>
  <c r="O3" i="10"/>
  <c r="N3" i="10"/>
  <c r="N3" i="8"/>
  <c r="O3" i="8" s="1"/>
  <c r="Q3" i="8"/>
  <c r="G6" i="6"/>
  <c r="J2" i="6"/>
  <c r="J5" i="6"/>
  <c r="L5" i="6" s="1"/>
  <c r="G9" i="6"/>
  <c r="J4" i="6"/>
  <c r="L4" i="6" s="1"/>
  <c r="G8" i="6"/>
  <c r="J3" i="6"/>
  <c r="L3" i="6" s="1"/>
  <c r="G7" i="6"/>
  <c r="H5" i="8" l="1"/>
  <c r="J5" i="8" s="1"/>
  <c r="K5" i="8" s="1"/>
  <c r="N5" i="8" s="1"/>
  <c r="L4" i="8"/>
  <c r="K4" i="8"/>
  <c r="L5" i="8"/>
  <c r="H6" i="8"/>
  <c r="J6" i="8" s="1"/>
  <c r="H7" i="10"/>
  <c r="G3" i="10"/>
  <c r="I4" i="10" s="1"/>
  <c r="K4" i="10" s="1"/>
  <c r="R3" i="10"/>
  <c r="G6" i="14"/>
  <c r="O5" i="14"/>
  <c r="K5" i="14"/>
  <c r="M4" i="14"/>
  <c r="L5" i="14"/>
  <c r="L4" i="14"/>
  <c r="P4" i="14" s="1"/>
  <c r="I6" i="13"/>
  <c r="P3" i="10"/>
  <c r="J9" i="6"/>
  <c r="L9" i="6" s="1"/>
  <c r="G13" i="6"/>
  <c r="J7" i="6"/>
  <c r="L7" i="6" s="1"/>
  <c r="G11" i="6"/>
  <c r="J6" i="6"/>
  <c r="L6" i="6" s="1"/>
  <c r="M6" i="6" s="1"/>
  <c r="P6" i="6" s="1"/>
  <c r="G10" i="6"/>
  <c r="J8" i="6"/>
  <c r="L8" i="6" s="1"/>
  <c r="G12" i="6"/>
  <c r="L2" i="6"/>
  <c r="G6" i="8"/>
  <c r="F7" i="8" s="1"/>
  <c r="M4" i="6"/>
  <c r="P4" i="6" s="1"/>
  <c r="M3" i="6"/>
  <c r="P3" i="6" s="1"/>
  <c r="M5" i="6"/>
  <c r="P5" i="6" s="1"/>
  <c r="P5" i="8" l="1"/>
  <c r="J6" i="13"/>
  <c r="O6" i="13"/>
  <c r="K6" i="13"/>
  <c r="N4" i="8"/>
  <c r="M5" i="8"/>
  <c r="Q5" i="8" s="1"/>
  <c r="M4" i="8"/>
  <c r="Q4" i="8" s="1"/>
  <c r="H7" i="8"/>
  <c r="J7" i="8" s="1"/>
  <c r="M8" i="6"/>
  <c r="P8" i="6" s="1"/>
  <c r="M7" i="6"/>
  <c r="P7" i="6" s="1"/>
  <c r="N6" i="6"/>
  <c r="N2" i="6"/>
  <c r="N8" i="6"/>
  <c r="N7" i="6"/>
  <c r="N5" i="6"/>
  <c r="N9" i="6"/>
  <c r="N4" i="6"/>
  <c r="N3" i="6"/>
  <c r="L4" i="10"/>
  <c r="O4" i="10" s="1"/>
  <c r="P4" i="10" s="1"/>
  <c r="Q4" i="10"/>
  <c r="F4" i="10"/>
  <c r="H8" i="10" s="1"/>
  <c r="M9" i="6"/>
  <c r="P9" i="6" s="1"/>
  <c r="M4" i="10"/>
  <c r="G7" i="14"/>
  <c r="I7" i="14" s="1"/>
  <c r="J7" i="14" s="1"/>
  <c r="M7" i="14" s="1"/>
  <c r="P5" i="14"/>
  <c r="N5" i="14"/>
  <c r="N4" i="14"/>
  <c r="I6" i="14"/>
  <c r="K6" i="8"/>
  <c r="P6" i="8"/>
  <c r="L6" i="8"/>
  <c r="J12" i="6"/>
  <c r="L12" i="6" s="1"/>
  <c r="G16" i="6"/>
  <c r="K16" i="6" s="1"/>
  <c r="L16" i="6" s="1"/>
  <c r="J11" i="6"/>
  <c r="L11" i="6" s="1"/>
  <c r="G15" i="6"/>
  <c r="K15" i="6" s="1"/>
  <c r="L15" i="6" s="1"/>
  <c r="J10" i="6"/>
  <c r="L10" i="6" s="1"/>
  <c r="N10" i="6" s="1"/>
  <c r="G14" i="6"/>
  <c r="K14" i="6" s="1"/>
  <c r="L14" i="6" s="1"/>
  <c r="J13" i="6"/>
  <c r="L13" i="6" s="1"/>
  <c r="G17" i="6"/>
  <c r="K17" i="6" s="1"/>
  <c r="L17" i="6" s="1"/>
  <c r="R2" i="6"/>
  <c r="R3" i="6" s="1"/>
  <c r="R4" i="6" s="1"/>
  <c r="R5" i="6" s="1"/>
  <c r="M2" i="6"/>
  <c r="G7" i="8"/>
  <c r="H8" i="8" s="1"/>
  <c r="J8" i="8" s="1"/>
  <c r="K7" i="8"/>
  <c r="N7" i="8" s="1"/>
  <c r="O4" i="8" l="1"/>
  <c r="O5" i="8"/>
  <c r="F8" i="8"/>
  <c r="M6" i="13"/>
  <c r="L6" i="13"/>
  <c r="P6" i="13" s="1"/>
  <c r="N12" i="6"/>
  <c r="S5" i="6"/>
  <c r="N14" i="6"/>
  <c r="G4" i="10"/>
  <c r="I5" i="10" s="1"/>
  <c r="K5" i="10" s="1"/>
  <c r="M5" i="10" s="1"/>
  <c r="N16" i="6"/>
  <c r="N13" i="6"/>
  <c r="N17" i="6"/>
  <c r="N11" i="6"/>
  <c r="N15" i="6"/>
  <c r="N4" i="10"/>
  <c r="R4" i="10" s="1"/>
  <c r="G8" i="14"/>
  <c r="J6" i="14"/>
  <c r="K6" i="14"/>
  <c r="O7" i="14"/>
  <c r="O6" i="14"/>
  <c r="K7" i="14"/>
  <c r="I8" i="13"/>
  <c r="J8" i="13" s="1"/>
  <c r="M8" i="13" s="1"/>
  <c r="I7" i="13"/>
  <c r="K8" i="8"/>
  <c r="N8" i="8" s="1"/>
  <c r="N6" i="8"/>
  <c r="M6" i="8"/>
  <c r="Q6" i="8" s="1"/>
  <c r="M7" i="8"/>
  <c r="P8" i="8"/>
  <c r="L7" i="8"/>
  <c r="L8" i="8"/>
  <c r="P7" i="8"/>
  <c r="Q7" i="8" s="1"/>
  <c r="M17" i="6"/>
  <c r="P17" i="6" s="1"/>
  <c r="M15" i="6"/>
  <c r="P15" i="6" s="1"/>
  <c r="M10" i="6"/>
  <c r="P10" i="6" s="1"/>
  <c r="M12" i="6"/>
  <c r="P12" i="6" s="1"/>
  <c r="M14" i="6"/>
  <c r="P14" i="6" s="1"/>
  <c r="M16" i="6"/>
  <c r="P16" i="6" s="1"/>
  <c r="M13" i="6"/>
  <c r="P13" i="6" s="1"/>
  <c r="M11" i="6"/>
  <c r="P11" i="6" s="1"/>
  <c r="R6" i="6"/>
  <c r="R7" i="6" s="1"/>
  <c r="O7" i="6"/>
  <c r="S3" i="6"/>
  <c r="O3" i="6"/>
  <c r="S2" i="6"/>
  <c r="S4" i="6"/>
  <c r="O4" i="6"/>
  <c r="O5" i="6"/>
  <c r="O2" i="6"/>
  <c r="P2" i="6"/>
  <c r="Q6" i="6" s="1"/>
  <c r="O9" i="6"/>
  <c r="O8" i="6"/>
  <c r="O6" i="6"/>
  <c r="Q5" i="10" l="1"/>
  <c r="L5" i="10"/>
  <c r="N5" i="10" s="1"/>
  <c r="R5" i="10" s="1"/>
  <c r="K8" i="13"/>
  <c r="O7" i="13"/>
  <c r="K7" i="13"/>
  <c r="O8" i="13"/>
  <c r="N6" i="13"/>
  <c r="O5" i="10"/>
  <c r="G8" i="8"/>
  <c r="F9" i="8" s="1"/>
  <c r="G9" i="8" s="1"/>
  <c r="F10" i="8" s="1"/>
  <c r="M8" i="8"/>
  <c r="Q8" i="8" s="1"/>
  <c r="F5" i="10"/>
  <c r="H9" i="10" s="1"/>
  <c r="O15" i="6"/>
  <c r="O10" i="6"/>
  <c r="O13" i="6"/>
  <c r="O12" i="6"/>
  <c r="Q16" i="6"/>
  <c r="G9" i="14"/>
  <c r="M6" i="14"/>
  <c r="L7" i="14"/>
  <c r="P7" i="14" s="1"/>
  <c r="L6" i="14"/>
  <c r="P6" i="14" s="1"/>
  <c r="I9" i="13"/>
  <c r="K9" i="13" s="1"/>
  <c r="J7" i="13"/>
  <c r="P5" i="10"/>
  <c r="O6" i="8"/>
  <c r="O8" i="8"/>
  <c r="O7" i="8"/>
  <c r="O16" i="6"/>
  <c r="O17" i="6"/>
  <c r="O11" i="6"/>
  <c r="O14" i="6"/>
  <c r="Q9" i="6"/>
  <c r="Q13" i="6"/>
  <c r="Q10" i="6"/>
  <c r="Q12" i="6"/>
  <c r="Q14" i="6"/>
  <c r="S6" i="6"/>
  <c r="Q3" i="6"/>
  <c r="Q7" i="6"/>
  <c r="Q11" i="6"/>
  <c r="Q17" i="6"/>
  <c r="Q15" i="6"/>
  <c r="Q2" i="6"/>
  <c r="Q4" i="6"/>
  <c r="Q5" i="6"/>
  <c r="Q8" i="6"/>
  <c r="R8" i="6"/>
  <c r="S7" i="6"/>
  <c r="G5" i="10" l="1"/>
  <c r="F6" i="10" s="1"/>
  <c r="H10" i="10" s="1"/>
  <c r="H9" i="8"/>
  <c r="J9" i="8" s="1"/>
  <c r="K9" i="8" s="1"/>
  <c r="O9" i="13"/>
  <c r="L7" i="13"/>
  <c r="P7" i="13" s="1"/>
  <c r="L8" i="13"/>
  <c r="P8" i="13" s="1"/>
  <c r="H10" i="8"/>
  <c r="J10" i="8" s="1"/>
  <c r="K10" i="8" s="1"/>
  <c r="N10" i="8" s="1"/>
  <c r="G6" i="10"/>
  <c r="F7" i="10" s="1"/>
  <c r="H11" i="10" s="1"/>
  <c r="G10" i="14"/>
  <c r="I9" i="14"/>
  <c r="J9" i="14" s="1"/>
  <c r="M9" i="14" s="1"/>
  <c r="I8" i="14"/>
  <c r="J8" i="14" s="1"/>
  <c r="N7" i="14"/>
  <c r="N6" i="14"/>
  <c r="J9" i="13"/>
  <c r="M9" i="13" s="1"/>
  <c r="M7" i="13"/>
  <c r="L9" i="8"/>
  <c r="G10" i="8"/>
  <c r="F11" i="8" s="1"/>
  <c r="R9" i="6"/>
  <c r="S8" i="6"/>
  <c r="P9" i="8" l="1"/>
  <c r="L10" i="8"/>
  <c r="I6" i="10"/>
  <c r="K6" i="10" s="1"/>
  <c r="P10" i="8"/>
  <c r="L9" i="13"/>
  <c r="N8" i="13"/>
  <c r="N7" i="13"/>
  <c r="N9" i="13"/>
  <c r="O8" i="14"/>
  <c r="H11" i="8"/>
  <c r="J11" i="8" s="1"/>
  <c r="I7" i="10"/>
  <c r="K7" i="10" s="1"/>
  <c r="Q7" i="10" s="1"/>
  <c r="G7" i="10"/>
  <c r="F8" i="10" s="1"/>
  <c r="G8" i="10" s="1"/>
  <c r="F9" i="10" s="1"/>
  <c r="G9" i="10" s="1"/>
  <c r="I10" i="10" s="1"/>
  <c r="K10" i="10" s="1"/>
  <c r="G11" i="14"/>
  <c r="K8" i="14"/>
  <c r="O9" i="14"/>
  <c r="I10" i="14"/>
  <c r="O10" i="14" s="1"/>
  <c r="K9" i="14"/>
  <c r="M8" i="14"/>
  <c r="L9" i="14"/>
  <c r="L8" i="14"/>
  <c r="P8" i="14" s="1"/>
  <c r="I10" i="13"/>
  <c r="P9" i="13"/>
  <c r="I11" i="13"/>
  <c r="N9" i="8"/>
  <c r="M9" i="8"/>
  <c r="Q9" i="8" s="1"/>
  <c r="M10" i="8"/>
  <c r="Q10" i="8" s="1"/>
  <c r="G11" i="8"/>
  <c r="R10" i="6"/>
  <c r="S9" i="6"/>
  <c r="Q6" i="10" l="1"/>
  <c r="M6" i="10"/>
  <c r="L6" i="10"/>
  <c r="J10" i="13"/>
  <c r="O11" i="13"/>
  <c r="K11" i="13"/>
  <c r="K10" i="13"/>
  <c r="O10" i="13"/>
  <c r="H12" i="8"/>
  <c r="J12" i="8" s="1"/>
  <c r="K12" i="8" s="1"/>
  <c r="N12" i="8" s="1"/>
  <c r="H12" i="10"/>
  <c r="L7" i="10"/>
  <c r="O7" i="10" s="1"/>
  <c r="M7" i="10"/>
  <c r="I9" i="10"/>
  <c r="K9" i="10" s="1"/>
  <c r="L9" i="10" s="1"/>
  <c r="H13" i="10"/>
  <c r="I8" i="10"/>
  <c r="K8" i="10" s="1"/>
  <c r="L8" i="10" s="1"/>
  <c r="O8" i="10" s="1"/>
  <c r="G12" i="14"/>
  <c r="K10" i="14"/>
  <c r="P9" i="14"/>
  <c r="J10" i="14"/>
  <c r="M10" i="14" s="1"/>
  <c r="N10" i="14" s="1"/>
  <c r="I11" i="14"/>
  <c r="J11" i="14" s="1"/>
  <c r="M11" i="14" s="1"/>
  <c r="N9" i="14"/>
  <c r="N8" i="14"/>
  <c r="J11" i="13"/>
  <c r="F10" i="10"/>
  <c r="G10" i="10" s="1"/>
  <c r="I11" i="10" s="1"/>
  <c r="K11" i="10" s="1"/>
  <c r="L10" i="10"/>
  <c r="O10" i="10" s="1"/>
  <c r="K11" i="8"/>
  <c r="L11" i="8"/>
  <c r="P11" i="8"/>
  <c r="F12" i="8"/>
  <c r="O10" i="8"/>
  <c r="O9" i="8"/>
  <c r="R11" i="6"/>
  <c r="S10" i="6"/>
  <c r="P12" i="8" l="1"/>
  <c r="N11" i="14"/>
  <c r="N6" i="10"/>
  <c r="R6" i="10" s="1"/>
  <c r="O6" i="10"/>
  <c r="P6" i="10" s="1"/>
  <c r="L12" i="8"/>
  <c r="G12" i="8"/>
  <c r="F13" i="8" s="1"/>
  <c r="G13" i="8" s="1"/>
  <c r="M10" i="13"/>
  <c r="L11" i="13"/>
  <c r="P11" i="13" s="1"/>
  <c r="L10" i="13"/>
  <c r="P10" i="13" s="1"/>
  <c r="P8" i="10"/>
  <c r="N8" i="10"/>
  <c r="M8" i="10"/>
  <c r="Q10" i="10"/>
  <c r="N7" i="10"/>
  <c r="R7" i="10" s="1"/>
  <c r="N9" i="10"/>
  <c r="M9" i="10"/>
  <c r="Q8" i="10"/>
  <c r="Q9" i="10"/>
  <c r="O9" i="10"/>
  <c r="P9" i="10" s="1"/>
  <c r="Q11" i="10"/>
  <c r="M10" i="10"/>
  <c r="G13" i="14"/>
  <c r="O11" i="14"/>
  <c r="K11" i="14"/>
  <c r="L10" i="14"/>
  <c r="P10" i="14" s="1"/>
  <c r="I12" i="14"/>
  <c r="O12" i="14" s="1"/>
  <c r="L11" i="14"/>
  <c r="I12" i="13"/>
  <c r="M11" i="13"/>
  <c r="H14" i="10"/>
  <c r="N10" i="10"/>
  <c r="R10" i="10" s="1"/>
  <c r="F11" i="10"/>
  <c r="L11" i="10"/>
  <c r="O11" i="10" s="1"/>
  <c r="M11" i="10"/>
  <c r="N11" i="8"/>
  <c r="M11" i="8"/>
  <c r="Q11" i="8" s="1"/>
  <c r="M12" i="8"/>
  <c r="Q12" i="8" s="1"/>
  <c r="R12" i="6"/>
  <c r="S11" i="6"/>
  <c r="R8" i="10" l="1"/>
  <c r="H13" i="8"/>
  <c r="J13" i="8" s="1"/>
  <c r="P7" i="10"/>
  <c r="N10" i="13"/>
  <c r="N11" i="13"/>
  <c r="H14" i="8"/>
  <c r="J14" i="8" s="1"/>
  <c r="P14" i="8" s="1"/>
  <c r="J12" i="13"/>
  <c r="O12" i="13"/>
  <c r="O13" i="13"/>
  <c r="K12" i="13"/>
  <c r="P10" i="10"/>
  <c r="R9" i="10"/>
  <c r="P11" i="14"/>
  <c r="G14" i="14"/>
  <c r="J12" i="14"/>
  <c r="M12" i="14" s="1"/>
  <c r="K12" i="14"/>
  <c r="I13" i="14"/>
  <c r="J13" i="14" s="1"/>
  <c r="I13" i="13"/>
  <c r="J13" i="13" s="1"/>
  <c r="H15" i="10"/>
  <c r="G11" i="10"/>
  <c r="F12" i="10" s="1"/>
  <c r="N11" i="10"/>
  <c r="R11" i="10" s="1"/>
  <c r="P11" i="10"/>
  <c r="K14" i="8"/>
  <c r="N14" i="8" s="1"/>
  <c r="L14" i="8"/>
  <c r="K13" i="8"/>
  <c r="L13" i="8"/>
  <c r="P13" i="8"/>
  <c r="O11" i="8"/>
  <c r="O12" i="8"/>
  <c r="F14" i="8"/>
  <c r="R13" i="6"/>
  <c r="S12" i="6"/>
  <c r="K13" i="13" l="1"/>
  <c r="M12" i="13"/>
  <c r="L12" i="13"/>
  <c r="P12" i="13" s="1"/>
  <c r="L13" i="13"/>
  <c r="I14" i="14"/>
  <c r="O14" i="14" s="1"/>
  <c r="L12" i="14"/>
  <c r="P12" i="14" s="1"/>
  <c r="K13" i="14"/>
  <c r="O13" i="14"/>
  <c r="M13" i="14"/>
  <c r="N13" i="14" s="1"/>
  <c r="L13" i="14"/>
  <c r="K14" i="14"/>
  <c r="N12" i="14"/>
  <c r="I15" i="13"/>
  <c r="I14" i="13"/>
  <c r="M13" i="13"/>
  <c r="I16" i="13"/>
  <c r="I17" i="13"/>
  <c r="I12" i="10"/>
  <c r="K12" i="10" s="1"/>
  <c r="L12" i="10" s="1"/>
  <c r="H16" i="10"/>
  <c r="G12" i="10"/>
  <c r="F13" i="10" s="1"/>
  <c r="N13" i="8"/>
  <c r="M14" i="8"/>
  <c r="Q14" i="8" s="1"/>
  <c r="M13" i="8"/>
  <c r="Q13" i="8" s="1"/>
  <c r="G14" i="8"/>
  <c r="I16" i="8" s="1"/>
  <c r="J16" i="8" s="1"/>
  <c r="I17" i="8"/>
  <c r="J17" i="8" s="1"/>
  <c r="I15" i="8"/>
  <c r="J15" i="8" s="1"/>
  <c r="R14" i="6"/>
  <c r="S13" i="6"/>
  <c r="O17" i="13" l="1"/>
  <c r="K14" i="13"/>
  <c r="K17" i="13"/>
  <c r="O14" i="13"/>
  <c r="J15" i="13"/>
  <c r="O15" i="13"/>
  <c r="K15" i="13"/>
  <c r="K16" i="13"/>
  <c r="O16" i="13"/>
  <c r="N12" i="13"/>
  <c r="N13" i="13"/>
  <c r="I18" i="8"/>
  <c r="J18" i="8" s="1"/>
  <c r="P18" i="8" s="1"/>
  <c r="J14" i="14"/>
  <c r="P13" i="14"/>
  <c r="M14" i="14"/>
  <c r="N14" i="14" s="1"/>
  <c r="L14" i="14"/>
  <c r="P14" i="14" s="1"/>
  <c r="I17" i="14"/>
  <c r="P13" i="13"/>
  <c r="J14" i="13"/>
  <c r="L14" i="13" s="1"/>
  <c r="J17" i="13"/>
  <c r="J16" i="13"/>
  <c r="M15" i="13"/>
  <c r="Q12" i="10"/>
  <c r="M12" i="10"/>
  <c r="I13" i="10"/>
  <c r="K13" i="10" s="1"/>
  <c r="N12" i="10"/>
  <c r="O12" i="10"/>
  <c r="P12" i="10" s="1"/>
  <c r="H17" i="10"/>
  <c r="G13" i="10"/>
  <c r="F14" i="10" s="1"/>
  <c r="K16" i="8"/>
  <c r="L16" i="8"/>
  <c r="P16" i="8"/>
  <c r="K17" i="8"/>
  <c r="P17" i="8"/>
  <c r="L17" i="8"/>
  <c r="K15" i="8"/>
  <c r="L15" i="8"/>
  <c r="P15" i="8"/>
  <c r="O13" i="8"/>
  <c r="O14" i="8"/>
  <c r="R15" i="6"/>
  <c r="S14" i="6"/>
  <c r="L17" i="13" l="1"/>
  <c r="K18" i="8"/>
  <c r="L16" i="13"/>
  <c r="P16" i="13" s="1"/>
  <c r="L15" i="13"/>
  <c r="P15" i="13" s="1"/>
  <c r="L18" i="8"/>
  <c r="I15" i="14"/>
  <c r="I16" i="14"/>
  <c r="J16" i="14" s="1"/>
  <c r="I18" i="14"/>
  <c r="J18" i="14" s="1"/>
  <c r="J17" i="14"/>
  <c r="M14" i="13"/>
  <c r="P14" i="13"/>
  <c r="M17" i="13"/>
  <c r="P17" i="13"/>
  <c r="M16" i="13"/>
  <c r="R12" i="10"/>
  <c r="M13" i="10"/>
  <c r="Q13" i="10"/>
  <c r="L13" i="10"/>
  <c r="I14" i="10"/>
  <c r="K14" i="10" s="1"/>
  <c r="L14" i="10" s="1"/>
  <c r="G14" i="10"/>
  <c r="J16" i="10" s="1"/>
  <c r="K16" i="10" s="1"/>
  <c r="H18" i="10"/>
  <c r="N18" i="8"/>
  <c r="M18" i="8"/>
  <c r="Q18" i="8" s="1"/>
  <c r="M15" i="8"/>
  <c r="Q15" i="8" s="1"/>
  <c r="N15" i="8"/>
  <c r="O15" i="8" s="1"/>
  <c r="N16" i="8"/>
  <c r="M16" i="8"/>
  <c r="Q16" i="8" s="1"/>
  <c r="N17" i="8"/>
  <c r="M17" i="8"/>
  <c r="Q17" i="8" s="1"/>
  <c r="R16" i="6"/>
  <c r="S15" i="6"/>
  <c r="O16" i="8" l="1"/>
  <c r="N17" i="13"/>
  <c r="N15" i="13"/>
  <c r="N16" i="13"/>
  <c r="N14" i="13"/>
  <c r="O17" i="14"/>
  <c r="O16" i="14"/>
  <c r="K15" i="14"/>
  <c r="K16" i="14"/>
  <c r="O15" i="14"/>
  <c r="K18" i="14"/>
  <c r="K17" i="14"/>
  <c r="J15" i="14"/>
  <c r="L15" i="14" s="1"/>
  <c r="O18" i="14"/>
  <c r="M17" i="14"/>
  <c r="M15" i="14"/>
  <c r="N15" i="14" s="1"/>
  <c r="M18" i="14"/>
  <c r="M16" i="14"/>
  <c r="Q14" i="10"/>
  <c r="N13" i="10"/>
  <c r="R13" i="10" s="1"/>
  <c r="O13" i="10"/>
  <c r="P13" i="10" s="1"/>
  <c r="J17" i="10"/>
  <c r="K17" i="10" s="1"/>
  <c r="L17" i="10" s="1"/>
  <c r="M14" i="10"/>
  <c r="O14" i="10"/>
  <c r="N14" i="10"/>
  <c r="J15" i="10"/>
  <c r="K15" i="10" s="1"/>
  <c r="J18" i="10"/>
  <c r="K18" i="10" s="1"/>
  <c r="L18" i="10" s="1"/>
  <c r="L16" i="10"/>
  <c r="O18" i="8"/>
  <c r="O17" i="8"/>
  <c r="R17" i="6"/>
  <c r="S17" i="6" s="1"/>
  <c r="S16" i="6"/>
  <c r="M17" i="10" l="1"/>
  <c r="N16" i="14"/>
  <c r="L17" i="14"/>
  <c r="P17" i="14" s="1"/>
  <c r="P15" i="14"/>
  <c r="L18" i="14"/>
  <c r="P18" i="14" s="1"/>
  <c r="L16" i="14"/>
  <c r="P16" i="14" s="1"/>
  <c r="N18" i="14"/>
  <c r="N17" i="14"/>
  <c r="Q16" i="10"/>
  <c r="Q17" i="10"/>
  <c r="R14" i="10"/>
  <c r="Q18" i="10"/>
  <c r="M16" i="10"/>
  <c r="P14" i="10"/>
  <c r="Q15" i="10"/>
  <c r="L15" i="10"/>
  <c r="N17" i="10" s="1"/>
  <c r="M15" i="10"/>
  <c r="M18" i="10"/>
  <c r="O16" i="10"/>
  <c r="N16" i="10"/>
  <c r="O18" i="10"/>
  <c r="O17" i="10"/>
  <c r="R16" i="10" l="1"/>
  <c r="R17" i="10"/>
  <c r="N15" i="10"/>
  <c r="R15" i="10" s="1"/>
  <c r="O15" i="10"/>
  <c r="P15" i="10" s="1"/>
  <c r="N18" i="10"/>
  <c r="R18" i="10" s="1"/>
  <c r="P18" i="10" l="1"/>
  <c r="P17" i="10"/>
  <c r="P16" i="10"/>
</calcChain>
</file>

<file path=xl/sharedStrings.xml><?xml version="1.0" encoding="utf-8"?>
<sst xmlns="http://schemas.openxmlformats.org/spreadsheetml/2006/main" count="144" uniqueCount="59">
  <si>
    <t>Year</t>
    <phoneticPr fontId="1" type="noConversion"/>
  </si>
  <si>
    <t>Quarter</t>
    <phoneticPr fontId="1" type="noConversion"/>
  </si>
  <si>
    <t>Label</t>
    <phoneticPr fontId="1" type="noConversion"/>
  </si>
  <si>
    <r>
      <t xml:space="preserve">Period, </t>
    </r>
    <r>
      <rPr>
        <b/>
        <i/>
        <sz val="10"/>
        <color theme="1"/>
        <rFont val="Trebuchet MS"/>
        <family val="2"/>
      </rPr>
      <t>t</t>
    </r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</si>
  <si>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</si>
  <si>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</si>
  <si>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</si>
  <si>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</si>
  <si>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</si>
  <si>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</si>
  <si>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</si>
  <si>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</si>
  <si>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</si>
  <si>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</si>
  <si>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</si>
  <si>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</si>
  <si>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</si>
  <si>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</si>
  <si>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</si>
  <si>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</si>
  <si>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</si>
  <si>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</si>
  <si>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</si>
  <si>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</si>
  <si>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</si>
  <si>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</si>
  <si>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</si>
  <si>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Error %</t>
    <phoneticPr fontId="1" type="noConversion"/>
  </si>
  <si>
    <t>t</t>
    <phoneticPr fontId="1" type="noConversion"/>
  </si>
  <si>
    <t>Lt</t>
    <phoneticPr fontId="1" type="noConversion"/>
  </si>
  <si>
    <t>Tt</t>
    <phoneticPr fontId="1" type="noConversion"/>
  </si>
  <si>
    <t>Ft</t>
    <phoneticPr fontId="1" type="noConversion"/>
  </si>
  <si>
    <t>α</t>
    <phoneticPr fontId="1" type="noConversion"/>
  </si>
  <si>
    <t>β</t>
  </si>
  <si>
    <t>Et</t>
    <phoneticPr fontId="1" type="noConversion"/>
  </si>
  <si>
    <t>Q</t>
    <phoneticPr fontId="1" type="noConversion"/>
  </si>
  <si>
    <t>Dt</t>
    <phoneticPr fontId="1" type="noConversion"/>
  </si>
  <si>
    <t>Vt</t>
    <phoneticPr fontId="1" type="noConversion"/>
  </si>
  <si>
    <t>St</t>
    <phoneticPr fontId="1" type="noConversion"/>
  </si>
  <si>
    <t>γ</t>
    <phoneticPr fontId="1" type="noConversion"/>
  </si>
  <si>
    <t>λ</t>
    <phoneticPr fontId="1" type="noConversion"/>
  </si>
  <si>
    <r>
      <t>MSE</t>
    </r>
    <r>
      <rPr>
        <b/>
        <i/>
        <sz val="10"/>
        <color theme="1"/>
        <rFont val="Trebuchet MS"/>
        <family val="2"/>
      </rPr>
      <t>t</t>
    </r>
    <phoneticPr fontId="1" type="noConversion"/>
  </si>
  <si>
    <r>
      <t>MAD</t>
    </r>
    <r>
      <rPr>
        <b/>
        <i/>
        <sz val="10"/>
        <color theme="1"/>
        <rFont val="Trebuchet MS"/>
        <family val="2"/>
      </rPr>
      <t>t</t>
    </r>
    <phoneticPr fontId="1" type="noConversion"/>
  </si>
  <si>
    <r>
      <t>MAPE</t>
    </r>
    <r>
      <rPr>
        <b/>
        <i/>
        <sz val="10"/>
        <color theme="1"/>
        <rFont val="Trebuchet MS"/>
        <family val="2"/>
      </rPr>
      <t>t</t>
    </r>
    <phoneticPr fontId="1" type="noConversion"/>
  </si>
  <si>
    <r>
      <t>BIAS</t>
    </r>
    <r>
      <rPr>
        <b/>
        <i/>
        <sz val="10"/>
        <color theme="1"/>
        <rFont val="Trebuchet MS"/>
        <family val="2"/>
      </rPr>
      <t>t</t>
    </r>
    <phoneticPr fontId="1" type="noConversion"/>
  </si>
  <si>
    <r>
      <t>TS</t>
    </r>
    <r>
      <rPr>
        <b/>
        <i/>
        <sz val="10"/>
        <color theme="1"/>
        <rFont val="Trebuchet MS"/>
        <family val="2"/>
      </rPr>
      <t>t</t>
    </r>
    <phoneticPr fontId="1" type="noConversion"/>
  </si>
  <si>
    <t>L</t>
    <phoneticPr fontId="1" type="noConversion"/>
  </si>
  <si>
    <t>T</t>
    <phoneticPr fontId="1" type="noConversion"/>
  </si>
  <si>
    <r>
      <t>|</t>
    </r>
    <r>
      <rPr>
        <b/>
        <i/>
        <sz val="10"/>
        <color theme="1"/>
        <rFont val="Trebuchet MS"/>
        <family val="2"/>
      </rPr>
      <t>Et</t>
    </r>
    <r>
      <rPr>
        <b/>
        <sz val="10"/>
        <color theme="1"/>
        <rFont val="Trebuchet MS"/>
        <family val="2"/>
      </rPr>
      <t>|</t>
    </r>
    <phoneticPr fontId="1" type="noConversion"/>
  </si>
  <si>
    <r>
      <t xml:space="preserve">Demand, </t>
    </r>
    <r>
      <rPr>
        <b/>
        <i/>
        <sz val="10"/>
        <color theme="1"/>
        <rFont val="Trebuchet MS"/>
        <family val="2"/>
      </rPr>
      <t>Dt</t>
    </r>
    <phoneticPr fontId="1" type="noConversion"/>
  </si>
  <si>
    <r>
      <t xml:space="preserve">Seasonality, </t>
    </r>
    <r>
      <rPr>
        <b/>
        <i/>
        <sz val="10"/>
        <color theme="1"/>
        <rFont val="Trebuchet MS"/>
        <family val="2"/>
      </rPr>
      <t>St</t>
    </r>
    <phoneticPr fontId="1" type="noConversion"/>
  </si>
  <si>
    <r>
      <rPr>
        <b/>
        <i/>
        <sz val="10"/>
        <color theme="1"/>
        <rFont val="Trebuchet MS"/>
        <family val="2"/>
      </rPr>
      <t>St</t>
    </r>
    <r>
      <rPr>
        <b/>
        <sz val="10"/>
        <color theme="1"/>
        <rFont val="Trebuchet MS"/>
        <family val="2"/>
      </rPr>
      <t>_Bar</t>
    </r>
    <phoneticPr fontId="1" type="noConversion"/>
  </si>
  <si>
    <r>
      <t xml:space="preserve">Deseasonalized, </t>
    </r>
    <r>
      <rPr>
        <b/>
        <i/>
        <sz val="10"/>
        <color theme="1"/>
        <rFont val="Trebuchet MS"/>
        <family val="2"/>
      </rPr>
      <t>Dt</t>
    </r>
    <r>
      <rPr>
        <b/>
        <sz val="10"/>
        <color theme="1"/>
        <rFont val="Trebuchet MS"/>
        <family val="2"/>
      </rPr>
      <t>_Bar</t>
    </r>
    <phoneticPr fontId="1" type="noConversion"/>
  </si>
  <si>
    <r>
      <t xml:space="preserve">Modelled </t>
    </r>
    <r>
      <rPr>
        <b/>
        <i/>
        <sz val="10"/>
        <color theme="1"/>
        <rFont val="Trebuchet MS"/>
        <family val="2"/>
      </rPr>
      <t>Dt</t>
    </r>
    <r>
      <rPr>
        <b/>
        <sz val="10"/>
        <color theme="1"/>
        <rFont val="Trebuchet MS"/>
        <family val="2"/>
      </rPr>
      <t>_Bar</t>
    </r>
    <phoneticPr fontId="1" type="noConversion"/>
  </si>
  <si>
    <r>
      <t xml:space="preserve">Validation, </t>
    </r>
    <r>
      <rPr>
        <b/>
        <i/>
        <sz val="10"/>
        <color theme="1"/>
        <rFont val="Trebuchet MS"/>
        <family val="2"/>
      </rPr>
      <t>Vt</t>
    </r>
    <phoneticPr fontId="1" type="noConversion"/>
  </si>
  <si>
    <r>
      <t xml:space="preserve">Forecast, </t>
    </r>
    <r>
      <rPr>
        <b/>
        <i/>
        <sz val="10"/>
        <color theme="1"/>
        <rFont val="Trebuchet MS"/>
        <family val="2"/>
      </rPr>
      <t>Ft</t>
    </r>
    <phoneticPr fontId="1" type="noConversion"/>
  </si>
  <si>
    <r>
      <t xml:space="preserve">Error, </t>
    </r>
    <r>
      <rPr>
        <b/>
        <i/>
        <sz val="10"/>
        <color theme="1"/>
        <rFont val="Trebuchet MS"/>
        <family val="2"/>
      </rPr>
      <t>Et</t>
    </r>
    <phoneticPr fontId="1" type="noConversion"/>
  </si>
  <si>
    <t>L0</t>
    <phoneticPr fontId="1" type="noConversion"/>
  </si>
  <si>
    <t>T0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</si>
</sst>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8">
    <font>
      <sz val="10"/>
      <color theme="1"/>
      <name val="Trebuchet MS"/>
      <family val="2"/>
      <charset val="136"/>
    </font>
    <font>
      <sz val="9"/>
      <name val="Trebuchet MS"/>
      <family val="2"/>
      <charset val="136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FF0000"/>
      <name val="Trebuchet MS"/>
      <family val="2"/>
      <charset val="136"/>
    </font>
    <font>
      <b/>
      <i/>
      <sz val="10"/>
      <color rgb="FFFF0000"/>
      <name val="Trebuchet MS"/>
      <family val="2"/>
    </font>
    <font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326926139116929"/>
          <c:y val="4.0135034437302493E-2"/>
          <c:w val="0.81199781002139748"/>
          <c:h val="0.8185867156795561"/>
        </c:manualLayout>
      </c:layout>
      <c:scatterChart>
        <c:scatterStyle val="lineMarker"/>
        <c:varyColors val="0"/>
        <c:ser>
          <c:idx val="3"/>
          <c:order val="0"/>
          <c:tx>
            <c:strRef>
              <c:f>Static!$E$1</c:f>
              <c:strCache>
                <c:ptCount val="1"/>
                <c:pt idx="0">
                  <c:v>Demand, Dt</c:v>
                </c:pt>
              </c:strCache>
            </c:strRef>
          </c:tx>
          <c:spPr>
            <a:ln w="5715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tx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strRef>
              <c:f>Static!$A$2:$A$17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Static!$E$2:$E$17</c:f>
              <c:numCache>
                <c:formatCode>General</c:formatCode>
                <c:ptCount val="16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  <c:pt idx="12">
                  <c:v>10000</c:v>
                </c:pt>
                <c:pt idx="13">
                  <c:v>16800</c:v>
                </c:pt>
                <c:pt idx="14">
                  <c:v>24500</c:v>
                </c:pt>
                <c:pt idx="15">
                  <c:v>36800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E-4E53-A880-DE6F1B3C67D7}"/>
            </c:ext>
          </c:extLst>
        </c:ser>
        <c:ser>
          <c:idx val="4"/>
          <c:order val="1"/>
          <c:tx>
            <c:strRef>
              <c:f>Static!$K$1</c:f>
              <c:strCache>
                <c:ptCount val="1"/>
                <c:pt idx="0">
                  <c:v>Forecast, Ft</c:v>
                </c:pt>
              </c:strCache>
            </c:strRef>
          </c:tx>
          <c:spPr>
            <a:ln w="44450">
              <a:solidFill>
                <a:schemeClr val="accent2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xVal>
            <c:strRef>
              <c:f>Static!$A$2:$A$17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Static!$K$2:$K$17</c:f>
              <c:numCache>
                <c:formatCode>0_ </c:formatCode>
                <c:ptCount val="16"/>
                <c:pt idx="12">
                  <c:v>11909.235060707728</c:v>
                </c:pt>
                <c:pt idx="13">
                  <c:v>17612.918790691765</c:v>
                </c:pt>
                <c:pt idx="14">
                  <c:v>30785.094175195776</c:v>
                </c:pt>
                <c:pt idx="15">
                  <c:v>44639.640296090234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E-4E53-A880-DE6F1B3C67D7}"/>
            </c:ext>
          </c:extLst>
        </c:ser>
        <c:ser>
          <c:idx val="0"/>
          <c:order val="2"/>
          <c:tx>
            <c:strRef>
              <c:f>Static!$J$1</c:f>
              <c:strCache>
                <c:ptCount val="1"/>
                <c:pt idx="0">
                  <c:v>Validation, Vt</c:v>
                </c:pt>
              </c:strCache>
            </c:strRef>
          </c:tx>
          <c:spPr>
            <a:ln w="44450">
              <a:solidFill>
                <a:schemeClr val="accent4"/>
              </a:solidFill>
              <a:prstDash val="sysDash"/>
            </a:ln>
          </c:spPr>
          <c:marker>
            <c:symbol val="circle"/>
            <c:size val="12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" lastClr="FFFFFF">
                    <a:lumMod val="85000"/>
                  </a:sysClr>
                </a:solidFill>
              </a:ln>
            </c:spPr>
          </c:marker>
          <c:xVal>
            <c:strRef>
              <c:f>Static!$A$2:$A$17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Static!$J$2:$J$17</c:f>
              <c:numCache>
                <c:formatCode>0_ </c:formatCode>
                <c:ptCount val="16"/>
                <c:pt idx="0">
                  <c:v>8944.3851228030035</c:v>
                </c:pt>
                <c:pt idx="1">
                  <c:v>13317.233764311375</c:v>
                </c:pt>
                <c:pt idx="2">
                  <c:v>23426.357386331139</c:v>
                </c:pt>
                <c:pt idx="3">
                  <c:v>34177.572903831162</c:v>
                </c:pt>
                <c:pt idx="4">
                  <c:v>9932.6684354379122</c:v>
                </c:pt>
                <c:pt idx="5">
                  <c:v>14749.128773104838</c:v>
                </c:pt>
                <c:pt idx="6">
                  <c:v>25879.26964928602</c:v>
                </c:pt>
                <c:pt idx="7">
                  <c:v>37664.92870125085</c:v>
                </c:pt>
                <c:pt idx="8">
                  <c:v>10920.951748072819</c:v>
                </c:pt>
                <c:pt idx="9">
                  <c:v>16181.023781898304</c:v>
                </c:pt>
                <c:pt idx="10">
                  <c:v>28332.181912240896</c:v>
                </c:pt>
                <c:pt idx="11">
                  <c:v>41152.284498670546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E-4E53-A880-DE6F1B3C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52656"/>
        <c:axId val="322453216"/>
      </c:scatterChart>
      <c:valAx>
        <c:axId val="322452656"/>
        <c:scaling>
          <c:orientation val="minMax"/>
          <c:max val="16"/>
          <c:min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Period, </a:t>
                </a:r>
                <a:r>
                  <a:rPr lang="en-US" altLang="en-US" sz="2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2453216"/>
        <c:crosses val="autoZero"/>
        <c:crossBetween val="midCat"/>
        <c:majorUnit val="1"/>
      </c:valAx>
      <c:valAx>
        <c:axId val="322453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1.187040128383687E-2"/>
              <c:y val="0.383246924039180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24526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363636949306978"/>
          <c:y val="0.75684159729325728"/>
          <c:w val="0.8126045745384608"/>
          <c:h val="9.1953134139220447E-2"/>
        </c:manualLayout>
      </c:layout>
      <c:overlay val="0"/>
      <c:txPr>
        <a:bodyPr/>
        <a:lstStyle/>
        <a:p>
          <a:pPr>
            <a:defRPr sz="2400" b="1">
              <a:latin typeface="Cambria Math" panose="02040503050406030204" pitchFamily="18" charset="0"/>
              <a:ea typeface="Cambria Math" panose="020405030504060302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6926139116937"/>
          <c:y val="4.8493243588982105E-2"/>
          <c:w val="0.81199781002139781"/>
          <c:h val="0.81022850652787715"/>
        </c:manualLayout>
      </c:layout>
      <c:scatterChart>
        <c:scatterStyle val="lineMarker"/>
        <c:varyColors val="0"/>
        <c:ser>
          <c:idx val="3"/>
          <c:order val="0"/>
          <c:tx>
            <c:strRef>
              <c:f>MA!$E$1</c:f>
              <c:strCache>
                <c:ptCount val="1"/>
                <c:pt idx="0">
                  <c:v>Dt</c:v>
                </c:pt>
              </c:strCache>
            </c:strRef>
          </c:tx>
          <c:spPr>
            <a:ln w="5715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tx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strRef>
              <c:f>MA!$A$2:$A$17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MA!$E$2:$E$17</c:f>
              <c:numCache>
                <c:formatCode>General</c:formatCode>
                <c:ptCount val="16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  <c:pt idx="12">
                  <c:v>10000</c:v>
                </c:pt>
                <c:pt idx="13">
                  <c:v>16800</c:v>
                </c:pt>
                <c:pt idx="14">
                  <c:v>24500</c:v>
                </c:pt>
                <c:pt idx="15">
                  <c:v>36800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F-4008-BDA5-CA436AEA8AFA}"/>
            </c:ext>
          </c:extLst>
        </c:ser>
        <c:ser>
          <c:idx val="4"/>
          <c:order val="1"/>
          <c:tx>
            <c:strRef>
              <c:f>MA!$H$1</c:f>
              <c:strCache>
                <c:ptCount val="1"/>
                <c:pt idx="0">
                  <c:v>Ft</c:v>
                </c:pt>
              </c:strCache>
            </c:strRef>
          </c:tx>
          <c:spPr>
            <a:ln w="44450">
              <a:solidFill>
                <a:schemeClr val="accent2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xVal>
            <c:strRef>
              <c:f>MA!$A$2:$A$17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MA!$H$2:$H$17</c:f>
              <c:numCache>
                <c:formatCode>0_ </c:formatCode>
                <c:ptCount val="16"/>
                <c:pt idx="12">
                  <c:v>24500</c:v>
                </c:pt>
                <c:pt idx="13">
                  <c:v>24500</c:v>
                </c:pt>
                <c:pt idx="14">
                  <c:v>24500</c:v>
                </c:pt>
                <c:pt idx="15">
                  <c:v>24500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F-4008-BDA5-CA436AEA8AFA}"/>
            </c:ext>
          </c:extLst>
        </c:ser>
        <c:ser>
          <c:idx val="0"/>
          <c:order val="2"/>
          <c:tx>
            <c:strRef>
              <c:f>MA!$G$1</c:f>
              <c:strCache>
                <c:ptCount val="1"/>
                <c:pt idx="0">
                  <c:v>Vt</c:v>
                </c:pt>
              </c:strCache>
            </c:strRef>
          </c:tx>
          <c:spPr>
            <a:ln w="44450">
              <a:solidFill>
                <a:schemeClr val="accent4"/>
              </a:solidFill>
              <a:prstDash val="sysDash"/>
            </a:ln>
          </c:spPr>
          <c:marker>
            <c:symbol val="circle"/>
            <c:size val="12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" lastClr="FFFFFF">
                    <a:lumMod val="85000"/>
                  </a:sysClr>
                </a:solidFill>
              </a:ln>
            </c:spPr>
          </c:marker>
          <c:xVal>
            <c:strRef>
              <c:f>MA!$A$2:$A$17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MA!$G$2:$G$17</c:f>
              <c:numCache>
                <c:formatCode>0_ </c:formatCode>
                <c:ptCount val="16"/>
                <c:pt idx="4">
                  <c:v>19500</c:v>
                </c:pt>
                <c:pt idx="5">
                  <c:v>20000</c:v>
                </c:pt>
                <c:pt idx="6">
                  <c:v>21250</c:v>
                </c:pt>
                <c:pt idx="7">
                  <c:v>21250</c:v>
                </c:pt>
                <c:pt idx="8">
                  <c:v>22250</c:v>
                </c:pt>
                <c:pt idx="9">
                  <c:v>22750</c:v>
                </c:pt>
                <c:pt idx="10">
                  <c:v>21500</c:v>
                </c:pt>
                <c:pt idx="11">
                  <c:v>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FF-4008-BDA5-CA436AEA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8160"/>
        <c:axId val="320608720"/>
      </c:scatterChart>
      <c:valAx>
        <c:axId val="320608160"/>
        <c:scaling>
          <c:orientation val="minMax"/>
          <c:max val="16"/>
          <c:min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Period, </a:t>
                </a:r>
                <a:r>
                  <a:rPr lang="en-US" altLang="en-US" sz="2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0608720"/>
        <c:crosses val="autoZero"/>
        <c:crossBetween val="midCat"/>
        <c:majorUnit val="1"/>
      </c:valAx>
      <c:valAx>
        <c:axId val="320608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9.1431284589523435E-3"/>
              <c:y val="0.322649907689503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06081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500000590551189"/>
          <c:y val="0.76728935873285598"/>
          <c:w val="0.81260457453846102"/>
          <c:h val="9.1953134139220447E-2"/>
        </c:manualLayout>
      </c:layout>
      <c:overlay val="0"/>
      <c:txPr>
        <a:bodyPr/>
        <a:lstStyle/>
        <a:p>
          <a:pPr>
            <a:defRPr sz="2400" b="1">
              <a:latin typeface="Cambria Math" panose="02040503050406030204" pitchFamily="18" charset="0"/>
              <a:ea typeface="Cambria Math" panose="020405030504060302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6926139116937"/>
          <c:y val="4.8493243588982105E-2"/>
          <c:w val="0.81199781002139781"/>
          <c:h val="0.81022850652787715"/>
        </c:manualLayout>
      </c:layout>
      <c:scatterChart>
        <c:scatterStyle val="lineMarker"/>
        <c:varyColors val="0"/>
        <c:ser>
          <c:idx val="3"/>
          <c:order val="0"/>
          <c:tx>
            <c:strRef>
              <c:f>Single!$E$1</c:f>
              <c:strCache>
                <c:ptCount val="1"/>
                <c:pt idx="0">
                  <c:v>Dt</c:v>
                </c:pt>
              </c:strCache>
            </c:strRef>
          </c:tx>
          <c:spPr>
            <a:ln w="5715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tx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strRef>
              <c:f>Single!$A$3:$A$18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Single!$E$3:$E$18</c:f>
              <c:numCache>
                <c:formatCode>General</c:formatCode>
                <c:ptCount val="16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  <c:pt idx="12">
                  <c:v>10000</c:v>
                </c:pt>
                <c:pt idx="13">
                  <c:v>16800</c:v>
                </c:pt>
                <c:pt idx="14">
                  <c:v>24500</c:v>
                </c:pt>
                <c:pt idx="15">
                  <c:v>36800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3-483E-8E2A-E134FF73D0EE}"/>
            </c:ext>
          </c:extLst>
        </c:ser>
        <c:ser>
          <c:idx val="4"/>
          <c:order val="1"/>
          <c:tx>
            <c:strRef>
              <c:f>Single!$H$1</c:f>
              <c:strCache>
                <c:ptCount val="1"/>
                <c:pt idx="0">
                  <c:v>Ft</c:v>
                </c:pt>
              </c:strCache>
            </c:strRef>
          </c:tx>
          <c:spPr>
            <a:ln w="44450">
              <a:solidFill>
                <a:schemeClr val="accent2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xVal>
            <c:strRef>
              <c:f>Single!$A$3:$A$18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Single!$H$3:$H$18</c:f>
              <c:numCache>
                <c:formatCode>0_ </c:formatCode>
                <c:ptCount val="16"/>
                <c:pt idx="12">
                  <c:v>23489.969384990753</c:v>
                </c:pt>
                <c:pt idx="13">
                  <c:v>23489.969384990753</c:v>
                </c:pt>
                <c:pt idx="14">
                  <c:v>23489.969384990753</c:v>
                </c:pt>
                <c:pt idx="15">
                  <c:v>23489.969384990753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3-483E-8E2A-E134FF73D0EE}"/>
            </c:ext>
          </c:extLst>
        </c:ser>
        <c:ser>
          <c:idx val="0"/>
          <c:order val="2"/>
          <c:tx>
            <c:strRef>
              <c:f>Single!$G$1</c:f>
              <c:strCache>
                <c:ptCount val="1"/>
                <c:pt idx="0">
                  <c:v>Vt</c:v>
                </c:pt>
              </c:strCache>
            </c:strRef>
          </c:tx>
          <c:spPr>
            <a:ln w="44450">
              <a:solidFill>
                <a:schemeClr val="accent4"/>
              </a:solidFill>
              <a:prstDash val="sysDash"/>
            </a:ln>
          </c:spPr>
          <c:marker>
            <c:symbol val="circle"/>
            <c:size val="12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" lastClr="FFFFFF">
                    <a:lumMod val="85000"/>
                  </a:sysClr>
                </a:solidFill>
              </a:ln>
            </c:spPr>
          </c:marker>
          <c:xVal>
            <c:strRef>
              <c:f>Single!$A$3:$A$18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Single!$G$3:$G$18</c:f>
              <c:numCache>
                <c:formatCode>0_ </c:formatCode>
                <c:ptCount val="16"/>
                <c:pt idx="0">
                  <c:v>22083.333333333332</c:v>
                </c:pt>
                <c:pt idx="1">
                  <c:v>20675</c:v>
                </c:pt>
                <c:pt idx="2">
                  <c:v>19907.5</c:v>
                </c:pt>
                <c:pt idx="3">
                  <c:v>20216.75</c:v>
                </c:pt>
                <c:pt idx="4">
                  <c:v>21595.075000000001</c:v>
                </c:pt>
                <c:pt idx="5">
                  <c:v>20435.567500000001</c:v>
                </c:pt>
                <c:pt idx="6">
                  <c:v>20192.010750000001</c:v>
                </c:pt>
                <c:pt idx="7">
                  <c:v>20472.809675</c:v>
                </c:pt>
                <c:pt idx="8">
                  <c:v>22225.528707500001</c:v>
                </c:pt>
                <c:pt idx="9">
                  <c:v>21202.975836750004</c:v>
                </c:pt>
                <c:pt idx="10">
                  <c:v>20382.678253075002</c:v>
                </c:pt>
                <c:pt idx="11">
                  <c:v>21544.410427767503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3-483E-8E2A-E134FF73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74464"/>
        <c:axId val="321275024"/>
      </c:scatterChart>
      <c:valAx>
        <c:axId val="321274464"/>
        <c:scaling>
          <c:orientation val="minMax"/>
          <c:max val="16"/>
          <c:min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Period, </a:t>
                </a:r>
                <a:r>
                  <a:rPr lang="en-US" altLang="en-US" sz="2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1275024"/>
        <c:crosses val="autoZero"/>
        <c:crossBetween val="midCat"/>
        <c:majorUnit val="1"/>
      </c:valAx>
      <c:valAx>
        <c:axId val="321275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9.1431284589523435E-3"/>
              <c:y val="0.322649907689503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12744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500000590551189"/>
          <c:y val="0.76728935873285598"/>
          <c:w val="0.81260457453846102"/>
          <c:h val="9.1953134139220447E-2"/>
        </c:manualLayout>
      </c:layout>
      <c:overlay val="0"/>
      <c:txPr>
        <a:bodyPr/>
        <a:lstStyle/>
        <a:p>
          <a:pPr>
            <a:defRPr sz="2400" b="1">
              <a:latin typeface="Cambria Math" panose="02040503050406030204" pitchFamily="18" charset="0"/>
              <a:ea typeface="Cambria Math" panose="020405030504060302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6926139116932"/>
          <c:y val="4.8493243588982105E-2"/>
          <c:w val="0.8119978100213977"/>
          <c:h val="0.81022850652787703"/>
        </c:manualLayout>
      </c:layout>
      <c:scatterChart>
        <c:scatterStyle val="lineMarker"/>
        <c:varyColors val="0"/>
        <c:ser>
          <c:idx val="3"/>
          <c:order val="0"/>
          <c:tx>
            <c:strRef>
              <c:f>Holt!$E$1</c:f>
              <c:strCache>
                <c:ptCount val="1"/>
                <c:pt idx="0">
                  <c:v>Dt</c:v>
                </c:pt>
              </c:strCache>
            </c:strRef>
          </c:tx>
          <c:spPr>
            <a:ln w="5715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tx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strRef>
              <c:f>Holt!$A$3:$A$18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Holt!$E$3:$E$18</c:f>
              <c:numCache>
                <c:formatCode>General</c:formatCode>
                <c:ptCount val="16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  <c:pt idx="12">
                  <c:v>10000</c:v>
                </c:pt>
                <c:pt idx="13">
                  <c:v>16800</c:v>
                </c:pt>
                <c:pt idx="14">
                  <c:v>24500</c:v>
                </c:pt>
                <c:pt idx="15">
                  <c:v>36800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C-4FCC-8A82-0DE5C909F54A}"/>
            </c:ext>
          </c:extLst>
        </c:ser>
        <c:ser>
          <c:idx val="4"/>
          <c:order val="1"/>
          <c:tx>
            <c:strRef>
              <c:f>Holt!$I$1</c:f>
              <c:strCache>
                <c:ptCount val="1"/>
                <c:pt idx="0">
                  <c:v>Ft</c:v>
                </c:pt>
              </c:strCache>
            </c:strRef>
          </c:tx>
          <c:spPr>
            <a:ln w="44450">
              <a:solidFill>
                <a:schemeClr val="accent2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xVal>
            <c:strRef>
              <c:f>Holt!$A$3:$A$18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Holt!$I$3:$I$18</c:f>
              <c:numCache>
                <c:formatCode>0_ </c:formatCode>
                <c:ptCount val="16"/>
                <c:pt idx="12">
                  <c:v>31984.285243392645</c:v>
                </c:pt>
                <c:pt idx="13">
                  <c:v>33525.710166841185</c:v>
                </c:pt>
                <c:pt idx="14">
                  <c:v>35067.135090289725</c:v>
                </c:pt>
                <c:pt idx="15">
                  <c:v>36608.560013738257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C-4FCC-8A82-0DE5C909F54A}"/>
            </c:ext>
          </c:extLst>
        </c:ser>
        <c:ser>
          <c:idx val="0"/>
          <c:order val="2"/>
          <c:tx>
            <c:strRef>
              <c:f>Holt!$H$1</c:f>
              <c:strCache>
                <c:ptCount val="1"/>
                <c:pt idx="0">
                  <c:v>Vt</c:v>
                </c:pt>
              </c:strCache>
            </c:strRef>
          </c:tx>
          <c:spPr>
            <a:ln w="44450">
              <a:solidFill>
                <a:schemeClr val="accent4"/>
              </a:solidFill>
              <a:prstDash val="sysDash"/>
            </a:ln>
          </c:spPr>
          <c:marker>
            <c:symbol val="circle"/>
            <c:size val="12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" lastClr="FFFFFF">
                    <a:lumMod val="85000"/>
                  </a:sysClr>
                </a:solidFill>
              </a:ln>
            </c:spPr>
          </c:marker>
          <c:xVal>
            <c:strRef>
              <c:f>Holt!$A$3:$A$18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Holt!$H$3:$H$18</c:f>
              <c:numCache>
                <c:formatCode>0_ </c:formatCode>
                <c:ptCount val="16"/>
                <c:pt idx="0">
                  <c:v>13564.102564102559</c:v>
                </c:pt>
                <c:pt idx="1">
                  <c:v>14445.361305361301</c:v>
                </c:pt>
                <c:pt idx="2">
                  <c:v>15709.586946386944</c:v>
                </c:pt>
                <c:pt idx="3">
                  <c:v>17993.198284382284</c:v>
                </c:pt>
                <c:pt idx="4">
                  <c:v>21468.584522890444</c:v>
                </c:pt>
                <c:pt idx="5">
                  <c:v>21967.060447089978</c:v>
                </c:pt>
                <c:pt idx="6">
                  <c:v>23136.347569927762</c:v>
                </c:pt>
                <c:pt idx="7">
                  <c:v>24685.979029083213</c:v>
                </c:pt>
                <c:pt idx="8">
                  <c:v>27846.927761741455</c:v>
                </c:pt>
                <c:pt idx="9">
                  <c:v>27774.843065899044</c:v>
                </c:pt>
                <c:pt idx="10">
                  <c:v>27514.469978322893</c:v>
                </c:pt>
                <c:pt idx="11">
                  <c:v>29269.844799937899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C-4FCC-8A82-0DE5C909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57648"/>
        <c:axId val="321658208"/>
      </c:scatterChart>
      <c:valAx>
        <c:axId val="321657648"/>
        <c:scaling>
          <c:orientation val="minMax"/>
          <c:max val="16"/>
          <c:min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Period, </a:t>
                </a:r>
                <a:r>
                  <a:rPr lang="en-US" altLang="en-US" sz="2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1658208"/>
        <c:crosses val="autoZero"/>
        <c:crossBetween val="midCat"/>
        <c:majorUnit val="1"/>
      </c:valAx>
      <c:valAx>
        <c:axId val="321658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9.1431284589523435E-3"/>
              <c:y val="0.322649907689503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16576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500000590551192"/>
          <c:y val="0.76728935873285598"/>
          <c:w val="0.81260457453846091"/>
          <c:h val="9.1953134139220447E-2"/>
        </c:manualLayout>
      </c:layout>
      <c:overlay val="0"/>
      <c:txPr>
        <a:bodyPr/>
        <a:lstStyle/>
        <a:p>
          <a:pPr>
            <a:defRPr sz="2400" b="1">
              <a:latin typeface="Cambria Math" panose="02040503050406030204" pitchFamily="18" charset="0"/>
              <a:ea typeface="Cambria Math" panose="020405030504060302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08744291651549"/>
          <c:y val="4.8493243588982105E-2"/>
          <c:w val="0.82017962849604975"/>
          <c:h val="0.81022850652787715"/>
        </c:manualLayout>
      </c:layout>
      <c:scatterChart>
        <c:scatterStyle val="lineMarker"/>
        <c:varyColors val="0"/>
        <c:ser>
          <c:idx val="3"/>
          <c:order val="0"/>
          <c:tx>
            <c:strRef>
              <c:f>HW!$E$1</c:f>
              <c:strCache>
                <c:ptCount val="1"/>
                <c:pt idx="0">
                  <c:v>Dt</c:v>
                </c:pt>
              </c:strCache>
            </c:strRef>
          </c:tx>
          <c:spPr>
            <a:ln w="5715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tx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strRef>
              <c:f>HW!$A$3:$A$18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HW!$E$3:$E$18</c:f>
              <c:numCache>
                <c:formatCode>General</c:formatCode>
                <c:ptCount val="16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  <c:pt idx="12">
                  <c:v>10000</c:v>
                </c:pt>
                <c:pt idx="13">
                  <c:v>16800</c:v>
                </c:pt>
                <c:pt idx="14">
                  <c:v>24500</c:v>
                </c:pt>
                <c:pt idx="15">
                  <c:v>36800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F18-B639-94D672DEA61A}"/>
            </c:ext>
          </c:extLst>
        </c:ser>
        <c:ser>
          <c:idx val="4"/>
          <c:order val="1"/>
          <c:tx>
            <c:strRef>
              <c:f>HW!$J$1</c:f>
              <c:strCache>
                <c:ptCount val="1"/>
                <c:pt idx="0">
                  <c:v>Ft</c:v>
                </c:pt>
              </c:strCache>
            </c:strRef>
          </c:tx>
          <c:spPr>
            <a:ln w="44450">
              <a:solidFill>
                <a:schemeClr val="accent2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xVal>
            <c:strRef>
              <c:f>HW!$A$3:$A$18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HW!$J$3:$J$18</c:f>
              <c:numCache>
                <c:formatCode>0_ </c:formatCode>
                <c:ptCount val="16"/>
                <c:pt idx="12">
                  <c:v>11962.655023050913</c:v>
                </c:pt>
                <c:pt idx="13">
                  <c:v>17631.196840470599</c:v>
                </c:pt>
                <c:pt idx="14">
                  <c:v>30922.311879912133</c:v>
                </c:pt>
                <c:pt idx="15">
                  <c:v>44784.152061362634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F18-B639-94D672DEA61A}"/>
            </c:ext>
          </c:extLst>
        </c:ser>
        <c:ser>
          <c:idx val="0"/>
          <c:order val="2"/>
          <c:tx>
            <c:strRef>
              <c:f>HW!$I$1</c:f>
              <c:strCache>
                <c:ptCount val="1"/>
                <c:pt idx="0">
                  <c:v>Vt</c:v>
                </c:pt>
              </c:strCache>
            </c:strRef>
          </c:tx>
          <c:spPr>
            <a:ln w="44450">
              <a:solidFill>
                <a:schemeClr val="accent4"/>
              </a:solidFill>
              <a:prstDash val="sysDash"/>
            </a:ln>
          </c:spPr>
          <c:marker>
            <c:symbol val="circle"/>
            <c:size val="12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" lastClr="FFFFFF">
                    <a:lumMod val="85000"/>
                  </a:sysClr>
                </a:solidFill>
              </a:ln>
            </c:spPr>
          </c:marker>
          <c:xVal>
            <c:strRef>
              <c:f>Holt!$A$3:$A$18</c:f>
              <c:strCache>
                <c:ptCount val="16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2-4</c:v>
                </c:pt>
                <c:pt idx="7">
                  <c:v>3-1</c:v>
                </c:pt>
                <c:pt idx="8">
                  <c:v>3-2</c:v>
                </c:pt>
                <c:pt idx="9">
                  <c:v>3-3</c:v>
                </c:pt>
                <c:pt idx="10">
                  <c:v>3-4</c:v>
                </c:pt>
                <c:pt idx="11">
                  <c:v>4-1</c:v>
                </c:pt>
                <c:pt idx="12">
                  <c:v>4-2</c:v>
                </c:pt>
                <c:pt idx="13">
                  <c:v>4-3</c:v>
                </c:pt>
                <c:pt idx="14">
                  <c:v>4-4</c:v>
                </c:pt>
                <c:pt idx="15">
                  <c:v>5-1</c:v>
                </c:pt>
              </c:strCache>
            </c:strRef>
          </c:xVal>
          <c:yVal>
            <c:numRef>
              <c:f>HW!$I$3:$I$18</c:f>
              <c:numCache>
                <c:formatCode>0_ </c:formatCode>
                <c:ptCount val="16"/>
                <c:pt idx="0">
                  <c:v>8944.3851228030035</c:v>
                </c:pt>
                <c:pt idx="1">
                  <c:v>13241.977693553352</c:v>
                </c:pt>
                <c:pt idx="2">
                  <c:v>23262.921314712919</c:v>
                </c:pt>
                <c:pt idx="3">
                  <c:v>33905.044521503434</c:v>
                </c:pt>
                <c:pt idx="4">
                  <c:v>9751.496803962129</c:v>
                </c:pt>
                <c:pt idx="5">
                  <c:v>14616.49443330328</c:v>
                </c:pt>
                <c:pt idx="6">
                  <c:v>25975.3908308301</c:v>
                </c:pt>
                <c:pt idx="7">
                  <c:v>37643.104412362583</c:v>
                </c:pt>
                <c:pt idx="8">
                  <c:v>10834.524594218186</c:v>
                </c:pt>
                <c:pt idx="9">
                  <c:v>16598.113473669837</c:v>
                </c:pt>
                <c:pt idx="10">
                  <c:v>27837.764767526256</c:v>
                </c:pt>
                <c:pt idx="11">
                  <c:v>41290.956127655139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F18-B639-94D672DE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62128"/>
        <c:axId val="321662688"/>
      </c:scatterChart>
      <c:valAx>
        <c:axId val="321662128"/>
        <c:scaling>
          <c:orientation val="minMax"/>
          <c:max val="16"/>
          <c:min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Period, </a:t>
                </a:r>
                <a:r>
                  <a:rPr lang="en-US" altLang="en-US" sz="2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t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1662688"/>
        <c:crosses val="autoZero"/>
        <c:crossBetween val="midCat"/>
        <c:majorUnit val="1"/>
      </c:valAx>
      <c:valAx>
        <c:axId val="321662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altLang="en-US" sz="2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5.0522192216255982E-3"/>
              <c:y val="0.322649907689503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216621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500000590551189"/>
          <c:y val="0.76728935873285598"/>
          <c:w val="0.81260457453846102"/>
          <c:h val="9.1953134139220447E-2"/>
        </c:manualLayout>
      </c:layout>
      <c:overlay val="0"/>
      <c:txPr>
        <a:bodyPr/>
        <a:lstStyle/>
        <a:p>
          <a:pPr>
            <a:defRPr sz="2400" b="1">
              <a:latin typeface="Cambria Math" panose="02040503050406030204" pitchFamily="18" charset="0"/>
              <a:ea typeface="Cambria Math" panose="020405030504060302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zoomScale="80" zoomScaleNormal="80" workbookViewId="0">
      <pane ySplit="1" topLeftCell="A2" activePane="bottomLeft" state="frozen"/>
      <selection pane="bottomLeft" activeCell="D11" sqref="D11"/>
    </sheetView>
  </sheetViews>
  <sheetFormatPr defaultColWidth="12.69921875" defaultRowHeight="13.5"/>
  <cols>
    <col min="1" max="1" width="6.3984375" style="2" bestFit="1" customWidth="1"/>
    <col min="2" max="2" width="9" style="2" customWidth="1"/>
    <col min="3" max="3" width="9.59765625" style="2" customWidth="1"/>
    <col min="4" max="4" width="11.3984375" style="2" customWidth="1"/>
    <col min="5" max="5" width="13" style="2" customWidth="1"/>
    <col min="6" max="7" width="16.296875" style="2" customWidth="1"/>
    <col min="8" max="8" width="23.69921875" style="2" customWidth="1"/>
    <col min="9" max="9" width="21" style="2" customWidth="1"/>
    <col min="10" max="10" width="15.296875" style="2" customWidth="1"/>
    <col min="11" max="11" width="14.8984375" style="2" customWidth="1"/>
    <col min="12" max="12" width="12.8984375" style="2" customWidth="1"/>
    <col min="13" max="13" width="14.296875" style="2" customWidth="1"/>
    <col min="14" max="14" width="14" style="2" customWidth="1"/>
    <col min="15" max="15" width="14.296875" style="2" customWidth="1"/>
    <col min="16" max="19" width="12.8984375" style="2" customWidth="1"/>
    <col min="20" max="16384" width="12.69921875" style="2"/>
  </cols>
  <sheetData>
    <row r="1" spans="1:19" s="1" customFormat="1">
      <c r="A1" s="1" t="s">
        <v>2</v>
      </c>
      <c r="B1" s="1" t="s">
        <v>0</v>
      </c>
      <c r="C1" s="1" t="s">
        <v>1</v>
      </c>
      <c r="D1" s="1" t="s">
        <v>3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48</v>
      </c>
      <c r="N1" s="1" t="s">
        <v>41</v>
      </c>
      <c r="O1" s="1" t="s">
        <v>42</v>
      </c>
      <c r="P1" s="1" t="s">
        <v>27</v>
      </c>
      <c r="Q1" s="1" t="s">
        <v>43</v>
      </c>
      <c r="R1" s="1" t="s">
        <v>44</v>
      </c>
      <c r="S1" s="1" t="s">
        <v>45</v>
      </c>
    </row>
    <row r="2" spans="1:19">
      <c r="A2" s="2" t="str">
        <f t="shared" ref="A2:A17" si="0">B2&amp;"-"&amp;C2</f>
        <v>1-2</v>
      </c>
      <c r="B2" s="2">
        <v>1</v>
      </c>
      <c r="C2" s="2">
        <v>2</v>
      </c>
      <c r="D2" s="2">
        <v>1</v>
      </c>
      <c r="E2" s="2">
        <v>8000</v>
      </c>
      <c r="F2" s="7">
        <f t="shared" ref="F2:F13" si="1">E2/I2</f>
        <v>0.42187867849015148</v>
      </c>
      <c r="G2" s="7">
        <f>AVERAGE(F2,F6,F10)</f>
        <v>0.47168067193938779</v>
      </c>
      <c r="I2" s="8">
        <f>B$37+B$38*Static!D2</f>
        <v>18962.797619047618</v>
      </c>
      <c r="J2" s="8">
        <f t="shared" ref="J2:J13" si="2">(B$37+B$38*D2)*G2</f>
        <v>8944.3851228030035</v>
      </c>
      <c r="K2" s="8"/>
      <c r="L2" s="8">
        <f>J2-E2</f>
        <v>944.38512280300347</v>
      </c>
      <c r="M2" s="8">
        <f t="shared" ref="M2:M17" si="3">ABS(L2)</f>
        <v>944.38512280300347</v>
      </c>
      <c r="N2" s="8">
        <f>SUMSQ(L$2:L2)/D2</f>
        <v>891863.26017164392</v>
      </c>
      <c r="O2" s="8">
        <f>AVERAGE($M$2:M2)</f>
        <v>944.38512280300347</v>
      </c>
      <c r="P2" s="13">
        <f t="shared" ref="P2:P17" si="4">M2/E2</f>
        <v>0.11804814035037543</v>
      </c>
      <c r="Q2" s="13">
        <f>AVERAGE($P$2:P2)</f>
        <v>0.11804814035037543</v>
      </c>
      <c r="R2" s="8">
        <f>L2</f>
        <v>944.38512280300347</v>
      </c>
      <c r="S2" s="7">
        <f>R2/AVERAGE($M$2:M2)</f>
        <v>1</v>
      </c>
    </row>
    <row r="3" spans="1:19">
      <c r="A3" s="2" t="str">
        <f t="shared" si="0"/>
        <v>1-3</v>
      </c>
      <c r="B3" s="2">
        <v>1</v>
      </c>
      <c r="C3" s="2">
        <v>3</v>
      </c>
      <c r="D3" s="2">
        <v>2</v>
      </c>
      <c r="E3" s="2">
        <v>13000</v>
      </c>
      <c r="F3" s="7">
        <f t="shared" si="1"/>
        <v>0.66712485681557843</v>
      </c>
      <c r="G3" s="7">
        <f t="shared" ref="G3:G5" si="5">AVERAGE(F3,F7,F11)</f>
        <v>0.68340443601506251</v>
      </c>
      <c r="I3" s="8">
        <f>B$37+B$38*Static!D3</f>
        <v>19486.607142857145</v>
      </c>
      <c r="J3" s="8">
        <f t="shared" si="2"/>
        <v>13317.233764311375</v>
      </c>
      <c r="K3" s="8"/>
      <c r="L3" s="8">
        <f t="shared" ref="L3:L13" si="6">J3-E3</f>
        <v>317.23376431137513</v>
      </c>
      <c r="M3" s="8">
        <f t="shared" si="3"/>
        <v>317.23376431137513</v>
      </c>
      <c r="N3" s="8">
        <f>SUMSQ(L$2:L3)/D3</f>
        <v>496250.26069540449</v>
      </c>
      <c r="O3" s="8">
        <f>AVERAGE($M$2:M3)</f>
        <v>630.8094435571893</v>
      </c>
      <c r="P3" s="13">
        <f t="shared" si="4"/>
        <v>2.4402597254721162E-2</v>
      </c>
      <c r="Q3" s="13">
        <f>AVERAGE($P$2:P3)</f>
        <v>7.1225368802548303E-2</v>
      </c>
      <c r="R3" s="8">
        <f t="shared" ref="R3:R17" si="7">L3+R2</f>
        <v>1261.6188871143786</v>
      </c>
      <c r="S3" s="7">
        <f>R3/AVERAGE($M$2:M3)</f>
        <v>2</v>
      </c>
    </row>
    <row r="4" spans="1:19">
      <c r="A4" s="2" t="str">
        <f t="shared" si="0"/>
        <v>1-4</v>
      </c>
      <c r="B4" s="2">
        <v>1</v>
      </c>
      <c r="C4" s="2">
        <v>4</v>
      </c>
      <c r="D4" s="2">
        <v>3</v>
      </c>
      <c r="E4" s="2">
        <v>23000</v>
      </c>
      <c r="F4" s="7">
        <f t="shared" si="1"/>
        <v>1.1494013534617387</v>
      </c>
      <c r="G4" s="7">
        <f t="shared" si="5"/>
        <v>1.1707081255011917</v>
      </c>
      <c r="H4" s="2">
        <f t="shared" ref="H4:H11" si="8">(E2+E6+2*SUM(E3:E5))/8</f>
        <v>19750</v>
      </c>
      <c r="I4" s="8">
        <f>B$37+B$38*Static!D4</f>
        <v>20010.416666666668</v>
      </c>
      <c r="J4" s="8">
        <f t="shared" si="2"/>
        <v>23426.357386331139</v>
      </c>
      <c r="K4" s="8"/>
      <c r="L4" s="8">
        <f t="shared" si="6"/>
        <v>426.35738633113942</v>
      </c>
      <c r="M4" s="8">
        <f t="shared" si="3"/>
        <v>426.35738633113942</v>
      </c>
      <c r="N4" s="8">
        <f>SUMSQ(L$2:L4)/D4</f>
        <v>391427.04742330982</v>
      </c>
      <c r="O4" s="8">
        <f>AVERAGE($M$2:M4)</f>
        <v>562.65875781517263</v>
      </c>
      <c r="P4" s="13">
        <f t="shared" si="4"/>
        <v>1.8537277666571279E-2</v>
      </c>
      <c r="Q4" s="13">
        <f>AVERAGE($P$2:P4)</f>
        <v>5.3662671757222634E-2</v>
      </c>
      <c r="R4" s="8">
        <f t="shared" si="7"/>
        <v>1687.976273445518</v>
      </c>
      <c r="S4" s="7">
        <f>R4/AVERAGE($M$2:M4)</f>
        <v>3</v>
      </c>
    </row>
    <row r="5" spans="1:19">
      <c r="A5" s="2" t="str">
        <f t="shared" si="0"/>
        <v>2-1</v>
      </c>
      <c r="B5" s="2">
        <v>2</v>
      </c>
      <c r="C5" s="2">
        <v>1</v>
      </c>
      <c r="D5" s="2">
        <v>4</v>
      </c>
      <c r="E5" s="2">
        <v>34000</v>
      </c>
      <c r="F5" s="7">
        <f t="shared" si="1"/>
        <v>1.6557721574027102</v>
      </c>
      <c r="G5" s="7">
        <f t="shared" si="5"/>
        <v>1.6644198124048513</v>
      </c>
      <c r="H5" s="2">
        <f t="shared" si="8"/>
        <v>20625</v>
      </c>
      <c r="I5" s="8">
        <f>B$37+B$38*Static!D5</f>
        <v>20534.226190476191</v>
      </c>
      <c r="J5" s="8">
        <f t="shared" si="2"/>
        <v>34177.572903831162</v>
      </c>
      <c r="K5" s="8"/>
      <c r="L5" s="8">
        <f t="shared" si="6"/>
        <v>177.57290383116197</v>
      </c>
      <c r="M5" s="8">
        <f t="shared" si="3"/>
        <v>177.57290383116197</v>
      </c>
      <c r="N5" s="8">
        <f>SUMSQ(L$2:L5)/D5</f>
        <v>301453.31961124012</v>
      </c>
      <c r="O5" s="8">
        <f>AVERAGE($M$2:M5)</f>
        <v>466.38729431917</v>
      </c>
      <c r="P5" s="13">
        <f t="shared" si="4"/>
        <v>5.2227324656224112E-3</v>
      </c>
      <c r="Q5" s="13">
        <f>AVERAGE($P$2:P5)</f>
        <v>4.1552686934322576E-2</v>
      </c>
      <c r="R5" s="8">
        <f t="shared" si="7"/>
        <v>1865.54917727668</v>
      </c>
      <c r="S5" s="7">
        <f>R5/AVERAGE($M$2:M5)</f>
        <v>4</v>
      </c>
    </row>
    <row r="6" spans="1:19">
      <c r="A6" s="2" t="str">
        <f t="shared" si="0"/>
        <v>2-2</v>
      </c>
      <c r="B6" s="2">
        <v>2</v>
      </c>
      <c r="C6" s="2">
        <v>2</v>
      </c>
      <c r="D6" s="2">
        <v>5</v>
      </c>
      <c r="E6" s="2">
        <v>10000</v>
      </c>
      <c r="F6" s="7">
        <f t="shared" si="1"/>
        <v>0.47487810048759804</v>
      </c>
      <c r="G6" s="7">
        <f>G2</f>
        <v>0.47168067193938779</v>
      </c>
      <c r="H6" s="2">
        <f t="shared" si="8"/>
        <v>21250</v>
      </c>
      <c r="I6" s="8">
        <f>B$37+B$38*Static!D6</f>
        <v>21058.035714285714</v>
      </c>
      <c r="J6" s="8">
        <f t="shared" si="2"/>
        <v>9932.6684354379122</v>
      </c>
      <c r="K6" s="8"/>
      <c r="L6" s="8">
        <f t="shared" si="6"/>
        <v>-67.331564562087806</v>
      </c>
      <c r="M6" s="8">
        <f t="shared" si="3"/>
        <v>67.331564562087806</v>
      </c>
      <c r="N6" s="8">
        <f>SUMSQ(L$2:L6)/D6</f>
        <v>242069.36360626778</v>
      </c>
      <c r="O6" s="8">
        <f>AVERAGE($M$2:M6)</f>
        <v>386.57614836775355</v>
      </c>
      <c r="P6" s="13">
        <f t="shared" si="4"/>
        <v>6.7331564562087805E-3</v>
      </c>
      <c r="Q6" s="13">
        <f>AVERAGE($P$2:P6)</f>
        <v>3.4588780838699817E-2</v>
      </c>
      <c r="R6" s="8">
        <f t="shared" si="7"/>
        <v>1798.2176127145922</v>
      </c>
      <c r="S6" s="7">
        <f>R6/AVERAGE($M$2:M6)</f>
        <v>4.6516517387511733</v>
      </c>
    </row>
    <row r="7" spans="1:19">
      <c r="A7" s="2" t="str">
        <f t="shared" si="0"/>
        <v>2-3</v>
      </c>
      <c r="B7" s="2">
        <v>2</v>
      </c>
      <c r="C7" s="2">
        <v>3</v>
      </c>
      <c r="D7" s="2">
        <v>6</v>
      </c>
      <c r="E7" s="2">
        <v>18000</v>
      </c>
      <c r="F7" s="7">
        <f t="shared" si="1"/>
        <v>0.83403433772322977</v>
      </c>
      <c r="G7" s="7">
        <f t="shared" ref="G7:G17" si="9">G3</f>
        <v>0.68340443601506251</v>
      </c>
      <c r="H7" s="2">
        <f t="shared" si="8"/>
        <v>21750</v>
      </c>
      <c r="I7" s="8">
        <f>B$37+B$38*Static!D7</f>
        <v>21581.845238095237</v>
      </c>
      <c r="J7" s="8">
        <f t="shared" si="2"/>
        <v>14749.128773104838</v>
      </c>
      <c r="K7" s="8"/>
      <c r="L7" s="8">
        <f t="shared" si="6"/>
        <v>-3250.8712268951622</v>
      </c>
      <c r="M7" s="8">
        <f t="shared" si="3"/>
        <v>3250.8712268951622</v>
      </c>
      <c r="N7" s="8">
        <f>SUMSQ(L$2:L7)/D7</f>
        <v>1963085.0919810326</v>
      </c>
      <c r="O7" s="8">
        <f>AVERAGE($M$2:M7)</f>
        <v>863.95866145565503</v>
      </c>
      <c r="P7" s="13">
        <f t="shared" si="4"/>
        <v>0.18060395704973123</v>
      </c>
      <c r="Q7" s="13">
        <f>AVERAGE($P$2:P7)</f>
        <v>5.8924643540538391E-2</v>
      </c>
      <c r="R7" s="8">
        <f t="shared" si="7"/>
        <v>-1452.65361418057</v>
      </c>
      <c r="S7" s="7">
        <f>R7/AVERAGE($M$2:M7)</f>
        <v>-1.6813925005775654</v>
      </c>
    </row>
    <row r="8" spans="1:19">
      <c r="A8" s="2" t="str">
        <f t="shared" si="0"/>
        <v>2-4</v>
      </c>
      <c r="B8" s="2">
        <v>2</v>
      </c>
      <c r="C8" s="2">
        <v>4</v>
      </c>
      <c r="D8" s="2">
        <v>7</v>
      </c>
      <c r="E8" s="2">
        <v>23000</v>
      </c>
      <c r="F8" s="7">
        <f t="shared" si="1"/>
        <v>1.0404577583305283</v>
      </c>
      <c r="G8" s="7">
        <f t="shared" si="9"/>
        <v>1.1707081255011917</v>
      </c>
      <c r="H8" s="2">
        <f t="shared" si="8"/>
        <v>22500</v>
      </c>
      <c r="I8" s="8">
        <f>B$37+B$38*Static!D8</f>
        <v>22105.654761904763</v>
      </c>
      <c r="J8" s="8">
        <f t="shared" si="2"/>
        <v>25879.26964928602</v>
      </c>
      <c r="K8" s="8"/>
      <c r="L8" s="8">
        <f t="shared" si="6"/>
        <v>2879.2696492860196</v>
      </c>
      <c r="M8" s="8">
        <f t="shared" si="3"/>
        <v>2879.2696492860196</v>
      </c>
      <c r="N8" s="8">
        <f>SUMSQ(L$2:L8)/D8</f>
        <v>2866957.7521694046</v>
      </c>
      <c r="O8" s="8">
        <f>AVERAGE($M$2:M8)</f>
        <v>1151.8602311457071</v>
      </c>
      <c r="P8" s="13">
        <f t="shared" si="4"/>
        <v>0.1251856369254791</v>
      </c>
      <c r="Q8" s="13">
        <f>AVERAGE($P$2:P8)</f>
        <v>6.8390499738387067E-2</v>
      </c>
      <c r="R8" s="8">
        <f t="shared" si="7"/>
        <v>1426.6160351054496</v>
      </c>
      <c r="S8" s="7">
        <f>R8/AVERAGE($M$2:M8)</f>
        <v>1.2385322424808907</v>
      </c>
    </row>
    <row r="9" spans="1:19">
      <c r="A9" s="2" t="str">
        <f t="shared" si="0"/>
        <v>3-1</v>
      </c>
      <c r="B9" s="2">
        <v>3</v>
      </c>
      <c r="C9" s="2">
        <v>1</v>
      </c>
      <c r="D9" s="2">
        <v>8</v>
      </c>
      <c r="E9" s="2">
        <v>38000</v>
      </c>
      <c r="F9" s="7">
        <f t="shared" si="1"/>
        <v>1.6792266719274018</v>
      </c>
      <c r="G9" s="7">
        <f t="shared" si="9"/>
        <v>1.6644198124048513</v>
      </c>
      <c r="H9" s="2">
        <f t="shared" si="8"/>
        <v>22125</v>
      </c>
      <c r="I9" s="8">
        <f>B$37+B$38*Static!D9</f>
        <v>22629.464285714286</v>
      </c>
      <c r="J9" s="8">
        <f t="shared" si="2"/>
        <v>37664.92870125085</v>
      </c>
      <c r="K9" s="8"/>
      <c r="L9" s="8">
        <f t="shared" si="6"/>
        <v>-335.07129874914972</v>
      </c>
      <c r="M9" s="8">
        <f t="shared" si="3"/>
        <v>335.07129874914972</v>
      </c>
      <c r="N9" s="8">
        <f>SUMSQ(L$2:L9)/D9</f>
        <v>2522622.1300539095</v>
      </c>
      <c r="O9" s="8">
        <f>AVERAGE($M$2:M9)</f>
        <v>1049.7616145961374</v>
      </c>
      <c r="P9" s="13">
        <f t="shared" si="4"/>
        <v>8.8176657565565714E-3</v>
      </c>
      <c r="Q9" s="13">
        <f>AVERAGE($P$2:P9)</f>
        <v>6.0943895490658255E-2</v>
      </c>
      <c r="R9" s="8">
        <f t="shared" si="7"/>
        <v>1091.5447363562998</v>
      </c>
      <c r="S9" s="7">
        <f>R9/AVERAGE($M$2:M9)</f>
        <v>1.0398024858017285</v>
      </c>
    </row>
    <row r="10" spans="1:19">
      <c r="A10" s="2" t="str">
        <f t="shared" si="0"/>
        <v>3-2</v>
      </c>
      <c r="B10" s="2">
        <v>3</v>
      </c>
      <c r="C10" s="2">
        <v>2</v>
      </c>
      <c r="D10" s="2">
        <v>9</v>
      </c>
      <c r="E10" s="2">
        <v>12000</v>
      </c>
      <c r="F10" s="7">
        <f t="shared" si="1"/>
        <v>0.51828523684041394</v>
      </c>
      <c r="G10" s="7">
        <f t="shared" si="9"/>
        <v>0.47168067193938779</v>
      </c>
      <c r="H10" s="2">
        <f t="shared" si="8"/>
        <v>22625</v>
      </c>
      <c r="I10" s="8">
        <f>B$37+B$38*Static!D10</f>
        <v>23153.273809523809</v>
      </c>
      <c r="J10" s="8">
        <f t="shared" si="2"/>
        <v>10920.951748072819</v>
      </c>
      <c r="K10" s="8"/>
      <c r="L10" s="8">
        <f t="shared" si="6"/>
        <v>-1079.0482519271809</v>
      </c>
      <c r="M10" s="8">
        <f t="shared" si="3"/>
        <v>1079.0482519271809</v>
      </c>
      <c r="N10" s="8">
        <f>SUMSQ(L$2:L10)/D10</f>
        <v>2371702.4633798203</v>
      </c>
      <c r="O10" s="8">
        <f>AVERAGE($M$2:M10)</f>
        <v>1053.0156854106979</v>
      </c>
      <c r="P10" s="13">
        <f t="shared" si="4"/>
        <v>8.9920687660598408E-2</v>
      </c>
      <c r="Q10" s="13">
        <f>AVERAGE($P$2:P10)</f>
        <v>6.4163539065096045E-2</v>
      </c>
      <c r="R10" s="8">
        <f t="shared" si="7"/>
        <v>12.496484429118937</v>
      </c>
      <c r="S10" s="7">
        <f>R10/AVERAGE($M$2:M10)</f>
        <v>1.1867329805486278E-2</v>
      </c>
    </row>
    <row r="11" spans="1:19">
      <c r="A11" s="2" t="str">
        <f t="shared" si="0"/>
        <v>3-3</v>
      </c>
      <c r="B11" s="2">
        <v>3</v>
      </c>
      <c r="C11" s="2">
        <v>3</v>
      </c>
      <c r="D11" s="2">
        <v>10</v>
      </c>
      <c r="E11" s="2">
        <v>13000</v>
      </c>
      <c r="F11" s="7">
        <f t="shared" si="1"/>
        <v>0.54905411350637923</v>
      </c>
      <c r="G11" s="7">
        <f t="shared" si="9"/>
        <v>0.68340443601506251</v>
      </c>
      <c r="H11" s="2">
        <f t="shared" si="8"/>
        <v>24125</v>
      </c>
      <c r="I11" s="8">
        <f>B$37+B$38*Static!D11</f>
        <v>23677.083333333336</v>
      </c>
      <c r="J11" s="8">
        <f t="shared" si="2"/>
        <v>16181.023781898304</v>
      </c>
      <c r="K11" s="8"/>
      <c r="L11" s="8">
        <f t="shared" si="6"/>
        <v>3181.0237818983042</v>
      </c>
      <c r="M11" s="8">
        <f t="shared" si="3"/>
        <v>3181.0237818983042</v>
      </c>
      <c r="N11" s="8">
        <f>SUMSQ(L$2:L11)/D11</f>
        <v>3146423.4471420972</v>
      </c>
      <c r="O11" s="8">
        <f>AVERAGE($M$2:M11)</f>
        <v>1265.8164950594585</v>
      </c>
      <c r="P11" s="13">
        <f t="shared" si="4"/>
        <v>0.24469413706910031</v>
      </c>
      <c r="Q11" s="13">
        <f>AVERAGE($P$2:P11)</f>
        <v>8.2216598865496482E-2</v>
      </c>
      <c r="R11" s="8">
        <f t="shared" si="7"/>
        <v>3193.5202663274231</v>
      </c>
      <c r="S11" s="7">
        <f>R11/AVERAGE($M$2:M11)</f>
        <v>2.5228935464120457</v>
      </c>
    </row>
    <row r="12" spans="1:19">
      <c r="A12" s="2" t="str">
        <f t="shared" si="0"/>
        <v>3-4</v>
      </c>
      <c r="B12" s="2">
        <v>3</v>
      </c>
      <c r="C12" s="2">
        <v>4</v>
      </c>
      <c r="D12" s="2">
        <v>11</v>
      </c>
      <c r="E12" s="2">
        <v>32000</v>
      </c>
      <c r="F12" s="7">
        <f t="shared" si="1"/>
        <v>1.3222652647113078</v>
      </c>
      <c r="G12" s="7">
        <f t="shared" si="9"/>
        <v>1.1707081255011917</v>
      </c>
      <c r="I12" s="8">
        <f>B$37+B$38*Static!D12</f>
        <v>24200.892857142859</v>
      </c>
      <c r="J12" s="8">
        <f t="shared" si="2"/>
        <v>28332.181912240896</v>
      </c>
      <c r="K12" s="8"/>
      <c r="L12" s="8">
        <f t="shared" si="6"/>
        <v>-3667.8180877591039</v>
      </c>
      <c r="M12" s="8">
        <f t="shared" si="3"/>
        <v>3667.8180877591039</v>
      </c>
      <c r="N12" s="8">
        <f>SUMSQ(L$2:L12)/D12</f>
        <v>4083374.9087558021</v>
      </c>
      <c r="O12" s="8">
        <f>AVERAGE($M$2:M12)</f>
        <v>1484.1802762139716</v>
      </c>
      <c r="P12" s="13">
        <f t="shared" si="4"/>
        <v>0.114619315242472</v>
      </c>
      <c r="Q12" s="13">
        <f>AVERAGE($P$2:P12)</f>
        <v>8.5162300354312437E-2</v>
      </c>
      <c r="R12" s="8">
        <f t="shared" si="7"/>
        <v>-474.29782143168086</v>
      </c>
      <c r="S12" s="7">
        <f>R12/AVERAGE($M$2:M12)</f>
        <v>-0.31956887517841004</v>
      </c>
    </row>
    <row r="13" spans="1:19">
      <c r="A13" s="2" t="str">
        <f t="shared" si="0"/>
        <v>4-1</v>
      </c>
      <c r="B13" s="2">
        <v>4</v>
      </c>
      <c r="C13" s="2">
        <v>1</v>
      </c>
      <c r="D13" s="2">
        <v>12</v>
      </c>
      <c r="E13" s="2">
        <v>41000</v>
      </c>
      <c r="F13" s="7">
        <f t="shared" si="1"/>
        <v>1.6582606078844417</v>
      </c>
      <c r="G13" s="7">
        <f t="shared" si="9"/>
        <v>1.6644198124048513</v>
      </c>
      <c r="I13" s="8">
        <f>B$37+B$38*Static!D13</f>
        <v>24724.702380952382</v>
      </c>
      <c r="J13" s="8">
        <f t="shared" si="2"/>
        <v>41152.284498670546</v>
      </c>
      <c r="K13" s="8"/>
      <c r="L13" s="18">
        <f t="shared" si="6"/>
        <v>152.28449867054587</v>
      </c>
      <c r="M13" s="18">
        <f t="shared" si="3"/>
        <v>152.28449867054587</v>
      </c>
      <c r="N13" s="18">
        <f>SUMSQ(L$2:L13)/D13</f>
        <v>3745026.2137374305</v>
      </c>
      <c r="O13" s="18">
        <f>AVERAGE($M$2:M13)</f>
        <v>1373.1889614186864</v>
      </c>
      <c r="P13" s="19">
        <f t="shared" si="4"/>
        <v>3.7142560651352652E-3</v>
      </c>
      <c r="Q13" s="19">
        <f>AVERAGE($P$2:P13)</f>
        <v>7.8374963330214348E-2</v>
      </c>
      <c r="R13" s="18">
        <f t="shared" si="7"/>
        <v>-322.01332276113499</v>
      </c>
      <c r="S13" s="20">
        <f>R13/AVERAGE($M$2:M13)</f>
        <v>-0.23450037235112384</v>
      </c>
    </row>
    <row r="14" spans="1:19">
      <c r="A14" s="2" t="str">
        <f t="shared" si="0"/>
        <v>4-2</v>
      </c>
      <c r="B14" s="2">
        <v>4</v>
      </c>
      <c r="C14" s="2">
        <v>2</v>
      </c>
      <c r="D14" s="2">
        <v>13</v>
      </c>
      <c r="E14" s="2">
        <v>10000</v>
      </c>
      <c r="G14" s="7">
        <f t="shared" si="9"/>
        <v>0.47168067193938779</v>
      </c>
      <c r="J14" s="8"/>
      <c r="K14" s="8">
        <f>(B$37+B$38*D14)*G14</f>
        <v>11909.235060707728</v>
      </c>
      <c r="L14" s="8">
        <f>K14-E14</f>
        <v>1909.2350607077278</v>
      </c>
      <c r="M14" s="8">
        <f t="shared" si="3"/>
        <v>1909.2350607077278</v>
      </c>
      <c r="N14" s="8">
        <f>SUMSQ(L$2:L14)/D14</f>
        <v>3737345.6216834467</v>
      </c>
      <c r="O14" s="8">
        <f>AVERAGE($M$2:M14)</f>
        <v>1414.4232767486126</v>
      </c>
      <c r="P14" s="13">
        <f t="shared" si="4"/>
        <v>0.19092350607077277</v>
      </c>
      <c r="Q14" s="13">
        <f>AVERAGE($P$2:P14)</f>
        <v>8.7032543541026533E-2</v>
      </c>
      <c r="R14" s="8">
        <f t="shared" si="7"/>
        <v>1587.2217379465928</v>
      </c>
      <c r="S14" s="7">
        <f>R14/AVERAGE($M$2:M14)</f>
        <v>1.1221688472175024</v>
      </c>
    </row>
    <row r="15" spans="1:19">
      <c r="A15" s="2" t="str">
        <f t="shared" si="0"/>
        <v>4-3</v>
      </c>
      <c r="B15" s="2">
        <v>4</v>
      </c>
      <c r="C15" s="2">
        <v>3</v>
      </c>
      <c r="D15" s="2">
        <v>14</v>
      </c>
      <c r="E15" s="2">
        <v>16800</v>
      </c>
      <c r="G15" s="7">
        <f t="shared" si="9"/>
        <v>0.68340443601506251</v>
      </c>
      <c r="J15" s="8"/>
      <c r="K15" s="8">
        <f>(B$37+B$38*D15)*G15</f>
        <v>17612.918790691765</v>
      </c>
      <c r="L15" s="8">
        <f t="shared" ref="L15:L17" si="10">K15-E15</f>
        <v>812.91879069176503</v>
      </c>
      <c r="M15" s="8">
        <f t="shared" si="3"/>
        <v>812.91879069176503</v>
      </c>
      <c r="N15" s="8">
        <f>SUMSQ(L$2:L15)/D15</f>
        <v>3517595.0030103261</v>
      </c>
      <c r="O15" s="8">
        <f>AVERAGE($M$2:M15)</f>
        <v>1371.4586706016948</v>
      </c>
      <c r="P15" s="13">
        <f t="shared" si="4"/>
        <v>4.8388023255462202E-2</v>
      </c>
      <c r="Q15" s="13">
        <f>AVERAGE($P$2:P15)</f>
        <v>8.4272220663486205E-2</v>
      </c>
      <c r="R15" s="8">
        <f t="shared" si="7"/>
        <v>2400.1405286383579</v>
      </c>
      <c r="S15" s="7">
        <f>R15/AVERAGE($M$2:M15)</f>
        <v>1.7500640595938288</v>
      </c>
    </row>
    <row r="16" spans="1:19">
      <c r="A16" s="2" t="str">
        <f t="shared" si="0"/>
        <v>4-4</v>
      </c>
      <c r="B16" s="2">
        <v>4</v>
      </c>
      <c r="C16" s="2">
        <v>4</v>
      </c>
      <c r="D16" s="2">
        <v>15</v>
      </c>
      <c r="E16" s="2">
        <v>24500</v>
      </c>
      <c r="G16" s="7">
        <f t="shared" si="9"/>
        <v>1.1707081255011917</v>
      </c>
      <c r="J16" s="8"/>
      <c r="K16" s="8">
        <f>(B$37+B$38*D16)*G16</f>
        <v>30785.094175195776</v>
      </c>
      <c r="L16" s="8">
        <f t="shared" si="10"/>
        <v>6285.0941751957762</v>
      </c>
      <c r="M16" s="8">
        <f t="shared" si="3"/>
        <v>6285.0941751957762</v>
      </c>
      <c r="N16" s="8">
        <f>SUMSQ(L$2:L16)/D16</f>
        <v>5916582.5888816295</v>
      </c>
      <c r="O16" s="8">
        <f>AVERAGE($M$2:M16)</f>
        <v>1699.0343709079671</v>
      </c>
      <c r="P16" s="13">
        <f t="shared" si="4"/>
        <v>0.25653445613043985</v>
      </c>
      <c r="Q16" s="13">
        <f>AVERAGE($P$2:P16)</f>
        <v>9.5756369694616456E-2</v>
      </c>
      <c r="R16" s="8">
        <f t="shared" si="7"/>
        <v>8685.2347038341341</v>
      </c>
      <c r="S16" s="7">
        <f>R16/AVERAGE($M$2:M16)</f>
        <v>5.1118652174133059</v>
      </c>
    </row>
    <row r="17" spans="1:19">
      <c r="A17" s="2" t="str">
        <f t="shared" si="0"/>
        <v>5-1</v>
      </c>
      <c r="B17" s="2">
        <v>5</v>
      </c>
      <c r="C17" s="2">
        <v>1</v>
      </c>
      <c r="D17" s="2">
        <v>16</v>
      </c>
      <c r="E17" s="2">
        <v>36800</v>
      </c>
      <c r="G17" s="7">
        <f t="shared" si="9"/>
        <v>1.6644198124048513</v>
      </c>
      <c r="J17" s="8"/>
      <c r="K17" s="8">
        <f>(B$37+B$38*D17)*G17</f>
        <v>44639.640296090234</v>
      </c>
      <c r="L17" s="8">
        <f t="shared" si="10"/>
        <v>7839.6402960902342</v>
      </c>
      <c r="M17" s="8">
        <f t="shared" si="3"/>
        <v>7839.6402960902342</v>
      </c>
      <c r="N17" s="8">
        <f>SUMSQ(L$2:L17)/D17</f>
        <v>9388043.6753316391</v>
      </c>
      <c r="O17" s="8">
        <f>AVERAGE($M$2:M17)</f>
        <v>2082.8222412318587</v>
      </c>
      <c r="P17" s="13">
        <f t="shared" si="4"/>
        <v>0.21303370369810418</v>
      </c>
      <c r="Q17" s="13">
        <f>AVERAGE($P$2:P17)</f>
        <v>0.10308620306983445</v>
      </c>
      <c r="R17" s="8">
        <f t="shared" si="7"/>
        <v>16524.874999924366</v>
      </c>
      <c r="S17" s="7">
        <f>R17/AVERAGE($M$2:M17)</f>
        <v>7.9338863743604637</v>
      </c>
    </row>
    <row r="21" spans="1:19">
      <c r="A21" t="s">
        <v>4</v>
      </c>
      <c r="B21"/>
      <c r="C21"/>
      <c r="D21"/>
      <c r="E21"/>
      <c r="J21"/>
      <c r="K21"/>
      <c r="L21"/>
    </row>
    <row r="22" spans="1:19" ht="14" thickBot="1">
      <c r="A22"/>
      <c r="B22"/>
      <c r="C22"/>
      <c r="D22"/>
      <c r="E22"/>
      <c r="J22"/>
      <c r="K22"/>
      <c r="L22"/>
    </row>
    <row r="23" spans="1:19">
      <c r="A23" s="6" t="s">
        <v>5</v>
      </c>
      <c r="B23" s="6"/>
      <c r="C23"/>
      <c r="D23"/>
      <c r="E23"/>
      <c r="J23"/>
      <c r="K23"/>
      <c r="L23"/>
    </row>
    <row r="24" spans="1:19">
      <c r="A24" s="3" t="s">
        <v>6</v>
      </c>
      <c r="B24" s="3">
        <v>0.95806523657865916</v>
      </c>
      <c r="C24"/>
      <c r="D24"/>
      <c r="E24"/>
      <c r="J24"/>
      <c r="K24"/>
      <c r="L24"/>
    </row>
    <row r="25" spans="1:19">
      <c r="A25" s="3" t="s">
        <v>7</v>
      </c>
      <c r="B25" s="3">
        <v>0.91788899754052211</v>
      </c>
      <c r="C25"/>
      <c r="D25"/>
      <c r="E25"/>
      <c r="J25"/>
      <c r="K25"/>
      <c r="L25"/>
    </row>
    <row r="26" spans="1:19">
      <c r="A26" s="3" t="s">
        <v>8</v>
      </c>
      <c r="B26" s="3">
        <v>0.90420383046394248</v>
      </c>
      <c r="C26"/>
      <c r="D26"/>
      <c r="E26"/>
      <c r="J26"/>
      <c r="K26"/>
      <c r="L26"/>
    </row>
    <row r="27" spans="1:19">
      <c r="A27" s="3" t="s">
        <v>9</v>
      </c>
      <c r="B27" s="3">
        <v>414.50331244966679</v>
      </c>
      <c r="C27"/>
      <c r="D27"/>
      <c r="E27"/>
      <c r="J27"/>
      <c r="K27"/>
      <c r="L27"/>
    </row>
    <row r="28" spans="1:19" ht="14" thickBot="1">
      <c r="A28" s="4" t="s">
        <v>10</v>
      </c>
      <c r="B28" s="4">
        <v>8</v>
      </c>
      <c r="C28"/>
      <c r="D28"/>
      <c r="E28"/>
      <c r="J28"/>
      <c r="K28"/>
      <c r="L28"/>
    </row>
    <row r="29" spans="1:19">
      <c r="A29"/>
      <c r="B29"/>
      <c r="C29"/>
      <c r="D29"/>
      <c r="E29"/>
      <c r="J29"/>
      <c r="K29"/>
      <c r="L29"/>
    </row>
    <row r="30" spans="1:19" ht="14" thickBot="1">
      <c r="A30" t="s">
        <v>11</v>
      </c>
      <c r="B30"/>
      <c r="C30"/>
      <c r="D30"/>
      <c r="E30"/>
      <c r="J30"/>
      <c r="K30"/>
      <c r="L30"/>
    </row>
    <row r="31" spans="1:19">
      <c r="A31" s="5"/>
      <c r="B31" s="5" t="s">
        <v>15</v>
      </c>
      <c r="C31" s="5" t="s">
        <v>16</v>
      </c>
      <c r="D31" s="5" t="s">
        <v>17</v>
      </c>
      <c r="E31" s="5" t="s">
        <v>18</v>
      </c>
      <c r="F31" s="5" t="s">
        <v>19</v>
      </c>
      <c r="G31"/>
      <c r="H31"/>
      <c r="I31"/>
    </row>
    <row r="32" spans="1:19">
      <c r="A32" s="3" t="s">
        <v>12</v>
      </c>
      <c r="B32" s="3">
        <v>1</v>
      </c>
      <c r="C32" s="3">
        <v>11523809.523809524</v>
      </c>
      <c r="D32" s="3">
        <v>11523809.523809524</v>
      </c>
      <c r="E32" s="3">
        <v>67.071815229159128</v>
      </c>
      <c r="F32" s="3">
        <v>1.78608624695548E-4</v>
      </c>
      <c r="G32"/>
      <c r="H32"/>
      <c r="I32"/>
    </row>
    <row r="33" spans="1:9">
      <c r="A33" s="3" t="s">
        <v>13</v>
      </c>
      <c r="B33" s="3">
        <v>6</v>
      </c>
      <c r="C33" s="3">
        <v>1030877.9761904766</v>
      </c>
      <c r="D33" s="3">
        <v>171812.99603174609</v>
      </c>
      <c r="E33" s="3"/>
      <c r="F33" s="3"/>
      <c r="G33"/>
      <c r="H33"/>
      <c r="I33"/>
    </row>
    <row r="34" spans="1:9" ht="14" thickBot="1">
      <c r="A34" s="4" t="s">
        <v>14</v>
      </c>
      <c r="B34" s="4">
        <v>7</v>
      </c>
      <c r="C34" s="4">
        <v>12554687.5</v>
      </c>
      <c r="D34" s="4"/>
      <c r="E34" s="4"/>
      <c r="F34" s="4"/>
      <c r="G34"/>
      <c r="H34"/>
      <c r="I34"/>
    </row>
    <row r="35" spans="1:9" ht="14" thickBot="1">
      <c r="A35"/>
      <c r="B35"/>
      <c r="C35"/>
      <c r="D35"/>
      <c r="E35"/>
      <c r="F35"/>
      <c r="G35"/>
      <c r="H35"/>
      <c r="I35"/>
    </row>
    <row r="36" spans="1:9">
      <c r="A36" s="5"/>
      <c r="B36" s="5" t="s">
        <v>20</v>
      </c>
      <c r="C36" s="5" t="s">
        <v>9</v>
      </c>
      <c r="D36" s="5" t="s">
        <v>21</v>
      </c>
      <c r="E36" s="5" t="s">
        <v>22</v>
      </c>
      <c r="F36" s="5" t="s">
        <v>23</v>
      </c>
      <c r="G36" s="5" t="s">
        <v>24</v>
      </c>
      <c r="H36" s="5" t="s">
        <v>25</v>
      </c>
      <c r="I36" s="5" t="s">
        <v>26</v>
      </c>
    </row>
    <row r="37" spans="1:9">
      <c r="A37" s="14" t="s">
        <v>46</v>
      </c>
      <c r="B37" s="15">
        <v>18438.988095238095</v>
      </c>
      <c r="C37" s="3">
        <v>440.80870787753872</v>
      </c>
      <c r="D37" s="3">
        <v>41.829908905430784</v>
      </c>
      <c r="E37" s="3">
        <v>1.2487616471728868E-8</v>
      </c>
      <c r="F37" s="3">
        <v>17360.368045921863</v>
      </c>
      <c r="G37" s="3">
        <v>19517.608144554328</v>
      </c>
      <c r="H37" s="3">
        <v>17360.368045921863</v>
      </c>
      <c r="I37" s="3">
        <v>19517.608144554328</v>
      </c>
    </row>
    <row r="38" spans="1:9" ht="14" thickBot="1">
      <c r="A38" s="16" t="s">
        <v>47</v>
      </c>
      <c r="B38" s="17">
        <v>523.80952380952385</v>
      </c>
      <c r="C38" s="4">
        <v>63.959249681367268</v>
      </c>
      <c r="D38" s="4">
        <v>8.1897384103009738</v>
      </c>
      <c r="E38" s="4">
        <v>1.78608624695548E-4</v>
      </c>
      <c r="F38" s="4">
        <v>367.30687807524055</v>
      </c>
      <c r="G38" s="4">
        <v>680.31216954380716</v>
      </c>
      <c r="H38" s="4">
        <v>367.30687807524055</v>
      </c>
      <c r="I38" s="4">
        <v>680.31216954380716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2.69921875" defaultRowHeight="13.5"/>
  <cols>
    <col min="1" max="1" width="6.3984375" style="2" bestFit="1" customWidth="1"/>
    <col min="2" max="2" width="6.09765625" style="2" customWidth="1"/>
    <col min="3" max="3" width="5.59765625" style="2" customWidth="1"/>
    <col min="4" max="4" width="6.59765625" style="2" customWidth="1"/>
    <col min="5" max="6" width="9.69921875" style="2" customWidth="1"/>
    <col min="7" max="7" width="10" style="2" customWidth="1"/>
    <col min="8" max="8" width="9.3984375" style="2" customWidth="1"/>
    <col min="9" max="9" width="11" style="2" customWidth="1"/>
    <col min="10" max="10" width="9.8984375" style="2" customWidth="1"/>
    <col min="11" max="11" width="14.59765625" style="2" customWidth="1"/>
    <col min="12" max="12" width="9.09765625" style="2" customWidth="1"/>
    <col min="13" max="13" width="10.3984375" style="2" customWidth="1"/>
    <col min="14" max="14" width="11" style="2" customWidth="1"/>
    <col min="15" max="15" width="9.69921875" style="2" customWidth="1"/>
    <col min="16" max="16" width="9" style="2" customWidth="1"/>
    <col min="17" max="16384" width="12.69921875" style="2"/>
  </cols>
  <sheetData>
    <row r="1" spans="1:16" s="1" customFormat="1">
      <c r="A1" s="1" t="s">
        <v>2</v>
      </c>
      <c r="B1" s="1" t="s">
        <v>0</v>
      </c>
      <c r="C1" s="1" t="s">
        <v>35</v>
      </c>
      <c r="D1" s="11" t="s">
        <v>28</v>
      </c>
      <c r="E1" s="11" t="s">
        <v>36</v>
      </c>
      <c r="F1" s="11" t="s">
        <v>29</v>
      </c>
      <c r="G1" s="11" t="s">
        <v>37</v>
      </c>
      <c r="H1" s="11" t="s">
        <v>31</v>
      </c>
      <c r="I1" s="11" t="s">
        <v>34</v>
      </c>
      <c r="J1" s="1" t="s">
        <v>48</v>
      </c>
      <c r="K1" s="1" t="s">
        <v>41</v>
      </c>
      <c r="L1" s="1" t="s">
        <v>42</v>
      </c>
      <c r="M1" s="1" t="s">
        <v>27</v>
      </c>
      <c r="N1" s="1" t="s">
        <v>43</v>
      </c>
      <c r="O1" s="1" t="s">
        <v>44</v>
      </c>
      <c r="P1" s="1" t="s">
        <v>45</v>
      </c>
    </row>
    <row r="2" spans="1:16">
      <c r="A2" s="2" t="str">
        <f t="shared" ref="A2:A17" si="0">B2&amp;"-"&amp;C2</f>
        <v>1-2</v>
      </c>
      <c r="B2" s="2">
        <v>1</v>
      </c>
      <c r="C2" s="2">
        <v>2</v>
      </c>
      <c r="D2" s="2">
        <v>1</v>
      </c>
      <c r="E2" s="2">
        <v>8000</v>
      </c>
      <c r="F2" s="8"/>
      <c r="G2" s="8"/>
      <c r="H2" s="8"/>
      <c r="I2" s="8"/>
      <c r="J2" s="8"/>
      <c r="K2" s="8"/>
      <c r="L2" s="8"/>
      <c r="M2" s="13"/>
      <c r="N2" s="13"/>
      <c r="O2" s="8"/>
      <c r="P2" s="7"/>
    </row>
    <row r="3" spans="1:16">
      <c r="A3" s="2" t="str">
        <f t="shared" si="0"/>
        <v>1-3</v>
      </c>
      <c r="B3" s="2">
        <v>1</v>
      </c>
      <c r="C3" s="2">
        <v>3</v>
      </c>
      <c r="D3" s="2">
        <v>2</v>
      </c>
      <c r="E3" s="2">
        <v>13000</v>
      </c>
      <c r="F3" s="8"/>
      <c r="G3" s="8"/>
      <c r="H3" s="8"/>
      <c r="I3" s="8"/>
      <c r="J3" s="8"/>
      <c r="K3" s="8"/>
      <c r="L3" s="8"/>
      <c r="M3" s="13"/>
      <c r="N3" s="13"/>
      <c r="O3" s="8"/>
      <c r="P3" s="7"/>
    </row>
    <row r="4" spans="1:16">
      <c r="A4" s="2" t="str">
        <f t="shared" si="0"/>
        <v>1-4</v>
      </c>
      <c r="B4" s="2">
        <v>1</v>
      </c>
      <c r="C4" s="2">
        <v>4</v>
      </c>
      <c r="D4" s="2">
        <v>3</v>
      </c>
      <c r="E4" s="2">
        <v>23000</v>
      </c>
      <c r="F4" s="8"/>
      <c r="G4" s="8"/>
      <c r="H4" s="8"/>
      <c r="I4" s="8"/>
      <c r="J4" s="8"/>
      <c r="K4" s="8"/>
      <c r="L4" s="8"/>
      <c r="M4" s="13"/>
      <c r="N4" s="13"/>
      <c r="O4" s="8"/>
      <c r="P4" s="7"/>
    </row>
    <row r="5" spans="1:16">
      <c r="A5" s="2" t="str">
        <f t="shared" si="0"/>
        <v>2-1</v>
      </c>
      <c r="B5" s="2">
        <v>2</v>
      </c>
      <c r="C5" s="2">
        <v>1</v>
      </c>
      <c r="D5" s="2">
        <v>4</v>
      </c>
      <c r="E5" s="2">
        <v>34000</v>
      </c>
      <c r="F5" s="8">
        <f>AVERAGE(E2:E5)</f>
        <v>19500</v>
      </c>
      <c r="G5" s="8"/>
      <c r="H5" s="8"/>
      <c r="I5" s="8"/>
      <c r="J5" s="8"/>
      <c r="K5" s="8"/>
      <c r="L5" s="8"/>
      <c r="M5" s="13"/>
      <c r="N5" s="13"/>
      <c r="O5" s="8"/>
      <c r="P5" s="7"/>
    </row>
    <row r="6" spans="1:16">
      <c r="A6" s="2" t="str">
        <f t="shared" si="0"/>
        <v>2-2</v>
      </c>
      <c r="B6" s="2">
        <v>2</v>
      </c>
      <c r="C6" s="2">
        <v>2</v>
      </c>
      <c r="D6" s="2">
        <v>5</v>
      </c>
      <c r="E6" s="2">
        <v>10000</v>
      </c>
      <c r="F6" s="8">
        <f t="shared" ref="F6:F13" si="1">AVERAGE(E3:E6)</f>
        <v>20000</v>
      </c>
      <c r="G6" s="8">
        <f>F5</f>
        <v>19500</v>
      </c>
      <c r="H6" s="8"/>
      <c r="I6" s="8">
        <f t="shared" ref="I6:I13" si="2">G6-E6</f>
        <v>9500</v>
      </c>
      <c r="J6" s="8">
        <f t="shared" ref="J6:J17" si="3">ABS(I6)</f>
        <v>9500</v>
      </c>
      <c r="K6" s="8">
        <f>SUMSQ(I$6:I6)/D6</f>
        <v>18050000</v>
      </c>
      <c r="L6" s="8">
        <f>AVERAGE(J$6:J6)</f>
        <v>9500</v>
      </c>
      <c r="M6" s="13">
        <f t="shared" ref="M6:M17" si="4">J6/E6</f>
        <v>0.95</v>
      </c>
      <c r="N6" s="13">
        <f>AVERAGE(M$6:M6)</f>
        <v>0.95</v>
      </c>
      <c r="O6" s="8">
        <f>SUM(I$6:I6)</f>
        <v>9500</v>
      </c>
      <c r="P6" s="7">
        <f t="shared" ref="P6:P17" si="5">O6/L6</f>
        <v>1</v>
      </c>
    </row>
    <row r="7" spans="1:16">
      <c r="A7" s="2" t="str">
        <f t="shared" si="0"/>
        <v>2-3</v>
      </c>
      <c r="B7" s="2">
        <v>2</v>
      </c>
      <c r="C7" s="2">
        <v>3</v>
      </c>
      <c r="D7" s="2">
        <v>6</v>
      </c>
      <c r="E7" s="2">
        <v>18000</v>
      </c>
      <c r="F7" s="8">
        <f t="shared" si="1"/>
        <v>21250</v>
      </c>
      <c r="G7" s="8">
        <f t="shared" ref="G7:G13" si="6">F6</f>
        <v>20000</v>
      </c>
      <c r="H7" s="8"/>
      <c r="I7" s="8">
        <f t="shared" si="2"/>
        <v>2000</v>
      </c>
      <c r="J7" s="8">
        <f t="shared" si="3"/>
        <v>2000</v>
      </c>
      <c r="K7" s="8">
        <f>SUMSQ(I$6:I7)/D7</f>
        <v>15708333.333333334</v>
      </c>
      <c r="L7" s="8">
        <f>AVERAGE(J$6:J7)</f>
        <v>5750</v>
      </c>
      <c r="M7" s="13">
        <f t="shared" si="4"/>
        <v>0.1111111111111111</v>
      </c>
      <c r="N7" s="13">
        <f>AVERAGE(M$6:M7)</f>
        <v>0.53055555555555556</v>
      </c>
      <c r="O7" s="8">
        <f>SUM(I$6:I7)</f>
        <v>11500</v>
      </c>
      <c r="P7" s="7">
        <f t="shared" si="5"/>
        <v>2</v>
      </c>
    </row>
    <row r="8" spans="1:16">
      <c r="A8" s="2" t="str">
        <f t="shared" si="0"/>
        <v>2-4</v>
      </c>
      <c r="B8" s="2">
        <v>2</v>
      </c>
      <c r="C8" s="2">
        <v>4</v>
      </c>
      <c r="D8" s="2">
        <v>7</v>
      </c>
      <c r="E8" s="2">
        <v>23000</v>
      </c>
      <c r="F8" s="8">
        <f t="shared" si="1"/>
        <v>21250</v>
      </c>
      <c r="G8" s="8">
        <f t="shared" si="6"/>
        <v>21250</v>
      </c>
      <c r="H8" s="8"/>
      <c r="I8" s="8">
        <f t="shared" si="2"/>
        <v>-1750</v>
      </c>
      <c r="J8" s="8">
        <f t="shared" si="3"/>
        <v>1750</v>
      </c>
      <c r="K8" s="8">
        <f>SUMSQ(I$6:I8)/D8</f>
        <v>13901785.714285715</v>
      </c>
      <c r="L8" s="8">
        <f>AVERAGE(J$6:J8)</f>
        <v>4416.666666666667</v>
      </c>
      <c r="M8" s="13">
        <f t="shared" si="4"/>
        <v>7.6086956521739135E-2</v>
      </c>
      <c r="N8" s="13">
        <f>AVERAGE(M$6:M8)</f>
        <v>0.3790660225442834</v>
      </c>
      <c r="O8" s="8">
        <f>SUM(I$6:I8)</f>
        <v>9750</v>
      </c>
      <c r="P8" s="7">
        <f t="shared" si="5"/>
        <v>2.2075471698113205</v>
      </c>
    </row>
    <row r="9" spans="1:16">
      <c r="A9" s="2" t="str">
        <f t="shared" si="0"/>
        <v>3-1</v>
      </c>
      <c r="B9" s="2">
        <v>3</v>
      </c>
      <c r="C9" s="2">
        <v>1</v>
      </c>
      <c r="D9" s="2">
        <v>8</v>
      </c>
      <c r="E9" s="2">
        <v>38000</v>
      </c>
      <c r="F9" s="8">
        <f t="shared" si="1"/>
        <v>22250</v>
      </c>
      <c r="G9" s="8">
        <f t="shared" si="6"/>
        <v>21250</v>
      </c>
      <c r="H9" s="8"/>
      <c r="I9" s="8">
        <f t="shared" si="2"/>
        <v>-16750</v>
      </c>
      <c r="J9" s="8">
        <f t="shared" si="3"/>
        <v>16750</v>
      </c>
      <c r="K9" s="8">
        <f>SUMSQ(I$6:I9)/D9</f>
        <v>47234375</v>
      </c>
      <c r="L9" s="8">
        <f>AVERAGE(J$6:J9)</f>
        <v>7500</v>
      </c>
      <c r="M9" s="13">
        <f t="shared" si="4"/>
        <v>0.44078947368421051</v>
      </c>
      <c r="N9" s="13">
        <f>AVERAGE(M$6:M9)</f>
        <v>0.39449688532926519</v>
      </c>
      <c r="O9" s="8">
        <f>SUM(I$6:I9)</f>
        <v>-7000</v>
      </c>
      <c r="P9" s="7">
        <f t="shared" si="5"/>
        <v>-0.93333333333333335</v>
      </c>
    </row>
    <row r="10" spans="1:16">
      <c r="A10" s="2" t="str">
        <f t="shared" si="0"/>
        <v>3-2</v>
      </c>
      <c r="B10" s="2">
        <v>3</v>
      </c>
      <c r="C10" s="2">
        <v>2</v>
      </c>
      <c r="D10" s="2">
        <v>9</v>
      </c>
      <c r="E10" s="2">
        <v>12000</v>
      </c>
      <c r="F10" s="8">
        <f t="shared" si="1"/>
        <v>22750</v>
      </c>
      <c r="G10" s="8">
        <f t="shared" si="6"/>
        <v>22250</v>
      </c>
      <c r="H10" s="8"/>
      <c r="I10" s="8">
        <f t="shared" si="2"/>
        <v>10250</v>
      </c>
      <c r="J10" s="8">
        <f t="shared" si="3"/>
        <v>10250</v>
      </c>
      <c r="K10" s="8">
        <f>SUMSQ(I$6:I10)/D10</f>
        <v>53659722.222222224</v>
      </c>
      <c r="L10" s="8">
        <f>AVERAGE(J$6:J10)</f>
        <v>8050</v>
      </c>
      <c r="M10" s="13">
        <f t="shared" si="4"/>
        <v>0.85416666666666663</v>
      </c>
      <c r="N10" s="13">
        <f>AVERAGE(M$6:M10)</f>
        <v>0.48643084159674543</v>
      </c>
      <c r="O10" s="8">
        <f>SUM(I$6:I10)</f>
        <v>3250</v>
      </c>
      <c r="P10" s="7">
        <f t="shared" si="5"/>
        <v>0.40372670807453415</v>
      </c>
    </row>
    <row r="11" spans="1:16">
      <c r="A11" s="2" t="str">
        <f t="shared" si="0"/>
        <v>3-3</v>
      </c>
      <c r="B11" s="2">
        <v>3</v>
      </c>
      <c r="C11" s="2">
        <v>3</v>
      </c>
      <c r="D11" s="2">
        <v>10</v>
      </c>
      <c r="E11" s="2">
        <v>13000</v>
      </c>
      <c r="F11" s="8">
        <f t="shared" si="1"/>
        <v>21500</v>
      </c>
      <c r="G11" s="8">
        <f t="shared" si="6"/>
        <v>22750</v>
      </c>
      <c r="H11" s="8"/>
      <c r="I11" s="8">
        <f t="shared" si="2"/>
        <v>9750</v>
      </c>
      <c r="J11" s="8">
        <f t="shared" si="3"/>
        <v>9750</v>
      </c>
      <c r="K11" s="8">
        <f>SUMSQ(I$6:I11)/D11</f>
        <v>57800000</v>
      </c>
      <c r="L11" s="8">
        <f>AVERAGE(J$6:J11)</f>
        <v>8333.3333333333339</v>
      </c>
      <c r="M11" s="13">
        <f t="shared" si="4"/>
        <v>0.75</v>
      </c>
      <c r="N11" s="13">
        <f>AVERAGE(M$6:M11)</f>
        <v>0.53035903466395451</v>
      </c>
      <c r="O11" s="8">
        <f>SUM(I$6:I11)</f>
        <v>13000</v>
      </c>
      <c r="P11" s="7">
        <f t="shared" si="5"/>
        <v>1.5599999999999998</v>
      </c>
    </row>
    <row r="12" spans="1:16">
      <c r="A12" s="2" t="str">
        <f t="shared" si="0"/>
        <v>3-4</v>
      </c>
      <c r="B12" s="2">
        <v>3</v>
      </c>
      <c r="C12" s="2">
        <v>4</v>
      </c>
      <c r="D12" s="2">
        <v>11</v>
      </c>
      <c r="E12" s="2">
        <v>32000</v>
      </c>
      <c r="F12" s="8">
        <f t="shared" si="1"/>
        <v>23750</v>
      </c>
      <c r="G12" s="8">
        <f t="shared" si="6"/>
        <v>21500</v>
      </c>
      <c r="H12" s="8"/>
      <c r="I12" s="8">
        <f t="shared" si="2"/>
        <v>-10500</v>
      </c>
      <c r="J12" s="8">
        <f t="shared" si="3"/>
        <v>10500</v>
      </c>
      <c r="K12" s="8">
        <f>SUMSQ(I$6:I12)/D12</f>
        <v>62568181.81818182</v>
      </c>
      <c r="L12" s="8">
        <f>AVERAGE(J$6:J12)</f>
        <v>8642.8571428571431</v>
      </c>
      <c r="M12" s="13">
        <f t="shared" si="4"/>
        <v>0.328125</v>
      </c>
      <c r="N12" s="13">
        <f>AVERAGE(M$6:M12)</f>
        <v>0.5014684582833896</v>
      </c>
      <c r="O12" s="8">
        <f>SUM(I$6:I12)</f>
        <v>2500</v>
      </c>
      <c r="P12" s="7">
        <f t="shared" si="5"/>
        <v>0.28925619834710742</v>
      </c>
    </row>
    <row r="13" spans="1:16">
      <c r="A13" s="2" t="str">
        <f t="shared" si="0"/>
        <v>4-1</v>
      </c>
      <c r="B13" s="2">
        <v>4</v>
      </c>
      <c r="C13" s="2">
        <v>1</v>
      </c>
      <c r="D13" s="2">
        <v>12</v>
      </c>
      <c r="E13" s="2">
        <v>41000</v>
      </c>
      <c r="F13" s="8">
        <f t="shared" si="1"/>
        <v>24500</v>
      </c>
      <c r="G13" s="8">
        <f t="shared" si="6"/>
        <v>23750</v>
      </c>
      <c r="H13" s="8"/>
      <c r="I13" s="18">
        <f t="shared" si="2"/>
        <v>-17250</v>
      </c>
      <c r="J13" s="18">
        <f t="shared" si="3"/>
        <v>17250</v>
      </c>
      <c r="K13" s="18">
        <f>SUMSQ(I$6:I13)/D13</f>
        <v>82151041.666666672</v>
      </c>
      <c r="L13" s="18">
        <f>AVERAGE(J$6:J13)</f>
        <v>9718.75</v>
      </c>
      <c r="M13" s="19">
        <f t="shared" si="4"/>
        <v>0.42073170731707316</v>
      </c>
      <c r="N13" s="19">
        <f>AVERAGE(M$6:M13)</f>
        <v>0.49137636441260008</v>
      </c>
      <c r="O13" s="18">
        <f>SUM(I$6:I13)</f>
        <v>-14750</v>
      </c>
      <c r="P13" s="20">
        <f t="shared" si="5"/>
        <v>-1.517684887459807</v>
      </c>
    </row>
    <row r="14" spans="1:16">
      <c r="A14" s="2" t="str">
        <f t="shared" si="0"/>
        <v>4-2</v>
      </c>
      <c r="B14" s="2">
        <v>4</v>
      </c>
      <c r="C14" s="2">
        <v>2</v>
      </c>
      <c r="D14" s="2">
        <v>13</v>
      </c>
      <c r="E14" s="2">
        <v>10000</v>
      </c>
      <c r="F14" s="8"/>
      <c r="G14" s="8"/>
      <c r="H14" s="8">
        <f>F$13</f>
        <v>24500</v>
      </c>
      <c r="I14" s="8">
        <f>H14-E14</f>
        <v>14500</v>
      </c>
      <c r="J14" s="8">
        <f t="shared" si="3"/>
        <v>14500</v>
      </c>
      <c r="K14" s="8">
        <f>SUMSQ(I$6:I14)/D14</f>
        <v>92004807.692307696</v>
      </c>
      <c r="L14" s="8">
        <f>AVERAGE(J$6:J14)</f>
        <v>10250</v>
      </c>
      <c r="M14" s="13">
        <f t="shared" si="4"/>
        <v>1.45</v>
      </c>
      <c r="N14" s="13">
        <f>AVERAGE(M$6:M14)</f>
        <v>0.59789010170008894</v>
      </c>
      <c r="O14" s="8">
        <f>SUM(I$6:I14)</f>
        <v>-250</v>
      </c>
      <c r="P14" s="7">
        <f t="shared" si="5"/>
        <v>-2.4390243902439025E-2</v>
      </c>
    </row>
    <row r="15" spans="1:16">
      <c r="A15" s="2" t="str">
        <f t="shared" si="0"/>
        <v>4-3</v>
      </c>
      <c r="B15" s="2">
        <v>4</v>
      </c>
      <c r="C15" s="2">
        <v>3</v>
      </c>
      <c r="D15" s="2">
        <v>14</v>
      </c>
      <c r="E15" s="2">
        <v>16800</v>
      </c>
      <c r="F15" s="8"/>
      <c r="G15" s="8"/>
      <c r="H15" s="8">
        <f t="shared" ref="H15:H17" si="7">F$13</f>
        <v>24500</v>
      </c>
      <c r="I15" s="8">
        <f>H15-E15</f>
        <v>7700</v>
      </c>
      <c r="J15" s="8">
        <f t="shared" si="3"/>
        <v>7700</v>
      </c>
      <c r="K15" s="8">
        <f>SUMSQ(I$6:I15)/D15</f>
        <v>89668035.714285716</v>
      </c>
      <c r="L15" s="8">
        <f>AVERAGE(J$6:J15)</f>
        <v>9995</v>
      </c>
      <c r="M15" s="13">
        <f t="shared" si="4"/>
        <v>0.45833333333333331</v>
      </c>
      <c r="N15" s="13">
        <f>AVERAGE(M$6:M15)</f>
        <v>0.58393442486341329</v>
      </c>
      <c r="O15" s="8">
        <f>SUM(I$6:I15)</f>
        <v>7450</v>
      </c>
      <c r="P15" s="7">
        <f t="shared" si="5"/>
        <v>0.74537268634317155</v>
      </c>
    </row>
    <row r="16" spans="1:16">
      <c r="A16" s="2" t="str">
        <f t="shared" si="0"/>
        <v>4-4</v>
      </c>
      <c r="B16" s="2">
        <v>4</v>
      </c>
      <c r="C16" s="2">
        <v>4</v>
      </c>
      <c r="D16" s="2">
        <v>15</v>
      </c>
      <c r="E16" s="2">
        <v>24500</v>
      </c>
      <c r="F16" s="8"/>
      <c r="G16" s="8"/>
      <c r="H16" s="8">
        <f t="shared" si="7"/>
        <v>24500</v>
      </c>
      <c r="I16" s="8">
        <f>H16-E16</f>
        <v>0</v>
      </c>
      <c r="J16" s="8">
        <f t="shared" si="3"/>
        <v>0</v>
      </c>
      <c r="K16" s="8">
        <f>SUMSQ(I$6:I16)/D16</f>
        <v>83690166.666666672</v>
      </c>
      <c r="L16" s="8">
        <f>AVERAGE(J$6:J16)</f>
        <v>9086.363636363636</v>
      </c>
      <c r="M16" s="13">
        <f t="shared" si="4"/>
        <v>0</v>
      </c>
      <c r="N16" s="13">
        <f>AVERAGE(M$6:M16)</f>
        <v>0.53084947714855757</v>
      </c>
      <c r="O16" s="8">
        <f>SUM(I$6:I16)</f>
        <v>7450</v>
      </c>
      <c r="P16" s="7">
        <f t="shared" si="5"/>
        <v>0.81990995497748875</v>
      </c>
    </row>
    <row r="17" spans="1:16">
      <c r="A17" s="2" t="str">
        <f t="shared" si="0"/>
        <v>5-1</v>
      </c>
      <c r="B17" s="2">
        <v>5</v>
      </c>
      <c r="C17" s="2">
        <v>1</v>
      </c>
      <c r="D17" s="2">
        <v>16</v>
      </c>
      <c r="E17" s="2">
        <v>36800</v>
      </c>
      <c r="F17" s="8"/>
      <c r="G17" s="8"/>
      <c r="H17" s="8">
        <f t="shared" si="7"/>
        <v>24500</v>
      </c>
      <c r="I17" s="8">
        <f>H17-E17</f>
        <v>-12300</v>
      </c>
      <c r="J17" s="8">
        <f t="shared" si="3"/>
        <v>12300</v>
      </c>
      <c r="K17" s="8">
        <f>SUMSQ(I$6:I17)/D17</f>
        <v>87915156.25</v>
      </c>
      <c r="L17" s="8">
        <f>AVERAGE(J$6:J17)</f>
        <v>9354.1666666666661</v>
      </c>
      <c r="M17" s="13">
        <f t="shared" si="4"/>
        <v>0.33423913043478259</v>
      </c>
      <c r="N17" s="13">
        <f>AVERAGE(M$6:M17)</f>
        <v>0.51446528158907634</v>
      </c>
      <c r="O17" s="8">
        <f>SUM(I$6:I17)</f>
        <v>-4850</v>
      </c>
      <c r="P17" s="7">
        <f t="shared" si="5"/>
        <v>-0.51848552338530074</v>
      </c>
    </row>
    <row r="20" spans="1:16">
      <c r="A20"/>
      <c r="B20"/>
      <c r="C20"/>
      <c r="D20"/>
      <c r="E20"/>
      <c r="F20"/>
      <c r="G20"/>
      <c r="H20"/>
      <c r="I20"/>
      <c r="J20"/>
    </row>
    <row r="21" spans="1:16">
      <c r="A21"/>
      <c r="B21"/>
      <c r="C21"/>
      <c r="D21"/>
      <c r="E21"/>
      <c r="F21"/>
      <c r="G21"/>
      <c r="H21"/>
      <c r="I21"/>
      <c r="J21"/>
    </row>
  </sheetData>
  <phoneticPr fontId="1" type="noConversion"/>
  <pageMargins left="0.7" right="0.7" top="0.75" bottom="0.75" header="0.3" footer="0.3"/>
  <ignoredErrors>
    <ignoredError sqref="F5:F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2.69921875" defaultRowHeight="13.5"/>
  <cols>
    <col min="1" max="1" width="6.3984375" style="2" bestFit="1" customWidth="1"/>
    <col min="2" max="2" width="6.09765625" style="2" customWidth="1"/>
    <col min="3" max="3" width="5.59765625" style="2" customWidth="1"/>
    <col min="4" max="4" width="6.59765625" style="2" customWidth="1"/>
    <col min="5" max="6" width="9.69921875" style="2" customWidth="1"/>
    <col min="7" max="7" width="10" style="2" customWidth="1"/>
    <col min="8" max="8" width="9.3984375" style="2" customWidth="1"/>
    <col min="9" max="9" width="11" style="2" customWidth="1"/>
    <col min="10" max="10" width="9.8984375" style="2" customWidth="1"/>
    <col min="11" max="11" width="14.59765625" style="2" customWidth="1"/>
    <col min="12" max="12" width="9.09765625" style="2" customWidth="1"/>
    <col min="13" max="13" width="10.3984375" style="2" customWidth="1"/>
    <col min="14" max="14" width="11" style="2" customWidth="1"/>
    <col min="15" max="15" width="9.69921875" style="2" customWidth="1"/>
    <col min="16" max="16" width="9" style="2" customWidth="1"/>
    <col min="17" max="16384" width="12.69921875" style="2"/>
  </cols>
  <sheetData>
    <row r="1" spans="1:16" s="1" customFormat="1">
      <c r="A1" s="1" t="s">
        <v>2</v>
      </c>
      <c r="B1" s="1" t="s">
        <v>0</v>
      </c>
      <c r="C1" s="1" t="s">
        <v>35</v>
      </c>
      <c r="D1" s="11" t="s">
        <v>28</v>
      </c>
      <c r="E1" s="11" t="s">
        <v>36</v>
      </c>
      <c r="F1" s="11" t="s">
        <v>29</v>
      </c>
      <c r="G1" s="11" t="s">
        <v>37</v>
      </c>
      <c r="H1" s="11" t="s">
        <v>31</v>
      </c>
      <c r="I1" s="11" t="s">
        <v>34</v>
      </c>
      <c r="J1" s="1" t="s">
        <v>48</v>
      </c>
      <c r="K1" s="1" t="s">
        <v>41</v>
      </c>
      <c r="L1" s="1" t="s">
        <v>42</v>
      </c>
      <c r="M1" s="1" t="s">
        <v>27</v>
      </c>
      <c r="N1" s="1" t="s">
        <v>43</v>
      </c>
      <c r="O1" s="1" t="s">
        <v>44</v>
      </c>
      <c r="P1" s="1" t="s">
        <v>45</v>
      </c>
    </row>
    <row r="2" spans="1:16" s="9" customFormat="1">
      <c r="D2" s="9">
        <v>0</v>
      </c>
      <c r="F2" s="22">
        <f>AVERAGE(E3:E14)</f>
        <v>22083.333333333332</v>
      </c>
      <c r="G2" s="10"/>
    </row>
    <row r="3" spans="1:16">
      <c r="A3" s="2" t="str">
        <f t="shared" ref="A3:A18" si="0">B3&amp;"-"&amp;C3</f>
        <v>1-2</v>
      </c>
      <c r="B3" s="2">
        <v>1</v>
      </c>
      <c r="C3" s="2">
        <v>2</v>
      </c>
      <c r="D3" s="2">
        <v>1</v>
      </c>
      <c r="E3" s="2">
        <v>8000</v>
      </c>
      <c r="F3" s="8">
        <f>F$22*E3+(1-F$22)*F2</f>
        <v>20675</v>
      </c>
      <c r="G3" s="8">
        <f>F2</f>
        <v>22083.333333333332</v>
      </c>
      <c r="H3" s="8"/>
      <c r="I3" s="8">
        <f t="shared" ref="I3:I14" si="1">G3-E3</f>
        <v>14083.333333333332</v>
      </c>
      <c r="J3" s="8">
        <f>ABS(I3)</f>
        <v>14083.333333333332</v>
      </c>
      <c r="K3" s="8">
        <f>SUMSQ(I$3:I3)/D3</f>
        <v>198340277.77777773</v>
      </c>
      <c r="L3" s="8">
        <f>AVERAGE(J$3:J3)</f>
        <v>14083.333333333332</v>
      </c>
      <c r="M3" s="13">
        <f t="shared" ref="M3:M18" si="2">J3/E3</f>
        <v>1.7604166666666665</v>
      </c>
      <c r="N3" s="13">
        <f>AVERAGE(M$3:M3)</f>
        <v>1.7604166666666665</v>
      </c>
      <c r="O3" s="8">
        <f>SUM(I$3:I3)</f>
        <v>14083.333333333332</v>
      </c>
      <c r="P3" s="7">
        <f>O3/L3</f>
        <v>1</v>
      </c>
    </row>
    <row r="4" spans="1:16">
      <c r="A4" s="2" t="str">
        <f t="shared" si="0"/>
        <v>1-3</v>
      </c>
      <c r="B4" s="2">
        <v>1</v>
      </c>
      <c r="C4" s="2">
        <v>3</v>
      </c>
      <c r="D4" s="2">
        <v>2</v>
      </c>
      <c r="E4" s="2">
        <v>13000</v>
      </c>
      <c r="F4" s="8">
        <f t="shared" ref="F4:F14" si="3">F$22*E4+(1-F$22)*F3</f>
        <v>19907.5</v>
      </c>
      <c r="G4" s="8">
        <f t="shared" ref="G4:G14" si="4">F3</f>
        <v>20675</v>
      </c>
      <c r="H4" s="8"/>
      <c r="I4" s="8">
        <f t="shared" si="1"/>
        <v>7675</v>
      </c>
      <c r="J4" s="8">
        <f t="shared" ref="J4:J18" si="5">ABS(I4)</f>
        <v>7675</v>
      </c>
      <c r="K4" s="8">
        <f>SUMSQ(I$3:I4)/D4</f>
        <v>128622951.38888887</v>
      </c>
      <c r="L4" s="8">
        <f>AVERAGE(J$3:J4)</f>
        <v>10879.166666666666</v>
      </c>
      <c r="M4" s="13">
        <f t="shared" si="2"/>
        <v>0.5903846153846154</v>
      </c>
      <c r="N4" s="13">
        <f>AVERAGE(M$3:M4)</f>
        <v>1.175400641025641</v>
      </c>
      <c r="O4" s="8">
        <f>SUM(I$3:I4)</f>
        <v>21758.333333333332</v>
      </c>
      <c r="P4" s="7">
        <f t="shared" ref="P4:P18" si="6">O4/L4</f>
        <v>2</v>
      </c>
    </row>
    <row r="5" spans="1:16">
      <c r="A5" s="2" t="str">
        <f t="shared" si="0"/>
        <v>1-4</v>
      </c>
      <c r="B5" s="2">
        <v>1</v>
      </c>
      <c r="C5" s="2">
        <v>4</v>
      </c>
      <c r="D5" s="2">
        <v>3</v>
      </c>
      <c r="E5" s="2">
        <v>23000</v>
      </c>
      <c r="F5" s="8">
        <f t="shared" si="3"/>
        <v>20216.75</v>
      </c>
      <c r="G5" s="8">
        <f t="shared" si="4"/>
        <v>19907.5</v>
      </c>
      <c r="H5" s="8"/>
      <c r="I5" s="8">
        <f t="shared" si="1"/>
        <v>-3092.5</v>
      </c>
      <c r="J5" s="8">
        <f t="shared" si="5"/>
        <v>3092.5</v>
      </c>
      <c r="K5" s="8">
        <f>SUMSQ(I$3:I5)/D5</f>
        <v>88936486.342592582</v>
      </c>
      <c r="L5" s="8">
        <f>AVERAGE(J$3:J5)</f>
        <v>8283.6111111111113</v>
      </c>
      <c r="M5" s="13">
        <f t="shared" si="2"/>
        <v>0.13445652173913045</v>
      </c>
      <c r="N5" s="13">
        <f>AVERAGE(M$3:M5)</f>
        <v>0.82841926793013743</v>
      </c>
      <c r="O5" s="8">
        <f>SUM(I$3:I5)</f>
        <v>18665.833333333332</v>
      </c>
      <c r="P5" s="7">
        <f t="shared" si="6"/>
        <v>2.2533449582508966</v>
      </c>
    </row>
    <row r="6" spans="1:16">
      <c r="A6" s="2" t="str">
        <f t="shared" si="0"/>
        <v>2-1</v>
      </c>
      <c r="B6" s="2">
        <v>2</v>
      </c>
      <c r="C6" s="2">
        <v>1</v>
      </c>
      <c r="D6" s="2">
        <v>4</v>
      </c>
      <c r="E6" s="2">
        <v>34000</v>
      </c>
      <c r="F6" s="8">
        <f t="shared" si="3"/>
        <v>21595.075000000001</v>
      </c>
      <c r="G6" s="8">
        <f t="shared" si="4"/>
        <v>20216.75</v>
      </c>
      <c r="H6" s="8"/>
      <c r="I6" s="8">
        <f t="shared" si="1"/>
        <v>-13783.25</v>
      </c>
      <c r="J6" s="8">
        <f t="shared" si="5"/>
        <v>13783.25</v>
      </c>
      <c r="K6" s="8">
        <f>SUMSQ(I$3:I6)/D6</f>
        <v>114196859.89756943</v>
      </c>
      <c r="L6" s="8">
        <f>AVERAGE(J$3:J6)</f>
        <v>9658.5208333333321</v>
      </c>
      <c r="M6" s="13">
        <f t="shared" si="2"/>
        <v>0.40538970588235296</v>
      </c>
      <c r="N6" s="13">
        <f>AVERAGE(M$3:M6)</f>
        <v>0.72266187741819132</v>
      </c>
      <c r="O6" s="8">
        <f>SUM(I$3:I6)</f>
        <v>4882.5833333333321</v>
      </c>
      <c r="P6" s="7">
        <f t="shared" si="6"/>
        <v>0.50552081603247556</v>
      </c>
    </row>
    <row r="7" spans="1:16">
      <c r="A7" s="2" t="str">
        <f t="shared" si="0"/>
        <v>2-2</v>
      </c>
      <c r="B7" s="2">
        <v>2</v>
      </c>
      <c r="C7" s="2">
        <v>2</v>
      </c>
      <c r="D7" s="2">
        <v>5</v>
      </c>
      <c r="E7" s="2">
        <v>10000</v>
      </c>
      <c r="F7" s="8">
        <f t="shared" si="3"/>
        <v>20435.567500000001</v>
      </c>
      <c r="G7" s="8">
        <f t="shared" si="4"/>
        <v>21595.075000000001</v>
      </c>
      <c r="H7" s="8"/>
      <c r="I7" s="8">
        <f t="shared" si="1"/>
        <v>11595.075000000001</v>
      </c>
      <c r="J7" s="8">
        <f t="shared" si="5"/>
        <v>11595.075000000001</v>
      </c>
      <c r="K7" s="8">
        <f>SUMSQ(I$3:I7)/D7</f>
        <v>118246640.76918054</v>
      </c>
      <c r="L7" s="8">
        <f>AVERAGE(J$3:J7)</f>
        <v>10045.831666666665</v>
      </c>
      <c r="M7" s="13">
        <f t="shared" si="2"/>
        <v>1.1595075000000001</v>
      </c>
      <c r="N7" s="13">
        <f>AVERAGE(M$3:M7)</f>
        <v>0.81003100193455313</v>
      </c>
      <c r="O7" s="8">
        <f>SUM(I$3:I7)</f>
        <v>16477.658333333333</v>
      </c>
      <c r="P7" s="7">
        <f t="shared" si="6"/>
        <v>1.6402483019905936</v>
      </c>
    </row>
    <row r="8" spans="1:16">
      <c r="A8" s="2" t="str">
        <f t="shared" si="0"/>
        <v>2-3</v>
      </c>
      <c r="B8" s="2">
        <v>2</v>
      </c>
      <c r="C8" s="2">
        <v>3</v>
      </c>
      <c r="D8" s="2">
        <v>6</v>
      </c>
      <c r="E8" s="2">
        <v>18000</v>
      </c>
      <c r="F8" s="8">
        <f t="shared" si="3"/>
        <v>20192.010750000001</v>
      </c>
      <c r="G8" s="8">
        <f t="shared" si="4"/>
        <v>20435.567500000001</v>
      </c>
      <c r="H8" s="8"/>
      <c r="I8" s="8">
        <f t="shared" si="1"/>
        <v>2435.567500000001</v>
      </c>
      <c r="J8" s="8">
        <f t="shared" si="5"/>
        <v>2435.567500000001</v>
      </c>
      <c r="K8" s="8">
        <f>SUMSQ(I$3:I8)/D8</f>
        <v>99527532.14882648</v>
      </c>
      <c r="L8" s="8">
        <f>AVERAGE(J$3:J8)</f>
        <v>8777.454305555555</v>
      </c>
      <c r="M8" s="13">
        <f t="shared" si="2"/>
        <v>0.13530930555555562</v>
      </c>
      <c r="N8" s="13">
        <f>AVERAGE(M$3:M8)</f>
        <v>0.69757738587138685</v>
      </c>
      <c r="O8" s="8">
        <f>SUM(I$3:I8)</f>
        <v>18913.225833333334</v>
      </c>
      <c r="P8" s="7">
        <f t="shared" si="6"/>
        <v>2.154750702759284</v>
      </c>
    </row>
    <row r="9" spans="1:16">
      <c r="A9" s="2" t="str">
        <f t="shared" si="0"/>
        <v>2-4</v>
      </c>
      <c r="B9" s="2">
        <v>2</v>
      </c>
      <c r="C9" s="2">
        <v>4</v>
      </c>
      <c r="D9" s="2">
        <v>7</v>
      </c>
      <c r="E9" s="2">
        <v>23000</v>
      </c>
      <c r="F9" s="8">
        <f t="shared" si="3"/>
        <v>20472.809675</v>
      </c>
      <c r="G9" s="8">
        <f t="shared" si="4"/>
        <v>20192.010750000001</v>
      </c>
      <c r="H9" s="8"/>
      <c r="I9" s="8">
        <f t="shared" si="1"/>
        <v>-2807.9892499999987</v>
      </c>
      <c r="J9" s="8">
        <f t="shared" si="5"/>
        <v>2807.9892499999987</v>
      </c>
      <c r="K9" s="8">
        <f>SUMSQ(I$3:I9)/D9</f>
        <v>86435713.788724914</v>
      </c>
      <c r="L9" s="8">
        <f>AVERAGE(J$3:J9)</f>
        <v>7924.6735833333323</v>
      </c>
      <c r="M9" s="13">
        <f t="shared" si="2"/>
        <v>0.12208648913043472</v>
      </c>
      <c r="N9" s="13">
        <f>AVERAGE(M$3:M9)</f>
        <v>0.61536440062267939</v>
      </c>
      <c r="O9" s="8">
        <f>SUM(I$3:I9)</f>
        <v>16105.236583333335</v>
      </c>
      <c r="P9" s="7">
        <f t="shared" si="6"/>
        <v>2.0322902153603954</v>
      </c>
    </row>
    <row r="10" spans="1:16">
      <c r="A10" s="2" t="str">
        <f t="shared" si="0"/>
        <v>3-1</v>
      </c>
      <c r="B10" s="2">
        <v>3</v>
      </c>
      <c r="C10" s="2">
        <v>1</v>
      </c>
      <c r="D10" s="2">
        <v>8</v>
      </c>
      <c r="E10" s="2">
        <v>38000</v>
      </c>
      <c r="F10" s="8">
        <f t="shared" si="3"/>
        <v>22225.528707500001</v>
      </c>
      <c r="G10" s="8">
        <f t="shared" si="4"/>
        <v>20472.809675</v>
      </c>
      <c r="H10" s="8"/>
      <c r="I10" s="8">
        <f t="shared" si="1"/>
        <v>-17527.190325</v>
      </c>
      <c r="J10" s="8">
        <f t="shared" si="5"/>
        <v>17527.190325</v>
      </c>
      <c r="K10" s="8">
        <f>SUMSQ(I$3:I10)/D10</f>
        <v>114031549.65123099</v>
      </c>
      <c r="L10" s="8">
        <f>AVERAGE(J$3:J10)</f>
        <v>9124.9881760416665</v>
      </c>
      <c r="M10" s="13">
        <f t="shared" si="2"/>
        <v>0.46124185065789475</v>
      </c>
      <c r="N10" s="13">
        <f>AVERAGE(M$3:M10)</f>
        <v>0.59609908187708127</v>
      </c>
      <c r="O10" s="8">
        <f>SUM(I$3:I10)</f>
        <v>-1421.9537416666644</v>
      </c>
      <c r="P10" s="7">
        <f t="shared" si="6"/>
        <v>-0.15583074895374763</v>
      </c>
    </row>
    <row r="11" spans="1:16">
      <c r="A11" s="2" t="str">
        <f t="shared" si="0"/>
        <v>3-2</v>
      </c>
      <c r="B11" s="2">
        <v>3</v>
      </c>
      <c r="C11" s="2">
        <v>2</v>
      </c>
      <c r="D11" s="2">
        <v>9</v>
      </c>
      <c r="E11" s="2">
        <v>12000</v>
      </c>
      <c r="F11" s="8">
        <f t="shared" si="3"/>
        <v>21202.975836750004</v>
      </c>
      <c r="G11" s="8">
        <f t="shared" si="4"/>
        <v>22225.528707500001</v>
      </c>
      <c r="H11" s="8"/>
      <c r="I11" s="8">
        <f t="shared" si="1"/>
        <v>10225.528707500001</v>
      </c>
      <c r="J11" s="8">
        <f t="shared" si="5"/>
        <v>10225.528707500001</v>
      </c>
      <c r="K11" s="8">
        <f>SUMSQ(I$3:I11)/D11</f>
        <v>112979314.95086162</v>
      </c>
      <c r="L11" s="8">
        <f>AVERAGE(J$3:J11)</f>
        <v>9247.2704573148148</v>
      </c>
      <c r="M11" s="13">
        <f t="shared" si="2"/>
        <v>0.85212739229166679</v>
      </c>
      <c r="N11" s="13">
        <f>AVERAGE(M$3:M11)</f>
        <v>0.62454667192314639</v>
      </c>
      <c r="O11" s="8">
        <f>SUM(I$3:I11)</f>
        <v>8803.574965833337</v>
      </c>
      <c r="P11" s="7">
        <f t="shared" si="6"/>
        <v>0.95201876126262708</v>
      </c>
    </row>
    <row r="12" spans="1:16">
      <c r="A12" s="2" t="str">
        <f t="shared" si="0"/>
        <v>3-3</v>
      </c>
      <c r="B12" s="2">
        <v>3</v>
      </c>
      <c r="C12" s="2">
        <v>3</v>
      </c>
      <c r="D12" s="2">
        <v>10</v>
      </c>
      <c r="E12" s="2">
        <v>13000</v>
      </c>
      <c r="F12" s="8">
        <f t="shared" si="3"/>
        <v>20382.678253075002</v>
      </c>
      <c r="G12" s="8">
        <f t="shared" si="4"/>
        <v>21202.975836750004</v>
      </c>
      <c r="H12" s="8"/>
      <c r="I12" s="8">
        <f t="shared" si="1"/>
        <v>8202.9758367500035</v>
      </c>
      <c r="J12" s="8">
        <f t="shared" si="5"/>
        <v>8202.9758367500035</v>
      </c>
      <c r="K12" s="8">
        <f>SUMSQ(I$3:I12)/D12</f>
        <v>108410264.71360591</v>
      </c>
      <c r="L12" s="8">
        <f>AVERAGE(J$3:J12)</f>
        <v>9142.8409952583352</v>
      </c>
      <c r="M12" s="13">
        <f t="shared" si="2"/>
        <v>0.63099814128846177</v>
      </c>
      <c r="N12" s="13">
        <f>AVERAGE(M$3:M12)</f>
        <v>0.62519181885967789</v>
      </c>
      <c r="O12" s="8">
        <f>SUM(I$3:I12)</f>
        <v>17006.550802583341</v>
      </c>
      <c r="P12" s="7">
        <f t="shared" si="6"/>
        <v>1.860094779227079</v>
      </c>
    </row>
    <row r="13" spans="1:16">
      <c r="A13" s="2" t="str">
        <f t="shared" si="0"/>
        <v>3-4</v>
      </c>
      <c r="B13" s="2">
        <v>3</v>
      </c>
      <c r="C13" s="2">
        <v>4</v>
      </c>
      <c r="D13" s="2">
        <v>11</v>
      </c>
      <c r="E13" s="2">
        <v>32000</v>
      </c>
      <c r="F13" s="8">
        <f t="shared" si="3"/>
        <v>21544.410427767503</v>
      </c>
      <c r="G13" s="8">
        <f t="shared" si="4"/>
        <v>20382.678253075002</v>
      </c>
      <c r="H13" s="8"/>
      <c r="I13" s="8">
        <f t="shared" si="1"/>
        <v>-11617.321746924998</v>
      </c>
      <c r="J13" s="8">
        <f t="shared" si="5"/>
        <v>11617.321746924998</v>
      </c>
      <c r="K13" s="8">
        <f>SUMSQ(I$3:I13)/D13</f>
        <v>110824073.79160322</v>
      </c>
      <c r="L13" s="8">
        <f>AVERAGE(J$3:J13)</f>
        <v>9367.7937908643944</v>
      </c>
      <c r="M13" s="13">
        <f t="shared" si="2"/>
        <v>0.36304130459140616</v>
      </c>
      <c r="N13" s="13">
        <f>AVERAGE(M$3:M13)</f>
        <v>0.60135995392619868</v>
      </c>
      <c r="O13" s="8">
        <f>SUM(I$3:I13)</f>
        <v>5389.229055658343</v>
      </c>
      <c r="P13" s="7">
        <f t="shared" si="6"/>
        <v>0.57529330555012814</v>
      </c>
    </row>
    <row r="14" spans="1:16">
      <c r="A14" s="2" t="str">
        <f t="shared" si="0"/>
        <v>4-1</v>
      </c>
      <c r="B14" s="2">
        <v>4</v>
      </c>
      <c r="C14" s="2">
        <v>1</v>
      </c>
      <c r="D14" s="2">
        <v>12</v>
      </c>
      <c r="E14" s="2">
        <v>41000</v>
      </c>
      <c r="F14" s="8">
        <f t="shared" si="3"/>
        <v>23489.969384990753</v>
      </c>
      <c r="G14" s="8">
        <f t="shared" si="4"/>
        <v>21544.410427767503</v>
      </c>
      <c r="H14" s="8"/>
      <c r="I14" s="18">
        <f t="shared" si="1"/>
        <v>-19455.589572232497</v>
      </c>
      <c r="J14" s="18">
        <f t="shared" si="5"/>
        <v>19455.589572232497</v>
      </c>
      <c r="K14" s="18">
        <f>SUMSQ(I$3:I14)/D14</f>
        <v>133132064.77589977</v>
      </c>
      <c r="L14" s="18">
        <f>AVERAGE(J$3:J14)</f>
        <v>10208.443439311735</v>
      </c>
      <c r="M14" s="19">
        <f t="shared" si="2"/>
        <v>0.47452657493249994</v>
      </c>
      <c r="N14" s="19">
        <f>AVERAGE(M$3:M14)</f>
        <v>0.59079050567672375</v>
      </c>
      <c r="O14" s="18">
        <f>SUM(I$3:I14)</f>
        <v>-14066.360516574154</v>
      </c>
      <c r="P14" s="20">
        <f t="shared" si="6"/>
        <v>-1.3779143314254894</v>
      </c>
    </row>
    <row r="15" spans="1:16">
      <c r="A15" s="2" t="str">
        <f t="shared" si="0"/>
        <v>4-2</v>
      </c>
      <c r="B15" s="2">
        <v>4</v>
      </c>
      <c r="C15" s="2">
        <v>2</v>
      </c>
      <c r="D15" s="2">
        <v>13</v>
      </c>
      <c r="E15" s="2">
        <v>10000</v>
      </c>
      <c r="F15" s="8"/>
      <c r="G15" s="8"/>
      <c r="H15" s="8">
        <f>F$14</f>
        <v>23489.969384990753</v>
      </c>
      <c r="I15" s="8">
        <f>H15-E15</f>
        <v>13489.969384990753</v>
      </c>
      <c r="J15" s="8">
        <f t="shared" si="5"/>
        <v>13489.969384990753</v>
      </c>
      <c r="K15" s="8">
        <f>SUMSQ(I$3:I15)/D15</f>
        <v>136889542.40913731</v>
      </c>
      <c r="L15" s="8">
        <f>AVERAGE(J$3:J15)</f>
        <v>10460.868512056275</v>
      </c>
      <c r="M15" s="13">
        <f t="shared" si="2"/>
        <v>1.3489969384990752</v>
      </c>
      <c r="N15" s="13">
        <f>AVERAGE(M$3:M15)</f>
        <v>0.64911407743228922</v>
      </c>
      <c r="O15" s="8">
        <f>SUM(I$3:I15)</f>
        <v>-576.39113158340115</v>
      </c>
      <c r="P15" s="7">
        <f t="shared" si="6"/>
        <v>-5.5099739655374076E-2</v>
      </c>
    </row>
    <row r="16" spans="1:16">
      <c r="A16" s="2" t="str">
        <f t="shared" si="0"/>
        <v>4-3</v>
      </c>
      <c r="B16" s="2">
        <v>4</v>
      </c>
      <c r="C16" s="2">
        <v>3</v>
      </c>
      <c r="D16" s="2">
        <v>14</v>
      </c>
      <c r="E16" s="2">
        <v>16800</v>
      </c>
      <c r="F16" s="8"/>
      <c r="G16" s="8"/>
      <c r="H16" s="8">
        <f t="shared" ref="H16:H18" si="7">F$14</f>
        <v>23489.969384990753</v>
      </c>
      <c r="I16" s="8">
        <f>H16-E16</f>
        <v>6689.9693849907526</v>
      </c>
      <c r="J16" s="8">
        <f t="shared" si="5"/>
        <v>6689.9693849907526</v>
      </c>
      <c r="K16" s="8">
        <f>SUMSQ(I$3:I16)/D16</f>
        <v>130308552.97792132</v>
      </c>
      <c r="L16" s="8">
        <f>AVERAGE(J$3:J16)</f>
        <v>10191.518574408738</v>
      </c>
      <c r="M16" s="13">
        <f t="shared" si="2"/>
        <v>0.3982124633923067</v>
      </c>
      <c r="N16" s="13">
        <f>AVERAGE(M$3:M16)</f>
        <v>0.63119253357229055</v>
      </c>
      <c r="O16" s="8">
        <f>SUM(I$3:I16)</f>
        <v>6113.5782534073514</v>
      </c>
      <c r="P16" s="7">
        <f t="shared" si="6"/>
        <v>0.59986921563963602</v>
      </c>
    </row>
    <row r="17" spans="1:16">
      <c r="A17" s="2" t="str">
        <f t="shared" si="0"/>
        <v>4-4</v>
      </c>
      <c r="B17" s="2">
        <v>4</v>
      </c>
      <c r="C17" s="2">
        <v>4</v>
      </c>
      <c r="D17" s="2">
        <v>15</v>
      </c>
      <c r="E17" s="2">
        <v>24500</v>
      </c>
      <c r="F17" s="8"/>
      <c r="G17" s="8"/>
      <c r="H17" s="8">
        <f t="shared" si="7"/>
        <v>23489.969384990753</v>
      </c>
      <c r="I17" s="8">
        <f>H17-E17</f>
        <v>-1010.0306150092474</v>
      </c>
      <c r="J17" s="8">
        <f t="shared" si="5"/>
        <v>1010.0306150092474</v>
      </c>
      <c r="K17" s="8">
        <f>SUMSQ(I$3:I17)/D17</f>
        <v>121689326.90227696</v>
      </c>
      <c r="L17" s="8">
        <f>AVERAGE(J$3:J17)</f>
        <v>9579.4193771154387</v>
      </c>
      <c r="M17" s="13">
        <f t="shared" si="2"/>
        <v>4.1225739388132544E-2</v>
      </c>
      <c r="N17" s="13">
        <f>AVERAGE(M$3:M17)</f>
        <v>0.59186141396001324</v>
      </c>
      <c r="O17" s="8">
        <f>SUM(I$3:I17)</f>
        <v>5103.547638398104</v>
      </c>
      <c r="P17" s="7">
        <f t="shared" si="6"/>
        <v>0.53276168810294722</v>
      </c>
    </row>
    <row r="18" spans="1:16">
      <c r="A18" s="2" t="str">
        <f t="shared" si="0"/>
        <v>5-1</v>
      </c>
      <c r="B18" s="2">
        <v>5</v>
      </c>
      <c r="C18" s="2">
        <v>1</v>
      </c>
      <c r="D18" s="2">
        <v>16</v>
      </c>
      <c r="E18" s="2">
        <v>36800</v>
      </c>
      <c r="F18" s="8"/>
      <c r="G18" s="8"/>
      <c r="H18" s="8">
        <f t="shared" si="7"/>
        <v>23489.969384990753</v>
      </c>
      <c r="I18" s="8">
        <f>H18-E18</f>
        <v>-13310.030615009247</v>
      </c>
      <c r="J18" s="8">
        <f t="shared" si="5"/>
        <v>13310.030615009247</v>
      </c>
      <c r="K18" s="8">
        <f>SUMSQ(I$3:I18)/D18</f>
        <v>125156051.15666486</v>
      </c>
      <c r="L18" s="8">
        <f>AVERAGE(J$3:J18)</f>
        <v>9812.582579483802</v>
      </c>
      <c r="M18" s="13">
        <f t="shared" si="2"/>
        <v>0.36168561453829479</v>
      </c>
      <c r="N18" s="13">
        <f>AVERAGE(M$3:M18)</f>
        <v>0.57747542649615591</v>
      </c>
      <c r="O18" s="8">
        <f>SUM(I$3:I18)</f>
        <v>-8206.4829766111434</v>
      </c>
      <c r="P18" s="7">
        <f t="shared" si="6"/>
        <v>-0.83632243704825482</v>
      </c>
    </row>
    <row r="21" spans="1:16">
      <c r="F21" s="1" t="s">
        <v>40</v>
      </c>
      <c r="G21" s="1"/>
    </row>
    <row r="22" spans="1:16">
      <c r="A22"/>
      <c r="B22"/>
      <c r="C22"/>
      <c r="D22"/>
      <c r="E22"/>
      <c r="F22" s="2">
        <v>0.1</v>
      </c>
      <c r="H22"/>
      <c r="I22"/>
      <c r="J22"/>
    </row>
    <row r="23" spans="1:16">
      <c r="A23"/>
      <c r="B23"/>
      <c r="C23"/>
      <c r="D23"/>
      <c r="E23"/>
      <c r="F23"/>
      <c r="G23"/>
      <c r="H23"/>
      <c r="I23"/>
      <c r="J23"/>
    </row>
    <row r="24" spans="1:16">
      <c r="A24"/>
      <c r="B24"/>
      <c r="C24"/>
      <c r="D24"/>
      <c r="E24"/>
      <c r="F24"/>
      <c r="G24"/>
      <c r="H24"/>
      <c r="I24"/>
      <c r="J24"/>
    </row>
    <row r="25" spans="1:16">
      <c r="A25"/>
      <c r="B25"/>
      <c r="C25"/>
      <c r="D25"/>
      <c r="E25"/>
      <c r="F25"/>
      <c r="G25"/>
      <c r="H25"/>
      <c r="I25"/>
      <c r="J25"/>
    </row>
    <row r="26" spans="1:16">
      <c r="A26"/>
      <c r="B26"/>
      <c r="C26"/>
      <c r="D26"/>
      <c r="E26"/>
      <c r="F26"/>
      <c r="G26"/>
      <c r="H26"/>
      <c r="I26"/>
      <c r="J26"/>
    </row>
  </sheetData>
  <phoneticPr fontId="1" type="noConversion"/>
  <pageMargins left="0.7" right="0.7" top="0.75" bottom="0.75" header="0.3" footer="0.3"/>
  <ignoredErrors>
    <ignoredError sqref="F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2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2.69921875" defaultRowHeight="13.5"/>
  <cols>
    <col min="1" max="1" width="6.3984375" style="2" bestFit="1" customWidth="1"/>
    <col min="2" max="2" width="6.09765625" style="2" customWidth="1"/>
    <col min="3" max="3" width="5.59765625" style="2" customWidth="1"/>
    <col min="4" max="4" width="6.59765625" style="2" customWidth="1"/>
    <col min="5" max="6" width="9.69921875" style="2" customWidth="1"/>
    <col min="7" max="8" width="10" style="2" customWidth="1"/>
    <col min="9" max="9" width="9.3984375" style="2" customWidth="1"/>
    <col min="10" max="10" width="11" style="2" customWidth="1"/>
    <col min="11" max="11" width="9.8984375" style="2" customWidth="1"/>
    <col min="12" max="12" width="14.59765625" style="2" customWidth="1"/>
    <col min="13" max="13" width="9.09765625" style="2" customWidth="1"/>
    <col min="14" max="14" width="10.3984375" style="2" customWidth="1"/>
    <col min="15" max="15" width="11" style="2" customWidth="1"/>
    <col min="16" max="16" width="9.69921875" style="2" customWidth="1"/>
    <col min="17" max="17" width="9" style="2" customWidth="1"/>
    <col min="18" max="16384" width="12.69921875" style="2"/>
  </cols>
  <sheetData>
    <row r="1" spans="1:17" s="1" customFormat="1">
      <c r="A1" s="1" t="s">
        <v>2</v>
      </c>
      <c r="B1" s="1" t="s">
        <v>0</v>
      </c>
      <c r="C1" s="1" t="s">
        <v>35</v>
      </c>
      <c r="D1" s="11" t="s">
        <v>28</v>
      </c>
      <c r="E1" s="11" t="s">
        <v>36</v>
      </c>
      <c r="F1" s="11" t="s">
        <v>29</v>
      </c>
      <c r="G1" s="11" t="s">
        <v>30</v>
      </c>
      <c r="H1" s="11" t="s">
        <v>37</v>
      </c>
      <c r="I1" s="11" t="s">
        <v>31</v>
      </c>
      <c r="J1" s="11" t="s">
        <v>34</v>
      </c>
      <c r="K1" s="1" t="s">
        <v>48</v>
      </c>
      <c r="L1" s="1" t="s">
        <v>41</v>
      </c>
      <c r="M1" s="1" t="s">
        <v>42</v>
      </c>
      <c r="N1" s="1" t="s">
        <v>27</v>
      </c>
      <c r="O1" s="1" t="s">
        <v>43</v>
      </c>
      <c r="P1" s="1" t="s">
        <v>44</v>
      </c>
      <c r="Q1" s="1" t="s">
        <v>45</v>
      </c>
    </row>
    <row r="2" spans="1:17" s="9" customFormat="1">
      <c r="D2" s="9">
        <v>0</v>
      </c>
      <c r="F2" s="22">
        <v>12015.15151515151</v>
      </c>
      <c r="G2" s="22">
        <v>1548.9510489510494</v>
      </c>
      <c r="H2" s="10"/>
    </row>
    <row r="3" spans="1:17">
      <c r="A3" s="2" t="str">
        <f t="shared" ref="A3:A18" si="0">B3&amp;"-"&amp;C3</f>
        <v>1-2</v>
      </c>
      <c r="B3" s="2">
        <v>1</v>
      </c>
      <c r="C3" s="2">
        <v>2</v>
      </c>
      <c r="D3" s="2">
        <v>1</v>
      </c>
      <c r="E3" s="2">
        <v>8000</v>
      </c>
      <c r="F3" s="8">
        <f>F$22*E3+(1-F$22)*(F2+G2)</f>
        <v>13007.692307692303</v>
      </c>
      <c r="G3" s="8">
        <f>G$22*(F3-F2)+(1-G$22)*G2</f>
        <v>1437.6689976689981</v>
      </c>
      <c r="H3" s="8">
        <f>F2+G2</f>
        <v>13564.102564102559</v>
      </c>
      <c r="I3" s="8"/>
      <c r="J3" s="8">
        <f>H3-E3</f>
        <v>5564.102564102559</v>
      </c>
      <c r="K3" s="8">
        <f>ABS(J3)</f>
        <v>5564.102564102559</v>
      </c>
      <c r="L3" s="8">
        <f>SUMSQ(J$3:J3)/D3</f>
        <v>30959237.343852673</v>
      </c>
      <c r="M3" s="8">
        <f>AVERAGE(K$3:K3)</f>
        <v>5564.102564102559</v>
      </c>
      <c r="N3" s="13">
        <f>K3/E3</f>
        <v>0.69551282051281982</v>
      </c>
      <c r="O3" s="13">
        <f>AVERAGE(N$3:N3)</f>
        <v>0.69551282051281982</v>
      </c>
      <c r="P3" s="8">
        <f>SUM(J$3:J3)</f>
        <v>5564.102564102559</v>
      </c>
      <c r="Q3" s="7">
        <f>P3/M3</f>
        <v>1</v>
      </c>
    </row>
    <row r="4" spans="1:17">
      <c r="A4" s="2" t="str">
        <f t="shared" si="0"/>
        <v>1-3</v>
      </c>
      <c r="B4" s="2">
        <v>1</v>
      </c>
      <c r="C4" s="2">
        <v>3</v>
      </c>
      <c r="D4" s="2">
        <v>2</v>
      </c>
      <c r="E4" s="2">
        <v>13000</v>
      </c>
      <c r="F4" s="8">
        <f t="shared" ref="F4:F14" si="1">F$22*E4+(1-F$22)*(F3+G3)</f>
        <v>14300.825174825171</v>
      </c>
      <c r="G4" s="8">
        <f t="shared" ref="G4:G14" si="2">G$22*(F4-F3)+(1-G$22)*G3</f>
        <v>1408.7617715617723</v>
      </c>
      <c r="H4" s="8">
        <f t="shared" ref="H4:H14" si="3">F3+G3</f>
        <v>14445.361305361301</v>
      </c>
      <c r="I4" s="8"/>
      <c r="J4" s="8">
        <f t="shared" ref="J4:J14" si="4">H4-E4</f>
        <v>1445.3613053613008</v>
      </c>
      <c r="K4" s="8">
        <f t="shared" ref="K4:K18" si="5">ABS(J4)</f>
        <v>1445.3613053613008</v>
      </c>
      <c r="L4" s="8">
        <f>SUMSQ(J$3:J4)/D4</f>
        <v>16524153.323444199</v>
      </c>
      <c r="M4" s="8">
        <f>AVERAGE(K$3:K4)</f>
        <v>3504.7319347319299</v>
      </c>
      <c r="N4" s="13">
        <f t="shared" ref="N4:N14" si="6">K4/E4</f>
        <v>0.11118163887394621</v>
      </c>
      <c r="O4" s="13">
        <f>AVERAGE(N$3:N4)</f>
        <v>0.40334722969338299</v>
      </c>
      <c r="P4" s="8">
        <f>SUM(J$3:J4)</f>
        <v>7009.4638694638597</v>
      </c>
      <c r="Q4" s="7">
        <f t="shared" ref="Q4:Q14" si="7">P4/M4</f>
        <v>2</v>
      </c>
    </row>
    <row r="5" spans="1:17">
      <c r="A5" s="2" t="str">
        <f t="shared" si="0"/>
        <v>1-4</v>
      </c>
      <c r="B5" s="2">
        <v>1</v>
      </c>
      <c r="C5" s="2">
        <v>4</v>
      </c>
      <c r="D5" s="2">
        <v>3</v>
      </c>
      <c r="E5" s="2">
        <v>23000</v>
      </c>
      <c r="F5" s="8">
        <f t="shared" si="1"/>
        <v>16438.62825174825</v>
      </c>
      <c r="G5" s="8">
        <f t="shared" si="2"/>
        <v>1554.5700326340339</v>
      </c>
      <c r="H5" s="8">
        <f t="shared" si="3"/>
        <v>15709.586946386944</v>
      </c>
      <c r="I5" s="8"/>
      <c r="J5" s="8">
        <f t="shared" si="4"/>
        <v>-7290.413053613056</v>
      </c>
      <c r="K5" s="8">
        <f t="shared" si="5"/>
        <v>7290.413053613056</v>
      </c>
      <c r="L5" s="8">
        <f>SUMSQ(J$3:J5)/D5</f>
        <v>28732809.71306001</v>
      </c>
      <c r="M5" s="8">
        <f>AVERAGE(K$3:K5)</f>
        <v>4766.6256410256383</v>
      </c>
      <c r="N5" s="13">
        <f t="shared" si="6"/>
        <v>0.316974480591872</v>
      </c>
      <c r="O5" s="13">
        <f>AVERAGE(N$3:N5)</f>
        <v>0.37455631332621264</v>
      </c>
      <c r="P5" s="8">
        <f>SUM(J$3:J5)</f>
        <v>-280.9491841491963</v>
      </c>
      <c r="Q5" s="7">
        <f t="shared" si="7"/>
        <v>-5.894089557424196E-2</v>
      </c>
    </row>
    <row r="6" spans="1:17">
      <c r="A6" s="2" t="str">
        <f t="shared" si="0"/>
        <v>2-1</v>
      </c>
      <c r="B6" s="2">
        <v>2</v>
      </c>
      <c r="C6" s="2">
        <v>1</v>
      </c>
      <c r="D6" s="2">
        <v>4</v>
      </c>
      <c r="E6" s="2">
        <v>34000</v>
      </c>
      <c r="F6" s="8">
        <f t="shared" si="1"/>
        <v>19593.878455944054</v>
      </c>
      <c r="G6" s="8">
        <f t="shared" si="2"/>
        <v>1874.7060669463881</v>
      </c>
      <c r="H6" s="8">
        <f t="shared" si="3"/>
        <v>17993.198284382284</v>
      </c>
      <c r="I6" s="8"/>
      <c r="J6" s="8">
        <f t="shared" si="4"/>
        <v>-16006.801715617716</v>
      </c>
      <c r="K6" s="8">
        <f t="shared" si="5"/>
        <v>16006.801715617716</v>
      </c>
      <c r="L6" s="8">
        <f>SUMSQ(J$3:J6)/D6</f>
        <v>85604032.575570568</v>
      </c>
      <c r="M6" s="8">
        <f>AVERAGE(K$3:K6)</f>
        <v>7576.6696596736583</v>
      </c>
      <c r="N6" s="13">
        <f t="shared" si="6"/>
        <v>0.47078828575346221</v>
      </c>
      <c r="O6" s="13">
        <f>AVERAGE(N$3:N6)</f>
        <v>0.39861430643302503</v>
      </c>
      <c r="P6" s="8">
        <f>SUM(J$3:J6)</f>
        <v>-16287.750899766912</v>
      </c>
      <c r="Q6" s="7">
        <f t="shared" si="7"/>
        <v>-2.1497243025464643</v>
      </c>
    </row>
    <row r="7" spans="1:17">
      <c r="A7" s="2" t="str">
        <f t="shared" si="0"/>
        <v>2-2</v>
      </c>
      <c r="B7" s="2">
        <v>2</v>
      </c>
      <c r="C7" s="2">
        <v>2</v>
      </c>
      <c r="D7" s="2">
        <v>5</v>
      </c>
      <c r="E7" s="2">
        <v>10000</v>
      </c>
      <c r="F7" s="8">
        <f t="shared" si="1"/>
        <v>20321.726070601399</v>
      </c>
      <c r="G7" s="8">
        <f t="shared" si="2"/>
        <v>1645.3343764885797</v>
      </c>
      <c r="H7" s="8">
        <f t="shared" si="3"/>
        <v>21468.584522890444</v>
      </c>
      <c r="I7" s="8"/>
      <c r="J7" s="8">
        <f t="shared" si="4"/>
        <v>11468.584522890444</v>
      </c>
      <c r="K7" s="8">
        <f t="shared" si="5"/>
        <v>11468.584522890444</v>
      </c>
      <c r="L7" s="8">
        <f>SUMSQ(J$3:J7)/D7</f>
        <v>94788912.2521929</v>
      </c>
      <c r="M7" s="8">
        <f>AVERAGE(K$3:K7)</f>
        <v>8355.0526323170161</v>
      </c>
      <c r="N7" s="13">
        <f t="shared" si="6"/>
        <v>1.1468584522890444</v>
      </c>
      <c r="O7" s="13">
        <f>AVERAGE(N$3:N7)</f>
        <v>0.5482631356042289</v>
      </c>
      <c r="P7" s="8">
        <f>SUM(J$3:J7)</f>
        <v>-4819.1663768764683</v>
      </c>
      <c r="Q7" s="7">
        <f t="shared" si="7"/>
        <v>-0.57679665095538979</v>
      </c>
    </row>
    <row r="8" spans="1:17">
      <c r="A8" s="2" t="str">
        <f t="shared" si="0"/>
        <v>2-3</v>
      </c>
      <c r="B8" s="2">
        <v>2</v>
      </c>
      <c r="C8" s="2">
        <v>3</v>
      </c>
      <c r="D8" s="2">
        <v>6</v>
      </c>
      <c r="E8" s="2">
        <v>18000</v>
      </c>
      <c r="F8" s="8">
        <f t="shared" si="1"/>
        <v>21570.354402380981</v>
      </c>
      <c r="G8" s="8">
        <f t="shared" si="2"/>
        <v>1565.9931675467803</v>
      </c>
      <c r="H8" s="8">
        <f t="shared" si="3"/>
        <v>21967.060447089978</v>
      </c>
      <c r="I8" s="8"/>
      <c r="J8" s="8">
        <f t="shared" si="4"/>
        <v>3967.060447089978</v>
      </c>
      <c r="K8" s="8">
        <f t="shared" si="5"/>
        <v>3967.060447089978</v>
      </c>
      <c r="L8" s="8">
        <f>SUMSQ(J$3:J8)/D8</f>
        <v>81613688.308638379</v>
      </c>
      <c r="M8" s="8">
        <f>AVERAGE(K$3:K8)</f>
        <v>7623.7206014458425</v>
      </c>
      <c r="N8" s="13">
        <f t="shared" si="6"/>
        <v>0.22039224706055432</v>
      </c>
      <c r="O8" s="13">
        <f>AVERAGE(N$3:N8)</f>
        <v>0.49361798751361641</v>
      </c>
      <c r="P8" s="8">
        <f>SUM(J$3:J8)</f>
        <v>-852.10592978649038</v>
      </c>
      <c r="Q8" s="7">
        <f t="shared" si="7"/>
        <v>-0.11177035129342071</v>
      </c>
    </row>
    <row r="9" spans="1:17">
      <c r="A9" s="2" t="str">
        <f t="shared" si="0"/>
        <v>2-4</v>
      </c>
      <c r="B9" s="2">
        <v>2</v>
      </c>
      <c r="C9" s="2">
        <v>4</v>
      </c>
      <c r="D9" s="2">
        <v>7</v>
      </c>
      <c r="E9" s="2">
        <v>23000</v>
      </c>
      <c r="F9" s="8">
        <f t="shared" si="1"/>
        <v>23122.712812934988</v>
      </c>
      <c r="G9" s="8">
        <f t="shared" si="2"/>
        <v>1563.2662161482258</v>
      </c>
      <c r="H9" s="8">
        <f t="shared" si="3"/>
        <v>23136.347569927762</v>
      </c>
      <c r="I9" s="8"/>
      <c r="J9" s="8">
        <f t="shared" si="4"/>
        <v>136.34756992776238</v>
      </c>
      <c r="K9" s="8">
        <f t="shared" si="5"/>
        <v>136.34756992776238</v>
      </c>
      <c r="L9" s="8">
        <f>SUMSQ(J$3:J9)/D9</f>
        <v>69957245.787379354</v>
      </c>
      <c r="M9" s="8">
        <f>AVERAGE(K$3:K9)</f>
        <v>6554.0958826575452</v>
      </c>
      <c r="N9" s="13">
        <f t="shared" si="6"/>
        <v>5.9281552142505384E-3</v>
      </c>
      <c r="O9" s="13">
        <f>AVERAGE(N$3:N9)</f>
        <v>0.42394801147084987</v>
      </c>
      <c r="P9" s="8">
        <f>SUM(J$3:J9)</f>
        <v>-715.758359858728</v>
      </c>
      <c r="Q9" s="7">
        <f t="shared" si="7"/>
        <v>-0.10920779504502814</v>
      </c>
    </row>
    <row r="10" spans="1:17">
      <c r="A10" s="2" t="str">
        <f t="shared" si="0"/>
        <v>3-1</v>
      </c>
      <c r="B10" s="2">
        <v>3</v>
      </c>
      <c r="C10" s="2">
        <v>1</v>
      </c>
      <c r="D10" s="2">
        <v>8</v>
      </c>
      <c r="E10" s="2">
        <v>38000</v>
      </c>
      <c r="F10" s="8">
        <f t="shared" si="1"/>
        <v>26017.381126174892</v>
      </c>
      <c r="G10" s="8">
        <f t="shared" si="2"/>
        <v>1829.5466355665617</v>
      </c>
      <c r="H10" s="8">
        <f t="shared" si="3"/>
        <v>24685.979029083213</v>
      </c>
      <c r="I10" s="8"/>
      <c r="J10" s="8">
        <f t="shared" si="4"/>
        <v>-13314.020970916787</v>
      </c>
      <c r="K10" s="8">
        <f t="shared" si="5"/>
        <v>13314.020970916787</v>
      </c>
      <c r="L10" s="8">
        <f>SUMSQ(J$3:J10)/D10</f>
        <v>83370484.365708426</v>
      </c>
      <c r="M10" s="8">
        <f>AVERAGE(K$3:K10)</f>
        <v>7399.08651868995</v>
      </c>
      <c r="N10" s="13">
        <f t="shared" si="6"/>
        <v>0.35036897291886282</v>
      </c>
      <c r="O10" s="13">
        <f>AVERAGE(N$3:N10)</f>
        <v>0.4147506316518515</v>
      </c>
      <c r="P10" s="8">
        <f>SUM(J$3:J10)</f>
        <v>-14029.779330775515</v>
      </c>
      <c r="Q10" s="7">
        <f t="shared" si="7"/>
        <v>-1.8961501930456635</v>
      </c>
    </row>
    <row r="11" spans="1:17">
      <c r="A11" s="2" t="str">
        <f t="shared" si="0"/>
        <v>3-2</v>
      </c>
      <c r="B11" s="2">
        <v>3</v>
      </c>
      <c r="C11" s="2">
        <v>2</v>
      </c>
      <c r="D11" s="2">
        <v>9</v>
      </c>
      <c r="E11" s="2">
        <v>12000</v>
      </c>
      <c r="F11" s="8">
        <f t="shared" si="1"/>
        <v>26262.234985567309</v>
      </c>
      <c r="G11" s="8">
        <f t="shared" si="2"/>
        <v>1512.6080803317329</v>
      </c>
      <c r="H11" s="8">
        <f t="shared" si="3"/>
        <v>27846.927761741455</v>
      </c>
      <c r="I11" s="8"/>
      <c r="J11" s="8">
        <f t="shared" si="4"/>
        <v>15846.927761741455</v>
      </c>
      <c r="K11" s="8">
        <f t="shared" si="5"/>
        <v>15846.927761741455</v>
      </c>
      <c r="L11" s="8">
        <f>SUMSQ(J$3:J11)/D11</f>
        <v>102009888.26794662</v>
      </c>
      <c r="M11" s="8">
        <f>AVERAGE(K$3:K11)</f>
        <v>8337.735545695672</v>
      </c>
      <c r="N11" s="13">
        <f t="shared" si="6"/>
        <v>1.3205773134784546</v>
      </c>
      <c r="O11" s="13">
        <f>AVERAGE(N$3:N11)</f>
        <v>0.51539804074369622</v>
      </c>
      <c r="P11" s="8">
        <f>SUM(J$3:J11)</f>
        <v>1817.1484309659409</v>
      </c>
      <c r="Q11" s="7">
        <f t="shared" si="7"/>
        <v>0.21794268012062792</v>
      </c>
    </row>
    <row r="12" spans="1:17">
      <c r="A12" s="2" t="str">
        <f t="shared" si="0"/>
        <v>3-3</v>
      </c>
      <c r="B12" s="2">
        <v>3</v>
      </c>
      <c r="C12" s="2">
        <v>3</v>
      </c>
      <c r="D12" s="2">
        <v>10</v>
      </c>
      <c r="E12" s="2">
        <v>13000</v>
      </c>
      <c r="F12" s="8">
        <f t="shared" si="1"/>
        <v>26297.35875930914</v>
      </c>
      <c r="G12" s="8">
        <f t="shared" si="2"/>
        <v>1217.1112190137526</v>
      </c>
      <c r="H12" s="8">
        <f t="shared" si="3"/>
        <v>27774.843065899044</v>
      </c>
      <c r="I12" s="8"/>
      <c r="J12" s="8">
        <f t="shared" si="4"/>
        <v>14774.843065899044</v>
      </c>
      <c r="K12" s="8">
        <f t="shared" si="5"/>
        <v>14774.843065899044</v>
      </c>
      <c r="L12" s="8">
        <f>SUMSQ(J$3:J12)/D12</f>
        <v>113638498.20334646</v>
      </c>
      <c r="M12" s="8">
        <f>AVERAGE(K$3:K12)</f>
        <v>8981.4462977160092</v>
      </c>
      <c r="N12" s="13">
        <f t="shared" si="6"/>
        <v>1.1365263896845419</v>
      </c>
      <c r="O12" s="13">
        <f>AVERAGE(N$3:N12)</f>
        <v>0.57751087563778081</v>
      </c>
      <c r="P12" s="8">
        <f>SUM(J$3:J12)</f>
        <v>16591.991496864983</v>
      </c>
      <c r="Q12" s="7">
        <f t="shared" si="7"/>
        <v>1.8473629910902372</v>
      </c>
    </row>
    <row r="13" spans="1:17">
      <c r="A13" s="2" t="str">
        <f t="shared" si="0"/>
        <v>3-4</v>
      </c>
      <c r="B13" s="2">
        <v>3</v>
      </c>
      <c r="C13" s="2">
        <v>4</v>
      </c>
      <c r="D13" s="2">
        <v>11</v>
      </c>
      <c r="E13" s="2">
        <v>32000</v>
      </c>
      <c r="F13" s="8">
        <f t="shared" si="1"/>
        <v>27963.022980490605</v>
      </c>
      <c r="G13" s="8">
        <f t="shared" si="2"/>
        <v>1306.8218194472952</v>
      </c>
      <c r="H13" s="8">
        <f t="shared" si="3"/>
        <v>27514.469978322893</v>
      </c>
      <c r="I13" s="8"/>
      <c r="J13" s="8">
        <f t="shared" si="4"/>
        <v>-4485.5300216771066</v>
      </c>
      <c r="K13" s="8">
        <f t="shared" si="5"/>
        <v>4485.5300216771066</v>
      </c>
      <c r="L13" s="8">
        <f>SUMSQ(J$3:J13)/D13</f>
        <v>105136814.69171195</v>
      </c>
      <c r="M13" s="8">
        <f>AVERAGE(K$3:K13)</f>
        <v>8572.7266362579267</v>
      </c>
      <c r="N13" s="13">
        <f t="shared" si="6"/>
        <v>0.14017281317740957</v>
      </c>
      <c r="O13" s="13">
        <f>AVERAGE(N$3:N13)</f>
        <v>0.53775286995956517</v>
      </c>
      <c r="P13" s="8">
        <f>SUM(J$3:J13)</f>
        <v>12106.461475187876</v>
      </c>
      <c r="Q13" s="7">
        <f t="shared" si="7"/>
        <v>1.412206639598677</v>
      </c>
    </row>
    <row r="14" spans="1:17">
      <c r="A14" s="2" t="str">
        <f t="shared" si="0"/>
        <v>4-1</v>
      </c>
      <c r="B14" s="2">
        <v>4</v>
      </c>
      <c r="C14" s="2">
        <v>1</v>
      </c>
      <c r="D14" s="2">
        <v>12</v>
      </c>
      <c r="E14" s="2">
        <v>41000</v>
      </c>
      <c r="F14" s="8">
        <f t="shared" si="1"/>
        <v>30442.86031994411</v>
      </c>
      <c r="G14" s="8">
        <f t="shared" si="2"/>
        <v>1541.4249234485374</v>
      </c>
      <c r="H14" s="8">
        <f t="shared" si="3"/>
        <v>29269.844799937899</v>
      </c>
      <c r="I14" s="8"/>
      <c r="J14" s="18">
        <f t="shared" si="4"/>
        <v>-11730.155200062101</v>
      </c>
      <c r="K14" s="18">
        <f t="shared" si="5"/>
        <v>11730.155200062101</v>
      </c>
      <c r="L14" s="18">
        <f>SUMSQ(J$3:J14)/D14</f>
        <v>107841791.88553129</v>
      </c>
      <c r="M14" s="18">
        <f>AVERAGE(K$3:K14)</f>
        <v>8835.8456832416086</v>
      </c>
      <c r="N14" s="19">
        <f t="shared" si="6"/>
        <v>0.28610134634297807</v>
      </c>
      <c r="O14" s="19">
        <f>AVERAGE(N$3:N14)</f>
        <v>0.51678190965818294</v>
      </c>
      <c r="P14" s="18">
        <f>SUM(J$3:J14)</f>
        <v>376.30627512577485</v>
      </c>
      <c r="Q14" s="20">
        <f t="shared" si="7"/>
        <v>4.2588597471715832E-2</v>
      </c>
    </row>
    <row r="15" spans="1:17">
      <c r="A15" s="2" t="str">
        <f t="shared" si="0"/>
        <v>4-2</v>
      </c>
      <c r="B15" s="2">
        <v>4</v>
      </c>
      <c r="C15" s="2">
        <v>2</v>
      </c>
      <c r="D15" s="2">
        <v>13</v>
      </c>
      <c r="E15" s="2">
        <v>10000</v>
      </c>
      <c r="F15" s="8"/>
      <c r="G15" s="8"/>
      <c r="H15" s="8"/>
      <c r="I15" s="8">
        <f>F$14+(D15-D$14)*G$14</f>
        <v>31984.285243392645</v>
      </c>
      <c r="J15" s="8">
        <f t="shared" ref="J15:J18" si="8">I15-E15</f>
        <v>21984.285243392645</v>
      </c>
      <c r="K15" s="8">
        <f t="shared" si="5"/>
        <v>21984.285243392645</v>
      </c>
      <c r="L15" s="8">
        <f>SUMSQ(J$3:J15)/D15</f>
        <v>136723869.25301746</v>
      </c>
      <c r="M15" s="8">
        <f>AVERAGE(K$3:K15)</f>
        <v>9847.2641109455344</v>
      </c>
      <c r="N15" s="13">
        <f t="shared" ref="N15:N18" si="9">K15/E15</f>
        <v>2.1984285243392647</v>
      </c>
      <c r="O15" s="13">
        <f>AVERAGE(N$3:N15)</f>
        <v>0.6461393415567277</v>
      </c>
      <c r="P15" s="8">
        <f>SUM(J$3:J15)</f>
        <v>22360.59151851842</v>
      </c>
      <c r="Q15" s="7">
        <f t="shared" ref="Q15:Q18" si="10">P15/M15</f>
        <v>2.2707415244061484</v>
      </c>
    </row>
    <row r="16" spans="1:17">
      <c r="A16" s="2" t="str">
        <f t="shared" si="0"/>
        <v>4-3</v>
      </c>
      <c r="B16" s="2">
        <v>4</v>
      </c>
      <c r="C16" s="2">
        <v>3</v>
      </c>
      <c r="D16" s="2">
        <v>14</v>
      </c>
      <c r="E16" s="2">
        <v>16800</v>
      </c>
      <c r="F16" s="8"/>
      <c r="G16" s="8"/>
      <c r="H16" s="8"/>
      <c r="I16" s="8">
        <f t="shared" ref="I16:I18" si="11">F$14+(D16-D$14)*G$14</f>
        <v>33525.710166841185</v>
      </c>
      <c r="J16" s="8">
        <f t="shared" si="8"/>
        <v>16725.710166841185</v>
      </c>
      <c r="K16" s="8">
        <f t="shared" si="5"/>
        <v>16725.710166841185</v>
      </c>
      <c r="L16" s="8">
        <f>SUMSQ(J$3:J16)/D16</f>
        <v>146939977.2053144</v>
      </c>
      <c r="M16" s="8">
        <f>AVERAGE(K$3:K16)</f>
        <v>10338.581686366653</v>
      </c>
      <c r="N16" s="13">
        <f t="shared" si="9"/>
        <v>0.99557798612149917</v>
      </c>
      <c r="O16" s="13">
        <f>AVERAGE(N$3:N16)</f>
        <v>0.67109924473992577</v>
      </c>
      <c r="P16" s="8">
        <f>SUM(J$3:J16)</f>
        <v>39086.301685359605</v>
      </c>
      <c r="Q16" s="7">
        <f t="shared" si="10"/>
        <v>3.7806251254852663</v>
      </c>
    </row>
    <row r="17" spans="1:17">
      <c r="A17" s="2" t="str">
        <f t="shared" si="0"/>
        <v>4-4</v>
      </c>
      <c r="B17" s="2">
        <v>4</v>
      </c>
      <c r="C17" s="2">
        <v>4</v>
      </c>
      <c r="D17" s="2">
        <v>15</v>
      </c>
      <c r="E17" s="2">
        <v>24500</v>
      </c>
      <c r="F17" s="8"/>
      <c r="G17" s="8"/>
      <c r="H17" s="8"/>
      <c r="I17" s="8">
        <f t="shared" si="11"/>
        <v>35067.135090289725</v>
      </c>
      <c r="J17" s="8">
        <f t="shared" si="8"/>
        <v>10567.135090289725</v>
      </c>
      <c r="K17" s="8">
        <f t="shared" si="5"/>
        <v>10567.135090289725</v>
      </c>
      <c r="L17" s="8">
        <f>SUMSQ(J$3:J17)/D17</f>
        <v>144588268.32605559</v>
      </c>
      <c r="M17" s="8">
        <f>AVERAGE(K$3:K17)</f>
        <v>10353.818579961524</v>
      </c>
      <c r="N17" s="13">
        <f t="shared" si="9"/>
        <v>0.43131163633835612</v>
      </c>
      <c r="O17" s="13">
        <f>AVERAGE(N$3:N17)</f>
        <v>0.655113404179821</v>
      </c>
      <c r="P17" s="8">
        <f>SUM(J$3:J17)</f>
        <v>49653.43677564933</v>
      </c>
      <c r="Q17" s="7">
        <f t="shared" si="10"/>
        <v>4.7956641689421842</v>
      </c>
    </row>
    <row r="18" spans="1:17">
      <c r="A18" s="2" t="str">
        <f t="shared" si="0"/>
        <v>5-1</v>
      </c>
      <c r="B18" s="2">
        <v>5</v>
      </c>
      <c r="C18" s="2">
        <v>1</v>
      </c>
      <c r="D18" s="2">
        <v>16</v>
      </c>
      <c r="E18" s="2">
        <v>36800</v>
      </c>
      <c r="F18" s="8"/>
      <c r="G18" s="8"/>
      <c r="H18" s="8"/>
      <c r="I18" s="8">
        <f t="shared" si="11"/>
        <v>36608.560013738257</v>
      </c>
      <c r="J18" s="8">
        <f t="shared" si="8"/>
        <v>-191.43998626174289</v>
      </c>
      <c r="K18" s="8">
        <f t="shared" si="5"/>
        <v>191.43998626174289</v>
      </c>
      <c r="L18" s="8">
        <f>SUMSQ(J$3:J18)/D18</f>
        <v>135553792.13494837</v>
      </c>
      <c r="M18" s="8">
        <f>AVERAGE(K$3:K18)</f>
        <v>9718.6699178552881</v>
      </c>
      <c r="N18" s="13">
        <f t="shared" si="9"/>
        <v>5.2021735397212738E-3</v>
      </c>
      <c r="O18" s="13">
        <f>AVERAGE(N$3:N18)</f>
        <v>0.61449395226481485</v>
      </c>
      <c r="P18" s="8">
        <f>SUM(J$3:J18)</f>
        <v>49461.996789387587</v>
      </c>
      <c r="Q18" s="7">
        <f t="shared" si="10"/>
        <v>5.0893792265251498</v>
      </c>
    </row>
    <row r="21" spans="1:17">
      <c r="F21" s="1" t="s">
        <v>32</v>
      </c>
      <c r="G21" s="1" t="s">
        <v>33</v>
      </c>
      <c r="H21" s="1"/>
    </row>
    <row r="22" spans="1:17">
      <c r="A22" t="s">
        <v>4</v>
      </c>
      <c r="B22"/>
      <c r="C22"/>
      <c r="D22"/>
      <c r="E22"/>
      <c r="F22" s="2">
        <v>0.1</v>
      </c>
      <c r="G22" s="2">
        <v>0.2</v>
      </c>
      <c r="I22"/>
      <c r="J22"/>
      <c r="K22"/>
    </row>
    <row r="23" spans="1:17" ht="14" thickBot="1">
      <c r="A23"/>
      <c r="B23"/>
      <c r="C23"/>
      <c r="D23"/>
      <c r="E23"/>
      <c r="F23"/>
      <c r="G23"/>
      <c r="H23"/>
      <c r="I23"/>
      <c r="J23"/>
      <c r="K23"/>
    </row>
    <row r="24" spans="1:17">
      <c r="A24" s="6" t="s">
        <v>5</v>
      </c>
      <c r="B24" s="6"/>
      <c r="C24"/>
      <c r="D24"/>
      <c r="E24"/>
      <c r="F24"/>
      <c r="G24"/>
      <c r="H24"/>
      <c r="I24"/>
      <c r="J24"/>
      <c r="K24"/>
    </row>
    <row r="25" spans="1:17">
      <c r="A25" s="3" t="s">
        <v>6</v>
      </c>
      <c r="B25" s="3">
        <v>0.48132719654283157</v>
      </c>
      <c r="C25"/>
      <c r="D25"/>
      <c r="E25"/>
      <c r="F25"/>
      <c r="G25"/>
      <c r="H25"/>
      <c r="I25"/>
      <c r="J25"/>
      <c r="K25"/>
    </row>
    <row r="26" spans="1:17">
      <c r="A26" s="3" t="s">
        <v>7</v>
      </c>
      <c r="B26" s="3">
        <v>0.23167587013178159</v>
      </c>
      <c r="C26"/>
      <c r="D26"/>
      <c r="E26"/>
      <c r="F26"/>
      <c r="G26"/>
      <c r="H26"/>
      <c r="I26"/>
      <c r="J26"/>
      <c r="K26"/>
    </row>
    <row r="27" spans="1:17">
      <c r="A27" s="3" t="s">
        <v>8</v>
      </c>
      <c r="B27" s="3">
        <v>0.15484345714495973</v>
      </c>
      <c r="C27"/>
      <c r="D27"/>
      <c r="E27"/>
      <c r="F27"/>
      <c r="G27"/>
      <c r="H27"/>
      <c r="I27"/>
      <c r="J27"/>
      <c r="K27"/>
    </row>
    <row r="28" spans="1:17">
      <c r="A28" s="3" t="s">
        <v>9</v>
      </c>
      <c r="B28" s="3">
        <v>10666.883374838262</v>
      </c>
      <c r="C28"/>
      <c r="D28"/>
      <c r="E28"/>
      <c r="F28"/>
      <c r="G28"/>
      <c r="H28"/>
      <c r="I28"/>
      <c r="J28"/>
      <c r="K28"/>
    </row>
    <row r="29" spans="1:17" ht="14" thickBot="1">
      <c r="A29" s="4" t="s">
        <v>10</v>
      </c>
      <c r="B29" s="4">
        <v>12</v>
      </c>
      <c r="C29"/>
      <c r="D29"/>
      <c r="E29"/>
      <c r="F29"/>
      <c r="G29"/>
      <c r="H29"/>
      <c r="I29"/>
      <c r="J29"/>
      <c r="K29"/>
    </row>
    <row r="30" spans="1:17">
      <c r="A30"/>
      <c r="B30"/>
      <c r="C30"/>
      <c r="D30"/>
      <c r="E30"/>
      <c r="F30"/>
      <c r="G30"/>
      <c r="H30"/>
      <c r="I30"/>
      <c r="J30"/>
      <c r="K30"/>
    </row>
    <row r="31" spans="1:17" ht="14" thickBot="1">
      <c r="A31" t="s">
        <v>11</v>
      </c>
      <c r="B31"/>
      <c r="C31"/>
      <c r="D31"/>
      <c r="E31"/>
      <c r="F31"/>
      <c r="G31"/>
      <c r="H31"/>
      <c r="I31"/>
      <c r="J31"/>
      <c r="K31"/>
    </row>
    <row r="32" spans="1:17">
      <c r="A32" s="5"/>
      <c r="B32" s="5" t="s">
        <v>15</v>
      </c>
      <c r="C32" s="5" t="s">
        <v>16</v>
      </c>
      <c r="D32" s="5" t="s">
        <v>17</v>
      </c>
      <c r="E32" s="5" t="s">
        <v>18</v>
      </c>
      <c r="F32" s="5" t="s">
        <v>19</v>
      </c>
      <c r="G32"/>
      <c r="H32"/>
      <c r="I32"/>
      <c r="J32"/>
      <c r="K32"/>
    </row>
    <row r="33" spans="1:11">
      <c r="A33" s="3" t="s">
        <v>12</v>
      </c>
      <c r="B33" s="3">
        <v>1</v>
      </c>
      <c r="C33" s="3">
        <v>343092657.34265757</v>
      </c>
      <c r="D33" s="3">
        <v>343092657.34265757</v>
      </c>
      <c r="E33" s="3">
        <v>3.0153402857660896</v>
      </c>
      <c r="F33" s="3">
        <v>0.11312702244665576</v>
      </c>
      <c r="G33"/>
      <c r="H33"/>
      <c r="I33"/>
      <c r="J33"/>
      <c r="K33"/>
    </row>
    <row r="34" spans="1:11">
      <c r="A34" s="3" t="s">
        <v>13</v>
      </c>
      <c r="B34" s="3">
        <v>10</v>
      </c>
      <c r="C34" s="3">
        <v>1137824009.3240092</v>
      </c>
      <c r="D34" s="3">
        <v>113782400.93240091</v>
      </c>
      <c r="E34" s="3"/>
      <c r="F34" s="3"/>
      <c r="G34"/>
      <c r="H34"/>
      <c r="I34"/>
      <c r="J34"/>
      <c r="K34"/>
    </row>
    <row r="35" spans="1:11" ht="14" thickBot="1">
      <c r="A35" s="4" t="s">
        <v>14</v>
      </c>
      <c r="B35" s="4">
        <v>11</v>
      </c>
      <c r="C35" s="4">
        <v>1480916666.6666667</v>
      </c>
      <c r="D35" s="4"/>
      <c r="E35" s="4"/>
      <c r="F35" s="4"/>
      <c r="G35"/>
      <c r="H35"/>
      <c r="I35"/>
      <c r="J35"/>
      <c r="K35"/>
    </row>
    <row r="36" spans="1:11" ht="14" thickBot="1">
      <c r="A36"/>
      <c r="B36"/>
      <c r="C36"/>
      <c r="D36"/>
      <c r="E36"/>
      <c r="F36"/>
      <c r="G36"/>
      <c r="H36"/>
      <c r="I36"/>
      <c r="J36"/>
      <c r="K36"/>
    </row>
    <row r="37" spans="1:11">
      <c r="A37" s="5"/>
      <c r="B37" s="5" t="s">
        <v>20</v>
      </c>
      <c r="C37" s="5" t="s">
        <v>9</v>
      </c>
      <c r="D37" s="5" t="s">
        <v>21</v>
      </c>
      <c r="E37" s="5" t="s">
        <v>22</v>
      </c>
      <c r="F37" s="5" t="s">
        <v>23</v>
      </c>
      <c r="G37" s="5" t="s">
        <v>24</v>
      </c>
      <c r="H37" s="5"/>
      <c r="I37" s="5" t="s">
        <v>25</v>
      </c>
      <c r="J37" s="5" t="s">
        <v>26</v>
      </c>
      <c r="K37" s="12"/>
    </row>
    <row r="38" spans="1:11">
      <c r="A38" s="21" t="s">
        <v>57</v>
      </c>
      <c r="B38" s="15">
        <v>12015.15151515151</v>
      </c>
      <c r="C38" s="3">
        <v>6565.0128935574921</v>
      </c>
      <c r="D38" s="3">
        <v>1.830179423858018</v>
      </c>
      <c r="E38" s="3">
        <v>9.71472667318381E-2</v>
      </c>
      <c r="F38" s="3">
        <v>-2612.6087140105792</v>
      </c>
      <c r="G38" s="3">
        <v>26642.911744313598</v>
      </c>
      <c r="H38" s="3"/>
      <c r="I38" s="3">
        <v>-2612.6087140105792</v>
      </c>
      <c r="J38" s="3">
        <v>26642.911744313598</v>
      </c>
      <c r="K38" s="3"/>
    </row>
    <row r="39" spans="1:11" ht="14" thickBot="1">
      <c r="A39" s="17" t="s">
        <v>58</v>
      </c>
      <c r="B39" s="17">
        <v>1548.9510489510494</v>
      </c>
      <c r="C39" s="4">
        <v>892.00959938859694</v>
      </c>
      <c r="D39" s="4">
        <v>1.7364735200302044</v>
      </c>
      <c r="E39" s="4">
        <v>0.11312702244665587</v>
      </c>
      <c r="F39" s="4">
        <v>-438.5701872634213</v>
      </c>
      <c r="G39" s="4">
        <v>3536.4722851655201</v>
      </c>
      <c r="H39" s="4"/>
      <c r="I39" s="4">
        <v>-438.5701872634213</v>
      </c>
      <c r="J39" s="4">
        <v>3536.4722851655201</v>
      </c>
      <c r="K39" s="3"/>
    </row>
    <row r="40" spans="1:11">
      <c r="A40"/>
      <c r="B40"/>
      <c r="C40"/>
      <c r="D40"/>
      <c r="E40"/>
      <c r="F40"/>
      <c r="G40"/>
      <c r="H40"/>
      <c r="I40"/>
      <c r="J40"/>
      <c r="K40"/>
    </row>
    <row r="41" spans="1:11">
      <c r="A41"/>
      <c r="B41"/>
      <c r="C41"/>
      <c r="D41"/>
      <c r="E41"/>
      <c r="F41"/>
      <c r="G41"/>
      <c r="H41"/>
      <c r="I41"/>
      <c r="J41"/>
      <c r="K41"/>
    </row>
    <row r="42" spans="1:11">
      <c r="A42"/>
      <c r="B42"/>
      <c r="C42"/>
      <c r="D42"/>
      <c r="E42"/>
      <c r="F42"/>
      <c r="G42"/>
      <c r="H42"/>
      <c r="I42"/>
      <c r="J42"/>
      <c r="K4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"/>
  <sheetViews>
    <sheetView tabSelected="1" zoomScaleNormal="100" workbookViewId="0">
      <pane ySplit="1" topLeftCell="A2" activePane="bottomLeft" state="frozen"/>
      <selection pane="bottomLeft" activeCell="H16" sqref="H16"/>
    </sheetView>
  </sheetViews>
  <sheetFormatPr defaultColWidth="12.69921875" defaultRowHeight="13.5"/>
  <cols>
    <col min="1" max="1" width="6.3984375" style="2" bestFit="1" customWidth="1"/>
    <col min="2" max="2" width="6.09765625" style="2" customWidth="1"/>
    <col min="3" max="3" width="5.59765625" style="2" customWidth="1"/>
    <col min="4" max="4" width="6.59765625" style="2" customWidth="1"/>
    <col min="5" max="6" width="9.69921875" style="2" customWidth="1"/>
    <col min="7" max="9" width="10" style="2" customWidth="1"/>
    <col min="10" max="10" width="9.3984375" style="2" customWidth="1"/>
    <col min="11" max="11" width="11" style="2" customWidth="1"/>
    <col min="12" max="12" width="9.8984375" style="2" customWidth="1"/>
    <col min="13" max="13" width="14.59765625" style="2" customWidth="1"/>
    <col min="14" max="14" width="9.09765625" style="2" customWidth="1"/>
    <col min="15" max="15" width="10.3984375" style="2" customWidth="1"/>
    <col min="16" max="16" width="11" style="2" customWidth="1"/>
    <col min="17" max="17" width="9.69921875" style="2" customWidth="1"/>
    <col min="18" max="18" width="9" style="2" customWidth="1"/>
    <col min="19" max="16384" width="12.69921875" style="2"/>
  </cols>
  <sheetData>
    <row r="1" spans="1:18" s="1" customFormat="1">
      <c r="A1" s="1" t="s">
        <v>2</v>
      </c>
      <c r="B1" s="1" t="s">
        <v>0</v>
      </c>
      <c r="C1" s="1" t="s">
        <v>35</v>
      </c>
      <c r="D1" s="11" t="s">
        <v>28</v>
      </c>
      <c r="E1" s="11" t="s">
        <v>36</v>
      </c>
      <c r="F1" s="11" t="s">
        <v>29</v>
      </c>
      <c r="G1" s="11" t="s">
        <v>30</v>
      </c>
      <c r="H1" s="11" t="s">
        <v>38</v>
      </c>
      <c r="I1" s="11" t="s">
        <v>37</v>
      </c>
      <c r="J1" s="11" t="s">
        <v>31</v>
      </c>
      <c r="K1" s="11" t="s">
        <v>34</v>
      </c>
      <c r="L1" s="1" t="s">
        <v>48</v>
      </c>
      <c r="M1" s="1" t="s">
        <v>41</v>
      </c>
      <c r="N1" s="1" t="s">
        <v>42</v>
      </c>
      <c r="O1" s="1" t="s">
        <v>27</v>
      </c>
      <c r="P1" s="1" t="s">
        <v>43</v>
      </c>
      <c r="Q1" s="1" t="s">
        <v>44</v>
      </c>
      <c r="R1" s="1" t="s">
        <v>45</v>
      </c>
    </row>
    <row r="2" spans="1:18" s="9" customFormat="1">
      <c r="D2" s="9">
        <v>0</v>
      </c>
      <c r="F2" s="22">
        <f>Static!B37</f>
        <v>18438.988095238095</v>
      </c>
      <c r="G2" s="22">
        <f>Static!B38</f>
        <v>523.80952380952385</v>
      </c>
      <c r="H2" s="10"/>
      <c r="I2" s="10"/>
    </row>
    <row r="3" spans="1:18">
      <c r="A3" s="2" t="str">
        <f t="shared" ref="A3:A18" si="0">B3&amp;"-"&amp;C3</f>
        <v>1-2</v>
      </c>
      <c r="B3" s="2">
        <v>1</v>
      </c>
      <c r="C3" s="2">
        <v>2</v>
      </c>
      <c r="D3" s="2">
        <v>1</v>
      </c>
      <c r="E3" s="2">
        <v>8000</v>
      </c>
      <c r="F3" s="8">
        <f>F$22*(E3/H3)+(1-F$22)*(F2+G2)</f>
        <v>18862.6890944689</v>
      </c>
      <c r="G3" s="8">
        <f>G$22*(F3-F2)+(1-G$22)*G2</f>
        <v>513.79867135165205</v>
      </c>
      <c r="H3" s="20">
        <f>Static!G2</f>
        <v>0.47168067193938779</v>
      </c>
      <c r="I3" s="8">
        <f>(F2+G2)*H3</f>
        <v>8944.3851228030035</v>
      </c>
      <c r="J3" s="8"/>
      <c r="K3" s="8">
        <f>I3-E3</f>
        <v>944.38512280300347</v>
      </c>
      <c r="L3" s="8">
        <f>ABS(K3)</f>
        <v>944.38512280300347</v>
      </c>
      <c r="M3" s="8">
        <f>SUMSQ(K$3:K3)/D3</f>
        <v>891863.26017164392</v>
      </c>
      <c r="N3" s="8">
        <f>AVERAGE(L$3:L3)</f>
        <v>944.38512280300347</v>
      </c>
      <c r="O3" s="13">
        <f>L3/E3</f>
        <v>0.11804814035037543</v>
      </c>
      <c r="P3" s="13">
        <f>AVERAGE(O$3:O3)</f>
        <v>0.11804814035037543</v>
      </c>
      <c r="Q3" s="8">
        <f>SUM(K$3:K3)</f>
        <v>944.38512280300347</v>
      </c>
      <c r="R3" s="7">
        <f>Q3/N3</f>
        <v>1</v>
      </c>
    </row>
    <row r="4" spans="1:18">
      <c r="A4" s="2" t="str">
        <f t="shared" si="0"/>
        <v>1-3</v>
      </c>
      <c r="B4" s="2">
        <v>1</v>
      </c>
      <c r="C4" s="2">
        <v>3</v>
      </c>
      <c r="D4" s="2">
        <v>2</v>
      </c>
      <c r="E4" s="2">
        <v>13000</v>
      </c>
      <c r="F4" s="8">
        <f t="shared" ref="F4:F6" si="1">F$22*(E4/H4)+(1-F$22)*(F3+G3)</f>
        <v>19358.783923059131</v>
      </c>
      <c r="G4" s="8">
        <f t="shared" ref="G4:G6" si="2">G$22*(F4-F3)+(1-G$22)*G3</f>
        <v>512.02828707550998</v>
      </c>
      <c r="H4" s="20">
        <f>Static!G3</f>
        <v>0.68340443601506251</v>
      </c>
      <c r="I4" s="8">
        <f t="shared" ref="I4:I14" si="3">(F3+G3)*H4</f>
        <v>13241.977693553352</v>
      </c>
      <c r="J4" s="8"/>
      <c r="K4" s="8">
        <f t="shared" ref="K4:K14" si="4">I4-E4</f>
        <v>241.97769355335186</v>
      </c>
      <c r="L4" s="8">
        <f t="shared" ref="L4:L18" si="5">ABS(K4)</f>
        <v>241.97769355335186</v>
      </c>
      <c r="M4" s="8">
        <f>SUMSQ(K$3:K4)/D4</f>
        <v>475208.23217452189</v>
      </c>
      <c r="N4" s="8">
        <f>AVERAGE(L$3:L4)</f>
        <v>593.18140817817766</v>
      </c>
      <c r="O4" s="13">
        <f t="shared" ref="O4:O18" si="6">L4/E4</f>
        <v>1.8613668734873221E-2</v>
      </c>
      <c r="P4" s="13">
        <f>AVERAGE(O$3:O4)</f>
        <v>6.8330904542624332E-2</v>
      </c>
      <c r="Q4" s="8">
        <f>SUM(K$3:K4)</f>
        <v>1186.3628163563553</v>
      </c>
      <c r="R4" s="7">
        <f t="shared" ref="R4:R18" si="7">Q4/N4</f>
        <v>2</v>
      </c>
    </row>
    <row r="5" spans="1:18">
      <c r="A5" s="2" t="str">
        <f t="shared" si="0"/>
        <v>1-4</v>
      </c>
      <c r="B5" s="2">
        <v>1</v>
      </c>
      <c r="C5" s="2">
        <v>4</v>
      </c>
      <c r="D5" s="2">
        <v>3</v>
      </c>
      <c r="E5" s="2">
        <v>23000</v>
      </c>
      <c r="F5" s="8">
        <f t="shared" si="1"/>
        <v>19859.58305279876</v>
      </c>
      <c r="G5" s="8">
        <f t="shared" si="2"/>
        <v>510.90537134192198</v>
      </c>
      <c r="H5" s="20">
        <f>Static!G4</f>
        <v>1.1707081255011917</v>
      </c>
      <c r="I5" s="8">
        <f t="shared" si="3"/>
        <v>23262.921314712919</v>
      </c>
      <c r="J5" s="8"/>
      <c r="K5" s="8">
        <f t="shared" si="4"/>
        <v>262.92131471291941</v>
      </c>
      <c r="L5" s="8">
        <f t="shared" si="5"/>
        <v>262.92131471291941</v>
      </c>
      <c r="M5" s="8">
        <f>SUMSQ(K$3:K5)/D5</f>
        <v>339848.0273598046</v>
      </c>
      <c r="N5" s="8">
        <f>AVERAGE(L$3:L5)</f>
        <v>483.09471035642491</v>
      </c>
      <c r="O5" s="13">
        <f t="shared" si="6"/>
        <v>1.1431361509257366E-2</v>
      </c>
      <c r="P5" s="13">
        <f>AVERAGE(O$3:O5)</f>
        <v>4.9364390198168677E-2</v>
      </c>
      <c r="Q5" s="8">
        <f>SUM(K$3:K5)</f>
        <v>1449.2841310692747</v>
      </c>
      <c r="R5" s="7">
        <f t="shared" si="7"/>
        <v>3</v>
      </c>
    </row>
    <row r="6" spans="1:18">
      <c r="A6" s="2" t="str">
        <f t="shared" si="0"/>
        <v>2-1</v>
      </c>
      <c r="B6" s="2">
        <v>2</v>
      </c>
      <c r="C6" s="2">
        <v>1</v>
      </c>
      <c r="D6" s="2">
        <v>4</v>
      </c>
      <c r="E6" s="2">
        <v>34000</v>
      </c>
      <c r="F6" s="8">
        <f t="shared" si="1"/>
        <v>20373.340933999938</v>
      </c>
      <c r="G6" s="8">
        <f t="shared" si="2"/>
        <v>511.19062232784762</v>
      </c>
      <c r="H6" s="20">
        <f>Static!G5</f>
        <v>1.6644198124048513</v>
      </c>
      <c r="I6" s="8">
        <f t="shared" si="3"/>
        <v>33905.044521503434</v>
      </c>
      <c r="J6" s="8"/>
      <c r="K6" s="8">
        <f t="shared" si="4"/>
        <v>-94.955478496565775</v>
      </c>
      <c r="L6" s="8">
        <f t="shared" si="5"/>
        <v>94.955478496565775</v>
      </c>
      <c r="M6" s="8">
        <f>SUMSQ(K$3:K6)/D6</f>
        <v>257140.15624398139</v>
      </c>
      <c r="N6" s="8">
        <f>AVERAGE(L$3:L6)</f>
        <v>386.05990239146013</v>
      </c>
      <c r="O6" s="13">
        <f t="shared" si="6"/>
        <v>2.792808191075464E-3</v>
      </c>
      <c r="P6" s="13">
        <f>AVERAGE(O$3:O6)</f>
        <v>3.7721494696395373E-2</v>
      </c>
      <c r="Q6" s="8">
        <f>SUM(K$3:K6)</f>
        <v>1354.328652572709</v>
      </c>
      <c r="R6" s="7">
        <f t="shared" si="7"/>
        <v>3.5080790420949644</v>
      </c>
    </row>
    <row r="7" spans="1:18">
      <c r="A7" s="2" t="str">
        <f t="shared" si="0"/>
        <v>2-2</v>
      </c>
      <c r="B7" s="2">
        <v>2</v>
      </c>
      <c r="C7" s="2">
        <v>2</v>
      </c>
      <c r="D7" s="2">
        <v>5</v>
      </c>
      <c r="E7" s="2">
        <v>10000</v>
      </c>
      <c r="F7" s="8">
        <f t="shared" ref="F7" si="8">F$22*(E7/H7)+(1-F$22)*(F6+G6)</f>
        <v>20911.142203615251</v>
      </c>
      <c r="G7" s="8">
        <f t="shared" ref="G7" si="9">G$22*(F7-F6)+(1-G$22)*G6</f>
        <v>513.85168705659419</v>
      </c>
      <c r="H7" s="7">
        <f>H$22*(E3/F3)+(1-H$22)*H3</f>
        <v>0.46692437307781176</v>
      </c>
      <c r="I7" s="8">
        <f t="shared" si="3"/>
        <v>9751.496803962129</v>
      </c>
      <c r="J7" s="8"/>
      <c r="K7" s="8">
        <f t="shared" si="4"/>
        <v>-248.50319603787102</v>
      </c>
      <c r="L7" s="8">
        <f t="shared" si="5"/>
        <v>248.50319603787102</v>
      </c>
      <c r="M7" s="8">
        <f>SUMSQ(K$3:K7)/D7</f>
        <v>218062.89268339245</v>
      </c>
      <c r="N7" s="8">
        <f>AVERAGE(L$3:L7)</f>
        <v>358.54856112074231</v>
      </c>
      <c r="O7" s="13">
        <f t="shared" si="6"/>
        <v>2.4850319603787103E-2</v>
      </c>
      <c r="P7" s="13">
        <f>AVERAGE(O$3:O7)</f>
        <v>3.5147259677873723E-2</v>
      </c>
      <c r="Q7" s="8">
        <f>SUM(K$3:K7)</f>
        <v>1105.8254565348379</v>
      </c>
      <c r="R7" s="7">
        <f t="shared" si="7"/>
        <v>3.0841720660606637</v>
      </c>
    </row>
    <row r="8" spans="1:18">
      <c r="A8" s="2" t="str">
        <f t="shared" si="0"/>
        <v>2-3</v>
      </c>
      <c r="B8" s="2">
        <v>2</v>
      </c>
      <c r="C8" s="2">
        <v>3</v>
      </c>
      <c r="D8" s="2">
        <v>6</v>
      </c>
      <c r="E8" s="2">
        <v>18000</v>
      </c>
      <c r="F8" s="8">
        <f t="shared" ref="F8:F14" si="10">F$22*(E8/H8)+(1-F$22)*(F7+G7)</f>
        <v>21672.972591810889</v>
      </c>
      <c r="G8" s="8">
        <f t="shared" ref="G8:G14" si="11">G$22*(F8-F7)+(1-G$22)*G7</f>
        <v>538.64955717049861</v>
      </c>
      <c r="H8" s="7">
        <f t="shared" ref="H8:H18" si="12">H$22*(E4/F4)+(1-H$22)*H4</f>
        <v>0.68221697088404332</v>
      </c>
      <c r="I8" s="8">
        <f t="shared" si="3"/>
        <v>14616.49443330328</v>
      </c>
      <c r="J8" s="8"/>
      <c r="K8" s="8">
        <f t="shared" si="4"/>
        <v>-3383.5055666967201</v>
      </c>
      <c r="L8" s="8">
        <f t="shared" si="5"/>
        <v>3383.5055666967201</v>
      </c>
      <c r="M8" s="8">
        <f>SUMSQ(K$3:K8)/D8</f>
        <v>2089737.3972141091</v>
      </c>
      <c r="N8" s="8">
        <f>AVERAGE(L$3:L8)</f>
        <v>862.70806205007193</v>
      </c>
      <c r="O8" s="13">
        <f t="shared" si="6"/>
        <v>0.1879725314831511</v>
      </c>
      <c r="P8" s="13">
        <f>AVERAGE(O$3:O8)</f>
        <v>6.0618138312086622E-2</v>
      </c>
      <c r="Q8" s="8">
        <f>SUM(K$3:K8)</f>
        <v>-2277.6801101618821</v>
      </c>
      <c r="R8" s="7">
        <f t="shared" si="7"/>
        <v>-2.6401516461424754</v>
      </c>
    </row>
    <row r="9" spans="1:18">
      <c r="A9" s="2" t="str">
        <f t="shared" si="0"/>
        <v>2-4</v>
      </c>
      <c r="B9" s="2">
        <v>2</v>
      </c>
      <c r="C9" s="2">
        <v>4</v>
      </c>
      <c r="D9" s="2">
        <v>7</v>
      </c>
      <c r="E9" s="2">
        <v>23000</v>
      </c>
      <c r="F9" s="8">
        <f t="shared" si="10"/>
        <v>22084.408939158377</v>
      </c>
      <c r="G9" s="8">
        <f t="shared" si="11"/>
        <v>525.9282361881975</v>
      </c>
      <c r="H9" s="7">
        <f t="shared" si="12"/>
        <v>1.1694504190915798</v>
      </c>
      <c r="I9" s="8">
        <f t="shared" si="3"/>
        <v>25975.3908308301</v>
      </c>
      <c r="J9" s="8"/>
      <c r="K9" s="8">
        <f t="shared" si="4"/>
        <v>2975.3908308300997</v>
      </c>
      <c r="L9" s="8">
        <f t="shared" si="5"/>
        <v>2975.3908308300997</v>
      </c>
      <c r="M9" s="8">
        <f>SUMSQ(K$3:K9)/D9</f>
        <v>3055910.7113532126</v>
      </c>
      <c r="N9" s="8">
        <f>AVERAGE(L$3:L9)</f>
        <v>1164.5198861615045</v>
      </c>
      <c r="O9" s="13">
        <f t="shared" si="6"/>
        <v>0.12936481873174346</v>
      </c>
      <c r="P9" s="13">
        <f>AVERAGE(O$3:O9)</f>
        <v>7.0439092657751876E-2</v>
      </c>
      <c r="Q9" s="8">
        <f>SUM(K$3:K9)</f>
        <v>697.71072066821762</v>
      </c>
      <c r="R9" s="7">
        <f t="shared" si="7"/>
        <v>0.59914023707058772</v>
      </c>
    </row>
    <row r="10" spans="1:18">
      <c r="A10" s="2" t="str">
        <f t="shared" si="0"/>
        <v>3-1</v>
      </c>
      <c r="B10" s="2">
        <v>3</v>
      </c>
      <c r="C10" s="2">
        <v>1</v>
      </c>
      <c r="D10" s="2">
        <v>8</v>
      </c>
      <c r="E10" s="2">
        <v>38000</v>
      </c>
      <c r="F10" s="8">
        <f t="shared" si="10"/>
        <v>22621.055645168399</v>
      </c>
      <c r="G10" s="8">
        <f t="shared" si="11"/>
        <v>527.00008317037998</v>
      </c>
      <c r="H10" s="7">
        <f t="shared" si="12"/>
        <v>1.6648625856587027</v>
      </c>
      <c r="I10" s="8">
        <f t="shared" si="3"/>
        <v>37643.104412362583</v>
      </c>
      <c r="J10" s="8"/>
      <c r="K10" s="8">
        <f t="shared" si="4"/>
        <v>-356.89558763741661</v>
      </c>
      <c r="L10" s="8">
        <f t="shared" si="5"/>
        <v>356.89558763741661</v>
      </c>
      <c r="M10" s="8">
        <f>SUMSQ(K$3:K10)/D10</f>
        <v>2689843.6799934432</v>
      </c>
      <c r="N10" s="8">
        <f>AVERAGE(L$3:L10)</f>
        <v>1063.5668488459935</v>
      </c>
      <c r="O10" s="13">
        <f t="shared" si="6"/>
        <v>9.3919891483530693E-3</v>
      </c>
      <c r="P10" s="13">
        <f>AVERAGE(O$3:O10)</f>
        <v>6.2808204719077027E-2</v>
      </c>
      <c r="Q10" s="8">
        <f>SUM(K$3:K10)</f>
        <v>340.81513303080101</v>
      </c>
      <c r="R10" s="7">
        <f t="shared" si="7"/>
        <v>0.32044542700874618</v>
      </c>
    </row>
    <row r="11" spans="1:18">
      <c r="A11" s="2" t="str">
        <f t="shared" si="0"/>
        <v>3-2</v>
      </c>
      <c r="B11" s="2">
        <v>3</v>
      </c>
      <c r="C11" s="2">
        <v>2</v>
      </c>
      <c r="D11" s="2">
        <v>9</v>
      </c>
      <c r="E11" s="2">
        <v>12000</v>
      </c>
      <c r="F11" s="8">
        <f t="shared" si="10"/>
        <v>23272.558143781367</v>
      </c>
      <c r="G11" s="8">
        <f t="shared" si="11"/>
        <v>539.45032471463878</v>
      </c>
      <c r="H11" s="7">
        <f t="shared" si="12"/>
        <v>0.46805333118989023</v>
      </c>
      <c r="I11" s="8">
        <f t="shared" si="3"/>
        <v>10834.524594218186</v>
      </c>
      <c r="J11" s="8"/>
      <c r="K11" s="8">
        <f t="shared" si="4"/>
        <v>-1165.4754057818136</v>
      </c>
      <c r="L11" s="8">
        <f t="shared" si="5"/>
        <v>1165.4754057818136</v>
      </c>
      <c r="M11" s="8">
        <f>SUMSQ(K$3:K11)/D11</f>
        <v>2541898.0401588697</v>
      </c>
      <c r="N11" s="8">
        <f>AVERAGE(L$3:L11)</f>
        <v>1074.8900218388624</v>
      </c>
      <c r="O11" s="13">
        <f t="shared" si="6"/>
        <v>9.7122950481817807E-2</v>
      </c>
      <c r="P11" s="13">
        <f>AVERAGE(O$3:O11)</f>
        <v>6.6620954248270456E-2</v>
      </c>
      <c r="Q11" s="8">
        <f>SUM(K$3:K11)</f>
        <v>-824.6602727510126</v>
      </c>
      <c r="R11" s="7">
        <f t="shared" si="7"/>
        <v>-0.76720432415981443</v>
      </c>
    </row>
    <row r="12" spans="1:18">
      <c r="A12" s="2" t="str">
        <f t="shared" si="0"/>
        <v>3-3</v>
      </c>
      <c r="B12" s="2">
        <v>3</v>
      </c>
      <c r="C12" s="2">
        <v>3</v>
      </c>
      <c r="D12" s="2">
        <v>10</v>
      </c>
      <c r="E12" s="2">
        <v>13000</v>
      </c>
      <c r="F12" s="8">
        <f t="shared" si="10"/>
        <v>23553.911942521681</v>
      </c>
      <c r="G12" s="8">
        <f t="shared" si="11"/>
        <v>513.64067211720635</v>
      </c>
      <c r="H12" s="7">
        <f t="shared" si="12"/>
        <v>0.69704802497570229</v>
      </c>
      <c r="I12" s="8">
        <f t="shared" si="3"/>
        <v>16598.113473669837</v>
      </c>
      <c r="J12" s="8"/>
      <c r="K12" s="8">
        <f t="shared" si="4"/>
        <v>3598.1134736698368</v>
      </c>
      <c r="L12" s="8">
        <f t="shared" si="5"/>
        <v>3598.1134736698368</v>
      </c>
      <c r="M12" s="8">
        <f>SUMSQ(K$3:K12)/D12</f>
        <v>3582350.2930834247</v>
      </c>
      <c r="N12" s="8">
        <f>AVERAGE(L$3:L12)</f>
        <v>1327.2123670219598</v>
      </c>
      <c r="O12" s="13">
        <f t="shared" si="6"/>
        <v>0.27677795951306439</v>
      </c>
      <c r="P12" s="13">
        <f>AVERAGE(O$3:O12)</f>
        <v>8.7636654774749842E-2</v>
      </c>
      <c r="Q12" s="8">
        <f>SUM(K$3:K12)</f>
        <v>2773.4532009188242</v>
      </c>
      <c r="R12" s="7">
        <f t="shared" si="7"/>
        <v>2.0896830603997341</v>
      </c>
    </row>
    <row r="13" spans="1:18">
      <c r="A13" s="2" t="str">
        <f t="shared" si="0"/>
        <v>3-4</v>
      </c>
      <c r="B13" s="2">
        <v>3</v>
      </c>
      <c r="C13" s="2">
        <v>4</v>
      </c>
      <c r="D13" s="2">
        <v>11</v>
      </c>
      <c r="E13" s="2">
        <v>32000</v>
      </c>
      <c r="F13" s="8">
        <f t="shared" si="10"/>
        <v>24247.478726323188</v>
      </c>
      <c r="G13" s="8">
        <f t="shared" si="11"/>
        <v>531.63328328563648</v>
      </c>
      <c r="H13" s="7">
        <f t="shared" si="12"/>
        <v>1.1566512479791637</v>
      </c>
      <c r="I13" s="8">
        <f t="shared" si="3"/>
        <v>27837.764767526256</v>
      </c>
      <c r="J13" s="8"/>
      <c r="K13" s="8">
        <f t="shared" si="4"/>
        <v>-4162.235232473744</v>
      </c>
      <c r="L13" s="8">
        <f t="shared" si="5"/>
        <v>4162.235232473744</v>
      </c>
      <c r="M13" s="8">
        <f>SUMSQ(K$3:K13)/D13</f>
        <v>4831609.5510254558</v>
      </c>
      <c r="N13" s="8">
        <f>AVERAGE(L$3:L13)</f>
        <v>1584.9417184266674</v>
      </c>
      <c r="O13" s="13">
        <f t="shared" si="6"/>
        <v>0.13006985101480451</v>
      </c>
      <c r="P13" s="13">
        <f>AVERAGE(O$3:O13)</f>
        <v>9.1494218069300276E-2</v>
      </c>
      <c r="Q13" s="8">
        <f>SUM(K$3:K13)</f>
        <v>-1388.7820315549197</v>
      </c>
      <c r="R13" s="7">
        <f t="shared" si="7"/>
        <v>-0.87623539427905872</v>
      </c>
    </row>
    <row r="14" spans="1:18">
      <c r="A14" s="2" t="str">
        <f t="shared" si="0"/>
        <v>4-1</v>
      </c>
      <c r="B14" s="2">
        <v>4</v>
      </c>
      <c r="C14" s="2">
        <v>1</v>
      </c>
      <c r="D14" s="2">
        <v>12</v>
      </c>
      <c r="E14" s="2">
        <v>41000</v>
      </c>
      <c r="F14" s="8">
        <f t="shared" si="10"/>
        <v>24770.381726814256</v>
      </c>
      <c r="G14" s="8">
        <f t="shared" si="11"/>
        <v>530.76025500617959</v>
      </c>
      <c r="H14" s="7">
        <f t="shared" si="12"/>
        <v>1.6663614140669516</v>
      </c>
      <c r="I14" s="8">
        <f t="shared" si="3"/>
        <v>41290.956127655139</v>
      </c>
      <c r="J14" s="8"/>
      <c r="K14" s="18">
        <f t="shared" si="4"/>
        <v>290.95612765513943</v>
      </c>
      <c r="L14" s="18">
        <f t="shared" si="5"/>
        <v>290.95612765513943</v>
      </c>
      <c r="M14" s="18">
        <f>SUMSQ(K$3:K14)/D14</f>
        <v>4436030.0441250075</v>
      </c>
      <c r="N14" s="18">
        <f>AVERAGE(L$3:L14)</f>
        <v>1477.1095858623733</v>
      </c>
      <c r="O14" s="19">
        <f t="shared" si="6"/>
        <v>7.0964909184180348E-3</v>
      </c>
      <c r="P14" s="19">
        <f>AVERAGE(O$3:O14)</f>
        <v>8.44610741400601E-2</v>
      </c>
      <c r="Q14" s="18">
        <f>SUM(K$3:K14)</f>
        <v>-1097.8259038997803</v>
      </c>
      <c r="R14" s="20">
        <f t="shared" si="7"/>
        <v>-0.74322576632582227</v>
      </c>
    </row>
    <row r="15" spans="1:18">
      <c r="A15" s="2" t="str">
        <f t="shared" si="0"/>
        <v>4-2</v>
      </c>
      <c r="B15" s="2">
        <v>4</v>
      </c>
      <c r="C15" s="2">
        <v>2</v>
      </c>
      <c r="D15" s="2">
        <v>13</v>
      </c>
      <c r="E15" s="2">
        <v>10000</v>
      </c>
      <c r="F15" s="8"/>
      <c r="G15" s="8"/>
      <c r="H15" s="7">
        <f t="shared" si="12"/>
        <v>0.47281087279168699</v>
      </c>
      <c r="I15" s="8"/>
      <c r="J15" s="8">
        <f>(F$14+(D15-D$14)*G$14)*H15</f>
        <v>11962.655023050913</v>
      </c>
      <c r="K15" s="8">
        <f t="shared" ref="K15:K18" si="13">J15-E15</f>
        <v>1962.6550230509129</v>
      </c>
      <c r="L15" s="8">
        <f t="shared" si="5"/>
        <v>1962.6550230509129</v>
      </c>
      <c r="M15" s="8">
        <f>SUMSQ(K$3:K15)/D15</f>
        <v>4391105.7899236213</v>
      </c>
      <c r="N15" s="8">
        <f>AVERAGE(L$3:L15)</f>
        <v>1514.4592348768763</v>
      </c>
      <c r="O15" s="13">
        <f t="shared" si="6"/>
        <v>0.19626550230509129</v>
      </c>
      <c r="P15" s="13">
        <f>AVERAGE(O$3:O15)</f>
        <v>9.3061414768139422E-2</v>
      </c>
      <c r="Q15" s="8">
        <f>SUM(K$3:K15)</f>
        <v>864.82911915113255</v>
      </c>
      <c r="R15" s="7">
        <f t="shared" si="7"/>
        <v>0.57104813337642735</v>
      </c>
    </row>
    <row r="16" spans="1:18">
      <c r="A16" s="2" t="str">
        <f t="shared" si="0"/>
        <v>4-3</v>
      </c>
      <c r="B16" s="2">
        <v>4</v>
      </c>
      <c r="C16" s="2">
        <v>3</v>
      </c>
      <c r="D16" s="2">
        <v>14</v>
      </c>
      <c r="E16" s="2">
        <v>16800</v>
      </c>
      <c r="F16" s="8"/>
      <c r="G16" s="8"/>
      <c r="H16" s="23">
        <f t="shared" si="12"/>
        <v>0.68253575283879464</v>
      </c>
      <c r="I16" s="8"/>
      <c r="J16" s="8">
        <f t="shared" ref="J16:J18" si="14">(F$14+(D16-D$14)*G$14)*H16</f>
        <v>17631.196840470599</v>
      </c>
      <c r="K16" s="8">
        <f t="shared" si="13"/>
        <v>831.19684047059854</v>
      </c>
      <c r="L16" s="8">
        <f t="shared" si="5"/>
        <v>831.19684047059854</v>
      </c>
      <c r="M16" s="8">
        <f>SUMSQ(K$3:K16)/D16</f>
        <v>4126804.5326153846</v>
      </c>
      <c r="N16" s="8">
        <f>AVERAGE(L$3:L16)</f>
        <v>1465.6547781335707</v>
      </c>
      <c r="O16" s="13">
        <f t="shared" si="6"/>
        <v>4.9476002408964201E-2</v>
      </c>
      <c r="P16" s="13">
        <f>AVERAGE(O$3:O16)</f>
        <v>8.9948171028198326E-2</v>
      </c>
      <c r="Q16" s="8">
        <f>SUM(K$3:K16)</f>
        <v>1696.0259596217311</v>
      </c>
      <c r="R16" s="7">
        <f t="shared" si="7"/>
        <v>1.1571797021543675</v>
      </c>
    </row>
    <row r="17" spans="1:18">
      <c r="A17" s="2" t="str">
        <f t="shared" si="0"/>
        <v>4-4</v>
      </c>
      <c r="B17" s="2">
        <v>4</v>
      </c>
      <c r="C17" s="2">
        <v>4</v>
      </c>
      <c r="D17" s="2">
        <v>15</v>
      </c>
      <c r="E17" s="2">
        <v>24500</v>
      </c>
      <c r="F17" s="8"/>
      <c r="G17" s="8"/>
      <c r="H17" s="7">
        <f t="shared" si="12"/>
        <v>1.1729586072534186</v>
      </c>
      <c r="I17" s="8"/>
      <c r="J17" s="8">
        <f t="shared" si="14"/>
        <v>30922.311879912133</v>
      </c>
      <c r="K17" s="8">
        <f t="shared" si="13"/>
        <v>6422.311879912133</v>
      </c>
      <c r="L17" s="8">
        <f t="shared" si="5"/>
        <v>6422.311879912133</v>
      </c>
      <c r="M17" s="8">
        <f>SUMSQ(K$3:K17)/D17</f>
        <v>6601423.5559650604</v>
      </c>
      <c r="N17" s="8">
        <f>AVERAGE(L$3:L17)</f>
        <v>1796.0985849188082</v>
      </c>
      <c r="O17" s="13">
        <f t="shared" si="6"/>
        <v>0.26213517877192377</v>
      </c>
      <c r="P17" s="13">
        <f>AVERAGE(O$3:O17)</f>
        <v>0.10142730487778003</v>
      </c>
      <c r="Q17" s="8">
        <f>SUM(K$3:K17)</f>
        <v>8118.3378395338641</v>
      </c>
      <c r="R17" s="7">
        <f t="shared" si="7"/>
        <v>4.5199845418846261</v>
      </c>
    </row>
    <row r="18" spans="1:18">
      <c r="A18" s="2" t="str">
        <f t="shared" si="0"/>
        <v>5-1</v>
      </c>
      <c r="B18" s="2">
        <v>5</v>
      </c>
      <c r="C18" s="2">
        <v>1</v>
      </c>
      <c r="D18" s="2">
        <v>16</v>
      </c>
      <c r="E18" s="2">
        <v>36800</v>
      </c>
      <c r="F18" s="8"/>
      <c r="G18" s="8"/>
      <c r="H18" s="7">
        <f t="shared" si="12"/>
        <v>1.6652455317025989</v>
      </c>
      <c r="I18" s="8"/>
      <c r="J18" s="8">
        <f t="shared" si="14"/>
        <v>44784.152061362634</v>
      </c>
      <c r="K18" s="8">
        <f t="shared" si="13"/>
        <v>7984.1520613626344</v>
      </c>
      <c r="L18" s="8">
        <f t="shared" si="5"/>
        <v>7984.1520613626344</v>
      </c>
      <c r="M18" s="8">
        <f>SUMSQ(K$3:K18)/D18</f>
        <v>10173002.342402318</v>
      </c>
      <c r="N18" s="8">
        <f>AVERAGE(L$3:L18)</f>
        <v>2182.8519271965474</v>
      </c>
      <c r="O18" s="13">
        <f t="shared" si="6"/>
        <v>0.21696065384137594</v>
      </c>
      <c r="P18" s="13">
        <f>AVERAGE(O$3:O18)</f>
        <v>0.10864813918800477</v>
      </c>
      <c r="Q18" s="8">
        <f>SUM(K$3:K18)</f>
        <v>16102.489900896499</v>
      </c>
      <c r="R18" s="7">
        <f t="shared" si="7"/>
        <v>7.3768127376267083</v>
      </c>
    </row>
    <row r="21" spans="1:18">
      <c r="F21" s="1" t="s">
        <v>32</v>
      </c>
      <c r="G21" s="1" t="s">
        <v>33</v>
      </c>
      <c r="H21" s="1" t="s">
        <v>39</v>
      </c>
      <c r="I21" s="1"/>
    </row>
    <row r="22" spans="1:18">
      <c r="A22"/>
      <c r="B22"/>
      <c r="C22"/>
      <c r="D22"/>
      <c r="E22"/>
      <c r="F22" s="2">
        <v>0.05</v>
      </c>
      <c r="G22" s="2">
        <v>0.1</v>
      </c>
      <c r="H22" s="2">
        <v>0.1</v>
      </c>
      <c r="J22"/>
      <c r="K22"/>
      <c r="L22"/>
    </row>
    <row r="23" spans="1:18">
      <c r="A23"/>
      <c r="B23"/>
      <c r="C23"/>
      <c r="D23"/>
      <c r="E23"/>
      <c r="F23"/>
      <c r="G23"/>
      <c r="H23"/>
      <c r="I23"/>
      <c r="J23"/>
      <c r="K23"/>
      <c r="L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Static</vt:lpstr>
      <vt:lpstr>MA</vt:lpstr>
      <vt:lpstr>Single</vt:lpstr>
      <vt:lpstr>Holt</vt:lpstr>
      <vt:lpstr>HW</vt:lpstr>
      <vt:lpstr>Static Chart</vt:lpstr>
      <vt:lpstr>MA Chart</vt:lpstr>
      <vt:lpstr>Single Chart</vt:lpstr>
      <vt:lpstr>Holt Chart</vt:lpstr>
      <vt:lpstr>HW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JakeyBlue</dc:creator>
  <cp:lastModifiedBy>SHANG-HAN CHAO</cp:lastModifiedBy>
  <dcterms:created xsi:type="dcterms:W3CDTF">2012-11-13T10:50:49Z</dcterms:created>
  <dcterms:modified xsi:type="dcterms:W3CDTF">2020-10-05T01:32:11Z</dcterms:modified>
</cp:coreProperties>
</file>