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0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achi\OneDrive\DOSSIER FAMIlLE\Private\RACHID\dossier retraite\retraite\"/>
    </mc:Choice>
  </mc:AlternateContent>
  <xr:revisionPtr revIDLastSave="82" documentId="8_{6F8C45F3-97DC-42BD-96E4-15B9B583DA36}" xr6:coauthVersionLast="36" xr6:coauthVersionMax="36" xr10:uidLastSave="{84528636-A898-4DF0-AAB6-044A928E5683}"/>
  <bookViews>
    <workbookView xWindow="0" yWindow="0" windowWidth="28800" windowHeight="10530" activeTab="1" xr2:uid="{00000000-000D-0000-FFFF-FFFF00000000}"/>
  </bookViews>
  <sheets>
    <sheet name=" Carrière Fouzia" sheetId="1" r:id="rId1"/>
    <sheet name="salaire complet" sheetId="2" r:id="rId2"/>
    <sheet name="traitement salaire Fouzia" sheetId="3" r:id="rId3"/>
    <sheet name="25 salaires" sheetId="4" r:id="rId4"/>
    <sheet name="Feuil1" sheetId="5" r:id="rId5"/>
  </sheets>
  <definedNames>
    <definedName name="_xlnm._FilterDatabase" localSheetId="0" hidden="1">' Carrière Fouzia'!$A$2:$G$3</definedName>
    <definedName name="_xlnm._FilterDatabase" localSheetId="3" hidden="1">'25 salaires'!$C$2:$D$31</definedName>
  </definedNames>
  <calcPr calcId="191028"/>
</workbook>
</file>

<file path=xl/calcChain.xml><?xml version="1.0" encoding="utf-8"?>
<calcChain xmlns="http://schemas.openxmlformats.org/spreadsheetml/2006/main">
  <c r="J11" i="2" l="1"/>
  <c r="J10" i="2"/>
  <c r="J7" i="2"/>
  <c r="E4" i="2"/>
  <c r="J6" i="2" l="1"/>
  <c r="Q5" i="2"/>
  <c r="E26" i="5"/>
  <c r="E27" i="5" s="1"/>
  <c r="E28" i="5" s="1"/>
  <c r="E6" i="5"/>
  <c r="E7" i="5" s="1"/>
  <c r="E8" i="5" s="1"/>
  <c r="E9" i="5" s="1"/>
  <c r="E10" i="5" s="1"/>
  <c r="E11" i="5" s="1"/>
  <c r="E12" i="5" s="1"/>
  <c r="E13" i="5" s="1"/>
  <c r="E14" i="5" s="1"/>
  <c r="E15" i="5" s="1"/>
  <c r="E16" i="5" s="1"/>
  <c r="E17" i="5" s="1"/>
  <c r="E18" i="5" s="1"/>
  <c r="E19" i="5" s="1"/>
  <c r="E20" i="5" s="1"/>
  <c r="E21" i="5" s="1"/>
  <c r="E22" i="5" s="1"/>
  <c r="E23" i="5" s="1"/>
  <c r="E24" i="5" s="1"/>
  <c r="E25" i="5" s="1"/>
  <c r="E5" i="5"/>
  <c r="H6" i="4"/>
  <c r="H7" i="4" s="1"/>
  <c r="H8" i="4" s="1"/>
  <c r="H9" i="4" s="1"/>
  <c r="H10" i="4" s="1"/>
  <c r="H11" i="4" s="1"/>
  <c r="H12" i="4" s="1"/>
  <c r="H13" i="4" s="1"/>
  <c r="H14" i="4" s="1"/>
  <c r="H15" i="4" s="1"/>
  <c r="H16" i="4" s="1"/>
  <c r="H17" i="4" s="1"/>
  <c r="H18" i="4" s="1"/>
  <c r="H19" i="4" s="1"/>
  <c r="H20" i="4" s="1"/>
  <c r="H21" i="4" s="1"/>
  <c r="H22" i="4" s="1"/>
  <c r="H23" i="4" s="1"/>
  <c r="H24" i="4" s="1"/>
  <c r="H25" i="4" s="1"/>
  <c r="H26" i="4" s="1"/>
  <c r="H27" i="4" s="1"/>
  <c r="H28" i="4" s="1"/>
  <c r="H29" i="4" s="1"/>
  <c r="H30" i="4" s="1"/>
  <c r="H31" i="4" s="1"/>
  <c r="H32" i="4" s="1"/>
  <c r="H5" i="4"/>
  <c r="I33" i="4"/>
  <c r="I35" i="4" s="1"/>
  <c r="C3" i="4"/>
  <c r="C4" i="4" s="1"/>
  <c r="C29" i="4" s="1"/>
  <c r="C5" i="4" s="1"/>
  <c r="C6" i="4" s="1"/>
  <c r="C7" i="4" s="1"/>
  <c r="C30" i="4" s="1"/>
  <c r="C8" i="4" s="1"/>
  <c r="C9" i="4" s="1"/>
  <c r="C10" i="4" s="1"/>
  <c r="C11" i="4" s="1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31" i="4" s="1"/>
  <c r="C23" i="4" s="1"/>
  <c r="C24" i="4" s="1"/>
  <c r="C25" i="4" s="1"/>
  <c r="C26" i="4" s="1"/>
  <c r="C27" i="4" s="1"/>
  <c r="Q6" i="2"/>
  <c r="C82" i="3" l="1"/>
  <c r="C86" i="3"/>
  <c r="C76" i="3"/>
  <c r="C67" i="3"/>
  <c r="C61" i="3"/>
  <c r="C55" i="3"/>
  <c r="C50" i="3"/>
  <c r="C45" i="3"/>
  <c r="C40" i="3"/>
  <c r="C36" i="3"/>
  <c r="C32" i="3"/>
  <c r="C28" i="3"/>
  <c r="C23" i="3"/>
  <c r="C20" i="3"/>
  <c r="C5" i="3"/>
  <c r="C8" i="3"/>
  <c r="J17" i="2"/>
  <c r="E13" i="2" l="1"/>
  <c r="E10" i="2" s="1"/>
  <c r="E7" i="2"/>
  <c r="J16" i="2"/>
  <c r="L12" i="2" s="1"/>
  <c r="E14" i="2"/>
  <c r="F32" i="1"/>
  <c r="G32" i="1"/>
  <c r="G23" i="1"/>
  <c r="F7" i="1"/>
  <c r="G29" i="1"/>
  <c r="F29" i="1"/>
  <c r="F20" i="1"/>
  <c r="G20" i="1"/>
  <c r="G17" i="1"/>
  <c r="F17" i="1"/>
  <c r="F10" i="1"/>
  <c r="G7" i="1"/>
  <c r="G10" i="1"/>
  <c r="E72" i="1"/>
  <c r="F43" i="1"/>
  <c r="F35" i="1"/>
  <c r="F23" i="1"/>
  <c r="C72" i="1"/>
  <c r="G43" i="1"/>
  <c r="G39" i="1"/>
  <c r="G35" i="1"/>
  <c r="J12" i="2" l="1"/>
  <c r="E16" i="2"/>
  <c r="E20" i="2" l="1"/>
</calcChain>
</file>

<file path=xl/sharedStrings.xml><?xml version="1.0" encoding="utf-8"?>
<sst xmlns="http://schemas.openxmlformats.org/spreadsheetml/2006/main" count="143" uniqueCount="70">
  <si>
    <r>
      <rPr>
        <b/>
        <sz val="8.5"/>
        <rFont val="Arial"/>
        <family val="2"/>
      </rPr>
      <t xml:space="preserve">Nir : 1630268224064
</t>
    </r>
    <r>
      <rPr>
        <b/>
        <sz val="8.5"/>
        <rFont val="Arial"/>
        <family val="2"/>
      </rPr>
      <t>Nom de naissance : LAIEB Prénom(s) : RACHID</t>
    </r>
  </si>
  <si>
    <r>
      <rPr>
        <b/>
        <sz val="8.5"/>
        <rFont val="Arial"/>
        <family val="2"/>
      </rPr>
      <t>Né(e) le : 06/02/1963 Nom d'usage :</t>
    </r>
  </si>
  <si>
    <r>
      <rPr>
        <sz val="8.5"/>
        <rFont val="Arial"/>
        <family val="2"/>
      </rPr>
      <t>Année</t>
    </r>
  </si>
  <si>
    <r>
      <rPr>
        <sz val="8.5"/>
        <rFont val="Arial"/>
        <family val="2"/>
      </rPr>
      <t xml:space="preserve">Employeur ou
</t>
    </r>
    <r>
      <rPr>
        <sz val="8.5"/>
        <rFont val="Arial"/>
        <family val="2"/>
      </rPr>
      <t>nature de l'activité</t>
    </r>
  </si>
  <si>
    <r>
      <rPr>
        <sz val="8.5"/>
        <rFont val="Arial"/>
        <family val="2"/>
      </rPr>
      <t>Trimestres</t>
    </r>
  </si>
  <si>
    <r>
      <rPr>
        <sz val="8.5"/>
        <rFont val="Arial"/>
        <family val="2"/>
      </rPr>
      <t>Revenus en francs</t>
    </r>
  </si>
  <si>
    <r>
      <rPr>
        <vertAlign val="subscript"/>
        <sz val="8.5"/>
        <rFont val="Arial"/>
        <family val="2"/>
      </rPr>
      <t>R</t>
    </r>
    <r>
      <rPr>
        <sz val="7"/>
        <rFont val="Arial"/>
        <family val="2"/>
      </rPr>
      <t>1</t>
    </r>
  </si>
  <si>
    <r>
      <rPr>
        <sz val="8.5"/>
        <rFont val="Arial"/>
        <family val="2"/>
      </rPr>
      <t>AR</t>
    </r>
    <r>
      <rPr>
        <vertAlign val="superscript"/>
        <sz val="7"/>
        <rFont val="Arial"/>
        <family val="2"/>
      </rPr>
      <t>2</t>
    </r>
  </si>
  <si>
    <r>
      <rPr>
        <sz val="8.5"/>
        <rFont val="Arial"/>
        <family val="2"/>
      </rPr>
      <t>TR</t>
    </r>
    <r>
      <rPr>
        <vertAlign val="superscript"/>
        <sz val="7"/>
        <rFont val="Arial"/>
        <family val="2"/>
      </rPr>
      <t>3</t>
    </r>
  </si>
  <si>
    <r>
      <rPr>
        <sz val="8.5"/>
        <rFont val="Arial"/>
        <family val="2"/>
      </rPr>
      <t>ass dep amenag structure expl agricole</t>
    </r>
  </si>
  <si>
    <r>
      <rPr>
        <sz val="8.5"/>
        <rFont val="Arial"/>
        <family val="2"/>
      </rPr>
      <t>manpower france holding</t>
    </r>
  </si>
  <si>
    <r>
      <rPr>
        <sz val="8.5"/>
        <rFont val="Arial"/>
        <family val="2"/>
      </rPr>
      <t>chômage et assimilés régime général</t>
    </r>
  </si>
  <si>
    <r>
      <rPr>
        <sz val="8.5"/>
        <rFont val="Arial"/>
        <family val="2"/>
      </rPr>
      <t>inter alsace</t>
    </r>
  </si>
  <si>
    <r>
      <rPr>
        <sz val="8.5"/>
        <rFont val="Arial"/>
        <family val="2"/>
      </rPr>
      <t>bureau d'etudes techniques alsacien</t>
    </r>
  </si>
  <si>
    <r>
      <rPr>
        <sz val="8.5"/>
        <rFont val="Arial"/>
        <family val="2"/>
      </rPr>
      <t>conception et dessin assistes ordinateur</t>
    </r>
  </si>
  <si>
    <r>
      <rPr>
        <sz val="8.5"/>
        <rFont val="Arial"/>
        <family val="2"/>
      </rPr>
      <t>societe maq 2 france</t>
    </r>
  </si>
  <si>
    <r>
      <rPr>
        <sz val="8.5"/>
        <rFont val="Arial"/>
        <family val="2"/>
      </rPr>
      <t>euro clean</t>
    </r>
  </si>
  <si>
    <r>
      <rPr>
        <sz val="8.5"/>
        <rFont val="Arial"/>
        <family val="2"/>
      </rPr>
      <t>snig est</t>
    </r>
  </si>
  <si>
    <r>
      <rPr>
        <sz val="8.5"/>
        <rFont val="Arial"/>
        <family val="2"/>
      </rPr>
      <t>faesch process &amp; technology</t>
    </r>
  </si>
  <si>
    <r>
      <rPr>
        <i/>
        <sz val="8.5"/>
        <rFont val="Arial"/>
        <family val="2"/>
      </rPr>
      <t>faesch process &amp; technology</t>
    </r>
  </si>
  <si>
    <r>
      <rPr>
        <i/>
        <sz val="8.5"/>
        <rFont val="Arial"/>
        <family val="2"/>
      </rPr>
      <t>ceaj</t>
    </r>
  </si>
  <si>
    <r>
      <rPr>
        <i/>
        <sz val="8.5"/>
        <rFont val="Arial"/>
        <family val="2"/>
      </rPr>
      <t>inter alsace</t>
    </r>
  </si>
  <si>
    <r>
      <rPr>
        <i/>
        <sz val="8.5"/>
        <rFont val="Arial"/>
        <family val="2"/>
      </rPr>
      <t>airepur industries</t>
    </r>
  </si>
  <si>
    <r>
      <rPr>
        <sz val="8.5"/>
        <rFont val="Arial"/>
        <family val="2"/>
      </rPr>
      <t>euristt france</t>
    </r>
  </si>
  <si>
    <r>
      <rPr>
        <sz val="8.5"/>
        <rFont val="Arial"/>
        <family val="2"/>
      </rPr>
      <t>activité régime général</t>
    </r>
  </si>
  <si>
    <r>
      <rPr>
        <i/>
        <sz val="8.5"/>
        <rFont val="Arial"/>
        <family val="2"/>
      </rPr>
      <t>cmi europe environnement</t>
    </r>
  </si>
  <si>
    <r>
      <rPr>
        <sz val="8.5"/>
        <rFont val="Arial"/>
        <family val="2"/>
      </rPr>
      <t>cmi europe environnement</t>
    </r>
  </si>
  <si>
    <r>
      <rPr>
        <i/>
        <sz val="8.5"/>
        <rFont val="Arial"/>
        <family val="2"/>
      </rPr>
      <t>dlsi</t>
    </r>
  </si>
  <si>
    <r>
      <rPr>
        <i/>
        <sz val="8.5"/>
        <rFont val="Arial"/>
        <family val="2"/>
      </rPr>
      <t>danly france</t>
    </r>
  </si>
  <si>
    <r>
      <rPr>
        <sz val="8.5"/>
        <rFont val="Arial"/>
        <family val="2"/>
      </rPr>
      <t>dlsi</t>
    </r>
  </si>
  <si>
    <r>
      <rPr>
        <sz val="8.5"/>
        <rFont val="Arial"/>
        <family val="2"/>
      </rPr>
      <t>activité L'Assurance retraite-Commerçants</t>
    </r>
  </si>
  <si>
    <t>Revenus en euros</t>
  </si>
  <si>
    <t>moyenne / année</t>
  </si>
  <si>
    <t>moyenne / mensuel</t>
  </si>
  <si>
    <t>compéméntaire sans décote</t>
  </si>
  <si>
    <t>compéméntaire avec décote</t>
  </si>
  <si>
    <t>=</t>
  </si>
  <si>
    <t>valeur du point</t>
  </si>
  <si>
    <t>taux de décote</t>
  </si>
  <si>
    <t>nombre de trimestre requis</t>
  </si>
  <si>
    <t xml:space="preserve">nombre d'annuité </t>
  </si>
  <si>
    <t>taux de liquidation</t>
  </si>
  <si>
    <t>nombre d'annuité</t>
  </si>
  <si>
    <t>coéficiant de minoration</t>
  </si>
  <si>
    <t>année de départ</t>
  </si>
  <si>
    <t>trimestre manquant</t>
  </si>
  <si>
    <t xml:space="preserve"> coefficient de miniration</t>
  </si>
  <si>
    <t xml:space="preserve"> coefficient réducteur</t>
  </si>
  <si>
    <t>pension de base</t>
  </si>
  <si>
    <t>complémentaire</t>
  </si>
  <si>
    <t>pension totale sans décote</t>
  </si>
  <si>
    <t>pension totale avec décote</t>
  </si>
  <si>
    <t>8 245,51</t>
  </si>
  <si>
    <t>2 098,16</t>
  </si>
  <si>
    <t>TOTAL</t>
  </si>
  <si>
    <t>salaires/annuel</t>
  </si>
  <si>
    <t>2 098</t>
  </si>
  <si>
    <t>8 245</t>
  </si>
  <si>
    <t>sommes  =</t>
  </si>
  <si>
    <t>tout les salaires/annuel</t>
  </si>
  <si>
    <t>meilleurs salaires 25 ans/annuel</t>
  </si>
  <si>
    <t>moyenne sur 25 ans =</t>
  </si>
  <si>
    <t>avez vous élevé 3 enfants                      si oui 1 si non 0</t>
  </si>
  <si>
    <t>nombre de point</t>
  </si>
  <si>
    <t>pension mouyen annuel</t>
  </si>
  <si>
    <t>pension complémentaire mensuel</t>
  </si>
  <si>
    <t>pension de base avec décote</t>
  </si>
  <si>
    <t>pension de base sans décote</t>
  </si>
  <si>
    <t>pension de base/mensuel</t>
  </si>
  <si>
    <t xml:space="preserve">pension complémentaire  annuel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</si>
</sst>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\ &quot;€&quot;"/>
    <numFmt numFmtId="165" formatCode="#,##0.0000"/>
    <numFmt numFmtId="166" formatCode="#,##0\ _€"/>
  </numFmts>
  <fonts count="16" x14ac:knownFonts="1">
    <font>
      <sz val="10"/>
      <color rgb="FF000000"/>
      <name val="Times New Roman"/>
      <charset val="204"/>
    </font>
    <font>
      <b/>
      <sz val="8.5"/>
      <name val="Arial"/>
      <family val="2"/>
    </font>
    <font>
      <sz val="8.5"/>
      <name val="Arial"/>
      <family val="2"/>
    </font>
    <font>
      <sz val="8.5"/>
      <color rgb="FF000000"/>
      <name val="Arial"/>
      <family val="2"/>
    </font>
    <font>
      <i/>
      <sz val="8.5"/>
      <name val="Arial"/>
      <family val="2"/>
    </font>
    <font>
      <sz val="8.5"/>
      <name val="Arial"/>
      <family val="2"/>
    </font>
    <font>
      <vertAlign val="subscript"/>
      <sz val="8.5"/>
      <name val="Arial"/>
      <family val="2"/>
    </font>
    <font>
      <sz val="7"/>
      <name val="Arial"/>
      <family val="2"/>
    </font>
    <font>
      <vertAlign val="superscript"/>
      <sz val="7"/>
      <name val="Arial"/>
      <family val="2"/>
    </font>
    <font>
      <sz val="16"/>
      <color rgb="FF000000"/>
      <name val="Times New Roman"/>
      <family val="1"/>
    </font>
    <font>
      <sz val="14"/>
      <color rgb="FF000000"/>
      <name val="Times New Roman"/>
      <family val="1"/>
    </font>
    <font>
      <sz val="14"/>
      <color theme="1"/>
      <name val="Times New Roman"/>
      <family val="1"/>
    </font>
    <font>
      <sz val="12"/>
      <color theme="1"/>
      <name val="Times New Roman"/>
      <family val="1"/>
    </font>
    <font>
      <sz val="16"/>
      <color theme="0"/>
      <name val="Times New Roman"/>
      <family val="1"/>
    </font>
    <font>
      <sz val="9"/>
      <color rgb="FF000000"/>
      <name val="Arial"/>
      <family val="2"/>
    </font>
    <font>
      <sz val="12"/>
      <color rgb="FF000000"/>
      <name val="Times New Roman"/>
      <family val="1"/>
    </font>
  </fonts>
  <fills count="2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-0.249977111117893"/>
        <bgColor indexed="64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80808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89">
    <xf numFmtId="0" fontId="0" fillId="0" borderId="0" xfId="0" applyFill="1" applyBorder="1" applyAlignment="1">
      <alignment horizontal="left" vertical="top"/>
    </xf>
    <xf numFmtId="0" fontId="0" fillId="0" borderId="1" xfId="0" applyFill="1" applyBorder="1" applyAlignment="1">
      <alignment horizontal="left" vertical="top" wrapText="1"/>
    </xf>
    <xf numFmtId="0" fontId="0" fillId="0" borderId="1" xfId="0" applyFill="1" applyBorder="1" applyAlignment="1">
      <alignment horizontal="center" vertical="top" wrapText="1"/>
    </xf>
    <xf numFmtId="1" fontId="3" fillId="0" borderId="1" xfId="0" applyNumberFormat="1" applyFont="1" applyFill="1" applyBorder="1" applyAlignment="1">
      <alignment horizontal="center" vertical="top" shrinkToFit="1"/>
    </xf>
    <xf numFmtId="0" fontId="2" fillId="0" borderId="1" xfId="0" applyFont="1" applyFill="1" applyBorder="1" applyAlignment="1">
      <alignment horizontal="left" vertical="top" wrapText="1"/>
    </xf>
    <xf numFmtId="0" fontId="0" fillId="0" borderId="1" xfId="0" applyFill="1" applyBorder="1" applyAlignment="1">
      <alignment horizontal="left" wrapText="1"/>
    </xf>
    <xf numFmtId="0" fontId="4" fillId="0" borderId="1" xfId="0" applyFont="1" applyFill="1" applyBorder="1" applyAlignment="1">
      <alignment horizontal="left" vertical="top" wrapText="1"/>
    </xf>
    <xf numFmtId="1" fontId="3" fillId="0" borderId="1" xfId="0" applyNumberFormat="1" applyFont="1" applyFill="1" applyBorder="1" applyAlignment="1">
      <alignment horizontal="right" vertical="top" shrinkToFit="1"/>
    </xf>
    <xf numFmtId="1" fontId="0" fillId="2" borderId="1" xfId="0" applyNumberFormat="1" applyFill="1" applyBorder="1" applyAlignment="1">
      <alignment horizontal="left" wrapText="1"/>
    </xf>
    <xf numFmtId="1" fontId="3" fillId="4" borderId="1" xfId="0" applyNumberFormat="1" applyFont="1" applyFill="1" applyBorder="1" applyAlignment="1">
      <alignment horizontal="right" vertical="top" shrinkToFit="1"/>
    </xf>
    <xf numFmtId="1" fontId="3" fillId="3" borderId="1" xfId="0" applyNumberFormat="1" applyFont="1" applyFill="1" applyBorder="1" applyAlignment="1">
      <alignment horizontal="right" vertical="top" shrinkToFit="1"/>
    </xf>
    <xf numFmtId="1" fontId="0" fillId="0" borderId="1" xfId="0" applyNumberFormat="1" applyFill="1" applyBorder="1" applyAlignment="1">
      <alignment horizontal="left" wrapText="1"/>
    </xf>
    <xf numFmtId="1" fontId="0" fillId="0" borderId="0" xfId="0" applyNumberFormat="1" applyFill="1" applyBorder="1" applyAlignment="1">
      <alignment horizontal="left" vertical="top"/>
    </xf>
    <xf numFmtId="1" fontId="3" fillId="5" borderId="1" xfId="0" applyNumberFormat="1" applyFont="1" applyFill="1" applyBorder="1" applyAlignment="1">
      <alignment horizontal="right" vertical="top" shrinkToFit="1"/>
    </xf>
    <xf numFmtId="1" fontId="3" fillId="6" borderId="1" xfId="0" applyNumberFormat="1" applyFont="1" applyFill="1" applyBorder="1" applyAlignment="1">
      <alignment horizontal="right" vertical="top" shrinkToFit="1"/>
    </xf>
    <xf numFmtId="1" fontId="3" fillId="2" borderId="5" xfId="0" applyNumberFormat="1" applyFont="1" applyFill="1" applyBorder="1" applyAlignment="1">
      <alignment horizontal="left" vertical="center" shrinkToFit="1"/>
    </xf>
    <xf numFmtId="1" fontId="3" fillId="2" borderId="1" xfId="0" applyNumberFormat="1" applyFont="1" applyFill="1" applyBorder="1" applyAlignment="1">
      <alignment horizontal="left" vertical="center" shrinkToFit="1"/>
    </xf>
    <xf numFmtId="1" fontId="0" fillId="2" borderId="1" xfId="0" applyNumberForma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top" wrapText="1"/>
    </xf>
    <xf numFmtId="1" fontId="3" fillId="3" borderId="1" xfId="0" applyNumberFormat="1" applyFont="1" applyFill="1" applyBorder="1" applyAlignment="1">
      <alignment horizontal="center" vertical="top" shrinkToFit="1"/>
    </xf>
    <xf numFmtId="0" fontId="0" fillId="3" borderId="1" xfId="0" applyFill="1" applyBorder="1" applyAlignment="1">
      <alignment horizontal="left" wrapText="1"/>
    </xf>
    <xf numFmtId="0" fontId="2" fillId="4" borderId="1" xfId="0" applyFont="1" applyFill="1" applyBorder="1" applyAlignment="1">
      <alignment horizontal="left" vertical="top" wrapText="1"/>
    </xf>
    <xf numFmtId="0" fontId="2" fillId="6" borderId="1" xfId="0" applyFont="1" applyFill="1" applyBorder="1" applyAlignment="1">
      <alignment horizontal="left" vertical="top" wrapText="1"/>
    </xf>
    <xf numFmtId="1" fontId="3" fillId="6" borderId="1" xfId="0" applyNumberFormat="1" applyFont="1" applyFill="1" applyBorder="1" applyAlignment="1">
      <alignment horizontal="center" vertical="top" shrinkToFit="1"/>
    </xf>
    <xf numFmtId="0" fontId="0" fillId="6" borderId="1" xfId="0" applyFill="1" applyBorder="1" applyAlignment="1">
      <alignment horizontal="left" wrapText="1"/>
    </xf>
    <xf numFmtId="0" fontId="2" fillId="5" borderId="1" xfId="0" applyFont="1" applyFill="1" applyBorder="1" applyAlignment="1">
      <alignment horizontal="left" vertical="top" wrapText="1"/>
    </xf>
    <xf numFmtId="1" fontId="3" fillId="5" borderId="7" xfId="0" applyNumberFormat="1" applyFont="1" applyFill="1" applyBorder="1" applyAlignment="1">
      <alignment horizontal="left" vertical="center" indent="1" shrinkToFit="1"/>
    </xf>
    <xf numFmtId="1" fontId="3" fillId="5" borderId="7" xfId="0" applyNumberFormat="1" applyFont="1" applyFill="1" applyBorder="1" applyAlignment="1">
      <alignment horizontal="center" vertical="center" shrinkToFit="1"/>
    </xf>
    <xf numFmtId="0" fontId="0" fillId="5" borderId="7" xfId="0" applyFill="1" applyBorder="1" applyAlignment="1">
      <alignment horizontal="left" vertical="center" wrapText="1"/>
    </xf>
    <xf numFmtId="1" fontId="3" fillId="7" borderId="1" xfId="0" applyNumberFormat="1" applyFont="1" applyFill="1" applyBorder="1" applyAlignment="1">
      <alignment horizontal="right" vertical="top" shrinkToFit="1"/>
    </xf>
    <xf numFmtId="0" fontId="2" fillId="7" borderId="1" xfId="0" applyFont="1" applyFill="1" applyBorder="1" applyAlignment="1">
      <alignment horizontal="left" vertical="top" wrapText="1"/>
    </xf>
    <xf numFmtId="1" fontId="3" fillId="7" borderId="1" xfId="0" applyNumberFormat="1" applyFont="1" applyFill="1" applyBorder="1" applyAlignment="1">
      <alignment horizontal="center" vertical="top" shrinkToFit="1"/>
    </xf>
    <xf numFmtId="0" fontId="0" fillId="7" borderId="1" xfId="0" applyFill="1" applyBorder="1" applyAlignment="1">
      <alignment horizontal="left" wrapText="1"/>
    </xf>
    <xf numFmtId="1" fontId="3" fillId="8" borderId="1" xfId="0" applyNumberFormat="1" applyFont="1" applyFill="1" applyBorder="1" applyAlignment="1">
      <alignment horizontal="center" vertical="top" shrinkToFit="1"/>
    </xf>
    <xf numFmtId="0" fontId="2" fillId="8" borderId="1" xfId="0" applyFont="1" applyFill="1" applyBorder="1" applyAlignment="1">
      <alignment horizontal="left" vertical="top" wrapText="1"/>
    </xf>
    <xf numFmtId="0" fontId="0" fillId="8" borderId="1" xfId="0" applyFill="1" applyBorder="1" applyAlignment="1">
      <alignment horizontal="left" wrapText="1"/>
    </xf>
    <xf numFmtId="1" fontId="3" fillId="8" borderId="1" xfId="0" applyNumberFormat="1" applyFont="1" applyFill="1" applyBorder="1" applyAlignment="1">
      <alignment horizontal="right" vertical="top" shrinkToFit="1"/>
    </xf>
    <xf numFmtId="1" fontId="3" fillId="9" borderId="5" xfId="0" applyNumberFormat="1" applyFont="1" applyFill="1" applyBorder="1" applyAlignment="1">
      <alignment horizontal="left" vertical="center" indent="1" shrinkToFit="1"/>
    </xf>
    <xf numFmtId="0" fontId="2" fillId="9" borderId="1" xfId="0" applyFont="1" applyFill="1" applyBorder="1" applyAlignment="1">
      <alignment horizontal="left" vertical="top" wrapText="1"/>
    </xf>
    <xf numFmtId="1" fontId="3" fillId="9" borderId="1" xfId="0" applyNumberFormat="1" applyFont="1" applyFill="1" applyBorder="1" applyAlignment="1">
      <alignment horizontal="center" vertical="top" shrinkToFit="1"/>
    </xf>
    <xf numFmtId="0" fontId="0" fillId="9" borderId="1" xfId="0" applyFill="1" applyBorder="1" applyAlignment="1">
      <alignment horizontal="left" wrapText="1"/>
    </xf>
    <xf numFmtId="1" fontId="3" fillId="9" borderId="5" xfId="0" applyNumberFormat="1" applyFont="1" applyFill="1" applyBorder="1" applyAlignment="1">
      <alignment horizontal="center" vertical="center" shrinkToFit="1"/>
    </xf>
    <xf numFmtId="1" fontId="3" fillId="9" borderId="1" xfId="0" applyNumberFormat="1" applyFont="1" applyFill="1" applyBorder="1" applyAlignment="1">
      <alignment horizontal="right" vertical="top" shrinkToFit="1"/>
    </xf>
    <xf numFmtId="1" fontId="3" fillId="4" borderId="1" xfId="0" applyNumberFormat="1" applyFont="1" applyFill="1" applyBorder="1" applyAlignment="1">
      <alignment horizontal="center" vertical="top" shrinkToFit="1"/>
    </xf>
    <xf numFmtId="0" fontId="0" fillId="4" borderId="1" xfId="0" applyFill="1" applyBorder="1" applyAlignment="1">
      <alignment horizontal="left" wrapText="1"/>
    </xf>
    <xf numFmtId="1" fontId="0" fillId="3" borderId="1" xfId="0" applyNumberFormat="1" applyFill="1" applyBorder="1" applyAlignment="1">
      <alignment horizontal="left" wrapText="1"/>
    </xf>
    <xf numFmtId="1" fontId="3" fillId="10" borderId="1" xfId="0" applyNumberFormat="1" applyFont="1" applyFill="1" applyBorder="1" applyAlignment="1">
      <alignment horizontal="right" vertical="center" shrinkToFit="1"/>
    </xf>
    <xf numFmtId="1" fontId="3" fillId="10" borderId="1" xfId="0" applyNumberFormat="1" applyFont="1" applyFill="1" applyBorder="1" applyAlignment="1">
      <alignment horizontal="right" vertical="top" shrinkToFit="1"/>
    </xf>
    <xf numFmtId="0" fontId="2" fillId="10" borderId="1" xfId="0" applyFont="1" applyFill="1" applyBorder="1" applyAlignment="1">
      <alignment horizontal="left" vertical="top" wrapText="1"/>
    </xf>
    <xf numFmtId="1" fontId="3" fillId="10" borderId="1" xfId="0" applyNumberFormat="1" applyFont="1" applyFill="1" applyBorder="1" applyAlignment="1">
      <alignment horizontal="center" vertical="top" shrinkToFit="1"/>
    </xf>
    <xf numFmtId="0" fontId="0" fillId="10" borderId="1" xfId="0" applyFill="1" applyBorder="1" applyAlignment="1">
      <alignment horizontal="left" wrapText="1"/>
    </xf>
    <xf numFmtId="0" fontId="4" fillId="5" borderId="1" xfId="0" applyFont="1" applyFill="1" applyBorder="1" applyAlignment="1">
      <alignment horizontal="left" vertical="top" wrapText="1"/>
    </xf>
    <xf numFmtId="0" fontId="4" fillId="5" borderId="5" xfId="0" applyFont="1" applyFill="1" applyBorder="1" applyAlignment="1">
      <alignment horizontal="left" vertical="top" wrapText="1"/>
    </xf>
    <xf numFmtId="1" fontId="3" fillId="5" borderId="5" xfId="0" applyNumberFormat="1" applyFont="1" applyFill="1" applyBorder="1" applyAlignment="1">
      <alignment horizontal="right" vertical="top" shrinkToFit="1"/>
    </xf>
    <xf numFmtId="1" fontId="3" fillId="6" borderId="5" xfId="0" applyNumberFormat="1" applyFont="1" applyFill="1" applyBorder="1" applyAlignment="1">
      <alignment horizontal="center" vertical="top" shrinkToFit="1"/>
    </xf>
    <xf numFmtId="0" fontId="4" fillId="6" borderId="5" xfId="0" applyFont="1" applyFill="1" applyBorder="1" applyAlignment="1">
      <alignment horizontal="left" vertical="top" wrapText="1"/>
    </xf>
    <xf numFmtId="0" fontId="0" fillId="6" borderId="5" xfId="0" applyFill="1" applyBorder="1" applyAlignment="1">
      <alignment horizontal="left" wrapText="1"/>
    </xf>
    <xf numFmtId="0" fontId="0" fillId="6" borderId="6" xfId="0" applyFill="1" applyBorder="1" applyAlignment="1">
      <alignment horizontal="left" wrapText="1"/>
    </xf>
    <xf numFmtId="0" fontId="0" fillId="6" borderId="8" xfId="0" applyFill="1" applyBorder="1" applyAlignment="1">
      <alignment horizontal="left" wrapText="1"/>
    </xf>
    <xf numFmtId="1" fontId="3" fillId="6" borderId="5" xfId="0" applyNumberFormat="1" applyFont="1" applyFill="1" applyBorder="1" applyAlignment="1">
      <alignment horizontal="right" vertical="top" shrinkToFit="1"/>
    </xf>
    <xf numFmtId="0" fontId="4" fillId="11" borderId="1" xfId="0" applyFont="1" applyFill="1" applyBorder="1" applyAlignment="1">
      <alignment horizontal="left" vertical="top" wrapText="1"/>
    </xf>
    <xf numFmtId="1" fontId="3" fillId="11" borderId="1" xfId="0" applyNumberFormat="1" applyFont="1" applyFill="1" applyBorder="1" applyAlignment="1">
      <alignment horizontal="right" vertical="top" shrinkToFit="1"/>
    </xf>
    <xf numFmtId="0" fontId="2" fillId="11" borderId="1" xfId="0" applyFont="1" applyFill="1" applyBorder="1" applyAlignment="1">
      <alignment horizontal="left" vertical="top" wrapText="1"/>
    </xf>
    <xf numFmtId="1" fontId="3" fillId="11" borderId="1" xfId="0" applyNumberFormat="1" applyFont="1" applyFill="1" applyBorder="1" applyAlignment="1">
      <alignment horizontal="center" vertical="top" shrinkToFit="1"/>
    </xf>
    <xf numFmtId="0" fontId="0" fillId="11" borderId="1" xfId="0" applyFill="1" applyBorder="1" applyAlignment="1">
      <alignment horizontal="left" wrapText="1"/>
    </xf>
    <xf numFmtId="1" fontId="0" fillId="11" borderId="1" xfId="0" applyNumberFormat="1" applyFill="1" applyBorder="1" applyAlignment="1">
      <alignment horizontal="left" wrapText="1"/>
    </xf>
    <xf numFmtId="0" fontId="4" fillId="3" borderId="1" xfId="0" applyFont="1" applyFill="1" applyBorder="1" applyAlignment="1">
      <alignment horizontal="left" vertical="top" wrapText="1"/>
    </xf>
    <xf numFmtId="1" fontId="0" fillId="4" borderId="1" xfId="0" applyNumberFormat="1" applyFill="1" applyBorder="1" applyAlignment="1">
      <alignment horizontal="left" vertical="center" wrapText="1"/>
    </xf>
    <xf numFmtId="1" fontId="3" fillId="4" borderId="1" xfId="0" applyNumberFormat="1" applyFont="1" applyFill="1" applyBorder="1" applyAlignment="1">
      <alignment horizontal="left" vertical="center" shrinkToFit="1"/>
    </xf>
    <xf numFmtId="1" fontId="3" fillId="4" borderId="7" xfId="0" applyNumberFormat="1" applyFont="1" applyFill="1" applyBorder="1" applyAlignment="1">
      <alignment horizontal="left" vertical="center" indent="1" shrinkToFit="1"/>
    </xf>
    <xf numFmtId="1" fontId="3" fillId="4" borderId="7" xfId="0" applyNumberFormat="1" applyFont="1" applyFill="1" applyBorder="1" applyAlignment="1">
      <alignment horizontal="center" vertical="center" shrinkToFit="1"/>
    </xf>
    <xf numFmtId="0" fontId="0" fillId="4" borderId="7" xfId="0" applyFill="1" applyBorder="1" applyAlignment="1">
      <alignment horizontal="left" vertical="center" wrapText="1"/>
    </xf>
    <xf numFmtId="1" fontId="3" fillId="3" borderId="5" xfId="0" applyNumberFormat="1" applyFont="1" applyFill="1" applyBorder="1" applyAlignment="1">
      <alignment horizontal="left" vertical="center" indent="1" shrinkToFit="1"/>
    </xf>
    <xf numFmtId="1" fontId="3" fillId="3" borderId="5" xfId="0" applyNumberFormat="1" applyFont="1" applyFill="1" applyBorder="1" applyAlignment="1">
      <alignment horizontal="center" vertical="center" shrinkToFit="1"/>
    </xf>
    <xf numFmtId="0" fontId="0" fillId="8" borderId="0" xfId="0" applyFill="1" applyBorder="1" applyAlignment="1">
      <alignment horizontal="left" vertical="center"/>
    </xf>
    <xf numFmtId="0" fontId="0" fillId="0" borderId="0" xfId="0" applyFill="1" applyBorder="1" applyAlignment="1">
      <alignment horizontal="center" vertical="center"/>
    </xf>
    <xf numFmtId="0" fontId="9" fillId="8" borderId="0" xfId="0" applyFont="1" applyFill="1" applyBorder="1" applyAlignment="1">
      <alignment horizontal="center" vertical="center"/>
    </xf>
    <xf numFmtId="0" fontId="9" fillId="8" borderId="9" xfId="0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0" fontId="10" fillId="8" borderId="12" xfId="0" applyFont="1" applyFill="1" applyBorder="1" applyAlignment="1">
      <alignment horizontal="left" vertical="top"/>
    </xf>
    <xf numFmtId="9" fontId="10" fillId="12" borderId="9" xfId="0" applyNumberFormat="1" applyFont="1" applyFill="1" applyBorder="1" applyAlignment="1">
      <alignment horizontal="center" vertical="center"/>
    </xf>
    <xf numFmtId="0" fontId="10" fillId="12" borderId="9" xfId="0" applyFont="1" applyFill="1" applyBorder="1" applyAlignment="1">
      <alignment horizontal="center" vertical="center"/>
    </xf>
    <xf numFmtId="164" fontId="10" fillId="12" borderId="9" xfId="0" applyNumberFormat="1" applyFont="1" applyFill="1" applyBorder="1" applyAlignment="1">
      <alignment horizontal="center" vertical="center"/>
    </xf>
    <xf numFmtId="164" fontId="12" fillId="3" borderId="12" xfId="0" applyNumberFormat="1" applyFont="1" applyFill="1" applyBorder="1" applyAlignment="1">
      <alignment horizontal="center" vertical="center"/>
    </xf>
    <xf numFmtId="164" fontId="11" fillId="12" borderId="12" xfId="0" applyNumberFormat="1" applyFont="1" applyFill="1" applyBorder="1" applyAlignment="1">
      <alignment horizontal="center" vertical="center"/>
    </xf>
    <xf numFmtId="0" fontId="0" fillId="13" borderId="0" xfId="0" applyFill="1" applyBorder="1" applyAlignment="1">
      <alignment horizontal="left" vertical="top"/>
    </xf>
    <xf numFmtId="0" fontId="0" fillId="2" borderId="0" xfId="0" applyFill="1" applyBorder="1" applyAlignment="1">
      <alignment horizontal="left" vertical="top"/>
    </xf>
    <xf numFmtId="2" fontId="10" fillId="12" borderId="9" xfId="0" applyNumberFormat="1" applyFont="1" applyFill="1" applyBorder="1" applyAlignment="1">
      <alignment horizontal="center" vertical="center"/>
    </xf>
    <xf numFmtId="3" fontId="10" fillId="12" borderId="9" xfId="0" applyNumberFormat="1" applyFont="1" applyFill="1" applyBorder="1" applyAlignment="1">
      <alignment horizontal="center" vertical="center"/>
    </xf>
    <xf numFmtId="165" fontId="10" fillId="12" borderId="9" xfId="0" applyNumberFormat="1" applyFont="1" applyFill="1" applyBorder="1" applyAlignment="1">
      <alignment horizontal="center" vertical="center"/>
    </xf>
    <xf numFmtId="164" fontId="10" fillId="12" borderId="9" xfId="0" applyNumberFormat="1" applyFont="1" applyFill="1" applyBorder="1" applyAlignment="1" applyProtection="1">
      <alignment horizontal="center" vertical="center"/>
    </xf>
    <xf numFmtId="0" fontId="10" fillId="7" borderId="9" xfId="0" applyFont="1" applyFill="1" applyBorder="1" applyAlignment="1" applyProtection="1">
      <alignment horizontal="center" vertical="center"/>
      <protection locked="0"/>
    </xf>
    <xf numFmtId="1" fontId="10" fillId="12" borderId="9" xfId="0" applyNumberFormat="1" applyFont="1" applyFill="1" applyBorder="1" applyAlignment="1">
      <alignment horizontal="center" vertical="center"/>
    </xf>
    <xf numFmtId="0" fontId="9" fillId="15" borderId="9" xfId="0" applyFont="1" applyFill="1" applyBorder="1" applyAlignment="1">
      <alignment horizontal="center" vertical="center"/>
    </xf>
    <xf numFmtId="0" fontId="9" fillId="13" borderId="0" xfId="0" applyFont="1" applyFill="1" applyBorder="1" applyAlignment="1">
      <alignment horizontal="center" vertical="center"/>
    </xf>
    <xf numFmtId="1" fontId="14" fillId="2" borderId="6" xfId="0" applyNumberFormat="1" applyFont="1" applyFill="1" applyBorder="1" applyAlignment="1">
      <alignment horizontal="center" vertical="center" wrapText="1"/>
    </xf>
    <xf numFmtId="0" fontId="14" fillId="4" borderId="7" xfId="0" applyFont="1" applyFill="1" applyBorder="1" applyAlignment="1">
      <alignment horizontal="center" vertical="center" wrapText="1"/>
    </xf>
    <xf numFmtId="1" fontId="14" fillId="4" borderId="1" xfId="0" applyNumberFormat="1" applyFont="1" applyFill="1" applyBorder="1" applyAlignment="1">
      <alignment horizontal="center" vertical="center" wrapText="1"/>
    </xf>
    <xf numFmtId="1" fontId="14" fillId="4" borderId="6" xfId="0" applyNumberFormat="1" applyFont="1" applyFill="1" applyBorder="1" applyAlignment="1">
      <alignment horizontal="center" vertical="center" wrapText="1"/>
    </xf>
    <xf numFmtId="1" fontId="14" fillId="16" borderId="1" xfId="0" applyNumberFormat="1" applyFont="1" applyFill="1" applyBorder="1" applyAlignment="1">
      <alignment horizontal="center" vertical="center" wrapText="1"/>
    </xf>
    <xf numFmtId="1" fontId="14" fillId="16" borderId="6" xfId="0" applyNumberFormat="1" applyFont="1" applyFill="1" applyBorder="1" applyAlignment="1">
      <alignment horizontal="center" vertical="center" wrapText="1"/>
    </xf>
    <xf numFmtId="0" fontId="14" fillId="16" borderId="6" xfId="0" applyFont="1" applyFill="1" applyBorder="1" applyAlignment="1">
      <alignment horizontal="center" vertical="center" wrapText="1"/>
    </xf>
    <xf numFmtId="1" fontId="14" fillId="2" borderId="1" xfId="0" applyNumberFormat="1" applyFont="1" applyFill="1" applyBorder="1" applyAlignment="1">
      <alignment horizontal="center" vertical="center" wrapText="1"/>
    </xf>
    <xf numFmtId="1" fontId="14" fillId="17" borderId="1" xfId="0" applyNumberFormat="1" applyFont="1" applyFill="1" applyBorder="1" applyAlignment="1">
      <alignment horizontal="center" vertical="center" wrapText="1"/>
    </xf>
    <xf numFmtId="1" fontId="14" fillId="17" borderId="6" xfId="0" applyNumberFormat="1" applyFont="1" applyFill="1" applyBorder="1" applyAlignment="1">
      <alignment horizontal="center" vertical="center" wrapText="1"/>
    </xf>
    <xf numFmtId="0" fontId="14" fillId="17" borderId="7" xfId="0" applyFont="1" applyFill="1" applyBorder="1" applyAlignment="1">
      <alignment horizontal="center" vertical="center" wrapText="1"/>
    </xf>
    <xf numFmtId="1" fontId="14" fillId="7" borderId="1" xfId="0" applyNumberFormat="1" applyFont="1" applyFill="1" applyBorder="1" applyAlignment="1">
      <alignment horizontal="center" vertical="center" wrapText="1"/>
    </xf>
    <xf numFmtId="1" fontId="14" fillId="7" borderId="6" xfId="0" applyNumberFormat="1" applyFont="1" applyFill="1" applyBorder="1" applyAlignment="1">
      <alignment horizontal="center" vertical="center" wrapText="1"/>
    </xf>
    <xf numFmtId="0" fontId="14" fillId="7" borderId="7" xfId="0" applyFont="1" applyFill="1" applyBorder="1" applyAlignment="1">
      <alignment horizontal="center" vertical="center" wrapText="1"/>
    </xf>
    <xf numFmtId="0" fontId="14" fillId="18" borderId="1" xfId="0" applyFont="1" applyFill="1" applyBorder="1" applyAlignment="1">
      <alignment horizontal="center" vertical="center" wrapText="1"/>
    </xf>
    <xf numFmtId="1" fontId="14" fillId="18" borderId="1" xfId="0" applyNumberFormat="1" applyFont="1" applyFill="1" applyBorder="1" applyAlignment="1">
      <alignment horizontal="center" vertical="center" wrapText="1"/>
    </xf>
    <xf numFmtId="1" fontId="14" fillId="18" borderId="6" xfId="0" applyNumberFormat="1" applyFont="1" applyFill="1" applyBorder="1" applyAlignment="1">
      <alignment horizontal="center" vertical="center" wrapText="1"/>
    </xf>
    <xf numFmtId="1" fontId="14" fillId="3" borderId="1" xfId="0" applyNumberFormat="1" applyFont="1" applyFill="1" applyBorder="1" applyAlignment="1">
      <alignment horizontal="center" vertical="center" wrapText="1"/>
    </xf>
    <xf numFmtId="1" fontId="14" fillId="3" borderId="6" xfId="0" applyNumberFormat="1" applyFont="1" applyFill="1" applyBorder="1" applyAlignment="1">
      <alignment horizontal="center" vertical="center" wrapText="1"/>
    </xf>
    <xf numFmtId="1" fontId="14" fillId="19" borderId="1" xfId="0" applyNumberFormat="1" applyFont="1" applyFill="1" applyBorder="1" applyAlignment="1">
      <alignment horizontal="center" vertical="center" wrapText="1"/>
    </xf>
    <xf numFmtId="1" fontId="14" fillId="19" borderId="6" xfId="0" applyNumberFormat="1" applyFont="1" applyFill="1" applyBorder="1" applyAlignment="1">
      <alignment horizontal="center" vertical="center" wrapText="1"/>
    </xf>
    <xf numFmtId="1" fontId="14" fillId="20" borderId="1" xfId="0" applyNumberFormat="1" applyFont="1" applyFill="1" applyBorder="1" applyAlignment="1">
      <alignment horizontal="center" vertical="center" wrapText="1"/>
    </xf>
    <xf numFmtId="1" fontId="14" fillId="20" borderId="6" xfId="0" applyNumberFormat="1" applyFont="1" applyFill="1" applyBorder="1" applyAlignment="1">
      <alignment horizontal="center" vertical="center" wrapText="1"/>
    </xf>
    <xf numFmtId="0" fontId="14" fillId="21" borderId="5" xfId="0" applyFont="1" applyFill="1" applyBorder="1" applyAlignment="1">
      <alignment horizontal="center" vertical="center" wrapText="1"/>
    </xf>
    <xf numFmtId="0" fontId="14" fillId="21" borderId="1" xfId="0" applyFont="1" applyFill="1" applyBorder="1" applyAlignment="1">
      <alignment horizontal="center" vertical="center" wrapText="1"/>
    </xf>
    <xf numFmtId="1" fontId="14" fillId="6" borderId="1" xfId="0" applyNumberFormat="1" applyFont="1" applyFill="1" applyBorder="1" applyAlignment="1">
      <alignment horizontal="center" vertical="center" wrapText="1"/>
    </xf>
    <xf numFmtId="1" fontId="14" fillId="6" borderId="6" xfId="0" applyNumberFormat="1" applyFont="1" applyFill="1" applyBorder="1" applyAlignment="1">
      <alignment horizontal="center" vertical="center" wrapText="1"/>
    </xf>
    <xf numFmtId="1" fontId="14" fillId="21" borderId="1" xfId="0" applyNumberFormat="1" applyFont="1" applyFill="1" applyBorder="1" applyAlignment="1">
      <alignment horizontal="center" vertical="center" wrapText="1"/>
    </xf>
    <xf numFmtId="1" fontId="14" fillId="21" borderId="6" xfId="0" applyNumberFormat="1" applyFont="1" applyFill="1" applyBorder="1" applyAlignment="1">
      <alignment horizontal="center" vertical="center" wrapText="1"/>
    </xf>
    <xf numFmtId="1" fontId="15" fillId="8" borderId="12" xfId="0" applyNumberFormat="1" applyFont="1" applyFill="1" applyBorder="1" applyAlignment="1">
      <alignment horizontal="center" vertical="center"/>
    </xf>
    <xf numFmtId="0" fontId="15" fillId="8" borderId="12" xfId="0" applyFont="1" applyFill="1" applyBorder="1" applyAlignment="1">
      <alignment horizontal="left" vertical="top"/>
    </xf>
    <xf numFmtId="0" fontId="15" fillId="22" borderId="12" xfId="0" applyFont="1" applyFill="1" applyBorder="1" applyAlignment="1">
      <alignment horizontal="left" vertical="top"/>
    </xf>
    <xf numFmtId="1" fontId="15" fillId="22" borderId="12" xfId="0" applyNumberFormat="1" applyFont="1" applyFill="1" applyBorder="1" applyAlignment="1">
      <alignment horizontal="center" vertical="center"/>
    </xf>
    <xf numFmtId="1" fontId="15" fillId="2" borderId="12" xfId="0" applyNumberFormat="1" applyFont="1" applyFill="1" applyBorder="1" applyAlignment="1">
      <alignment horizontal="center" vertical="center"/>
    </xf>
    <xf numFmtId="166" fontId="0" fillId="0" borderId="0" xfId="0" applyNumberFormat="1" applyFill="1" applyBorder="1" applyAlignment="1">
      <alignment horizontal="center" vertical="center"/>
    </xf>
    <xf numFmtId="166" fontId="15" fillId="22" borderId="12" xfId="0" applyNumberFormat="1" applyFont="1" applyFill="1" applyBorder="1" applyAlignment="1">
      <alignment horizontal="center" vertical="center"/>
    </xf>
    <xf numFmtId="166" fontId="0" fillId="7" borderId="12" xfId="0" applyNumberFormat="1" applyFill="1" applyBorder="1" applyAlignment="1">
      <alignment horizontal="left" vertical="top"/>
    </xf>
    <xf numFmtId="166" fontId="15" fillId="0" borderId="0" xfId="0" applyNumberFormat="1" applyFont="1" applyFill="1" applyBorder="1" applyAlignment="1">
      <alignment horizontal="center" vertical="center"/>
    </xf>
    <xf numFmtId="164" fontId="15" fillId="2" borderId="12" xfId="0" applyNumberFormat="1" applyFont="1" applyFill="1" applyBorder="1" applyAlignment="1">
      <alignment horizontal="center" vertical="center"/>
    </xf>
    <xf numFmtId="3" fontId="15" fillId="23" borderId="0" xfId="0" applyNumberFormat="1" applyFont="1" applyFill="1" applyBorder="1" applyAlignment="1">
      <alignment horizontal="center" vertical="center"/>
    </xf>
    <xf numFmtId="164" fontId="15" fillId="7" borderId="12" xfId="0" applyNumberFormat="1" applyFont="1" applyFill="1" applyBorder="1" applyAlignment="1">
      <alignment horizontal="center" vertical="center"/>
    </xf>
    <xf numFmtId="164" fontId="15" fillId="4" borderId="12" xfId="0" applyNumberFormat="1" applyFont="1" applyFill="1" applyBorder="1" applyAlignment="1">
      <alignment horizontal="center" vertical="center"/>
    </xf>
    <xf numFmtId="164" fontId="0" fillId="4" borderId="12" xfId="0" applyNumberFormat="1" applyFill="1" applyBorder="1" applyAlignment="1">
      <alignment horizontal="center" vertical="center"/>
    </xf>
    <xf numFmtId="1" fontId="3" fillId="6" borderId="5" xfId="0" applyNumberFormat="1" applyFont="1" applyFill="1" applyBorder="1" applyAlignment="1">
      <alignment horizontal="center" vertical="center" shrinkToFit="1"/>
    </xf>
    <xf numFmtId="1" fontId="3" fillId="6" borderId="6" xfId="0" applyNumberFormat="1" applyFont="1" applyFill="1" applyBorder="1" applyAlignment="1">
      <alignment horizontal="center" vertical="center" shrinkToFit="1"/>
    </xf>
    <xf numFmtId="0" fontId="0" fillId="6" borderId="5" xfId="0" applyFill="1" applyBorder="1" applyAlignment="1">
      <alignment horizontal="left" vertical="center" wrapText="1"/>
    </xf>
    <xf numFmtId="0" fontId="0" fillId="6" borderId="6" xfId="0" applyFill="1" applyBorder="1" applyAlignment="1">
      <alignment horizontal="left" vertical="center" wrapText="1"/>
    </xf>
    <xf numFmtId="1" fontId="3" fillId="6" borderId="5" xfId="0" applyNumberFormat="1" applyFont="1" applyFill="1" applyBorder="1" applyAlignment="1">
      <alignment horizontal="center" vertical="top" shrinkToFit="1"/>
    </xf>
    <xf numFmtId="1" fontId="3" fillId="6" borderId="7" xfId="0" applyNumberFormat="1" applyFont="1" applyFill="1" applyBorder="1" applyAlignment="1">
      <alignment horizontal="center" vertical="top" shrinkToFit="1"/>
    </xf>
    <xf numFmtId="1" fontId="3" fillId="6" borderId="6" xfId="0" applyNumberFormat="1" applyFont="1" applyFill="1" applyBorder="1" applyAlignment="1">
      <alignment horizontal="center" vertical="top" shrinkToFit="1"/>
    </xf>
    <xf numFmtId="1" fontId="3" fillId="4" borderId="5" xfId="0" applyNumberFormat="1" applyFont="1" applyFill="1" applyBorder="1" applyAlignment="1">
      <alignment horizontal="left" vertical="center" indent="1" shrinkToFit="1"/>
    </xf>
    <xf numFmtId="1" fontId="3" fillId="4" borderId="6" xfId="0" applyNumberFormat="1" applyFont="1" applyFill="1" applyBorder="1" applyAlignment="1">
      <alignment horizontal="left" vertical="center" indent="1" shrinkToFit="1"/>
    </xf>
    <xf numFmtId="1" fontId="3" fillId="4" borderId="5" xfId="0" applyNumberFormat="1" applyFont="1" applyFill="1" applyBorder="1" applyAlignment="1">
      <alignment horizontal="center" vertical="center" shrinkToFit="1"/>
    </xf>
    <xf numFmtId="1" fontId="3" fillId="4" borderId="6" xfId="0" applyNumberFormat="1" applyFont="1" applyFill="1" applyBorder="1" applyAlignment="1">
      <alignment horizontal="center" vertical="center" shrinkToFit="1"/>
    </xf>
    <xf numFmtId="0" fontId="0" fillId="4" borderId="5" xfId="0" applyFill="1" applyBorder="1" applyAlignment="1">
      <alignment horizontal="left" vertical="center" wrapText="1"/>
    </xf>
    <xf numFmtId="0" fontId="0" fillId="4" borderId="6" xfId="0" applyFill="1" applyBorder="1" applyAlignment="1">
      <alignment horizontal="left" vertical="center" wrapText="1"/>
    </xf>
    <xf numFmtId="0" fontId="0" fillId="0" borderId="2" xfId="0" applyFill="1" applyBorder="1" applyAlignment="1">
      <alignment horizontal="left" vertical="top" wrapText="1"/>
    </xf>
    <xf numFmtId="0" fontId="0" fillId="0" borderId="3" xfId="0" applyFill="1" applyBorder="1" applyAlignment="1">
      <alignment horizontal="left" vertical="top" wrapText="1"/>
    </xf>
    <xf numFmtId="0" fontId="1" fillId="0" borderId="2" xfId="0" applyFont="1" applyFill="1" applyBorder="1" applyAlignment="1">
      <alignment horizontal="left" vertical="top" wrapText="1"/>
    </xf>
    <xf numFmtId="0" fontId="1" fillId="0" borderId="4" xfId="0" applyFont="1" applyFill="1" applyBorder="1" applyAlignment="1">
      <alignment horizontal="left" vertical="top" wrapText="1"/>
    </xf>
    <xf numFmtId="0" fontId="1" fillId="0" borderId="3" xfId="0" applyFont="1" applyFill="1" applyBorder="1" applyAlignment="1">
      <alignment horizontal="left" vertical="top" wrapText="1"/>
    </xf>
    <xf numFmtId="0" fontId="2" fillId="0" borderId="5" xfId="0" applyFont="1" applyFill="1" applyBorder="1" applyAlignment="1">
      <alignment horizontal="left" vertical="center" wrapText="1" indent="1"/>
    </xf>
    <xf numFmtId="0" fontId="2" fillId="0" borderId="6" xfId="0" applyFont="1" applyFill="1" applyBorder="1" applyAlignment="1">
      <alignment horizontal="left" vertical="center" wrapText="1" indent="1"/>
    </xf>
    <xf numFmtId="0" fontId="0" fillId="0" borderId="5" xfId="0" applyFill="1" applyBorder="1" applyAlignment="1">
      <alignment horizontal="center" vertical="top" wrapText="1"/>
    </xf>
    <xf numFmtId="0" fontId="0" fillId="0" borderId="6" xfId="0" applyFill="1" applyBorder="1" applyAlignment="1">
      <alignment horizontal="center" vertical="top" wrapText="1"/>
    </xf>
    <xf numFmtId="0" fontId="2" fillId="0" borderId="2" xfId="0" applyFont="1" applyFill="1" applyBorder="1" applyAlignment="1">
      <alignment horizontal="left" vertical="top" wrapText="1" indent="1"/>
    </xf>
    <xf numFmtId="0" fontId="2" fillId="0" borderId="4" xfId="0" applyFont="1" applyFill="1" applyBorder="1" applyAlignment="1">
      <alignment horizontal="left" vertical="top" wrapText="1" indent="1"/>
    </xf>
    <xf numFmtId="0" fontId="2" fillId="0" borderId="3" xfId="0" applyFont="1" applyFill="1" applyBorder="1" applyAlignment="1">
      <alignment horizontal="left" vertical="top" wrapText="1" indent="1"/>
    </xf>
    <xf numFmtId="1" fontId="2" fillId="0" borderId="5" xfId="0" applyNumberFormat="1" applyFont="1" applyFill="1" applyBorder="1" applyAlignment="1">
      <alignment horizontal="left" vertical="center" wrapText="1" indent="2"/>
    </xf>
    <xf numFmtId="1" fontId="2" fillId="0" borderId="6" xfId="0" applyNumberFormat="1" applyFont="1" applyFill="1" applyBorder="1" applyAlignment="1">
      <alignment horizontal="left" vertical="center" wrapText="1" indent="2"/>
    </xf>
    <xf numFmtId="1" fontId="5" fillId="0" borderId="5" xfId="0" applyNumberFormat="1" applyFont="1" applyFill="1" applyBorder="1" applyAlignment="1">
      <alignment horizontal="left" vertical="center" wrapText="1" indent="2"/>
    </xf>
    <xf numFmtId="1" fontId="3" fillId="3" borderId="5" xfId="0" applyNumberFormat="1" applyFont="1" applyFill="1" applyBorder="1" applyAlignment="1">
      <alignment horizontal="left" vertical="center" indent="1" shrinkToFit="1"/>
    </xf>
    <xf numFmtId="1" fontId="3" fillId="3" borderId="7" xfId="0" applyNumberFormat="1" applyFont="1" applyFill="1" applyBorder="1" applyAlignment="1">
      <alignment horizontal="left" vertical="center" indent="1" shrinkToFit="1"/>
    </xf>
    <xf numFmtId="1" fontId="3" fillId="3" borderId="6" xfId="0" applyNumberFormat="1" applyFont="1" applyFill="1" applyBorder="1" applyAlignment="1">
      <alignment horizontal="left" vertical="center" indent="1" shrinkToFit="1"/>
    </xf>
    <xf numFmtId="1" fontId="3" fillId="3" borderId="5" xfId="0" applyNumberFormat="1" applyFont="1" applyFill="1" applyBorder="1" applyAlignment="1">
      <alignment horizontal="center" vertical="center" shrinkToFit="1"/>
    </xf>
    <xf numFmtId="1" fontId="3" fillId="3" borderId="7" xfId="0" applyNumberFormat="1" applyFont="1" applyFill="1" applyBorder="1" applyAlignment="1">
      <alignment horizontal="center" vertical="center" shrinkToFit="1"/>
    </xf>
    <xf numFmtId="1" fontId="3" fillId="3" borderId="6" xfId="0" applyNumberFormat="1" applyFont="1" applyFill="1" applyBorder="1" applyAlignment="1">
      <alignment horizontal="center" vertical="center" shrinkToFit="1"/>
    </xf>
    <xf numFmtId="0" fontId="0" fillId="3" borderId="5" xfId="0" applyFill="1" applyBorder="1" applyAlignment="1">
      <alignment horizontal="left" vertical="top" wrapText="1"/>
    </xf>
    <xf numFmtId="0" fontId="0" fillId="3" borderId="7" xfId="0" applyFill="1" applyBorder="1" applyAlignment="1">
      <alignment horizontal="left" vertical="top" wrapText="1"/>
    </xf>
    <xf numFmtId="0" fontId="0" fillId="3" borderId="6" xfId="0" applyFill="1" applyBorder="1" applyAlignment="1">
      <alignment horizontal="left" vertical="top" wrapText="1"/>
    </xf>
    <xf numFmtId="1" fontId="3" fillId="4" borderId="7" xfId="0" applyNumberFormat="1" applyFont="1" applyFill="1" applyBorder="1" applyAlignment="1">
      <alignment horizontal="left" vertical="center" indent="1" shrinkToFit="1"/>
    </xf>
    <xf numFmtId="1" fontId="3" fillId="4" borderId="5" xfId="0" applyNumberFormat="1" applyFont="1" applyFill="1" applyBorder="1" applyAlignment="1">
      <alignment horizontal="center" vertical="top" shrinkToFit="1"/>
    </xf>
    <xf numFmtId="1" fontId="3" fillId="4" borderId="7" xfId="0" applyNumberFormat="1" applyFont="1" applyFill="1" applyBorder="1" applyAlignment="1">
      <alignment horizontal="center" vertical="top" shrinkToFit="1"/>
    </xf>
    <xf numFmtId="1" fontId="3" fillId="4" borderId="6" xfId="0" applyNumberFormat="1" applyFont="1" applyFill="1" applyBorder="1" applyAlignment="1">
      <alignment horizontal="center" vertical="top" shrinkToFit="1"/>
    </xf>
    <xf numFmtId="0" fontId="0" fillId="4" borderId="5" xfId="0" applyFill="1" applyBorder="1" applyAlignment="1">
      <alignment horizontal="left" vertical="top" wrapText="1"/>
    </xf>
    <xf numFmtId="0" fontId="0" fillId="4" borderId="7" xfId="0" applyFill="1" applyBorder="1" applyAlignment="1">
      <alignment horizontal="left" vertical="top" wrapText="1"/>
    </xf>
    <xf numFmtId="0" fontId="0" fillId="4" borderId="6" xfId="0" applyFill="1" applyBorder="1" applyAlignment="1">
      <alignment horizontal="left" vertical="top" wrapText="1"/>
    </xf>
    <xf numFmtId="1" fontId="3" fillId="4" borderId="7" xfId="0" applyNumberFormat="1" applyFont="1" applyFill="1" applyBorder="1" applyAlignment="1">
      <alignment horizontal="center" vertical="center" shrinkToFit="1"/>
    </xf>
    <xf numFmtId="1" fontId="3" fillId="5" borderId="5" xfId="0" applyNumberFormat="1" applyFont="1" applyFill="1" applyBorder="1" applyAlignment="1">
      <alignment horizontal="left" vertical="center" indent="1" shrinkToFit="1"/>
    </xf>
    <xf numFmtId="1" fontId="3" fillId="5" borderId="6" xfId="0" applyNumberFormat="1" applyFont="1" applyFill="1" applyBorder="1" applyAlignment="1">
      <alignment horizontal="left" vertical="center" indent="1" shrinkToFit="1"/>
    </xf>
    <xf numFmtId="1" fontId="3" fillId="5" borderId="5" xfId="0" applyNumberFormat="1" applyFont="1" applyFill="1" applyBorder="1" applyAlignment="1">
      <alignment horizontal="center" vertical="center" shrinkToFit="1"/>
    </xf>
    <xf numFmtId="1" fontId="3" fillId="5" borderId="6" xfId="0" applyNumberFormat="1" applyFont="1" applyFill="1" applyBorder="1" applyAlignment="1">
      <alignment horizontal="center" vertical="center" shrinkToFit="1"/>
    </xf>
    <xf numFmtId="0" fontId="0" fillId="5" borderId="5" xfId="0" applyFill="1" applyBorder="1" applyAlignment="1">
      <alignment horizontal="left" vertical="center" wrapText="1"/>
    </xf>
    <xf numFmtId="0" fontId="0" fillId="5" borderId="6" xfId="0" applyFill="1" applyBorder="1" applyAlignment="1">
      <alignment horizontal="left" vertical="center" wrapText="1"/>
    </xf>
    <xf numFmtId="1" fontId="3" fillId="7" borderId="5" xfId="0" applyNumberFormat="1" applyFont="1" applyFill="1" applyBorder="1" applyAlignment="1">
      <alignment horizontal="left" vertical="top" indent="1" shrinkToFit="1"/>
    </xf>
    <xf numFmtId="1" fontId="3" fillId="7" borderId="7" xfId="0" applyNumberFormat="1" applyFont="1" applyFill="1" applyBorder="1" applyAlignment="1">
      <alignment horizontal="left" vertical="top" indent="1" shrinkToFit="1"/>
    </xf>
    <xf numFmtId="1" fontId="3" fillId="7" borderId="6" xfId="0" applyNumberFormat="1" applyFont="1" applyFill="1" applyBorder="1" applyAlignment="1">
      <alignment horizontal="left" vertical="top" indent="1" shrinkToFit="1"/>
    </xf>
    <xf numFmtId="1" fontId="3" fillId="7" borderId="5" xfId="0" applyNumberFormat="1" applyFont="1" applyFill="1" applyBorder="1" applyAlignment="1">
      <alignment horizontal="center" vertical="center" shrinkToFit="1"/>
    </xf>
    <xf numFmtId="1" fontId="3" fillId="7" borderId="6" xfId="0" applyNumberFormat="1" applyFont="1" applyFill="1" applyBorder="1" applyAlignment="1">
      <alignment horizontal="center" vertical="center" shrinkToFit="1"/>
    </xf>
    <xf numFmtId="0" fontId="0" fillId="7" borderId="5" xfId="0" applyFill="1" applyBorder="1" applyAlignment="1">
      <alignment horizontal="left" vertical="center" wrapText="1"/>
    </xf>
    <xf numFmtId="0" fontId="0" fillId="7" borderId="6" xfId="0" applyFill="1" applyBorder="1" applyAlignment="1">
      <alignment horizontal="left" vertical="center" wrapText="1"/>
    </xf>
    <xf numFmtId="1" fontId="3" fillId="7" borderId="5" xfId="0" applyNumberFormat="1" applyFont="1" applyFill="1" applyBorder="1" applyAlignment="1">
      <alignment horizontal="center" vertical="top" shrinkToFit="1"/>
    </xf>
    <xf numFmtId="1" fontId="3" fillId="7" borderId="7" xfId="0" applyNumberFormat="1" applyFont="1" applyFill="1" applyBorder="1" applyAlignment="1">
      <alignment horizontal="center" vertical="top" shrinkToFit="1"/>
    </xf>
    <xf numFmtId="1" fontId="3" fillId="7" borderId="6" xfId="0" applyNumberFormat="1" applyFont="1" applyFill="1" applyBorder="1" applyAlignment="1">
      <alignment horizontal="center" vertical="top" shrinkToFit="1"/>
    </xf>
    <xf numFmtId="1" fontId="3" fillId="3" borderId="5" xfId="0" applyNumberFormat="1" applyFont="1" applyFill="1" applyBorder="1" applyAlignment="1">
      <alignment horizontal="left" vertical="top" indent="1" shrinkToFit="1"/>
    </xf>
    <xf numFmtId="1" fontId="3" fillId="3" borderId="7" xfId="0" applyNumberFormat="1" applyFont="1" applyFill="1" applyBorder="1" applyAlignment="1">
      <alignment horizontal="left" vertical="top" indent="1" shrinkToFit="1"/>
    </xf>
    <xf numFmtId="1" fontId="3" fillId="3" borderId="6" xfId="0" applyNumberFormat="1" applyFont="1" applyFill="1" applyBorder="1" applyAlignment="1">
      <alignment horizontal="left" vertical="top" indent="1" shrinkToFit="1"/>
    </xf>
    <xf numFmtId="0" fontId="0" fillId="3" borderId="5" xfId="0" applyFill="1" applyBorder="1" applyAlignment="1">
      <alignment horizontal="left" vertical="center" wrapText="1"/>
    </xf>
    <xf numFmtId="0" fontId="0" fillId="3" borderId="6" xfId="0" applyFill="1" applyBorder="1" applyAlignment="1">
      <alignment horizontal="left" vertical="center" wrapText="1"/>
    </xf>
    <xf numFmtId="1" fontId="3" fillId="3" borderId="5" xfId="0" applyNumberFormat="1" applyFont="1" applyFill="1" applyBorder="1" applyAlignment="1">
      <alignment horizontal="center" vertical="top" shrinkToFit="1"/>
    </xf>
    <xf numFmtId="1" fontId="3" fillId="3" borderId="7" xfId="0" applyNumberFormat="1" applyFont="1" applyFill="1" applyBorder="1" applyAlignment="1">
      <alignment horizontal="center" vertical="top" shrinkToFit="1"/>
    </xf>
    <xf numFmtId="1" fontId="3" fillId="3" borderId="6" xfId="0" applyNumberFormat="1" applyFont="1" applyFill="1" applyBorder="1" applyAlignment="1">
      <alignment horizontal="center" vertical="top" shrinkToFit="1"/>
    </xf>
    <xf numFmtId="1" fontId="3" fillId="10" borderId="5" xfId="0" applyNumberFormat="1" applyFont="1" applyFill="1" applyBorder="1" applyAlignment="1">
      <alignment horizontal="left" vertical="top" indent="1" shrinkToFit="1"/>
    </xf>
    <xf numFmtId="1" fontId="3" fillId="10" borderId="7" xfId="0" applyNumberFormat="1" applyFont="1" applyFill="1" applyBorder="1" applyAlignment="1">
      <alignment horizontal="left" vertical="top" indent="1" shrinkToFit="1"/>
    </xf>
    <xf numFmtId="1" fontId="3" fillId="10" borderId="6" xfId="0" applyNumberFormat="1" applyFont="1" applyFill="1" applyBorder="1" applyAlignment="1">
      <alignment horizontal="left" vertical="top" indent="1" shrinkToFit="1"/>
    </xf>
    <xf numFmtId="1" fontId="3" fillId="10" borderId="5" xfId="0" applyNumberFormat="1" applyFont="1" applyFill="1" applyBorder="1" applyAlignment="1">
      <alignment horizontal="center" vertical="center" shrinkToFit="1"/>
    </xf>
    <xf numFmtId="1" fontId="3" fillId="10" borderId="6" xfId="0" applyNumberFormat="1" applyFont="1" applyFill="1" applyBorder="1" applyAlignment="1">
      <alignment horizontal="center" vertical="center" shrinkToFit="1"/>
    </xf>
    <xf numFmtId="0" fontId="0" fillId="10" borderId="5" xfId="0" applyFill="1" applyBorder="1" applyAlignment="1">
      <alignment horizontal="left" vertical="center" wrapText="1"/>
    </xf>
    <xf numFmtId="0" fontId="0" fillId="10" borderId="6" xfId="0" applyFill="1" applyBorder="1" applyAlignment="1">
      <alignment horizontal="left" vertical="center" wrapText="1"/>
    </xf>
    <xf numFmtId="1" fontId="3" fillId="10" borderId="5" xfId="0" applyNumberFormat="1" applyFont="1" applyFill="1" applyBorder="1" applyAlignment="1">
      <alignment horizontal="center" vertical="top" shrinkToFit="1"/>
    </xf>
    <xf numFmtId="1" fontId="3" fillId="10" borderId="7" xfId="0" applyNumberFormat="1" applyFont="1" applyFill="1" applyBorder="1" applyAlignment="1">
      <alignment horizontal="center" vertical="top" shrinkToFit="1"/>
    </xf>
    <xf numFmtId="1" fontId="3" fillId="10" borderId="6" xfId="0" applyNumberFormat="1" applyFont="1" applyFill="1" applyBorder="1" applyAlignment="1">
      <alignment horizontal="center" vertical="top" shrinkToFit="1"/>
    </xf>
    <xf numFmtId="0" fontId="2" fillId="6" borderId="5" xfId="0" applyFont="1" applyFill="1" applyBorder="1" applyAlignment="1">
      <alignment horizontal="left" vertical="top" wrapText="1"/>
    </xf>
    <xf numFmtId="0" fontId="2" fillId="6" borderId="6" xfId="0" applyFont="1" applyFill="1" applyBorder="1" applyAlignment="1">
      <alignment horizontal="left" vertical="top" wrapText="1"/>
    </xf>
    <xf numFmtId="1" fontId="0" fillId="2" borderId="5" xfId="0" applyNumberFormat="1" applyFill="1" applyBorder="1" applyAlignment="1">
      <alignment horizontal="left" wrapText="1"/>
    </xf>
    <xf numFmtId="1" fontId="0" fillId="2" borderId="6" xfId="0" applyNumberFormat="1" applyFill="1" applyBorder="1" applyAlignment="1">
      <alignment horizontal="left" wrapText="1"/>
    </xf>
    <xf numFmtId="0" fontId="0" fillId="6" borderId="7" xfId="0" applyFill="1" applyBorder="1" applyAlignment="1">
      <alignment horizontal="left" vertical="center" wrapText="1"/>
    </xf>
    <xf numFmtId="0" fontId="4" fillId="6" borderId="7" xfId="0" applyFont="1" applyFill="1" applyBorder="1" applyAlignment="1">
      <alignment horizontal="left" vertical="top" wrapText="1"/>
    </xf>
    <xf numFmtId="0" fontId="4" fillId="6" borderId="6" xfId="0" applyFont="1" applyFill="1" applyBorder="1" applyAlignment="1">
      <alignment horizontal="left" vertical="top" wrapText="1"/>
    </xf>
    <xf numFmtId="1" fontId="3" fillId="11" borderId="5" xfId="0" applyNumberFormat="1" applyFont="1" applyFill="1" applyBorder="1" applyAlignment="1">
      <alignment horizontal="center" vertical="center" shrinkToFit="1"/>
    </xf>
    <xf numFmtId="1" fontId="3" fillId="11" borderId="6" xfId="0" applyNumberFormat="1" applyFont="1" applyFill="1" applyBorder="1" applyAlignment="1">
      <alignment horizontal="center" vertical="center" shrinkToFit="1"/>
    </xf>
    <xf numFmtId="1" fontId="3" fillId="6" borderId="7" xfId="0" applyNumberFormat="1" applyFont="1" applyFill="1" applyBorder="1" applyAlignment="1">
      <alignment horizontal="left" vertical="top" indent="3" shrinkToFit="1"/>
    </xf>
    <xf numFmtId="1" fontId="3" fillId="6" borderId="6" xfId="0" applyNumberFormat="1" applyFont="1" applyFill="1" applyBorder="1" applyAlignment="1">
      <alignment horizontal="left" vertical="top" indent="3" shrinkToFit="1"/>
    </xf>
    <xf numFmtId="1" fontId="3" fillId="6" borderId="7" xfId="0" applyNumberFormat="1" applyFont="1" applyFill="1" applyBorder="1" applyAlignment="1">
      <alignment vertical="center" shrinkToFit="1"/>
    </xf>
    <xf numFmtId="1" fontId="3" fillId="6" borderId="6" xfId="0" applyNumberFormat="1" applyFont="1" applyFill="1" applyBorder="1" applyAlignment="1">
      <alignment vertical="center" shrinkToFit="1"/>
    </xf>
    <xf numFmtId="1" fontId="3" fillId="0" borderId="5" xfId="0" applyNumberFormat="1" applyFont="1" applyFill="1" applyBorder="1" applyAlignment="1">
      <alignment horizontal="left" vertical="center" indent="1" shrinkToFit="1"/>
    </xf>
    <xf numFmtId="1" fontId="3" fillId="0" borderId="6" xfId="0" applyNumberFormat="1" applyFont="1" applyFill="1" applyBorder="1" applyAlignment="1">
      <alignment horizontal="left" vertical="center" indent="1" shrinkToFit="1"/>
    </xf>
    <xf numFmtId="1" fontId="3" fillId="0" borderId="5" xfId="0" applyNumberFormat="1" applyFont="1" applyFill="1" applyBorder="1" applyAlignment="1">
      <alignment horizontal="center" vertical="center" shrinkToFit="1"/>
    </xf>
    <xf numFmtId="1" fontId="3" fillId="0" borderId="6" xfId="0" applyNumberFormat="1" applyFont="1" applyFill="1" applyBorder="1" applyAlignment="1">
      <alignment horizontal="center" vertical="center" shrinkToFit="1"/>
    </xf>
    <xf numFmtId="1" fontId="3" fillId="0" borderId="5" xfId="0" applyNumberFormat="1" applyFont="1" applyFill="1" applyBorder="1" applyAlignment="1">
      <alignment horizontal="left" vertical="top" indent="1" shrinkToFit="1"/>
    </xf>
    <xf numFmtId="1" fontId="3" fillId="0" borderId="7" xfId="0" applyNumberFormat="1" applyFont="1" applyFill="1" applyBorder="1" applyAlignment="1">
      <alignment horizontal="left" vertical="top" indent="1" shrinkToFit="1"/>
    </xf>
    <xf numFmtId="1" fontId="3" fillId="0" borderId="6" xfId="0" applyNumberFormat="1" applyFont="1" applyFill="1" applyBorder="1" applyAlignment="1">
      <alignment horizontal="left" vertical="top" indent="1" shrinkToFit="1"/>
    </xf>
    <xf numFmtId="0" fontId="0" fillId="0" borderId="5" xfId="0" applyFill="1" applyBorder="1" applyAlignment="1">
      <alignment horizontal="left" vertical="center" wrapText="1"/>
    </xf>
    <xf numFmtId="0" fontId="0" fillId="0" borderId="6" xfId="0" applyFill="1" applyBorder="1" applyAlignment="1">
      <alignment horizontal="left" vertical="center" wrapText="1"/>
    </xf>
    <xf numFmtId="1" fontId="3" fillId="0" borderId="5" xfId="0" applyNumberFormat="1" applyFont="1" applyFill="1" applyBorder="1" applyAlignment="1">
      <alignment horizontal="center" vertical="top" shrinkToFit="1"/>
    </xf>
    <xf numFmtId="1" fontId="3" fillId="0" borderId="7" xfId="0" applyNumberFormat="1" applyFont="1" applyFill="1" applyBorder="1" applyAlignment="1">
      <alignment horizontal="center" vertical="top" shrinkToFit="1"/>
    </xf>
    <xf numFmtId="1" fontId="3" fillId="0" borderId="6" xfId="0" applyNumberFormat="1" applyFont="1" applyFill="1" applyBorder="1" applyAlignment="1">
      <alignment horizontal="center" vertical="top" shrinkToFit="1"/>
    </xf>
    <xf numFmtId="1" fontId="3" fillId="11" borderId="5" xfId="0" applyNumberFormat="1" applyFont="1" applyFill="1" applyBorder="1" applyAlignment="1">
      <alignment horizontal="left" vertical="center" indent="1" shrinkToFit="1"/>
    </xf>
    <xf numFmtId="1" fontId="3" fillId="11" borderId="6" xfId="0" applyNumberFormat="1" applyFont="1" applyFill="1" applyBorder="1" applyAlignment="1">
      <alignment horizontal="left" vertical="center" indent="1" shrinkToFit="1"/>
    </xf>
    <xf numFmtId="0" fontId="0" fillId="11" borderId="5" xfId="0" applyFill="1" applyBorder="1" applyAlignment="1">
      <alignment horizontal="left" vertical="center" wrapText="1"/>
    </xf>
    <xf numFmtId="0" fontId="0" fillId="11" borderId="6" xfId="0" applyFill="1" applyBorder="1" applyAlignment="1">
      <alignment horizontal="left" vertical="center" wrapText="1"/>
    </xf>
    <xf numFmtId="0" fontId="9" fillId="14" borderId="15" xfId="0" applyFont="1" applyFill="1" applyBorder="1" applyAlignment="1">
      <alignment horizontal="center" vertical="center"/>
    </xf>
    <xf numFmtId="0" fontId="9" fillId="14" borderId="16" xfId="0" applyFont="1" applyFill="1" applyBorder="1" applyAlignment="1">
      <alignment horizontal="center" vertical="center"/>
    </xf>
    <xf numFmtId="0" fontId="9" fillId="14" borderId="10" xfId="0" applyFont="1" applyFill="1" applyBorder="1" applyAlignment="1">
      <alignment horizontal="center" vertical="center"/>
    </xf>
    <xf numFmtId="0" fontId="9" fillId="14" borderId="11" xfId="0" applyFont="1" applyFill="1" applyBorder="1" applyAlignment="1">
      <alignment horizontal="center" vertical="center"/>
    </xf>
    <xf numFmtId="164" fontId="10" fillId="14" borderId="10" xfId="0" applyNumberFormat="1" applyFont="1" applyFill="1" applyBorder="1" applyAlignment="1">
      <alignment horizontal="center" vertical="center"/>
    </xf>
    <xf numFmtId="164" fontId="10" fillId="14" borderId="11" xfId="0" applyNumberFormat="1" applyFont="1" applyFill="1" applyBorder="1" applyAlignment="1">
      <alignment horizontal="center" vertical="center"/>
    </xf>
    <xf numFmtId="0" fontId="10" fillId="0" borderId="10" xfId="0" applyFont="1" applyFill="1" applyBorder="1" applyAlignment="1">
      <alignment horizontal="center" vertical="center" wrapText="1"/>
    </xf>
    <xf numFmtId="0" fontId="10" fillId="0" borderId="17" xfId="0" applyFont="1" applyFill="1" applyBorder="1" applyAlignment="1">
      <alignment horizontal="center" vertical="center" wrapText="1"/>
    </xf>
    <xf numFmtId="0" fontId="10" fillId="0" borderId="11" xfId="0" applyFont="1" applyFill="1" applyBorder="1" applyAlignment="1">
      <alignment horizontal="center" vertical="center" wrapText="1"/>
    </xf>
    <xf numFmtId="0" fontId="13" fillId="13" borderId="13" xfId="0" applyFont="1" applyFill="1" applyBorder="1" applyAlignment="1">
      <alignment horizontal="center" vertical="center"/>
    </xf>
    <xf numFmtId="0" fontId="13" fillId="13" borderId="0" xfId="0" applyFont="1" applyFill="1" applyBorder="1" applyAlignment="1">
      <alignment horizontal="center" vertical="center"/>
    </xf>
    <xf numFmtId="0" fontId="9" fillId="14" borderId="14" xfId="0" applyFont="1" applyFill="1" applyBorder="1" applyAlignment="1">
      <alignment horizontal="center" vertical="center"/>
    </xf>
    <xf numFmtId="0" fontId="9" fillId="14" borderId="0" xfId="0" applyFont="1" applyFill="1" applyBorder="1" applyAlignment="1">
      <alignment horizontal="center" vertical="center"/>
    </xf>
    <xf numFmtId="0" fontId="10" fillId="14" borderId="11" xfId="0" applyFont="1" applyFill="1" applyBorder="1" applyAlignment="1">
      <alignment horizontal="center" vertical="center"/>
    </xf>
    <xf numFmtId="0" fontId="14" fillId="17" borderId="5" xfId="0" applyFont="1" applyFill="1" applyBorder="1" applyAlignment="1">
      <alignment horizontal="center" vertical="center" wrapText="1"/>
    </xf>
    <xf numFmtId="0" fontId="14" fillId="17" borderId="7" xfId="0" applyFont="1" applyFill="1" applyBorder="1" applyAlignment="1">
      <alignment horizontal="center" vertical="center" wrapText="1"/>
    </xf>
    <xf numFmtId="0" fontId="14" fillId="17" borderId="6" xfId="0" applyFont="1" applyFill="1" applyBorder="1" applyAlignment="1">
      <alignment horizontal="center" vertical="center" wrapText="1"/>
    </xf>
    <xf numFmtId="0" fontId="14" fillId="7" borderId="5" xfId="0" applyFont="1" applyFill="1" applyBorder="1" applyAlignment="1">
      <alignment horizontal="center" vertical="center" wrapText="1"/>
    </xf>
    <xf numFmtId="0" fontId="14" fillId="7" borderId="6" xfId="0" applyFont="1" applyFill="1" applyBorder="1" applyAlignment="1">
      <alignment horizontal="center" vertical="center" wrapText="1"/>
    </xf>
    <xf numFmtId="0" fontId="14" fillId="4" borderId="5" xfId="0" applyFont="1" applyFill="1" applyBorder="1" applyAlignment="1">
      <alignment horizontal="center" vertical="center" wrapText="1"/>
    </xf>
    <xf numFmtId="0" fontId="14" fillId="4" borderId="6" xfId="0" applyFont="1" applyFill="1" applyBorder="1" applyAlignment="1">
      <alignment horizontal="center" vertical="center" wrapText="1"/>
    </xf>
    <xf numFmtId="0" fontId="14" fillId="16" borderId="5" xfId="0" applyFont="1" applyFill="1" applyBorder="1" applyAlignment="1">
      <alignment horizontal="center" vertical="center" wrapText="1"/>
    </xf>
    <xf numFmtId="0" fontId="14" fillId="16" borderId="6" xfId="0" applyFont="1" applyFill="1" applyBorder="1" applyAlignment="1">
      <alignment horizontal="center" vertical="center" wrapText="1"/>
    </xf>
    <xf numFmtId="0" fontId="14" fillId="21" borderId="5" xfId="0" applyFont="1" applyFill="1" applyBorder="1" applyAlignment="1">
      <alignment horizontal="center" vertical="center" wrapText="1"/>
    </xf>
    <xf numFmtId="0" fontId="14" fillId="21" borderId="7" xfId="0" applyFont="1" applyFill="1" applyBorder="1" applyAlignment="1">
      <alignment horizontal="center" vertical="center" wrapText="1"/>
    </xf>
    <xf numFmtId="0" fontId="14" fillId="21" borderId="6" xfId="0" applyFont="1" applyFill="1" applyBorder="1" applyAlignment="1">
      <alignment horizontal="center" vertical="center" wrapText="1"/>
    </xf>
    <xf numFmtId="0" fontId="14" fillId="19" borderId="5" xfId="0" applyFont="1" applyFill="1" applyBorder="1" applyAlignment="1">
      <alignment horizontal="center" vertical="center" wrapText="1"/>
    </xf>
    <xf numFmtId="0" fontId="14" fillId="19" borderId="7" xfId="0" applyFont="1" applyFill="1" applyBorder="1" applyAlignment="1">
      <alignment horizontal="center" vertical="center" wrapText="1"/>
    </xf>
    <xf numFmtId="0" fontId="14" fillId="19" borderId="6" xfId="0" applyFont="1" applyFill="1" applyBorder="1" applyAlignment="1">
      <alignment horizontal="center" vertical="center" wrapText="1"/>
    </xf>
    <xf numFmtId="0" fontId="14" fillId="20" borderId="5" xfId="0" applyFont="1" applyFill="1" applyBorder="1" applyAlignment="1">
      <alignment horizontal="center" vertical="center" wrapText="1"/>
    </xf>
    <xf numFmtId="0" fontId="14" fillId="20" borderId="7" xfId="0" applyFont="1" applyFill="1" applyBorder="1" applyAlignment="1">
      <alignment horizontal="center" vertical="center" wrapText="1"/>
    </xf>
    <xf numFmtId="0" fontId="14" fillId="20" borderId="6" xfId="0" applyFont="1" applyFill="1" applyBorder="1" applyAlignment="1">
      <alignment horizontal="center" vertical="center" wrapText="1"/>
    </xf>
    <xf numFmtId="0" fontId="14" fillId="18" borderId="5" xfId="0" applyFont="1" applyFill="1" applyBorder="1" applyAlignment="1">
      <alignment horizontal="center" vertical="center" wrapText="1"/>
    </xf>
    <xf numFmtId="0" fontId="14" fillId="18" borderId="7" xfId="0" applyFont="1" applyFill="1" applyBorder="1" applyAlignment="1">
      <alignment horizontal="center" vertical="center" wrapText="1"/>
    </xf>
    <xf numFmtId="0" fontId="14" fillId="18" borderId="6" xfId="0" applyFont="1" applyFill="1" applyBorder="1" applyAlignment="1">
      <alignment horizontal="center" vertical="center" wrapText="1"/>
    </xf>
    <xf numFmtId="0" fontId="14" fillId="3" borderId="5" xfId="0" applyFont="1" applyFill="1" applyBorder="1" applyAlignment="1">
      <alignment horizontal="center" vertical="center" wrapText="1"/>
    </xf>
    <xf numFmtId="0" fontId="14" fillId="3" borderId="7" xfId="0" applyFont="1" applyFill="1" applyBorder="1" applyAlignment="1">
      <alignment horizontal="center" vertical="center" wrapText="1"/>
    </xf>
    <xf numFmtId="0" fontId="14" fillId="3" borderId="6" xfId="0" applyFont="1" applyFill="1" applyBorder="1" applyAlignment="1">
      <alignment horizontal="center" vertical="center" wrapText="1"/>
    </xf>
    <xf numFmtId="0" fontId="10" fillId="2" borderId="12" xfId="0" applyFont="1" applyFill="1" applyBorder="1" applyAlignment="1">
      <alignment horizontal="left" vertical="center" wrapText="1"/>
    </xf>
    <xf numFmtId="0" fontId="0" fillId="22" borderId="12" xfId="0" applyFill="1" applyBorder="1" applyAlignment="1">
      <alignment horizontal="center" vertical="center"/>
    </xf>
    <xf numFmtId="0" fontId="0" fillId="18" borderId="0" xfId="0" applyFill="1" applyBorder="1" applyAlignment="1">
      <alignment horizontal="left" vertical="top"/>
    </xf>
    <xf numFmtId="0" fontId="9" fillId="14" borderId="9" xfId="0" applyFont="1" applyFill="1" applyBorder="1" applyAlignment="1">
      <alignment horizontal="center" vertical="center"/>
    </xf>
    <xf numFmtId="0" fontId="9" fillId="24" borderId="9" xfId="0" applyFont="1" applyFill="1" applyBorder="1" applyAlignment="1">
      <alignment horizontal="center" vertic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ont>
        <b/>
        <i/>
        <strike val="0"/>
      </font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gif"/><Relationship Id="rId1" Type="http://schemas.openxmlformats.org/officeDocument/2006/relationships/image" Target="../media/image2.g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9050" cy="8049895"/>
    <xdr:grpSp>
      <xdr:nvGrpSpPr>
        <xdr:cNvPr id="3" name="Group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pSpPr/>
      </xdr:nvGrpSpPr>
      <xdr:grpSpPr>
        <a:xfrm>
          <a:off x="0" y="0"/>
          <a:ext cx="19050" cy="8049895"/>
          <a:chOff x="0" y="0"/>
          <a:chExt cx="19050" cy="8049895"/>
        </a:xfrm>
      </xdr:grpSpPr>
      <xdr:sp macro="" textlink="">
        <xdr:nvSpPr>
          <xdr:cNvPr id="4" name="Shape 4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/>
        </xdr:nvSpPr>
        <xdr:spPr>
          <a:xfrm>
            <a:off x="0" y="0"/>
            <a:ext cx="9525" cy="8049895"/>
          </a:xfrm>
          <a:custGeom>
            <a:avLst/>
            <a:gdLst/>
            <a:ahLst/>
            <a:cxnLst/>
            <a:rect l="0" t="0" r="0" b="0"/>
            <a:pathLst>
              <a:path w="9525" h="8049895">
                <a:moveTo>
                  <a:pt x="9381" y="8049303"/>
                </a:moveTo>
                <a:lnTo>
                  <a:pt x="0" y="8049303"/>
                </a:lnTo>
                <a:lnTo>
                  <a:pt x="0" y="0"/>
                </a:lnTo>
                <a:lnTo>
                  <a:pt x="9381" y="0"/>
                </a:lnTo>
                <a:lnTo>
                  <a:pt x="9381" y="8049303"/>
                </a:lnTo>
                <a:close/>
              </a:path>
            </a:pathLst>
          </a:custGeom>
          <a:solidFill>
            <a:srgbClr val="808080"/>
          </a:solidFill>
        </xdr:spPr>
      </xdr:sp>
      <xdr:sp macro="" textlink="">
        <xdr:nvSpPr>
          <xdr:cNvPr id="5" name="Shape 5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SpPr/>
        </xdr:nvSpPr>
        <xdr:spPr>
          <a:xfrm>
            <a:off x="9381" y="7767859"/>
            <a:ext cx="9525" cy="281940"/>
          </a:xfrm>
          <a:custGeom>
            <a:avLst/>
            <a:gdLst/>
            <a:ahLst/>
            <a:cxnLst/>
            <a:rect l="0" t="0" r="0" b="0"/>
            <a:pathLst>
              <a:path w="9525" h="281940">
                <a:moveTo>
                  <a:pt x="9381" y="281444"/>
                </a:moveTo>
                <a:lnTo>
                  <a:pt x="0" y="281444"/>
                </a:lnTo>
                <a:lnTo>
                  <a:pt x="0" y="0"/>
                </a:lnTo>
                <a:lnTo>
                  <a:pt x="9381" y="0"/>
                </a:lnTo>
                <a:lnTo>
                  <a:pt x="9381" y="281444"/>
                </a:lnTo>
                <a:close/>
              </a:path>
            </a:pathLst>
          </a:custGeom>
          <a:solidFill>
            <a:srgbClr val="000000"/>
          </a:solidFill>
        </xdr:spPr>
      </xdr:sp>
    </xdr:grpSp>
    <xdr:clientData/>
  </xdr:oneCellAnchor>
  <xdr:oneCellAnchor>
    <xdr:from>
      <xdr:col>0</xdr:col>
      <xdr:colOff>553228</xdr:colOff>
      <xdr:row>39</xdr:row>
      <xdr:rowOff>0</xdr:rowOff>
    </xdr:from>
    <xdr:ext cx="9525" cy="281940"/>
    <xdr:sp macro="" textlink="">
      <xdr:nvSpPr>
        <xdr:cNvPr id="6" name="Shape 6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0" y="0"/>
          <a:ext cx="9525" cy="281940"/>
        </a:xfrm>
        <a:custGeom>
          <a:avLst/>
          <a:gdLst/>
          <a:ahLst/>
          <a:cxnLst/>
          <a:rect l="0" t="0" r="0" b="0"/>
          <a:pathLst>
            <a:path w="9525" h="281940">
              <a:moveTo>
                <a:pt x="9381" y="281444"/>
              </a:moveTo>
              <a:lnTo>
                <a:pt x="0" y="281444"/>
              </a:lnTo>
              <a:lnTo>
                <a:pt x="0" y="0"/>
              </a:lnTo>
              <a:lnTo>
                <a:pt x="9381" y="0"/>
              </a:lnTo>
              <a:lnTo>
                <a:pt x="9381" y="281444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2</xdr:col>
      <xdr:colOff>0</xdr:colOff>
      <xdr:row>39</xdr:row>
      <xdr:rowOff>0</xdr:rowOff>
    </xdr:from>
    <xdr:ext cx="9525" cy="281940"/>
    <xdr:sp macro="" textlink="">
      <xdr:nvSpPr>
        <xdr:cNvPr id="8" name="Shape 8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0" y="0"/>
          <a:ext cx="9525" cy="281940"/>
        </a:xfrm>
        <a:custGeom>
          <a:avLst/>
          <a:gdLst/>
          <a:ahLst/>
          <a:cxnLst/>
          <a:rect l="0" t="0" r="0" b="0"/>
          <a:pathLst>
            <a:path w="9525" h="281940">
              <a:moveTo>
                <a:pt x="9381" y="281444"/>
              </a:moveTo>
              <a:lnTo>
                <a:pt x="0" y="281444"/>
              </a:lnTo>
              <a:lnTo>
                <a:pt x="0" y="0"/>
              </a:lnTo>
              <a:lnTo>
                <a:pt x="9381" y="0"/>
              </a:lnTo>
              <a:lnTo>
                <a:pt x="9381" y="281444"/>
              </a:lnTo>
              <a:close/>
            </a:path>
          </a:pathLst>
        </a:custGeom>
        <a:solidFill>
          <a:srgbClr val="000000"/>
        </a:solidFill>
      </xdr:spPr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217714</xdr:colOff>
      <xdr:row>7</xdr:row>
      <xdr:rowOff>13607</xdr:rowOff>
    </xdr:from>
    <xdr:to>
      <xdr:col>19</xdr:col>
      <xdr:colOff>328204</xdr:colOff>
      <xdr:row>10</xdr:row>
      <xdr:rowOff>133894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B5D27F5C-32F3-426E-9716-89947B45C0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33857" y="2136321"/>
          <a:ext cx="6492240" cy="105918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13</xdr:row>
      <xdr:rowOff>0</xdr:rowOff>
    </xdr:from>
    <xdr:to>
      <xdr:col>1</xdr:col>
      <xdr:colOff>142875</xdr:colOff>
      <xdr:row>13</xdr:row>
      <xdr:rowOff>142875</xdr:rowOff>
    </xdr:to>
    <xdr:pic>
      <xdr:nvPicPr>
        <xdr:cNvPr id="2" name="Image 1" descr="https://www.lassuranceretraite.fr/carriereRis/images/cloche.gif">
          <a:extLst>
            <a:ext uri="{FF2B5EF4-FFF2-40B4-BE49-F238E27FC236}">
              <a16:creationId xmlns:a16="http://schemas.microsoft.com/office/drawing/2014/main" id="{FF8968E4-4F08-498E-BA7D-81910AFE5A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8848725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77</xdr:row>
      <xdr:rowOff>0</xdr:rowOff>
    </xdr:from>
    <xdr:to>
      <xdr:col>1</xdr:col>
      <xdr:colOff>161925</xdr:colOff>
      <xdr:row>78</xdr:row>
      <xdr:rowOff>1</xdr:rowOff>
    </xdr:to>
    <xdr:pic>
      <xdr:nvPicPr>
        <xdr:cNvPr id="3" name="Image 2" descr="https://www.lassuranceretraite.fr/carriereRis/images/alerte.gif">
          <a:extLst>
            <a:ext uri="{FF2B5EF4-FFF2-40B4-BE49-F238E27FC236}">
              <a16:creationId xmlns:a16="http://schemas.microsoft.com/office/drawing/2014/main" id="{D05C4EB2-1543-4B4E-9B61-88086D0454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30470475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83</xdr:row>
      <xdr:rowOff>0</xdr:rowOff>
    </xdr:from>
    <xdr:to>
      <xdr:col>1</xdr:col>
      <xdr:colOff>161925</xdr:colOff>
      <xdr:row>84</xdr:row>
      <xdr:rowOff>0</xdr:rowOff>
    </xdr:to>
    <xdr:pic>
      <xdr:nvPicPr>
        <xdr:cNvPr id="4" name="Image 3" descr="https://www.lassuranceretraite.fr/carriereRis/images/alerte.gif">
          <a:extLst>
            <a:ext uri="{FF2B5EF4-FFF2-40B4-BE49-F238E27FC236}">
              <a16:creationId xmlns:a16="http://schemas.microsoft.com/office/drawing/2014/main" id="{AC12B943-01A3-4A0D-A469-FD749D58F7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33528000"/>
          <a:ext cx="1619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8" tint="0.39997558519241921"/>
  </sheetPr>
  <dimension ref="A1:M72"/>
  <sheetViews>
    <sheetView topLeftCell="B22" zoomScale="85" zoomScaleNormal="85" workbookViewId="0">
      <selection activeCell="J25" sqref="J25"/>
    </sheetView>
  </sheetViews>
  <sheetFormatPr baseColWidth="10" defaultColWidth="9.33203125" defaultRowHeight="12.75" x14ac:dyDescent="0.2"/>
  <cols>
    <col min="1" max="1" width="10.1640625" customWidth="1"/>
    <col min="2" max="2" width="46.1640625" customWidth="1"/>
    <col min="3" max="3" width="5.1640625" customWidth="1"/>
    <col min="4" max="4" width="5.33203125" customWidth="1"/>
    <col min="5" max="5" width="5.1640625" customWidth="1"/>
    <col min="6" max="6" width="15.33203125" style="12" customWidth="1"/>
    <col min="7" max="7" width="15.5" style="12" customWidth="1"/>
    <col min="13" max="13" width="17.33203125" bestFit="1" customWidth="1"/>
    <col min="16" max="16" width="19.5" customWidth="1"/>
    <col min="17" max="17" width="29.6640625" customWidth="1"/>
  </cols>
  <sheetData>
    <row r="1" spans="1:13" ht="36.950000000000003" customHeight="1" x14ac:dyDescent="0.2">
      <c r="A1" s="151" t="s">
        <v>0</v>
      </c>
      <c r="B1" s="152"/>
      <c r="C1" s="153" t="s">
        <v>1</v>
      </c>
      <c r="D1" s="154"/>
      <c r="E1" s="154"/>
      <c r="F1" s="154"/>
      <c r="G1" s="155"/>
    </row>
    <row r="2" spans="1:13" ht="16.5" customHeight="1" x14ac:dyDescent="0.2">
      <c r="A2" s="156" t="s">
        <v>2</v>
      </c>
      <c r="B2" s="158" t="s">
        <v>3</v>
      </c>
      <c r="C2" s="160" t="s">
        <v>4</v>
      </c>
      <c r="D2" s="161"/>
      <c r="E2" s="162"/>
      <c r="F2" s="163" t="s">
        <v>5</v>
      </c>
      <c r="G2" s="165" t="s">
        <v>31</v>
      </c>
    </row>
    <row r="3" spans="1:13" ht="20.25" customHeight="1" x14ac:dyDescent="0.2">
      <c r="A3" s="157"/>
      <c r="B3" s="159"/>
      <c r="C3" s="2" t="s">
        <v>6</v>
      </c>
      <c r="D3" s="1" t="s">
        <v>7</v>
      </c>
      <c r="E3" s="2" t="s">
        <v>8</v>
      </c>
      <c r="F3" s="164"/>
      <c r="G3" s="164"/>
      <c r="M3" s="74" t="s">
        <v>31</v>
      </c>
    </row>
    <row r="4" spans="1:13" ht="16.350000000000001" customHeight="1" x14ac:dyDescent="0.2">
      <c r="A4" s="43">
        <v>1987</v>
      </c>
      <c r="B4" s="21" t="s">
        <v>9</v>
      </c>
      <c r="C4" s="43">
        <v>0</v>
      </c>
      <c r="D4" s="44"/>
      <c r="E4" s="43">
        <v>0</v>
      </c>
      <c r="F4" s="9">
        <v>3667</v>
      </c>
      <c r="G4" s="16">
        <v>559.03</v>
      </c>
      <c r="M4" s="16">
        <v>559.03</v>
      </c>
    </row>
    <row r="5" spans="1:13" ht="15.75" customHeight="1" x14ac:dyDescent="0.2">
      <c r="A5" s="22">
        <v>1988</v>
      </c>
      <c r="B5" s="22" t="s">
        <v>9</v>
      </c>
      <c r="C5" s="138">
        <v>4</v>
      </c>
      <c r="D5" s="140"/>
      <c r="E5" s="142">
        <v>4</v>
      </c>
      <c r="F5" s="14">
        <v>1796</v>
      </c>
      <c r="G5" s="14">
        <v>273.8</v>
      </c>
      <c r="M5" s="16">
        <v>9290.5499999999993</v>
      </c>
    </row>
    <row r="6" spans="1:13" ht="15.6" customHeight="1" x14ac:dyDescent="0.2">
      <c r="A6" s="22"/>
      <c r="B6" s="22" t="s">
        <v>10</v>
      </c>
      <c r="C6" s="139"/>
      <c r="D6" s="141"/>
      <c r="E6" s="143"/>
      <c r="F6" s="14">
        <v>59146</v>
      </c>
      <c r="G6" s="14">
        <v>9016.75</v>
      </c>
      <c r="M6" s="16">
        <v>13858.369999999999</v>
      </c>
    </row>
    <row r="7" spans="1:13" ht="15.75" customHeight="1" x14ac:dyDescent="0.2">
      <c r="A7" s="22"/>
      <c r="B7" s="22" t="s">
        <v>11</v>
      </c>
      <c r="C7" s="23">
        <v>2</v>
      </c>
      <c r="D7" s="24"/>
      <c r="E7" s="144"/>
      <c r="F7" s="17">
        <f>SUM(F5:F6)</f>
        <v>60942</v>
      </c>
      <c r="G7" s="16">
        <f>SUM(G5:G6)</f>
        <v>9290.5499999999993</v>
      </c>
      <c r="M7" s="17">
        <v>14747.31</v>
      </c>
    </row>
    <row r="8" spans="1:13" ht="15.75" customHeight="1" x14ac:dyDescent="0.2">
      <c r="A8" s="145">
        <v>1989</v>
      </c>
      <c r="B8" s="21" t="s">
        <v>12</v>
      </c>
      <c r="C8" s="147">
        <v>4</v>
      </c>
      <c r="D8" s="149"/>
      <c r="E8" s="147">
        <v>4</v>
      </c>
      <c r="F8" s="9">
        <v>12206</v>
      </c>
      <c r="G8" s="9">
        <v>1860.79</v>
      </c>
      <c r="M8" s="16">
        <v>14151.539999999999</v>
      </c>
    </row>
    <row r="9" spans="1:13" ht="15.75" customHeight="1" x14ac:dyDescent="0.2">
      <c r="A9" s="146"/>
      <c r="B9" s="21" t="s">
        <v>10</v>
      </c>
      <c r="C9" s="148"/>
      <c r="D9" s="150"/>
      <c r="E9" s="148"/>
      <c r="F9" s="9">
        <v>78699</v>
      </c>
      <c r="G9" s="9">
        <v>11997.58</v>
      </c>
      <c r="M9" s="8">
        <v>14653.24</v>
      </c>
    </row>
    <row r="10" spans="1:13" ht="15.75" customHeight="1" x14ac:dyDescent="0.2">
      <c r="A10" s="69"/>
      <c r="B10" s="21"/>
      <c r="C10" s="70"/>
      <c r="D10" s="71"/>
      <c r="E10" s="70"/>
      <c r="F10" s="16">
        <f>SUM(F8:F9)</f>
        <v>90905</v>
      </c>
      <c r="G10" s="16">
        <f>SUM(G8:G9)</f>
        <v>13858.369999999999</v>
      </c>
      <c r="M10" s="16">
        <v>20663.849999999999</v>
      </c>
    </row>
    <row r="11" spans="1:13" ht="15.75" customHeight="1" x14ac:dyDescent="0.2">
      <c r="A11" s="166">
        <v>1990</v>
      </c>
      <c r="B11" s="18" t="s">
        <v>13</v>
      </c>
      <c r="C11" s="169">
        <v>4</v>
      </c>
      <c r="D11" s="172"/>
      <c r="E11" s="169">
        <v>4</v>
      </c>
      <c r="F11" s="10">
        <v>19537</v>
      </c>
      <c r="G11" s="10">
        <v>2978.4</v>
      </c>
      <c r="M11" s="16">
        <v>16824.73</v>
      </c>
    </row>
    <row r="12" spans="1:13" ht="15.6" customHeight="1" x14ac:dyDescent="0.2">
      <c r="A12" s="167"/>
      <c r="B12" s="18" t="s">
        <v>14</v>
      </c>
      <c r="C12" s="170"/>
      <c r="D12" s="173"/>
      <c r="E12" s="170"/>
      <c r="F12" s="10">
        <v>28000</v>
      </c>
      <c r="G12" s="10">
        <v>4268.57</v>
      </c>
      <c r="M12" s="8">
        <v>16410.68</v>
      </c>
    </row>
    <row r="13" spans="1:13" ht="15.6" customHeight="1" x14ac:dyDescent="0.2">
      <c r="A13" s="167"/>
      <c r="B13" s="18" t="s">
        <v>12</v>
      </c>
      <c r="C13" s="170"/>
      <c r="D13" s="173"/>
      <c r="E13" s="170"/>
      <c r="F13" s="10">
        <v>20820</v>
      </c>
      <c r="G13" s="10">
        <v>3173.99</v>
      </c>
      <c r="M13" s="8">
        <v>11983.71</v>
      </c>
    </row>
    <row r="14" spans="1:13" ht="15.6" customHeight="1" x14ac:dyDescent="0.2">
      <c r="A14" s="167"/>
      <c r="B14" s="18" t="s">
        <v>12</v>
      </c>
      <c r="C14" s="170"/>
      <c r="D14" s="173"/>
      <c r="E14" s="170"/>
      <c r="F14" s="10">
        <v>7177</v>
      </c>
      <c r="G14" s="10">
        <v>1094.1300000000001</v>
      </c>
      <c r="M14" s="17">
        <v>9587.07</v>
      </c>
    </row>
    <row r="15" spans="1:13" ht="15.6" customHeight="1" x14ac:dyDescent="0.2">
      <c r="A15" s="167"/>
      <c r="B15" s="18" t="s">
        <v>10</v>
      </c>
      <c r="C15" s="170"/>
      <c r="D15" s="173"/>
      <c r="E15" s="170"/>
      <c r="F15" s="10">
        <v>360</v>
      </c>
      <c r="G15" s="10">
        <v>54.88</v>
      </c>
      <c r="M15" s="16">
        <v>17413.490000000002</v>
      </c>
    </row>
    <row r="16" spans="1:13" ht="15.6" customHeight="1" x14ac:dyDescent="0.2">
      <c r="A16" s="167"/>
      <c r="B16" s="18" t="s">
        <v>15</v>
      </c>
      <c r="C16" s="171"/>
      <c r="D16" s="174"/>
      <c r="E16" s="170"/>
      <c r="F16" s="10">
        <v>20842</v>
      </c>
      <c r="G16" s="10">
        <v>3177.34</v>
      </c>
      <c r="M16" s="15">
        <v>23491.79</v>
      </c>
    </row>
    <row r="17" spans="1:13" ht="15.75" customHeight="1" x14ac:dyDescent="0.2">
      <c r="A17" s="168"/>
      <c r="B17" s="18" t="s">
        <v>11</v>
      </c>
      <c r="C17" s="19">
        <v>2</v>
      </c>
      <c r="D17" s="20"/>
      <c r="E17" s="171"/>
      <c r="F17" s="8">
        <f>SUM(F11:F16)</f>
        <v>96736</v>
      </c>
      <c r="G17" s="17">
        <f>SUM(G11:G16)</f>
        <v>14747.31</v>
      </c>
      <c r="M17" s="219">
        <v>18242.509999999998</v>
      </c>
    </row>
    <row r="18" spans="1:13" ht="15.75" customHeight="1" x14ac:dyDescent="0.2">
      <c r="A18" s="183">
        <v>1991</v>
      </c>
      <c r="B18" s="25" t="s">
        <v>13</v>
      </c>
      <c r="C18" s="185">
        <v>4</v>
      </c>
      <c r="D18" s="187"/>
      <c r="E18" s="185">
        <v>4</v>
      </c>
      <c r="F18" s="13">
        <v>91044</v>
      </c>
      <c r="G18" s="13">
        <v>13879.57</v>
      </c>
      <c r="M18" s="220"/>
    </row>
    <row r="19" spans="1:13" ht="15.75" customHeight="1" x14ac:dyDescent="0.2">
      <c r="A19" s="184"/>
      <c r="B19" s="25" t="s">
        <v>16</v>
      </c>
      <c r="C19" s="186"/>
      <c r="D19" s="188"/>
      <c r="E19" s="186"/>
      <c r="F19" s="13">
        <v>1784</v>
      </c>
      <c r="G19" s="13">
        <v>271.97000000000003</v>
      </c>
      <c r="M19" s="16">
        <v>17136.95</v>
      </c>
    </row>
    <row r="20" spans="1:13" ht="15.75" customHeight="1" x14ac:dyDescent="0.2">
      <c r="A20" s="26"/>
      <c r="B20" s="25"/>
      <c r="C20" s="27"/>
      <c r="D20" s="28"/>
      <c r="E20" s="27"/>
      <c r="F20" s="16">
        <f>SUM(F18:F19)</f>
        <v>92828</v>
      </c>
      <c r="G20" s="16">
        <f>SUM(G18:G19)</f>
        <v>14151.539999999999</v>
      </c>
      <c r="M20" s="16">
        <v>6880.02</v>
      </c>
    </row>
    <row r="21" spans="1:13" ht="15.75" customHeight="1" x14ac:dyDescent="0.2">
      <c r="A21" s="189">
        <v>1992</v>
      </c>
      <c r="B21" s="30" t="s">
        <v>13</v>
      </c>
      <c r="C21" s="192">
        <v>4</v>
      </c>
      <c r="D21" s="194"/>
      <c r="E21" s="196">
        <v>4</v>
      </c>
      <c r="F21" s="29">
        <v>19352</v>
      </c>
      <c r="G21" s="29">
        <v>2950.19</v>
      </c>
      <c r="M21" s="16">
        <v>21138</v>
      </c>
    </row>
    <row r="22" spans="1:13" ht="15.6" customHeight="1" x14ac:dyDescent="0.2">
      <c r="A22" s="190"/>
      <c r="B22" s="30" t="s">
        <v>12</v>
      </c>
      <c r="C22" s="193"/>
      <c r="D22" s="195"/>
      <c r="E22" s="197"/>
      <c r="F22" s="29">
        <v>76767</v>
      </c>
      <c r="G22" s="29">
        <v>11703.05</v>
      </c>
      <c r="M22" s="16">
        <v>21238</v>
      </c>
    </row>
    <row r="23" spans="1:13" ht="15.75" customHeight="1" x14ac:dyDescent="0.2">
      <c r="A23" s="191"/>
      <c r="B23" s="30"/>
      <c r="C23" s="31"/>
      <c r="D23" s="32"/>
      <c r="E23" s="198"/>
      <c r="F23" s="17">
        <f>SUM(F21:F22)</f>
        <v>96119</v>
      </c>
      <c r="G23" s="8">
        <f>SUM(G21:G22)</f>
        <v>14653.24</v>
      </c>
      <c r="M23" s="16">
        <v>21489</v>
      </c>
    </row>
    <row r="24" spans="1:13" ht="16.350000000000001" customHeight="1" x14ac:dyDescent="0.2">
      <c r="A24" s="33">
        <v>1993</v>
      </c>
      <c r="B24" s="34" t="s">
        <v>12</v>
      </c>
      <c r="C24" s="33">
        <v>4</v>
      </c>
      <c r="D24" s="35"/>
      <c r="E24" s="33">
        <v>4</v>
      </c>
      <c r="F24" s="36">
        <v>135546</v>
      </c>
      <c r="G24" s="16">
        <v>20663.849999999999</v>
      </c>
      <c r="M24" s="16">
        <v>12693</v>
      </c>
    </row>
    <row r="25" spans="1:13" ht="15.75" customHeight="1" x14ac:dyDescent="0.2">
      <c r="A25" s="37">
        <v>1994</v>
      </c>
      <c r="B25" s="38" t="s">
        <v>12</v>
      </c>
      <c r="C25" s="39">
        <v>4</v>
      </c>
      <c r="D25" s="40"/>
      <c r="E25" s="41">
        <v>4</v>
      </c>
      <c r="F25" s="42">
        <v>110363</v>
      </c>
      <c r="G25" s="16">
        <v>16824.73</v>
      </c>
      <c r="M25" s="16">
        <v>14889</v>
      </c>
    </row>
    <row r="26" spans="1:13" ht="15.75" customHeight="1" x14ac:dyDescent="0.2">
      <c r="A26" s="145">
        <v>1995</v>
      </c>
      <c r="B26" s="21" t="s">
        <v>12</v>
      </c>
      <c r="C26" s="176">
        <v>4</v>
      </c>
      <c r="D26" s="179"/>
      <c r="E26" s="147">
        <v>4</v>
      </c>
      <c r="F26" s="9">
        <v>81347</v>
      </c>
      <c r="G26" s="9">
        <v>12401.27</v>
      </c>
      <c r="M26" s="16">
        <v>27225</v>
      </c>
    </row>
    <row r="27" spans="1:13" ht="15.6" customHeight="1" x14ac:dyDescent="0.2">
      <c r="A27" s="175"/>
      <c r="B27" s="21" t="s">
        <v>10</v>
      </c>
      <c r="C27" s="177"/>
      <c r="D27" s="180"/>
      <c r="E27" s="182"/>
      <c r="F27" s="9">
        <v>2177</v>
      </c>
      <c r="G27" s="9">
        <v>331.88</v>
      </c>
      <c r="M27" s="16">
        <v>28597</v>
      </c>
    </row>
    <row r="28" spans="1:13" ht="15.6" customHeight="1" x14ac:dyDescent="0.2">
      <c r="A28" s="175"/>
      <c r="B28" s="21" t="s">
        <v>17</v>
      </c>
      <c r="C28" s="178"/>
      <c r="D28" s="181"/>
      <c r="E28" s="182"/>
      <c r="F28" s="9">
        <v>24123</v>
      </c>
      <c r="G28" s="9">
        <v>3677.53</v>
      </c>
      <c r="M28" s="16">
        <v>30654</v>
      </c>
    </row>
    <row r="29" spans="1:13" ht="15.75" customHeight="1" x14ac:dyDescent="0.2">
      <c r="A29" s="146"/>
      <c r="B29" s="21"/>
      <c r="C29" s="43"/>
      <c r="D29" s="44"/>
      <c r="E29" s="148"/>
      <c r="F29" s="17">
        <f>SUM(F26:F28)</f>
        <v>107647</v>
      </c>
      <c r="G29" s="8">
        <f>SUM(G26:G28)</f>
        <v>16410.68</v>
      </c>
      <c r="M29" s="16">
        <v>29912</v>
      </c>
    </row>
    <row r="30" spans="1:13" ht="15.75" customHeight="1" x14ac:dyDescent="0.2">
      <c r="A30" s="199">
        <v>1996</v>
      </c>
      <c r="B30" s="18" t="s">
        <v>12</v>
      </c>
      <c r="C30" s="169">
        <v>4</v>
      </c>
      <c r="D30" s="202"/>
      <c r="E30" s="204">
        <v>4</v>
      </c>
      <c r="F30" s="10">
        <v>48232</v>
      </c>
      <c r="G30" s="10">
        <v>7352.92</v>
      </c>
      <c r="M30" s="16">
        <v>31003</v>
      </c>
    </row>
    <row r="31" spans="1:13" ht="15.6" customHeight="1" x14ac:dyDescent="0.2">
      <c r="A31" s="200"/>
      <c r="B31" s="18" t="s">
        <v>10</v>
      </c>
      <c r="C31" s="171"/>
      <c r="D31" s="203"/>
      <c r="E31" s="205"/>
      <c r="F31" s="10">
        <v>30376</v>
      </c>
      <c r="G31" s="10">
        <v>4630.79</v>
      </c>
      <c r="M31" s="16">
        <v>29732</v>
      </c>
    </row>
    <row r="32" spans="1:13" ht="15.75" customHeight="1" x14ac:dyDescent="0.2">
      <c r="A32" s="201"/>
      <c r="B32" s="18"/>
      <c r="C32" s="19"/>
      <c r="D32" s="20"/>
      <c r="E32" s="206"/>
      <c r="F32" s="8" t="e">
        <f>SUM(F35F30:F31)</f>
        <v>#NAME?</v>
      </c>
      <c r="G32" s="8">
        <f>SUM(G30:G31)</f>
        <v>11983.71</v>
      </c>
      <c r="M32" s="16">
        <v>33750</v>
      </c>
    </row>
    <row r="33" spans="1:13" ht="15.75" customHeight="1" x14ac:dyDescent="0.2">
      <c r="A33" s="207">
        <v>1997</v>
      </c>
      <c r="B33" s="48" t="s">
        <v>18</v>
      </c>
      <c r="C33" s="210">
        <v>4</v>
      </c>
      <c r="D33" s="212"/>
      <c r="E33" s="214">
        <v>4</v>
      </c>
      <c r="F33" s="46">
        <v>35302</v>
      </c>
      <c r="G33" s="46">
        <v>5381.76</v>
      </c>
      <c r="M33" s="16">
        <v>35474</v>
      </c>
    </row>
    <row r="34" spans="1:13" ht="15.6" customHeight="1" x14ac:dyDescent="0.2">
      <c r="A34" s="208"/>
      <c r="B34" s="48" t="s">
        <v>12</v>
      </c>
      <c r="C34" s="211"/>
      <c r="D34" s="213"/>
      <c r="E34" s="215"/>
      <c r="F34" s="47">
        <v>27585</v>
      </c>
      <c r="G34" s="46">
        <v>4205.3100000000004</v>
      </c>
      <c r="M34" s="16">
        <v>35850</v>
      </c>
    </row>
    <row r="35" spans="1:13" ht="15.75" customHeight="1" x14ac:dyDescent="0.2">
      <c r="A35" s="209"/>
      <c r="B35" s="48"/>
      <c r="C35" s="49"/>
      <c r="D35" s="50"/>
      <c r="E35" s="216"/>
      <c r="F35" s="8">
        <f>SUM(F33:F34)</f>
        <v>62887</v>
      </c>
      <c r="G35" s="17">
        <f>SUM(G33:G34)</f>
        <v>9587.07</v>
      </c>
      <c r="M35" s="16">
        <v>36344</v>
      </c>
    </row>
    <row r="36" spans="1:13" ht="16.350000000000001" customHeight="1" x14ac:dyDescent="0.2">
      <c r="A36" s="23">
        <v>1998</v>
      </c>
      <c r="B36" s="22" t="s">
        <v>18</v>
      </c>
      <c r="C36" s="23">
        <v>4</v>
      </c>
      <c r="D36" s="24"/>
      <c r="E36" s="23">
        <v>4</v>
      </c>
      <c r="F36" s="16">
        <v>114225</v>
      </c>
      <c r="G36" s="16">
        <v>17413.490000000002</v>
      </c>
      <c r="M36" s="16">
        <v>9761</v>
      </c>
    </row>
    <row r="37" spans="1:13" ht="15.75" customHeight="1" x14ac:dyDescent="0.2">
      <c r="A37" s="183">
        <v>1999</v>
      </c>
      <c r="B37" s="51" t="s">
        <v>19</v>
      </c>
      <c r="C37" s="185">
        <v>4</v>
      </c>
      <c r="D37" s="187"/>
      <c r="E37" s="185">
        <v>4</v>
      </c>
      <c r="F37" s="13">
        <v>58096</v>
      </c>
      <c r="G37" s="13">
        <v>8856.68</v>
      </c>
    </row>
    <row r="38" spans="1:13" ht="15.75" customHeight="1" x14ac:dyDescent="0.2">
      <c r="A38" s="184"/>
      <c r="B38" s="51" t="s">
        <v>20</v>
      </c>
      <c r="C38" s="186"/>
      <c r="D38" s="188"/>
      <c r="E38" s="186"/>
      <c r="F38" s="13">
        <v>96000</v>
      </c>
      <c r="G38" s="13">
        <v>14635.11</v>
      </c>
    </row>
    <row r="39" spans="1:13" ht="15.75" customHeight="1" x14ac:dyDescent="0.2">
      <c r="A39" s="26"/>
      <c r="B39" s="52"/>
      <c r="C39" s="27"/>
      <c r="D39" s="28"/>
      <c r="E39" s="27"/>
      <c r="F39" s="53"/>
      <c r="G39" s="15">
        <f>SUM(G37:G38)</f>
        <v>23491.79</v>
      </c>
    </row>
    <row r="40" spans="1:13" ht="15.75" customHeight="1" x14ac:dyDescent="0.2">
      <c r="A40" s="54">
        <v>2000</v>
      </c>
      <c r="B40" s="55" t="s">
        <v>21</v>
      </c>
      <c r="C40" s="54">
        <v>4</v>
      </c>
      <c r="D40" s="56"/>
      <c r="E40" s="54">
        <v>4</v>
      </c>
      <c r="F40" s="59">
        <v>20894</v>
      </c>
      <c r="G40" s="59">
        <v>3185.27</v>
      </c>
    </row>
    <row r="41" spans="1:13" ht="9.6" customHeight="1" x14ac:dyDescent="0.2">
      <c r="A41" s="221"/>
      <c r="B41" s="222" t="s">
        <v>20</v>
      </c>
      <c r="C41" s="57"/>
      <c r="D41" s="57"/>
      <c r="E41" s="221"/>
      <c r="F41" s="226">
        <v>98769</v>
      </c>
      <c r="G41" s="228">
        <v>15057.24</v>
      </c>
    </row>
    <row r="42" spans="1:13" ht="6" customHeight="1" x14ac:dyDescent="0.2">
      <c r="A42" s="221"/>
      <c r="B42" s="223"/>
      <c r="C42" s="142"/>
      <c r="D42" s="140"/>
      <c r="E42" s="221"/>
      <c r="F42" s="227"/>
      <c r="G42" s="229"/>
    </row>
    <row r="43" spans="1:13" ht="9.6" customHeight="1" x14ac:dyDescent="0.2">
      <c r="A43" s="141"/>
      <c r="B43" s="217"/>
      <c r="C43" s="143"/>
      <c r="D43" s="221"/>
      <c r="E43" s="141"/>
      <c r="F43" s="219">
        <f>SUM(F40:F42)</f>
        <v>119663</v>
      </c>
      <c r="G43" s="219">
        <f>SUM(G40:G42)</f>
        <v>18242.509999999998</v>
      </c>
    </row>
    <row r="44" spans="1:13" ht="6.2" customHeight="1" x14ac:dyDescent="0.2">
      <c r="A44" s="58"/>
      <c r="B44" s="218"/>
      <c r="C44" s="144"/>
      <c r="D44" s="141"/>
      <c r="E44" s="24"/>
      <c r="F44" s="220"/>
      <c r="G44" s="220"/>
    </row>
    <row r="45" spans="1:13" ht="15.75" customHeight="1" x14ac:dyDescent="0.2">
      <c r="A45" s="242">
        <v>2001</v>
      </c>
      <c r="B45" s="60" t="s">
        <v>22</v>
      </c>
      <c r="C45" s="224">
        <v>4</v>
      </c>
      <c r="D45" s="244"/>
      <c r="E45" s="224">
        <v>4</v>
      </c>
      <c r="F45" s="61">
        <v>112411</v>
      </c>
      <c r="G45" s="16">
        <v>17136.95</v>
      </c>
    </row>
    <row r="46" spans="1:13" ht="15.75" customHeight="1" x14ac:dyDescent="0.2">
      <c r="A46" s="243"/>
      <c r="B46" s="62" t="s">
        <v>23</v>
      </c>
      <c r="C46" s="225"/>
      <c r="D46" s="245"/>
      <c r="E46" s="225"/>
      <c r="F46" s="61">
        <v>45130</v>
      </c>
      <c r="G46" s="16">
        <v>6880.02</v>
      </c>
    </row>
    <row r="47" spans="1:13" ht="16.350000000000001" customHeight="1" x14ac:dyDescent="0.2">
      <c r="A47" s="63">
        <v>2002</v>
      </c>
      <c r="B47" s="62" t="s">
        <v>24</v>
      </c>
      <c r="C47" s="63">
        <v>4</v>
      </c>
      <c r="D47" s="64"/>
      <c r="E47" s="63">
        <v>4</v>
      </c>
      <c r="F47" s="65"/>
      <c r="G47" s="16">
        <v>21138</v>
      </c>
    </row>
    <row r="48" spans="1:13" ht="16.350000000000001" customHeight="1" x14ac:dyDescent="0.2">
      <c r="A48" s="63">
        <v>2003</v>
      </c>
      <c r="B48" s="60" t="s">
        <v>22</v>
      </c>
      <c r="C48" s="63">
        <v>4</v>
      </c>
      <c r="D48" s="64"/>
      <c r="E48" s="63">
        <v>4</v>
      </c>
      <c r="F48" s="65"/>
      <c r="G48" s="16">
        <v>21238</v>
      </c>
    </row>
    <row r="49" spans="1:7" ht="16.350000000000001" customHeight="1" x14ac:dyDescent="0.2">
      <c r="A49" s="63">
        <v>2004</v>
      </c>
      <c r="B49" s="60" t="s">
        <v>22</v>
      </c>
      <c r="C49" s="63">
        <v>4</v>
      </c>
      <c r="D49" s="64"/>
      <c r="E49" s="63">
        <v>4</v>
      </c>
      <c r="F49" s="65"/>
      <c r="G49" s="16">
        <v>21489</v>
      </c>
    </row>
    <row r="50" spans="1:7" ht="15.75" customHeight="1" x14ac:dyDescent="0.2">
      <c r="A50" s="242">
        <v>2005</v>
      </c>
      <c r="B50" s="60" t="s">
        <v>22</v>
      </c>
      <c r="C50" s="224">
        <v>4</v>
      </c>
      <c r="D50" s="244"/>
      <c r="E50" s="224">
        <v>4</v>
      </c>
      <c r="F50" s="65"/>
      <c r="G50" s="16">
        <v>12693</v>
      </c>
    </row>
    <row r="51" spans="1:7" ht="15.75" customHeight="1" x14ac:dyDescent="0.2">
      <c r="A51" s="243"/>
      <c r="B51" s="60" t="s">
        <v>25</v>
      </c>
      <c r="C51" s="225"/>
      <c r="D51" s="245"/>
      <c r="E51" s="225"/>
      <c r="F51" s="65"/>
      <c r="G51" s="16">
        <v>14889</v>
      </c>
    </row>
    <row r="52" spans="1:7" ht="16.350000000000001" customHeight="1" x14ac:dyDescent="0.2">
      <c r="A52" s="19">
        <v>2006</v>
      </c>
      <c r="B52" s="66" t="s">
        <v>25</v>
      </c>
      <c r="C52" s="19">
        <v>4</v>
      </c>
      <c r="D52" s="20"/>
      <c r="E52" s="19">
        <v>4</v>
      </c>
      <c r="F52" s="45"/>
      <c r="G52" s="16">
        <v>27225</v>
      </c>
    </row>
    <row r="53" spans="1:7" ht="16.350000000000001" customHeight="1" x14ac:dyDescent="0.2">
      <c r="A53" s="19">
        <v>2007</v>
      </c>
      <c r="B53" s="66" t="s">
        <v>25</v>
      </c>
      <c r="C53" s="19">
        <v>4</v>
      </c>
      <c r="D53" s="20"/>
      <c r="E53" s="19">
        <v>4</v>
      </c>
      <c r="F53" s="45"/>
      <c r="G53" s="16">
        <v>28597</v>
      </c>
    </row>
    <row r="54" spans="1:7" ht="16.350000000000001" customHeight="1" x14ac:dyDescent="0.2">
      <c r="A54" s="19">
        <v>2008</v>
      </c>
      <c r="B54" s="66" t="s">
        <v>25</v>
      </c>
      <c r="C54" s="19">
        <v>4</v>
      </c>
      <c r="D54" s="20"/>
      <c r="E54" s="19">
        <v>4</v>
      </c>
      <c r="F54" s="45"/>
      <c r="G54" s="16">
        <v>30654</v>
      </c>
    </row>
    <row r="55" spans="1:7" ht="16.350000000000001" customHeight="1" x14ac:dyDescent="0.2">
      <c r="A55" s="19">
        <v>2009</v>
      </c>
      <c r="B55" s="66" t="s">
        <v>25</v>
      </c>
      <c r="C55" s="19">
        <v>4</v>
      </c>
      <c r="D55" s="20"/>
      <c r="E55" s="19">
        <v>4</v>
      </c>
      <c r="F55" s="45"/>
      <c r="G55" s="16">
        <v>29912</v>
      </c>
    </row>
    <row r="56" spans="1:7" ht="16.350000000000001" customHeight="1" x14ac:dyDescent="0.2">
      <c r="A56" s="19">
        <v>2010</v>
      </c>
      <c r="B56" s="66" t="s">
        <v>25</v>
      </c>
      <c r="C56" s="19">
        <v>4</v>
      </c>
      <c r="D56" s="20"/>
      <c r="E56" s="19">
        <v>4</v>
      </c>
      <c r="F56" s="45"/>
      <c r="G56" s="16">
        <v>31003</v>
      </c>
    </row>
    <row r="57" spans="1:7" ht="16.350000000000001" customHeight="1" x14ac:dyDescent="0.2">
      <c r="A57" s="19">
        <v>2011</v>
      </c>
      <c r="B57" s="66" t="s">
        <v>25</v>
      </c>
      <c r="C57" s="19">
        <v>4</v>
      </c>
      <c r="D57" s="20"/>
      <c r="E57" s="19">
        <v>4</v>
      </c>
      <c r="F57" s="45"/>
      <c r="G57" s="16">
        <v>29732</v>
      </c>
    </row>
    <row r="58" spans="1:7" ht="16.350000000000001" customHeight="1" x14ac:dyDescent="0.2">
      <c r="A58" s="19">
        <v>2012</v>
      </c>
      <c r="B58" s="18" t="s">
        <v>26</v>
      </c>
      <c r="C58" s="19">
        <v>4</v>
      </c>
      <c r="D58" s="20"/>
      <c r="E58" s="19">
        <v>4</v>
      </c>
      <c r="F58" s="45"/>
      <c r="G58" s="16">
        <v>33750</v>
      </c>
    </row>
    <row r="59" spans="1:7" ht="16.350000000000001" customHeight="1" x14ac:dyDescent="0.2">
      <c r="A59" s="19">
        <v>2013</v>
      </c>
      <c r="B59" s="66" t="s">
        <v>25</v>
      </c>
      <c r="C59" s="19">
        <v>4</v>
      </c>
      <c r="D59" s="20"/>
      <c r="E59" s="19">
        <v>4</v>
      </c>
      <c r="F59" s="45"/>
      <c r="G59" s="16">
        <v>35474</v>
      </c>
    </row>
    <row r="60" spans="1:7" ht="16.350000000000001" customHeight="1" x14ac:dyDescent="0.2">
      <c r="A60" s="19">
        <v>2014</v>
      </c>
      <c r="B60" s="66" t="s">
        <v>25</v>
      </c>
      <c r="C60" s="19">
        <v>4</v>
      </c>
      <c r="D60" s="20"/>
      <c r="E60" s="19">
        <v>4</v>
      </c>
      <c r="F60" s="45"/>
      <c r="G60" s="16">
        <v>35850</v>
      </c>
    </row>
    <row r="61" spans="1:7" ht="16.350000000000001" customHeight="1" x14ac:dyDescent="0.2">
      <c r="A61" s="19">
        <v>2015</v>
      </c>
      <c r="B61" s="66" t="s">
        <v>25</v>
      </c>
      <c r="C61" s="19">
        <v>4</v>
      </c>
      <c r="D61" s="20"/>
      <c r="E61" s="19">
        <v>4</v>
      </c>
      <c r="F61" s="45"/>
      <c r="G61" s="16">
        <v>36344</v>
      </c>
    </row>
    <row r="62" spans="1:7" ht="15.75" customHeight="1" x14ac:dyDescent="0.2">
      <c r="A62" s="72">
        <v>2016</v>
      </c>
      <c r="B62" s="66" t="s">
        <v>25</v>
      </c>
      <c r="C62" s="19">
        <v>4</v>
      </c>
      <c r="D62" s="20"/>
      <c r="E62" s="73">
        <v>4</v>
      </c>
      <c r="F62" s="45"/>
      <c r="G62" s="16">
        <v>9761</v>
      </c>
    </row>
    <row r="63" spans="1:7" ht="16.350000000000001" customHeight="1" x14ac:dyDescent="0.2">
      <c r="A63" s="3">
        <v>2017</v>
      </c>
      <c r="B63" s="4"/>
      <c r="C63" s="3">
        <v>4</v>
      </c>
      <c r="D63" s="5"/>
      <c r="E63" s="3">
        <v>4</v>
      </c>
      <c r="F63" s="11"/>
      <c r="G63" s="67"/>
    </row>
    <row r="64" spans="1:7" ht="15.75" customHeight="1" x14ac:dyDescent="0.2">
      <c r="A64" s="230">
        <v>2018</v>
      </c>
      <c r="B64" s="6" t="s">
        <v>27</v>
      </c>
      <c r="C64" s="3"/>
      <c r="D64" s="5"/>
      <c r="E64" s="232">
        <v>4</v>
      </c>
      <c r="F64" s="11"/>
      <c r="G64" s="68">
        <v>4924</v>
      </c>
    </row>
    <row r="65" spans="1:7" ht="15.75" customHeight="1" x14ac:dyDescent="0.2">
      <c r="A65" s="231"/>
      <c r="B65" s="4" t="s">
        <v>11</v>
      </c>
      <c r="C65" s="3">
        <v>4</v>
      </c>
      <c r="D65" s="5"/>
      <c r="E65" s="233"/>
      <c r="F65" s="11"/>
      <c r="G65" s="67"/>
    </row>
    <row r="66" spans="1:7" ht="15.75" customHeight="1" x14ac:dyDescent="0.2">
      <c r="A66" s="234">
        <v>2019</v>
      </c>
      <c r="B66" s="6" t="s">
        <v>28</v>
      </c>
      <c r="C66" s="232">
        <v>4</v>
      </c>
      <c r="D66" s="237"/>
      <c r="E66" s="239">
        <v>4</v>
      </c>
      <c r="F66" s="11"/>
      <c r="G66" s="68">
        <v>7875</v>
      </c>
    </row>
    <row r="67" spans="1:7" ht="15.6" customHeight="1" x14ac:dyDescent="0.2">
      <c r="A67" s="235"/>
      <c r="B67" s="4" t="s">
        <v>29</v>
      </c>
      <c r="C67" s="233"/>
      <c r="D67" s="238"/>
      <c r="E67" s="240"/>
      <c r="F67" s="11"/>
      <c r="G67" s="68">
        <v>5673</v>
      </c>
    </row>
    <row r="68" spans="1:7" ht="15.75" customHeight="1" x14ac:dyDescent="0.2">
      <c r="A68" s="236"/>
      <c r="B68" s="4"/>
      <c r="C68" s="3"/>
      <c r="D68" s="5"/>
      <c r="E68" s="241"/>
      <c r="F68" s="11"/>
      <c r="G68" s="11"/>
    </row>
    <row r="69" spans="1:7" ht="15.75" customHeight="1" x14ac:dyDescent="0.2">
      <c r="A69" s="230">
        <v>2020</v>
      </c>
      <c r="B69" s="4" t="s">
        <v>30</v>
      </c>
      <c r="C69" s="3">
        <v>0</v>
      </c>
      <c r="D69" s="5"/>
      <c r="E69" s="232">
        <v>4</v>
      </c>
      <c r="F69" s="11"/>
      <c r="G69" s="7">
        <v>0.01</v>
      </c>
    </row>
    <row r="70" spans="1:7" ht="15.75" customHeight="1" x14ac:dyDescent="0.2">
      <c r="A70" s="231"/>
      <c r="B70" s="4"/>
      <c r="C70" s="3"/>
      <c r="D70" s="5"/>
      <c r="E70" s="233"/>
      <c r="F70" s="11"/>
      <c r="G70" s="11"/>
    </row>
    <row r="71" spans="1:7" ht="16.350000000000001" customHeight="1" x14ac:dyDescent="0.2">
      <c r="A71" s="3">
        <v>2021</v>
      </c>
      <c r="B71" s="4" t="s">
        <v>30</v>
      </c>
      <c r="C71" s="3">
        <v>0</v>
      </c>
      <c r="D71" s="5"/>
      <c r="E71" s="3">
        <v>0</v>
      </c>
      <c r="F71" s="11"/>
      <c r="G71" s="7">
        <v>0.01</v>
      </c>
    </row>
    <row r="72" spans="1:7" x14ac:dyDescent="0.2">
      <c r="C72" s="12">
        <f>SUM(C4:C71)</f>
        <v>132</v>
      </c>
      <c r="E72" s="12">
        <f>SUM(E4:E71)</f>
        <v>132</v>
      </c>
    </row>
  </sheetData>
  <autoFilter ref="A2:G3" xr:uid="{92390938-A55C-49E8-A003-ED4D268CEA0B}">
    <filterColumn colId="2" showButton="0"/>
    <filterColumn colId="3" showButton="0"/>
  </autoFilter>
  <mergeCells count="69">
    <mergeCell ref="M17:M18"/>
    <mergeCell ref="A69:A70"/>
    <mergeCell ref="E69:E70"/>
    <mergeCell ref="A64:A65"/>
    <mergeCell ref="E64:E65"/>
    <mergeCell ref="A66:A68"/>
    <mergeCell ref="C66:C67"/>
    <mergeCell ref="D66:D67"/>
    <mergeCell ref="E66:E68"/>
    <mergeCell ref="A45:A46"/>
    <mergeCell ref="C45:C46"/>
    <mergeCell ref="D45:D46"/>
    <mergeCell ref="E45:E46"/>
    <mergeCell ref="A50:A51"/>
    <mergeCell ref="C50:C51"/>
    <mergeCell ref="D50:D51"/>
    <mergeCell ref="E50:E51"/>
    <mergeCell ref="F41:F42"/>
    <mergeCell ref="G41:G42"/>
    <mergeCell ref="C42:C44"/>
    <mergeCell ref="D42:D44"/>
    <mergeCell ref="B43:B44"/>
    <mergeCell ref="F43:F44"/>
    <mergeCell ref="G43:G44"/>
    <mergeCell ref="A37:A38"/>
    <mergeCell ref="C37:C38"/>
    <mergeCell ref="D37:D38"/>
    <mergeCell ref="E37:E38"/>
    <mergeCell ref="A41:A43"/>
    <mergeCell ref="B41:B42"/>
    <mergeCell ref="E41:E43"/>
    <mergeCell ref="A30:A32"/>
    <mergeCell ref="C30:C31"/>
    <mergeCell ref="D30:D31"/>
    <mergeCell ref="E30:E32"/>
    <mergeCell ref="A33:A35"/>
    <mergeCell ref="C33:C34"/>
    <mergeCell ref="D33:D34"/>
    <mergeCell ref="E33:E35"/>
    <mergeCell ref="A11:A17"/>
    <mergeCell ref="C11:C16"/>
    <mergeCell ref="D11:D16"/>
    <mergeCell ref="E11:E17"/>
    <mergeCell ref="A26:A29"/>
    <mergeCell ref="C26:C28"/>
    <mergeCell ref="D26:D28"/>
    <mergeCell ref="E26:E29"/>
    <mergeCell ref="A18:A19"/>
    <mergeCell ref="C18:C19"/>
    <mergeCell ref="D18:D19"/>
    <mergeCell ref="E18:E19"/>
    <mergeCell ref="A21:A23"/>
    <mergeCell ref="C21:C22"/>
    <mergeCell ref="D21:D22"/>
    <mergeCell ref="E21:E23"/>
    <mergeCell ref="A1:B1"/>
    <mergeCell ref="C1:G1"/>
    <mergeCell ref="A2:A3"/>
    <mergeCell ref="B2:B3"/>
    <mergeCell ref="C2:E2"/>
    <mergeCell ref="F2:F3"/>
    <mergeCell ref="G2:G3"/>
    <mergeCell ref="C5:C6"/>
    <mergeCell ref="D5:D6"/>
    <mergeCell ref="E5:E7"/>
    <mergeCell ref="A8:A9"/>
    <mergeCell ref="C8:C9"/>
    <mergeCell ref="D8:D9"/>
    <mergeCell ref="E8:E9"/>
  </mergeCells>
  <conditionalFormatting sqref="G2:G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B1:R22"/>
  <sheetViews>
    <sheetView tabSelected="1" zoomScale="70" zoomScaleNormal="70" workbookViewId="0">
      <selection activeCell="L18" sqref="L18"/>
    </sheetView>
  </sheetViews>
  <sheetFormatPr baseColWidth="10" defaultColWidth="9.33203125" defaultRowHeight="12.75" x14ac:dyDescent="0.2"/>
  <cols>
    <col min="1" max="1" width="10.6640625" customWidth="1"/>
    <col min="2" max="2" width="3.83203125" customWidth="1"/>
    <col min="3" max="3" width="47.5" bestFit="1" customWidth="1"/>
    <col min="4" max="4" width="5.1640625" customWidth="1"/>
    <col min="5" max="5" width="15.83203125" customWidth="1"/>
    <col min="6" max="7" width="3.83203125" customWidth="1"/>
    <col min="8" max="8" width="48.83203125" bestFit="1" customWidth="1"/>
    <col min="9" max="9" width="5.1640625" customWidth="1"/>
    <col min="10" max="10" width="15.83203125" customWidth="1"/>
    <col min="11" max="11" width="3.83203125" customWidth="1"/>
    <col min="12" max="12" width="35.5" customWidth="1"/>
    <col min="13" max="13" width="10.83203125" customWidth="1"/>
    <col min="14" max="14" width="7.33203125" hidden="1" customWidth="1"/>
    <col min="15" max="15" width="10.83203125" hidden="1" customWidth="1"/>
    <col min="16" max="16" width="24.83203125" customWidth="1"/>
    <col min="17" max="17" width="17.1640625" style="75" bestFit="1" customWidth="1"/>
    <col min="18" max="18" width="14" style="12" customWidth="1"/>
  </cols>
  <sheetData>
    <row r="1" spans="2:18" x14ac:dyDescent="0.2">
      <c r="Q1" s="12"/>
    </row>
    <row r="2" spans="2:18" s="75" customFormat="1" ht="35.1" customHeight="1" thickBot="1" x14ac:dyDescent="0.25">
      <c r="B2" s="255" t="s">
        <v>48</v>
      </c>
      <c r="C2" s="256"/>
      <c r="D2" s="256"/>
      <c r="E2" s="256"/>
      <c r="F2" s="256"/>
      <c r="G2" s="255" t="s">
        <v>49</v>
      </c>
      <c r="H2" s="256"/>
      <c r="I2" s="256"/>
      <c r="J2" s="256"/>
      <c r="K2" s="256"/>
      <c r="Q2" s="12"/>
      <c r="R2" s="78"/>
    </row>
    <row r="3" spans="2:18" ht="21" thickBot="1" x14ac:dyDescent="0.25">
      <c r="B3" s="85"/>
      <c r="C3" s="93" t="s">
        <v>67</v>
      </c>
      <c r="D3" s="76"/>
      <c r="E3" s="85"/>
      <c r="F3" s="85"/>
      <c r="G3" s="85"/>
      <c r="H3" s="93" t="s">
        <v>34</v>
      </c>
      <c r="I3" s="76"/>
      <c r="J3" s="85"/>
      <c r="K3" s="85"/>
      <c r="Q3" s="12"/>
    </row>
    <row r="4" spans="2:18" ht="24.95" customHeight="1" thickBot="1" x14ac:dyDescent="0.25">
      <c r="B4" s="85"/>
      <c r="C4" s="287" t="s">
        <v>68</v>
      </c>
      <c r="D4" s="77" t="s">
        <v>36</v>
      </c>
      <c r="E4" s="90">
        <f>IF(I20=0,(Q6*E5*E7)/25,((Q6*E5*E7)/25*1.1))</f>
        <v>1299.0476414666668</v>
      </c>
      <c r="F4" s="85"/>
      <c r="G4" s="85"/>
      <c r="H4" s="77" t="s">
        <v>63</v>
      </c>
      <c r="I4" s="77" t="s">
        <v>36</v>
      </c>
      <c r="J4" s="88">
        <v>1348</v>
      </c>
      <c r="K4" s="85"/>
      <c r="Q4" s="12"/>
    </row>
    <row r="5" spans="2:18" ht="24.95" customHeight="1" thickBot="1" x14ac:dyDescent="0.25">
      <c r="B5" s="85"/>
      <c r="C5" s="77" t="s">
        <v>47</v>
      </c>
      <c r="D5" s="77" t="s">
        <v>36</v>
      </c>
      <c r="E5" s="80">
        <v>0.5</v>
      </c>
      <c r="F5" s="85"/>
      <c r="G5" s="85"/>
      <c r="H5" s="77" t="s">
        <v>37</v>
      </c>
      <c r="I5" s="77" t="s">
        <v>36</v>
      </c>
      <c r="J5" s="89">
        <v>1.4158999999999999</v>
      </c>
      <c r="K5" s="85"/>
      <c r="P5" s="79" t="s">
        <v>32</v>
      </c>
      <c r="Q5" s="83">
        <f>'25 salaires'!I35</f>
        <v>16478.405600000002</v>
      </c>
    </row>
    <row r="6" spans="2:18" ht="24.95" customHeight="1" thickBot="1" x14ac:dyDescent="0.25">
      <c r="B6" s="85"/>
      <c r="C6" s="77" t="s">
        <v>39</v>
      </c>
      <c r="D6" s="77" t="s">
        <v>36</v>
      </c>
      <c r="E6" s="91">
        <v>172</v>
      </c>
      <c r="F6" s="85"/>
      <c r="G6" s="85"/>
      <c r="H6" s="77" t="s">
        <v>64</v>
      </c>
      <c r="I6" s="77" t="s">
        <v>36</v>
      </c>
      <c r="J6" s="82">
        <f>J4*J5</f>
        <v>1908.6332</v>
      </c>
      <c r="K6" s="85"/>
      <c r="P6" s="79" t="s">
        <v>33</v>
      </c>
      <c r="Q6" s="84">
        <f>Q5/12</f>
        <v>1373.2004666666669</v>
      </c>
    </row>
    <row r="7" spans="2:18" ht="24.95" customHeight="1" thickBot="1" x14ac:dyDescent="0.25">
      <c r="B7" s="85"/>
      <c r="C7" s="77" t="s">
        <v>40</v>
      </c>
      <c r="D7" s="77" t="s">
        <v>36</v>
      </c>
      <c r="E7" s="81">
        <f>E6/4</f>
        <v>43</v>
      </c>
      <c r="F7" s="85"/>
      <c r="G7" s="85"/>
      <c r="H7" s="287" t="s">
        <v>65</v>
      </c>
      <c r="I7" s="77" t="s">
        <v>36</v>
      </c>
      <c r="J7" s="82">
        <f>IF(I20=0,J6/12,(J6/12*1.1))</f>
        <v>174.95804333333334</v>
      </c>
      <c r="K7" s="85"/>
    </row>
    <row r="8" spans="2:18" ht="24.95" customHeight="1" thickBot="1" x14ac:dyDescent="0.25">
      <c r="B8" s="85"/>
      <c r="C8" s="86"/>
      <c r="D8" s="86"/>
      <c r="E8" s="86"/>
      <c r="F8" s="85"/>
      <c r="G8" s="85"/>
      <c r="H8" s="86"/>
      <c r="I8" s="86"/>
      <c r="J8" s="86"/>
      <c r="K8" s="85"/>
    </row>
    <row r="9" spans="2:18" ht="24.95" customHeight="1" thickBot="1" x14ac:dyDescent="0.25">
      <c r="B9" s="85"/>
      <c r="C9" s="93" t="s">
        <v>66</v>
      </c>
      <c r="D9" s="94"/>
      <c r="E9" s="85"/>
      <c r="F9" s="85"/>
      <c r="G9" s="85"/>
      <c r="H9" s="93" t="s">
        <v>35</v>
      </c>
      <c r="I9" s="94"/>
      <c r="J9" s="85"/>
      <c r="K9" s="85"/>
    </row>
    <row r="10" spans="2:18" ht="24.95" customHeight="1" thickBot="1" x14ac:dyDescent="0.25">
      <c r="B10" s="85"/>
      <c r="C10" s="287" t="s">
        <v>68</v>
      </c>
      <c r="D10" s="77" t="s">
        <v>36</v>
      </c>
      <c r="E10" s="82">
        <f>IF(I20=0,(Q6*E11*E13)/25,((Q6*E11*E13)/25*1.1))</f>
        <v>1208.4164106666669</v>
      </c>
      <c r="F10" s="85"/>
      <c r="G10" s="85"/>
      <c r="H10" s="288" t="s">
        <v>69</v>
      </c>
      <c r="I10" s="77" t="s">
        <v>36</v>
      </c>
      <c r="J10" s="82">
        <f>J4*J5*J12</f>
        <v>992.48926400000005</v>
      </c>
      <c r="K10" s="85"/>
    </row>
    <row r="11" spans="2:18" ht="24.95" customHeight="1" thickBot="1" x14ac:dyDescent="0.25">
      <c r="B11" s="85"/>
      <c r="C11" s="77" t="s">
        <v>41</v>
      </c>
      <c r="D11" s="77" t="s">
        <v>36</v>
      </c>
      <c r="E11" s="80">
        <v>0.5</v>
      </c>
      <c r="F11" s="85"/>
      <c r="G11" s="85"/>
      <c r="H11" s="287" t="s">
        <v>65</v>
      </c>
      <c r="I11" s="77" t="s">
        <v>36</v>
      </c>
      <c r="J11" s="82">
        <f>IF(I20=0,J10/12,(J10/12*1.1))</f>
        <v>90.978182533333353</v>
      </c>
      <c r="K11" s="85"/>
    </row>
    <row r="12" spans="2:18" ht="24.95" customHeight="1" thickBot="1" x14ac:dyDescent="0.25">
      <c r="B12" s="85"/>
      <c r="C12" s="77" t="s">
        <v>39</v>
      </c>
      <c r="D12" s="77" t="s">
        <v>36</v>
      </c>
      <c r="E12" s="91">
        <v>160</v>
      </c>
      <c r="F12" s="85"/>
      <c r="G12" s="85"/>
      <c r="H12" s="77" t="s">
        <v>38</v>
      </c>
      <c r="I12" s="77" t="s">
        <v>36</v>
      </c>
      <c r="J12" s="87">
        <f>IF(J16&gt;=25,0,((1-(J16/J17))))</f>
        <v>0.52</v>
      </c>
      <c r="K12" s="85"/>
      <c r="L12" s="252" t="str">
        <f>IF(AND(J16&gt;=25,J16&lt;&gt;"1"),"Vous ne percevez aucune pension complémentaire. Votre coefficient de minoration est égal à "&amp;J16&amp;" .","vous percevez la complémentaire")</f>
        <v>vous percevez la complémentaire</v>
      </c>
    </row>
    <row r="13" spans="2:18" ht="24.95" customHeight="1" thickBot="1" x14ac:dyDescent="0.25">
      <c r="B13" s="85"/>
      <c r="C13" s="77" t="s">
        <v>42</v>
      </c>
      <c r="D13" s="77" t="s">
        <v>36</v>
      </c>
      <c r="E13" s="81">
        <f>E12/4</f>
        <v>40</v>
      </c>
      <c r="F13" s="85"/>
      <c r="G13" s="85"/>
      <c r="H13" s="77" t="s">
        <v>43</v>
      </c>
      <c r="I13" s="77" t="s">
        <v>36</v>
      </c>
      <c r="J13" s="81">
        <v>25</v>
      </c>
      <c r="K13" s="85"/>
      <c r="L13" s="253"/>
    </row>
    <row r="14" spans="2:18" ht="24.95" customHeight="1" thickBot="1" x14ac:dyDescent="0.25">
      <c r="B14" s="85"/>
      <c r="C14" s="77" t="s">
        <v>47</v>
      </c>
      <c r="D14" s="77" t="s">
        <v>36</v>
      </c>
      <c r="E14" s="81">
        <f>E12/E6</f>
        <v>0.93023255813953487</v>
      </c>
      <c r="F14" s="85"/>
      <c r="G14" s="85"/>
      <c r="H14" s="77" t="s">
        <v>44</v>
      </c>
      <c r="I14" s="77" t="s">
        <v>36</v>
      </c>
      <c r="J14" s="81">
        <v>62</v>
      </c>
      <c r="K14" s="85"/>
      <c r="L14" s="253"/>
    </row>
    <row r="15" spans="2:18" ht="15.75" customHeight="1" thickBot="1" x14ac:dyDescent="0.25">
      <c r="B15" s="85"/>
      <c r="C15" s="85"/>
      <c r="D15" s="85"/>
      <c r="E15" s="85"/>
      <c r="F15" s="85"/>
      <c r="G15" s="85"/>
      <c r="H15" s="85"/>
      <c r="I15" s="85"/>
      <c r="J15" s="85"/>
      <c r="K15" s="85"/>
      <c r="L15" s="253"/>
      <c r="P15">
        <v>992</v>
      </c>
    </row>
    <row r="16" spans="2:18" ht="24.95" customHeight="1" thickBot="1" x14ac:dyDescent="0.25">
      <c r="B16" s="85"/>
      <c r="C16" s="257" t="s">
        <v>50</v>
      </c>
      <c r="D16" s="248" t="s">
        <v>36</v>
      </c>
      <c r="E16" s="250">
        <f>E4+J7</f>
        <v>1474.0056848000002</v>
      </c>
      <c r="F16" s="85"/>
      <c r="G16" s="85"/>
      <c r="H16" s="77" t="s">
        <v>45</v>
      </c>
      <c r="I16" s="77" t="s">
        <v>36</v>
      </c>
      <c r="J16" s="92">
        <f>E6-E12</f>
        <v>12</v>
      </c>
      <c r="K16" s="85"/>
      <c r="L16" s="254"/>
    </row>
    <row r="17" spans="2:11" ht="24.95" customHeight="1" thickBot="1" x14ac:dyDescent="0.25">
      <c r="B17" s="85"/>
      <c r="C17" s="258"/>
      <c r="D17" s="249"/>
      <c r="E17" s="259"/>
      <c r="F17" s="85"/>
      <c r="G17" s="85"/>
      <c r="H17" s="77" t="s">
        <v>46</v>
      </c>
      <c r="I17" s="77"/>
      <c r="J17" s="81">
        <f>J13-(J14-J14)</f>
        <v>25</v>
      </c>
      <c r="K17" s="85"/>
    </row>
    <row r="18" spans="2:11" ht="12.75" customHeight="1" x14ac:dyDescent="0.2">
      <c r="B18" s="85"/>
      <c r="C18" s="85"/>
      <c r="D18" s="85"/>
      <c r="E18" s="85"/>
      <c r="F18" s="85"/>
      <c r="G18" s="85"/>
      <c r="H18" s="85"/>
      <c r="I18" s="85"/>
      <c r="J18" s="85"/>
      <c r="K18" s="85"/>
    </row>
    <row r="19" spans="2:11" ht="13.5" customHeight="1" thickBot="1" x14ac:dyDescent="0.25">
      <c r="B19" s="85"/>
      <c r="C19" s="85"/>
      <c r="D19" s="85"/>
      <c r="E19" s="85"/>
      <c r="F19" s="85"/>
      <c r="G19" s="85"/>
      <c r="H19" s="85"/>
      <c r="I19" s="85"/>
      <c r="J19" s="85"/>
      <c r="K19" s="85"/>
    </row>
    <row r="20" spans="2:11" ht="24.95" customHeight="1" x14ac:dyDescent="0.2">
      <c r="B20" s="85"/>
      <c r="C20" s="246" t="s">
        <v>51</v>
      </c>
      <c r="D20" s="248" t="s">
        <v>36</v>
      </c>
      <c r="E20" s="250">
        <f>E10+J11</f>
        <v>1299.3945932000004</v>
      </c>
      <c r="F20" s="85"/>
      <c r="G20" s="85"/>
      <c r="H20" s="284" t="s">
        <v>62</v>
      </c>
      <c r="I20" s="285">
        <v>1</v>
      </c>
      <c r="J20" s="286"/>
      <c r="K20" s="85"/>
    </row>
    <row r="21" spans="2:11" ht="24.95" customHeight="1" thickBot="1" x14ac:dyDescent="0.25">
      <c r="B21" s="85"/>
      <c r="C21" s="247"/>
      <c r="D21" s="249"/>
      <c r="E21" s="251"/>
      <c r="F21" s="85"/>
      <c r="G21" s="85"/>
      <c r="H21" s="284"/>
      <c r="I21" s="285"/>
      <c r="J21" s="286"/>
      <c r="K21" s="85"/>
    </row>
    <row r="22" spans="2:11" x14ac:dyDescent="0.2">
      <c r="B22" s="85"/>
      <c r="C22" s="85"/>
      <c r="D22" s="85"/>
      <c r="E22" s="85"/>
      <c r="F22" s="85"/>
      <c r="G22" s="85"/>
      <c r="H22" s="85"/>
      <c r="I22" s="85"/>
      <c r="J22" s="85"/>
      <c r="K22" s="85"/>
    </row>
  </sheetData>
  <sheetProtection formatCells="0"/>
  <mergeCells count="11">
    <mergeCell ref="C20:C21"/>
    <mergeCell ref="D20:D21"/>
    <mergeCell ref="E20:E21"/>
    <mergeCell ref="L12:L16"/>
    <mergeCell ref="B2:F2"/>
    <mergeCell ref="G2:K2"/>
    <mergeCell ref="C16:C17"/>
    <mergeCell ref="E16:E17"/>
    <mergeCell ref="D16:D17"/>
    <mergeCell ref="H20:H21"/>
    <mergeCell ref="I20:I21"/>
  </mergeCells>
  <conditionalFormatting sqref="J16">
    <cfRule type="cellIs" dxfId="3" priority="7" stopIfTrue="1" operator="between">
      <formula>25</formula>
      <formula>30</formula>
    </cfRule>
  </conditionalFormatting>
  <conditionalFormatting sqref="L12:L16">
    <cfRule type="beginsWith" dxfId="2" priority="3" stopIfTrue="1" operator="beginsWith" text="Vous ne percevez aucune pension ">
      <formula>LEFT(L12,LEN("Vous ne percevez aucune pension "))="Vous ne percevez aucune pension "</formula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5" id="{987F29B4-F8B6-4E2C-8142-16744093100E}">
            <x14:iconSet iconSet="3Signs" custom="1">
              <x14:cfvo type="percent">
                <xm:f>0</xm:f>
              </x14:cfvo>
              <x14:cfvo type="num">
                <xm:f>25</xm:f>
              </x14:cfvo>
              <x14:cfvo type="num" gte="0">
                <xm:f>25</xm:f>
              </x14:cfvo>
              <x14:cfIcon iconSet="3Arrows" iconId="0"/>
              <x14:cfIcon iconSet="3Arrows" iconId="0"/>
              <x14:cfIcon iconSet="3Arrows" iconId="2"/>
            </x14:iconSet>
          </x14:cfRule>
          <xm:sqref>J16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CCA7A-2C32-4844-820B-2775C7EA0895}">
  <sheetPr>
    <tabColor theme="3" tint="0.39997558519241921"/>
  </sheetPr>
  <dimension ref="B2:E90"/>
  <sheetViews>
    <sheetView topLeftCell="A25" zoomScale="145" zoomScaleNormal="145" workbookViewId="0">
      <selection activeCell="F43" sqref="F43"/>
    </sheetView>
  </sheetViews>
  <sheetFormatPr baseColWidth="10" defaultRowHeight="12.75" x14ac:dyDescent="0.2"/>
  <cols>
    <col min="3" max="3" width="12" style="78"/>
    <col min="5" max="5" width="12" style="12"/>
  </cols>
  <sheetData>
    <row r="2" spans="2:5" x14ac:dyDescent="0.2">
      <c r="E2" s="12" t="s">
        <v>55</v>
      </c>
    </row>
    <row r="3" spans="2:5" x14ac:dyDescent="0.2">
      <c r="B3" s="265">
        <v>1992</v>
      </c>
      <c r="C3" s="97">
        <v>4207.29</v>
      </c>
    </row>
    <row r="4" spans="2:5" x14ac:dyDescent="0.2">
      <c r="B4" s="266"/>
      <c r="C4" s="98">
        <v>903.41</v>
      </c>
    </row>
    <row r="5" spans="2:5" x14ac:dyDescent="0.2">
      <c r="B5" s="96"/>
      <c r="C5" s="95">
        <f>SUM(C3:C4)</f>
        <v>5110.7</v>
      </c>
      <c r="E5" s="12">
        <v>5110.7</v>
      </c>
    </row>
    <row r="6" spans="2:5" x14ac:dyDescent="0.2">
      <c r="B6" s="267">
        <v>1993</v>
      </c>
      <c r="C6" s="99">
        <v>10530.26</v>
      </c>
    </row>
    <row r="7" spans="2:5" x14ac:dyDescent="0.2">
      <c r="B7" s="268"/>
      <c r="C7" s="100">
        <v>1460.46</v>
      </c>
    </row>
    <row r="8" spans="2:5" x14ac:dyDescent="0.2">
      <c r="B8" s="101"/>
      <c r="C8" s="95">
        <f>SUM(C6:C7)</f>
        <v>11990.720000000001</v>
      </c>
      <c r="E8" s="12">
        <v>11990.720000000001</v>
      </c>
    </row>
    <row r="9" spans="2:5" x14ac:dyDescent="0.2">
      <c r="B9" s="109">
        <v>1994</v>
      </c>
      <c r="C9" s="102">
        <v>10768.24</v>
      </c>
      <c r="E9" s="12">
        <v>10768.24</v>
      </c>
    </row>
    <row r="10" spans="2:5" x14ac:dyDescent="0.2">
      <c r="B10" s="109">
        <v>1995</v>
      </c>
      <c r="C10" s="102" t="s">
        <v>52</v>
      </c>
      <c r="E10" s="12" t="s">
        <v>52</v>
      </c>
    </row>
    <row r="11" spans="2:5" x14ac:dyDescent="0.2">
      <c r="B11" s="109">
        <v>1996</v>
      </c>
      <c r="C11" s="102">
        <v>11432.91</v>
      </c>
      <c r="E11" s="12">
        <v>11432.91</v>
      </c>
    </row>
    <row r="12" spans="2:5" x14ac:dyDescent="0.2">
      <c r="B12" s="109">
        <v>1997</v>
      </c>
      <c r="C12" s="102">
        <v>11720.43</v>
      </c>
      <c r="E12" s="12">
        <v>11720.43</v>
      </c>
    </row>
    <row r="13" spans="2:5" x14ac:dyDescent="0.2">
      <c r="B13" s="109">
        <v>1998</v>
      </c>
      <c r="C13" s="102">
        <v>8126.9</v>
      </c>
      <c r="E13" s="12">
        <v>8126.9</v>
      </c>
    </row>
    <row r="14" spans="2:5" x14ac:dyDescent="0.2">
      <c r="B14" s="109">
        <v>2000</v>
      </c>
      <c r="C14" s="102" t="s">
        <v>53</v>
      </c>
      <c r="E14" s="12" t="s">
        <v>53</v>
      </c>
    </row>
    <row r="15" spans="2:5" x14ac:dyDescent="0.2">
      <c r="B15" s="109">
        <v>2001</v>
      </c>
      <c r="C15" s="102">
        <v>12990.94</v>
      </c>
      <c r="E15" s="12">
        <v>12990.94</v>
      </c>
    </row>
    <row r="16" spans="2:5" x14ac:dyDescent="0.2">
      <c r="B16" s="109">
        <v>2002</v>
      </c>
      <c r="C16" s="102">
        <v>13527</v>
      </c>
      <c r="E16" s="12">
        <v>13527</v>
      </c>
    </row>
    <row r="17" spans="2:5" x14ac:dyDescent="0.2">
      <c r="B17" s="260">
        <v>2003</v>
      </c>
      <c r="C17" s="103">
        <v>498</v>
      </c>
    </row>
    <row r="18" spans="2:5" x14ac:dyDescent="0.2">
      <c r="B18" s="261"/>
      <c r="C18" s="104">
        <v>4767</v>
      </c>
    </row>
    <row r="19" spans="2:5" x14ac:dyDescent="0.2">
      <c r="B19" s="262"/>
      <c r="C19" s="104">
        <v>13851</v>
      </c>
    </row>
    <row r="20" spans="2:5" x14ac:dyDescent="0.2">
      <c r="B20" s="105" t="s">
        <v>54</v>
      </c>
      <c r="C20" s="95">
        <f>SUM(C17:C19)</f>
        <v>19116</v>
      </c>
      <c r="E20" s="12">
        <v>19116</v>
      </c>
    </row>
    <row r="21" spans="2:5" x14ac:dyDescent="0.2">
      <c r="B21" s="263">
        <v>2004</v>
      </c>
      <c r="C21" s="106">
        <v>7182</v>
      </c>
    </row>
    <row r="22" spans="2:5" x14ac:dyDescent="0.2">
      <c r="B22" s="264"/>
      <c r="C22" s="107">
        <v>14582</v>
      </c>
    </row>
    <row r="23" spans="2:5" x14ac:dyDescent="0.2">
      <c r="B23" s="108"/>
      <c r="C23" s="95">
        <f>SUM(C21:C22)</f>
        <v>21764</v>
      </c>
      <c r="E23" s="12">
        <v>21764</v>
      </c>
    </row>
    <row r="24" spans="2:5" x14ac:dyDescent="0.2">
      <c r="B24" s="278">
        <v>2005</v>
      </c>
      <c r="C24" s="110">
        <v>4198</v>
      </c>
    </row>
    <row r="25" spans="2:5" x14ac:dyDescent="0.2">
      <c r="B25" s="279"/>
      <c r="C25" s="111">
        <v>3037</v>
      </c>
    </row>
    <row r="26" spans="2:5" x14ac:dyDescent="0.2">
      <c r="B26" s="279"/>
      <c r="C26" s="111">
        <v>7717</v>
      </c>
    </row>
    <row r="27" spans="2:5" x14ac:dyDescent="0.2">
      <c r="B27" s="280"/>
      <c r="C27" s="111">
        <v>5404</v>
      </c>
    </row>
    <row r="28" spans="2:5" x14ac:dyDescent="0.2">
      <c r="B28" s="105" t="s">
        <v>54</v>
      </c>
      <c r="C28" s="95">
        <f>SUM(C24:C27)</f>
        <v>20356</v>
      </c>
      <c r="E28" s="12">
        <v>20356</v>
      </c>
    </row>
    <row r="29" spans="2:5" x14ac:dyDescent="0.2">
      <c r="B29" s="281">
        <v>2006</v>
      </c>
      <c r="C29" s="112">
        <v>802</v>
      </c>
    </row>
    <row r="30" spans="2:5" x14ac:dyDescent="0.2">
      <c r="B30" s="282"/>
      <c r="C30" s="113">
        <v>7385</v>
      </c>
    </row>
    <row r="31" spans="2:5" x14ac:dyDescent="0.2">
      <c r="B31" s="283"/>
      <c r="C31" s="113">
        <v>6786</v>
      </c>
    </row>
    <row r="32" spans="2:5" x14ac:dyDescent="0.2">
      <c r="B32" s="105" t="s">
        <v>54</v>
      </c>
      <c r="C32" s="95">
        <f>SUM(C29:C31)</f>
        <v>14973</v>
      </c>
      <c r="E32" s="12">
        <v>14973</v>
      </c>
    </row>
    <row r="33" spans="2:5" x14ac:dyDescent="0.2">
      <c r="B33" s="272">
        <v>2007</v>
      </c>
      <c r="C33" s="114">
        <v>880</v>
      </c>
    </row>
    <row r="34" spans="2:5" x14ac:dyDescent="0.2">
      <c r="B34" s="273"/>
      <c r="C34" s="115">
        <v>7743</v>
      </c>
    </row>
    <row r="35" spans="2:5" x14ac:dyDescent="0.2">
      <c r="B35" s="274"/>
      <c r="C35" s="115">
        <v>7299</v>
      </c>
    </row>
    <row r="36" spans="2:5" x14ac:dyDescent="0.2">
      <c r="B36" s="105" t="s">
        <v>54</v>
      </c>
      <c r="C36" s="95">
        <f>SUM(C33:C35)</f>
        <v>15922</v>
      </c>
      <c r="E36" s="12">
        <v>15922</v>
      </c>
    </row>
    <row r="37" spans="2:5" x14ac:dyDescent="0.2">
      <c r="B37" s="275">
        <v>2008</v>
      </c>
      <c r="C37" s="116">
        <v>770</v>
      </c>
    </row>
    <row r="38" spans="2:5" x14ac:dyDescent="0.2">
      <c r="B38" s="276"/>
      <c r="C38" s="117">
        <v>7981</v>
      </c>
    </row>
    <row r="39" spans="2:5" x14ac:dyDescent="0.2">
      <c r="B39" s="277"/>
      <c r="C39" s="117">
        <v>7636</v>
      </c>
    </row>
    <row r="40" spans="2:5" x14ac:dyDescent="0.2">
      <c r="B40" s="105" t="s">
        <v>54</v>
      </c>
      <c r="C40" s="95">
        <f>SUM(C37:C39)</f>
        <v>16387</v>
      </c>
      <c r="E40" s="12">
        <v>16387</v>
      </c>
    </row>
    <row r="41" spans="2:5" x14ac:dyDescent="0.2">
      <c r="B41" s="269">
        <v>2009</v>
      </c>
      <c r="C41" s="120">
        <v>624</v>
      </c>
    </row>
    <row r="42" spans="2:5" x14ac:dyDescent="0.2">
      <c r="B42" s="270"/>
      <c r="C42" s="121">
        <v>633</v>
      </c>
    </row>
    <row r="43" spans="2:5" x14ac:dyDescent="0.2">
      <c r="B43" s="270"/>
      <c r="C43" s="121">
        <v>8183</v>
      </c>
    </row>
    <row r="44" spans="2:5" x14ac:dyDescent="0.2">
      <c r="B44" s="271"/>
      <c r="C44" s="121">
        <v>8949</v>
      </c>
    </row>
    <row r="45" spans="2:5" x14ac:dyDescent="0.2">
      <c r="B45" s="105" t="s">
        <v>54</v>
      </c>
      <c r="C45" s="95">
        <f>SUM(C41:C44)</f>
        <v>18389</v>
      </c>
      <c r="E45" s="12">
        <v>18389</v>
      </c>
    </row>
    <row r="46" spans="2:5" x14ac:dyDescent="0.2">
      <c r="B46" s="269">
        <v>2010</v>
      </c>
      <c r="C46" s="120">
        <v>2496</v>
      </c>
    </row>
    <row r="47" spans="2:5" x14ac:dyDescent="0.2">
      <c r="B47" s="270"/>
      <c r="C47" s="121">
        <v>597</v>
      </c>
    </row>
    <row r="48" spans="2:5" x14ac:dyDescent="0.2">
      <c r="B48" s="270"/>
      <c r="C48" s="121">
        <v>8698</v>
      </c>
    </row>
    <row r="49" spans="2:5" x14ac:dyDescent="0.2">
      <c r="B49" s="271"/>
      <c r="C49" s="121">
        <v>8502</v>
      </c>
    </row>
    <row r="50" spans="2:5" x14ac:dyDescent="0.2">
      <c r="B50" s="105" t="s">
        <v>54</v>
      </c>
      <c r="C50" s="95">
        <f>SUM(C46:C49)</f>
        <v>20293</v>
      </c>
      <c r="E50" s="12">
        <v>20293</v>
      </c>
    </row>
    <row r="51" spans="2:5" x14ac:dyDescent="0.2">
      <c r="B51" s="269">
        <v>2011</v>
      </c>
      <c r="C51" s="120">
        <v>9274</v>
      </c>
    </row>
    <row r="52" spans="2:5" x14ac:dyDescent="0.2">
      <c r="B52" s="270"/>
      <c r="C52" s="120">
        <v>2500</v>
      </c>
    </row>
    <row r="53" spans="2:5" x14ac:dyDescent="0.2">
      <c r="B53" s="270"/>
      <c r="C53" s="121">
        <v>8745</v>
      </c>
    </row>
    <row r="54" spans="2:5" x14ac:dyDescent="0.2">
      <c r="B54" s="271"/>
      <c r="C54" s="121">
        <v>1244</v>
      </c>
    </row>
    <row r="55" spans="2:5" x14ac:dyDescent="0.2">
      <c r="B55" s="105" t="s">
        <v>54</v>
      </c>
      <c r="C55" s="95">
        <f>SUM(C51:C54)</f>
        <v>21763</v>
      </c>
      <c r="E55" s="12">
        <v>21763</v>
      </c>
    </row>
    <row r="56" spans="2:5" x14ac:dyDescent="0.2">
      <c r="B56" s="269">
        <v>2012</v>
      </c>
      <c r="C56" s="120">
        <v>4518</v>
      </c>
    </row>
    <row r="57" spans="2:5" x14ac:dyDescent="0.2">
      <c r="B57" s="270"/>
      <c r="C57" s="121">
        <v>2527</v>
      </c>
    </row>
    <row r="58" spans="2:5" x14ac:dyDescent="0.2">
      <c r="B58" s="270"/>
      <c r="C58" s="121">
        <v>11610</v>
      </c>
    </row>
    <row r="59" spans="2:5" x14ac:dyDescent="0.2">
      <c r="B59" s="270"/>
      <c r="C59" s="121">
        <v>2523</v>
      </c>
    </row>
    <row r="60" spans="2:5" x14ac:dyDescent="0.2">
      <c r="B60" s="271"/>
      <c r="C60" s="121">
        <v>665</v>
      </c>
    </row>
    <row r="61" spans="2:5" x14ac:dyDescent="0.2">
      <c r="B61" s="105" t="s">
        <v>54</v>
      </c>
      <c r="C61" s="95">
        <f>SUM(C56:C60)</f>
        <v>21843</v>
      </c>
      <c r="E61" s="12">
        <v>21843</v>
      </c>
    </row>
    <row r="62" spans="2:5" x14ac:dyDescent="0.2">
      <c r="B62" s="269">
        <v>2013</v>
      </c>
      <c r="C62" s="121">
        <v>4646</v>
      </c>
    </row>
    <row r="63" spans="2:5" x14ac:dyDescent="0.2">
      <c r="B63" s="270"/>
      <c r="C63" s="121">
        <v>1277</v>
      </c>
    </row>
    <row r="64" spans="2:5" x14ac:dyDescent="0.2">
      <c r="B64" s="270"/>
      <c r="C64" s="121">
        <v>6128</v>
      </c>
    </row>
    <row r="65" spans="2:5" x14ac:dyDescent="0.2">
      <c r="B65" s="270"/>
      <c r="C65" s="121">
        <v>815</v>
      </c>
    </row>
    <row r="66" spans="2:5" x14ac:dyDescent="0.2">
      <c r="B66" s="271"/>
      <c r="C66" s="121">
        <v>8285</v>
      </c>
    </row>
    <row r="67" spans="2:5" x14ac:dyDescent="0.2">
      <c r="B67" s="105" t="s">
        <v>54</v>
      </c>
      <c r="C67" s="95">
        <f>SUM(C62:C66)</f>
        <v>21151</v>
      </c>
      <c r="E67" s="12">
        <v>21151</v>
      </c>
    </row>
    <row r="68" spans="2:5" x14ac:dyDescent="0.2">
      <c r="B68" s="269">
        <v>2014</v>
      </c>
      <c r="C68" s="120">
        <v>2241</v>
      </c>
    </row>
    <row r="69" spans="2:5" x14ac:dyDescent="0.2">
      <c r="B69" s="270"/>
      <c r="C69" s="121">
        <v>1289</v>
      </c>
    </row>
    <row r="70" spans="2:5" x14ac:dyDescent="0.2">
      <c r="B70" s="270"/>
      <c r="C70" s="121">
        <v>373</v>
      </c>
    </row>
    <row r="71" spans="2:5" x14ac:dyDescent="0.2">
      <c r="B71" s="270"/>
      <c r="C71" s="121">
        <v>8752</v>
      </c>
    </row>
    <row r="72" spans="2:5" x14ac:dyDescent="0.2">
      <c r="B72" s="270"/>
      <c r="C72" s="121">
        <v>42</v>
      </c>
    </row>
    <row r="73" spans="2:5" x14ac:dyDescent="0.2">
      <c r="B73" s="270"/>
      <c r="C73" s="121">
        <v>1966</v>
      </c>
    </row>
    <row r="74" spans="2:5" x14ac:dyDescent="0.2">
      <c r="B74" s="270"/>
      <c r="C74" s="121">
        <v>2318</v>
      </c>
    </row>
    <row r="75" spans="2:5" x14ac:dyDescent="0.2">
      <c r="B75" s="271"/>
      <c r="C75" s="121">
        <v>4814</v>
      </c>
    </row>
    <row r="76" spans="2:5" x14ac:dyDescent="0.2">
      <c r="B76" s="105" t="s">
        <v>54</v>
      </c>
      <c r="C76" s="95">
        <f>SUM(C68:C75)</f>
        <v>21795</v>
      </c>
      <c r="E76" s="12">
        <v>21795</v>
      </c>
    </row>
    <row r="77" spans="2:5" x14ac:dyDescent="0.2">
      <c r="B77" s="269">
        <v>2015</v>
      </c>
      <c r="C77" s="120">
        <v>445</v>
      </c>
    </row>
    <row r="78" spans="2:5" x14ac:dyDescent="0.2">
      <c r="B78" s="270"/>
      <c r="C78" s="121">
        <v>5083</v>
      </c>
    </row>
    <row r="79" spans="2:5" x14ac:dyDescent="0.2">
      <c r="B79" s="270"/>
      <c r="C79" s="121">
        <v>352</v>
      </c>
    </row>
    <row r="80" spans="2:5" x14ac:dyDescent="0.2">
      <c r="B80" s="270"/>
      <c r="C80" s="121">
        <v>1775</v>
      </c>
    </row>
    <row r="81" spans="2:5" x14ac:dyDescent="0.2">
      <c r="B81" s="270"/>
      <c r="C81" s="121">
        <v>1419</v>
      </c>
    </row>
    <row r="82" spans="2:5" x14ac:dyDescent="0.2">
      <c r="B82" s="105" t="s">
        <v>54</v>
      </c>
      <c r="C82" s="95">
        <f>SUM(C77:C81)</f>
        <v>9074</v>
      </c>
      <c r="E82" s="12">
        <v>9074</v>
      </c>
    </row>
    <row r="83" spans="2:5" x14ac:dyDescent="0.2">
      <c r="B83" s="118">
        <v>2017</v>
      </c>
      <c r="C83" s="102">
        <v>1624</v>
      </c>
      <c r="E83" s="12">
        <v>1624</v>
      </c>
    </row>
    <row r="84" spans="2:5" x14ac:dyDescent="0.2">
      <c r="B84" s="269">
        <v>2018</v>
      </c>
      <c r="C84" s="122">
        <v>4726</v>
      </c>
    </row>
    <row r="85" spans="2:5" x14ac:dyDescent="0.2">
      <c r="B85" s="271"/>
      <c r="C85" s="123">
        <v>11809</v>
      </c>
    </row>
    <row r="86" spans="2:5" x14ac:dyDescent="0.2">
      <c r="B86" s="105" t="s">
        <v>54</v>
      </c>
      <c r="C86" s="95">
        <f>SUM(C84:C85)</f>
        <v>16535</v>
      </c>
      <c r="E86" s="12">
        <v>16535</v>
      </c>
    </row>
    <row r="87" spans="2:5" x14ac:dyDescent="0.2">
      <c r="B87" s="119">
        <v>2019</v>
      </c>
      <c r="C87" s="102">
        <v>17259</v>
      </c>
      <c r="E87" s="12">
        <v>17259</v>
      </c>
    </row>
    <row r="88" spans="2:5" x14ac:dyDescent="0.2">
      <c r="B88" s="119">
        <v>2020</v>
      </c>
      <c r="C88" s="102">
        <v>19136</v>
      </c>
      <c r="E88" s="12">
        <v>19136</v>
      </c>
    </row>
    <row r="89" spans="2:5" x14ac:dyDescent="0.2">
      <c r="B89" s="119">
        <v>2021</v>
      </c>
      <c r="C89" s="102">
        <v>17493</v>
      </c>
      <c r="E89" s="12">
        <v>17493</v>
      </c>
    </row>
    <row r="90" spans="2:5" x14ac:dyDescent="0.2">
      <c r="B90" s="119">
        <v>2022</v>
      </c>
      <c r="C90" s="102">
        <v>18154</v>
      </c>
      <c r="E90" s="12">
        <v>18154</v>
      </c>
    </row>
  </sheetData>
  <mergeCells count="16">
    <mergeCell ref="B84:B85"/>
    <mergeCell ref="B77:B81"/>
    <mergeCell ref="B62:B66"/>
    <mergeCell ref="B68:B75"/>
    <mergeCell ref="B51:B54"/>
    <mergeCell ref="B56:B60"/>
    <mergeCell ref="B46:B49"/>
    <mergeCell ref="B33:B35"/>
    <mergeCell ref="B37:B39"/>
    <mergeCell ref="B24:B27"/>
    <mergeCell ref="B29:B31"/>
    <mergeCell ref="B17:B19"/>
    <mergeCell ref="B21:B22"/>
    <mergeCell ref="B3:B4"/>
    <mergeCell ref="B6:B7"/>
    <mergeCell ref="B41:B44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E8321-D367-49E7-8852-366995F57BE3}">
  <sheetPr>
    <tabColor theme="9" tint="-0.249977111117893"/>
  </sheetPr>
  <dimension ref="C2:I35"/>
  <sheetViews>
    <sheetView topLeftCell="A16" workbookViewId="0">
      <selection activeCell="I36" sqref="I36"/>
    </sheetView>
  </sheetViews>
  <sheetFormatPr baseColWidth="10" defaultRowHeight="12.75" x14ac:dyDescent="0.2"/>
  <cols>
    <col min="4" max="4" width="29" style="78" bestFit="1" customWidth="1"/>
    <col min="6" max="6" width="12" style="12"/>
    <col min="8" max="8" width="23.6640625" bestFit="1" customWidth="1"/>
    <col min="9" max="9" width="32.83203125" style="129" bestFit="1" customWidth="1"/>
  </cols>
  <sheetData>
    <row r="2" spans="3:9" ht="15.75" x14ac:dyDescent="0.2">
      <c r="D2" s="124" t="s">
        <v>59</v>
      </c>
      <c r="I2" s="130" t="s">
        <v>60</v>
      </c>
    </row>
    <row r="3" spans="3:9" ht="15.75" x14ac:dyDescent="0.2">
      <c r="C3">
        <f t="shared" ref="C3:C27" si="0">C2+1</f>
        <v>1</v>
      </c>
      <c r="D3" s="136">
        <v>11990.720000000001</v>
      </c>
      <c r="F3"/>
      <c r="I3" s="131"/>
    </row>
    <row r="4" spans="3:9" ht="15.75" x14ac:dyDescent="0.2">
      <c r="C4">
        <f t="shared" si="0"/>
        <v>2</v>
      </c>
      <c r="D4" s="136">
        <v>10768.24</v>
      </c>
      <c r="H4">
        <v>1</v>
      </c>
      <c r="I4" s="135">
        <v>11990.720000000001</v>
      </c>
    </row>
    <row r="5" spans="3:9" ht="15.75" x14ac:dyDescent="0.2">
      <c r="C5">
        <f t="shared" si="0"/>
        <v>3</v>
      </c>
      <c r="D5" s="136">
        <v>11432.91</v>
      </c>
      <c r="H5">
        <f>H4+1</f>
        <v>2</v>
      </c>
      <c r="I5" s="135">
        <v>10768.24</v>
      </c>
    </row>
    <row r="6" spans="3:9" ht="15.75" x14ac:dyDescent="0.2">
      <c r="C6">
        <f t="shared" si="0"/>
        <v>4</v>
      </c>
      <c r="D6" s="136">
        <v>11720.43</v>
      </c>
      <c r="H6">
        <f t="shared" ref="H6:H32" si="1">H5+1</f>
        <v>3</v>
      </c>
      <c r="I6" s="135">
        <v>11432.91</v>
      </c>
    </row>
    <row r="7" spans="3:9" ht="15.75" x14ac:dyDescent="0.2">
      <c r="C7">
        <f t="shared" si="0"/>
        <v>5</v>
      </c>
      <c r="D7" s="136">
        <v>8126.9</v>
      </c>
      <c r="H7">
        <f t="shared" si="1"/>
        <v>4</v>
      </c>
      <c r="I7" s="135">
        <v>11720.43</v>
      </c>
    </row>
    <row r="8" spans="3:9" ht="15.75" x14ac:dyDescent="0.2">
      <c r="C8">
        <f t="shared" si="0"/>
        <v>6</v>
      </c>
      <c r="D8" s="136">
        <v>12990.94</v>
      </c>
      <c r="H8">
        <f t="shared" si="1"/>
        <v>5</v>
      </c>
      <c r="I8" s="135">
        <v>8126.9</v>
      </c>
    </row>
    <row r="9" spans="3:9" ht="15.75" x14ac:dyDescent="0.2">
      <c r="C9">
        <f t="shared" si="0"/>
        <v>7</v>
      </c>
      <c r="D9" s="136">
        <v>13527</v>
      </c>
      <c r="H9">
        <f t="shared" si="1"/>
        <v>6</v>
      </c>
      <c r="I9" s="135">
        <v>12990.94</v>
      </c>
    </row>
    <row r="10" spans="3:9" ht="15.75" x14ac:dyDescent="0.2">
      <c r="C10">
        <f t="shared" si="0"/>
        <v>8</v>
      </c>
      <c r="D10" s="136">
        <v>19116</v>
      </c>
      <c r="H10">
        <f t="shared" si="1"/>
        <v>7</v>
      </c>
      <c r="I10" s="135">
        <v>13527</v>
      </c>
    </row>
    <row r="11" spans="3:9" ht="15.75" x14ac:dyDescent="0.2">
      <c r="C11">
        <f t="shared" si="0"/>
        <v>9</v>
      </c>
      <c r="D11" s="136">
        <v>21764</v>
      </c>
      <c r="H11">
        <f t="shared" si="1"/>
        <v>8</v>
      </c>
      <c r="I11" s="135">
        <v>19116</v>
      </c>
    </row>
    <row r="12" spans="3:9" ht="15.75" x14ac:dyDescent="0.2">
      <c r="C12">
        <f t="shared" si="0"/>
        <v>10</v>
      </c>
      <c r="D12" s="136">
        <v>20356</v>
      </c>
      <c r="H12">
        <f t="shared" si="1"/>
        <v>9</v>
      </c>
      <c r="I12" s="135">
        <v>21764</v>
      </c>
    </row>
    <row r="13" spans="3:9" ht="15.75" x14ac:dyDescent="0.2">
      <c r="C13">
        <f t="shared" si="0"/>
        <v>11</v>
      </c>
      <c r="D13" s="136">
        <v>14973</v>
      </c>
      <c r="H13">
        <f t="shared" si="1"/>
        <v>10</v>
      </c>
      <c r="I13" s="135">
        <v>20356</v>
      </c>
    </row>
    <row r="14" spans="3:9" ht="15.75" x14ac:dyDescent="0.2">
      <c r="C14">
        <f t="shared" si="0"/>
        <v>12</v>
      </c>
      <c r="D14" s="136">
        <v>15922</v>
      </c>
      <c r="H14">
        <f t="shared" si="1"/>
        <v>11</v>
      </c>
      <c r="I14" s="135">
        <v>14973</v>
      </c>
    </row>
    <row r="15" spans="3:9" ht="15.75" x14ac:dyDescent="0.2">
      <c r="C15">
        <f t="shared" si="0"/>
        <v>13</v>
      </c>
      <c r="D15" s="136">
        <v>16387</v>
      </c>
      <c r="H15">
        <f t="shared" si="1"/>
        <v>12</v>
      </c>
      <c r="I15" s="135">
        <v>15922</v>
      </c>
    </row>
    <row r="16" spans="3:9" ht="15.75" x14ac:dyDescent="0.2">
      <c r="C16">
        <f t="shared" si="0"/>
        <v>14</v>
      </c>
      <c r="D16" s="136">
        <v>18389</v>
      </c>
      <c r="H16">
        <f t="shared" si="1"/>
        <v>13</v>
      </c>
      <c r="I16" s="135">
        <v>16387</v>
      </c>
    </row>
    <row r="17" spans="3:9" ht="15.75" x14ac:dyDescent="0.2">
      <c r="C17">
        <f t="shared" si="0"/>
        <v>15</v>
      </c>
      <c r="D17" s="136">
        <v>20293</v>
      </c>
      <c r="H17">
        <f t="shared" si="1"/>
        <v>14</v>
      </c>
      <c r="I17" s="135">
        <v>18389</v>
      </c>
    </row>
    <row r="18" spans="3:9" ht="15.75" x14ac:dyDescent="0.2">
      <c r="C18">
        <f t="shared" si="0"/>
        <v>16</v>
      </c>
      <c r="D18" s="136">
        <v>21763</v>
      </c>
      <c r="H18">
        <f t="shared" si="1"/>
        <v>15</v>
      </c>
      <c r="I18" s="135">
        <v>20293</v>
      </c>
    </row>
    <row r="19" spans="3:9" ht="15.75" x14ac:dyDescent="0.2">
      <c r="C19">
        <f t="shared" si="0"/>
        <v>17</v>
      </c>
      <c r="D19" s="136">
        <v>21843</v>
      </c>
      <c r="H19">
        <f t="shared" si="1"/>
        <v>16</v>
      </c>
      <c r="I19" s="135">
        <v>21763</v>
      </c>
    </row>
    <row r="20" spans="3:9" ht="15.75" x14ac:dyDescent="0.2">
      <c r="C20">
        <f t="shared" si="0"/>
        <v>18</v>
      </c>
      <c r="D20" s="136">
        <v>21151</v>
      </c>
      <c r="H20">
        <f t="shared" si="1"/>
        <v>17</v>
      </c>
      <c r="I20" s="135">
        <v>21843</v>
      </c>
    </row>
    <row r="21" spans="3:9" ht="15.75" x14ac:dyDescent="0.2">
      <c r="C21">
        <f t="shared" si="0"/>
        <v>19</v>
      </c>
      <c r="D21" s="136">
        <v>21795</v>
      </c>
      <c r="H21">
        <f t="shared" si="1"/>
        <v>18</v>
      </c>
      <c r="I21" s="135">
        <v>21151</v>
      </c>
    </row>
    <row r="22" spans="3:9" ht="15.75" x14ac:dyDescent="0.2">
      <c r="C22">
        <f t="shared" si="0"/>
        <v>20</v>
      </c>
      <c r="D22" s="136">
        <v>9074</v>
      </c>
      <c r="H22">
        <f t="shared" si="1"/>
        <v>19</v>
      </c>
      <c r="I22" s="135">
        <v>21795</v>
      </c>
    </row>
    <row r="23" spans="3:9" ht="15.75" x14ac:dyDescent="0.2">
      <c r="C23">
        <f t="shared" si="0"/>
        <v>21</v>
      </c>
      <c r="D23" s="136">
        <v>16535</v>
      </c>
      <c r="H23">
        <f t="shared" si="1"/>
        <v>20</v>
      </c>
      <c r="I23" s="135">
        <v>9074</v>
      </c>
    </row>
    <row r="24" spans="3:9" ht="15.75" x14ac:dyDescent="0.2">
      <c r="C24">
        <f t="shared" si="0"/>
        <v>22</v>
      </c>
      <c r="D24" s="136">
        <v>17259</v>
      </c>
      <c r="H24">
        <f t="shared" si="1"/>
        <v>21</v>
      </c>
      <c r="I24" s="135">
        <v>16535</v>
      </c>
    </row>
    <row r="25" spans="3:9" ht="15.75" x14ac:dyDescent="0.2">
      <c r="C25">
        <f t="shared" si="0"/>
        <v>23</v>
      </c>
      <c r="D25" s="136">
        <v>19136</v>
      </c>
      <c r="H25">
        <f t="shared" si="1"/>
        <v>22</v>
      </c>
      <c r="I25" s="135">
        <v>17259</v>
      </c>
    </row>
    <row r="26" spans="3:9" ht="15.75" x14ac:dyDescent="0.2">
      <c r="C26">
        <f t="shared" si="0"/>
        <v>24</v>
      </c>
      <c r="D26" s="136">
        <v>17493</v>
      </c>
      <c r="H26">
        <f t="shared" si="1"/>
        <v>23</v>
      </c>
      <c r="I26" s="135">
        <v>19136</v>
      </c>
    </row>
    <row r="27" spans="3:9" ht="15.75" x14ac:dyDescent="0.2">
      <c r="C27">
        <f t="shared" si="0"/>
        <v>25</v>
      </c>
      <c r="D27" s="136">
        <v>18154</v>
      </c>
      <c r="H27">
        <f t="shared" si="1"/>
        <v>24</v>
      </c>
      <c r="I27" s="135">
        <v>17493</v>
      </c>
    </row>
    <row r="28" spans="3:9" ht="15.75" x14ac:dyDescent="0.2">
      <c r="C28">
        <v>1</v>
      </c>
      <c r="D28" s="136">
        <v>5110.7</v>
      </c>
      <c r="H28">
        <f t="shared" si="1"/>
        <v>25</v>
      </c>
      <c r="I28" s="135">
        <v>18154</v>
      </c>
    </row>
    <row r="29" spans="3:9" ht="15.75" x14ac:dyDescent="0.2">
      <c r="C29">
        <f>C28+1</f>
        <v>2</v>
      </c>
      <c r="D29" s="136" t="s">
        <v>57</v>
      </c>
      <c r="H29">
        <f t="shared" si="1"/>
        <v>26</v>
      </c>
      <c r="I29" s="135"/>
    </row>
    <row r="30" spans="3:9" ht="15.75" x14ac:dyDescent="0.2">
      <c r="C30">
        <f>C29+1</f>
        <v>3</v>
      </c>
      <c r="D30" s="136" t="s">
        <v>56</v>
      </c>
      <c r="H30">
        <f t="shared" si="1"/>
        <v>27</v>
      </c>
      <c r="I30" s="135"/>
    </row>
    <row r="31" spans="3:9" ht="15.75" x14ac:dyDescent="0.2">
      <c r="C31">
        <f>C30+1</f>
        <v>4</v>
      </c>
      <c r="D31" s="136">
        <v>1624</v>
      </c>
      <c r="H31">
        <f t="shared" si="1"/>
        <v>28</v>
      </c>
      <c r="I31" s="135"/>
    </row>
    <row r="32" spans="3:9" ht="15.75" x14ac:dyDescent="0.2">
      <c r="D32" s="137"/>
      <c r="H32">
        <f t="shared" si="1"/>
        <v>29</v>
      </c>
      <c r="I32" s="135"/>
    </row>
    <row r="33" spans="4:9" ht="15.75" x14ac:dyDescent="0.2">
      <c r="D33" s="128"/>
      <c r="H33" s="125" t="s">
        <v>58</v>
      </c>
      <c r="I33" s="134">
        <f>SUM(I4:I32)</f>
        <v>411960.14</v>
      </c>
    </row>
    <row r="34" spans="4:9" ht="15.75" x14ac:dyDescent="0.2">
      <c r="I34" s="132"/>
    </row>
    <row r="35" spans="4:9" ht="15.75" x14ac:dyDescent="0.2">
      <c r="H35" s="126" t="s">
        <v>61</v>
      </c>
      <c r="I35" s="133">
        <f>I33/25</f>
        <v>16478.405600000002</v>
      </c>
    </row>
  </sheetData>
  <autoFilter ref="C2:D31" xr:uid="{B81D7A4C-980F-4B25-A80B-713F2CAC25CE}">
    <sortState ref="C3:D31">
      <sortCondition sortBy="cellColor" ref="D2:D31" dxfId="1"/>
    </sortState>
  </autoFilter>
  <conditionalFormatting sqref="D3:D31">
    <cfRule type="top10" dxfId="0" priority="1" rank="25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AC49E-F41D-462B-982A-F42F5003D448}">
  <dimension ref="E2:F29"/>
  <sheetViews>
    <sheetView workbookViewId="0">
      <selection activeCell="F4" sqref="F4:F28"/>
    </sheetView>
  </sheetViews>
  <sheetFormatPr baseColWidth="10" defaultRowHeight="12.75" x14ac:dyDescent="0.2"/>
  <sheetData>
    <row r="2" spans="5:6" ht="15.75" x14ac:dyDescent="0.2">
      <c r="F2" s="127" t="s">
        <v>60</v>
      </c>
    </row>
    <row r="4" spans="5:6" x14ac:dyDescent="0.2">
      <c r="E4">
        <v>1</v>
      </c>
      <c r="F4" s="78">
        <v>11990.720000000001</v>
      </c>
    </row>
    <row r="5" spans="5:6" x14ac:dyDescent="0.2">
      <c r="E5">
        <f>E4+1</f>
        <v>2</v>
      </c>
      <c r="F5" s="78">
        <v>10768.24</v>
      </c>
    </row>
    <row r="6" spans="5:6" x14ac:dyDescent="0.2">
      <c r="E6">
        <f t="shared" ref="E6:E28" si="0">E5+1</f>
        <v>3</v>
      </c>
      <c r="F6" s="78">
        <v>11432.91</v>
      </c>
    </row>
    <row r="7" spans="5:6" x14ac:dyDescent="0.2">
      <c r="E7">
        <f t="shared" si="0"/>
        <v>4</v>
      </c>
      <c r="F7" s="78">
        <v>11720.43</v>
      </c>
    </row>
    <row r="8" spans="5:6" x14ac:dyDescent="0.2">
      <c r="E8">
        <f t="shared" si="0"/>
        <v>5</v>
      </c>
      <c r="F8" s="78">
        <v>8126.9</v>
      </c>
    </row>
    <row r="9" spans="5:6" x14ac:dyDescent="0.2">
      <c r="E9">
        <f t="shared" si="0"/>
        <v>6</v>
      </c>
      <c r="F9" s="78">
        <v>12990.94</v>
      </c>
    </row>
    <row r="10" spans="5:6" x14ac:dyDescent="0.2">
      <c r="E10">
        <f t="shared" si="0"/>
        <v>7</v>
      </c>
      <c r="F10" s="78">
        <v>13527</v>
      </c>
    </row>
    <row r="11" spans="5:6" x14ac:dyDescent="0.2">
      <c r="E11">
        <f t="shared" si="0"/>
        <v>8</v>
      </c>
      <c r="F11" s="78">
        <v>19116</v>
      </c>
    </row>
    <row r="12" spans="5:6" x14ac:dyDescent="0.2">
      <c r="E12">
        <f t="shared" si="0"/>
        <v>9</v>
      </c>
      <c r="F12" s="78">
        <v>21764</v>
      </c>
    </row>
    <row r="13" spans="5:6" x14ac:dyDescent="0.2">
      <c r="E13">
        <f t="shared" si="0"/>
        <v>10</v>
      </c>
      <c r="F13" s="78">
        <v>20356</v>
      </c>
    </row>
    <row r="14" spans="5:6" x14ac:dyDescent="0.2">
      <c r="E14">
        <f t="shared" si="0"/>
        <v>11</v>
      </c>
      <c r="F14" s="78">
        <v>14973</v>
      </c>
    </row>
    <row r="15" spans="5:6" x14ac:dyDescent="0.2">
      <c r="E15">
        <f t="shared" si="0"/>
        <v>12</v>
      </c>
      <c r="F15" s="78">
        <v>15922</v>
      </c>
    </row>
    <row r="16" spans="5:6" x14ac:dyDescent="0.2">
      <c r="E16">
        <f t="shared" si="0"/>
        <v>13</v>
      </c>
      <c r="F16" s="78">
        <v>16387</v>
      </c>
    </row>
    <row r="17" spans="5:6" x14ac:dyDescent="0.2">
      <c r="E17">
        <f t="shared" si="0"/>
        <v>14</v>
      </c>
      <c r="F17" s="78">
        <v>18389</v>
      </c>
    </row>
    <row r="18" spans="5:6" x14ac:dyDescent="0.2">
      <c r="E18">
        <f t="shared" si="0"/>
        <v>15</v>
      </c>
      <c r="F18" s="78">
        <v>20293</v>
      </c>
    </row>
    <row r="19" spans="5:6" x14ac:dyDescent="0.2">
      <c r="E19">
        <f t="shared" si="0"/>
        <v>16</v>
      </c>
      <c r="F19" s="78">
        <v>21763</v>
      </c>
    </row>
    <row r="20" spans="5:6" x14ac:dyDescent="0.2">
      <c r="E20">
        <f t="shared" si="0"/>
        <v>17</v>
      </c>
      <c r="F20" s="78">
        <v>21843</v>
      </c>
    </row>
    <row r="21" spans="5:6" x14ac:dyDescent="0.2">
      <c r="E21">
        <f t="shared" si="0"/>
        <v>18</v>
      </c>
      <c r="F21" s="78">
        <v>21151</v>
      </c>
    </row>
    <row r="22" spans="5:6" x14ac:dyDescent="0.2">
      <c r="E22">
        <f t="shared" si="0"/>
        <v>19</v>
      </c>
      <c r="F22" s="78">
        <v>21795</v>
      </c>
    </row>
    <row r="23" spans="5:6" x14ac:dyDescent="0.2">
      <c r="E23">
        <f t="shared" si="0"/>
        <v>20</v>
      </c>
      <c r="F23" s="78">
        <v>9074</v>
      </c>
    </row>
    <row r="24" spans="5:6" x14ac:dyDescent="0.2">
      <c r="E24">
        <f t="shared" si="0"/>
        <v>21</v>
      </c>
      <c r="F24" s="78">
        <v>16535</v>
      </c>
    </row>
    <row r="25" spans="5:6" x14ac:dyDescent="0.2">
      <c r="E25">
        <f t="shared" si="0"/>
        <v>22</v>
      </c>
      <c r="F25" s="78">
        <v>17259</v>
      </c>
    </row>
    <row r="26" spans="5:6" x14ac:dyDescent="0.2">
      <c r="E26">
        <f t="shared" si="0"/>
        <v>23</v>
      </c>
      <c r="F26" s="75">
        <v>19136</v>
      </c>
    </row>
    <row r="27" spans="5:6" x14ac:dyDescent="0.2">
      <c r="E27">
        <f t="shared" si="0"/>
        <v>24</v>
      </c>
      <c r="F27" s="75">
        <v>17493</v>
      </c>
    </row>
    <row r="28" spans="5:6" x14ac:dyDescent="0.2">
      <c r="E28">
        <f t="shared" si="0"/>
        <v>25</v>
      </c>
      <c r="F28" s="75">
        <v>18154</v>
      </c>
    </row>
    <row r="29" spans="5:6" x14ac:dyDescent="0.2">
      <c r="F29" s="7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 Carrière Fouzia</vt:lpstr>
      <vt:lpstr>salaire complet</vt:lpstr>
      <vt:lpstr>traitement salaire Fouzia</vt:lpstr>
      <vt:lpstr>25 salaires</vt:lpstr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rachid LAIEB</dc:creator>
  <cp:lastModifiedBy>rachid LAIEB</cp:lastModifiedBy>
  <dcterms:created xsi:type="dcterms:W3CDTF">2023-12-09T13:06:33Z</dcterms:created>
  <dcterms:modified xsi:type="dcterms:W3CDTF">2023-12-20T12:45:43Z</dcterms:modified>
</cp:coreProperties>
</file>