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cc3f50bdec7b08/DOSSIER FAMIlLE/Private/RACHID/dossier retraite/retraite/"/>
    </mc:Choice>
  </mc:AlternateContent>
  <xr:revisionPtr revIDLastSave="40" documentId="8_{6DBFB32D-4444-4141-A33C-BE97E88D2833}" xr6:coauthVersionLast="36" xr6:coauthVersionMax="36" xr10:uidLastSave="{70E0D701-CC63-461A-9ED2-58EFC90DADC3}"/>
  <bookViews>
    <workbookView xWindow="0" yWindow="0" windowWidth="28800" windowHeight="10530" activeTab="1" xr2:uid="{00000000-000D-0000-FFFF-FFFF00000000}"/>
  </bookViews>
  <sheets>
    <sheet name="Carrière Rachid" sheetId="1" r:id="rId1"/>
    <sheet name=" pension" sheetId="2" r:id="rId2"/>
    <sheet name="25 salaires" sheetId="4" r:id="rId3"/>
    <sheet name="Feuil1" sheetId="5" r:id="rId4"/>
  </sheets>
  <definedNames>
    <definedName name="_xlnm._FilterDatabase" localSheetId="0" hidden="1">'Carrière Rachid'!$A$2:$A$3</definedName>
  </definedNames>
  <calcPr calcId="191028"/>
</workbook>
</file>

<file path=xl/calcChain.xml><?xml version="1.0" encoding="utf-8"?>
<calcChain xmlns="http://schemas.openxmlformats.org/spreadsheetml/2006/main">
  <c r="E4" i="2" l="1"/>
  <c r="H27" i="4"/>
  <c r="Q5" i="2"/>
  <c r="F75" i="1"/>
  <c r="D75" i="1"/>
  <c r="H46" i="1"/>
  <c r="G46" i="1"/>
  <c r="H42" i="1"/>
  <c r="H38" i="1"/>
  <c r="G38" i="1"/>
  <c r="H35" i="1"/>
  <c r="G35" i="1"/>
  <c r="H32" i="1"/>
  <c r="G32" i="1"/>
  <c r="H26" i="1"/>
  <c r="G26" i="1"/>
  <c r="H23" i="1"/>
  <c r="G23" i="1"/>
  <c r="H20" i="1"/>
  <c r="G20" i="1"/>
  <c r="H13" i="1"/>
  <c r="G13" i="1"/>
  <c r="H10" i="1"/>
  <c r="G10" i="1"/>
  <c r="F35" i="4"/>
  <c r="F36" i="4" l="1"/>
  <c r="J6" i="2" l="1"/>
  <c r="Q6" i="2"/>
  <c r="E26" i="5"/>
  <c r="E27" i="5" s="1"/>
  <c r="E28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5" i="5"/>
  <c r="J17" i="2" l="1"/>
  <c r="E13" i="2" l="1"/>
  <c r="E7" i="2"/>
  <c r="J7" i="2"/>
  <c r="J16" i="2"/>
  <c r="L12" i="2" s="1"/>
  <c r="E14" i="2"/>
  <c r="J12" i="2" l="1"/>
  <c r="E16" i="2"/>
  <c r="E10" i="2"/>
  <c r="J10" i="2" l="1"/>
  <c r="J11" i="2" s="1"/>
  <c r="E20" i="2" s="1"/>
</calcChain>
</file>

<file path=xl/sharedStrings.xml><?xml version="1.0" encoding="utf-8"?>
<sst xmlns="http://schemas.openxmlformats.org/spreadsheetml/2006/main" count="124" uniqueCount="60">
  <si>
    <r>
      <rPr>
        <b/>
        <sz val="8.5"/>
        <rFont val="Arial"/>
        <family val="2"/>
      </rPr>
      <t xml:space="preserve">Nir : 1630268224064
</t>
    </r>
    <r>
      <rPr>
        <b/>
        <sz val="8.5"/>
        <rFont val="Arial"/>
        <family val="2"/>
      </rPr>
      <t>Nom de naissance : LAIEB Prénom(s) : RACHID</t>
    </r>
  </si>
  <si>
    <r>
      <rPr>
        <b/>
        <sz val="8.5"/>
        <rFont val="Arial"/>
        <family val="2"/>
      </rPr>
      <t>Né(e) le : 06/02/1963 Nom d'usage :</t>
    </r>
  </si>
  <si>
    <r>
      <rPr>
        <sz val="8.5"/>
        <rFont val="Arial"/>
        <family val="2"/>
      </rPr>
      <t>Année</t>
    </r>
  </si>
  <si>
    <r>
      <rPr>
        <sz val="8.5"/>
        <rFont val="Arial"/>
        <family val="2"/>
      </rPr>
      <t xml:space="preserve">Employeur ou
</t>
    </r>
    <r>
      <rPr>
        <sz val="8.5"/>
        <rFont val="Arial"/>
        <family val="2"/>
      </rPr>
      <t>nature de l'activité</t>
    </r>
  </si>
  <si>
    <r>
      <rPr>
        <sz val="8.5"/>
        <rFont val="Arial"/>
        <family val="2"/>
      </rPr>
      <t>Trimestres</t>
    </r>
  </si>
  <si>
    <r>
      <rPr>
        <sz val="8.5"/>
        <rFont val="Arial"/>
        <family val="2"/>
      </rPr>
      <t>Revenus en francs</t>
    </r>
  </si>
  <si>
    <r>
      <rPr>
        <vertAlign val="subscript"/>
        <sz val="8.5"/>
        <rFont val="Arial"/>
        <family val="2"/>
      </rPr>
      <t>R</t>
    </r>
    <r>
      <rPr>
        <sz val="7"/>
        <rFont val="Arial"/>
        <family val="2"/>
      </rPr>
      <t>1</t>
    </r>
  </si>
  <si>
    <r>
      <rPr>
        <sz val="8.5"/>
        <rFont val="Arial"/>
        <family val="2"/>
      </rPr>
      <t>AR</t>
    </r>
    <r>
      <rPr>
        <vertAlign val="superscript"/>
        <sz val="7"/>
        <rFont val="Arial"/>
        <family val="2"/>
      </rPr>
      <t>2</t>
    </r>
  </si>
  <si>
    <r>
      <rPr>
        <sz val="8.5"/>
        <rFont val="Arial"/>
        <family val="2"/>
      </rPr>
      <t>TR</t>
    </r>
    <r>
      <rPr>
        <vertAlign val="superscript"/>
        <sz val="7"/>
        <rFont val="Arial"/>
        <family val="2"/>
      </rPr>
      <t>3</t>
    </r>
  </si>
  <si>
    <r>
      <rPr>
        <sz val="8.5"/>
        <rFont val="Arial"/>
        <family val="2"/>
      </rPr>
      <t>chômage et assimilés régime général</t>
    </r>
  </si>
  <si>
    <t>Revenus en euros</t>
  </si>
  <si>
    <t>moyenne / année</t>
  </si>
  <si>
    <t>moyenne / mensuel</t>
  </si>
  <si>
    <t>pension sans décote</t>
  </si>
  <si>
    <t>pension avec décote</t>
  </si>
  <si>
    <t>compéméntaire sans décote</t>
  </si>
  <si>
    <t>compéméntaire avec décote</t>
  </si>
  <si>
    <t>=</t>
  </si>
  <si>
    <t xml:space="preserve">nombre de point </t>
  </si>
  <si>
    <t>valeur du point</t>
  </si>
  <si>
    <t>taux de décote</t>
  </si>
  <si>
    <t>Salaire mouyen mensuel</t>
  </si>
  <si>
    <t>nombre de trimestre requis</t>
  </si>
  <si>
    <t xml:space="preserve">nombre d'annuité </t>
  </si>
  <si>
    <t>taux de liquidation</t>
  </si>
  <si>
    <t>nombre d'annuité</t>
  </si>
  <si>
    <t>coéficiant de minoration</t>
  </si>
  <si>
    <t>année de départ</t>
  </si>
  <si>
    <t>trimestre manquant</t>
  </si>
  <si>
    <t>Salaire mouyen annuel</t>
  </si>
  <si>
    <t xml:space="preserve"> coefficient de miniration</t>
  </si>
  <si>
    <t xml:space="preserve"> coefficient réducteur</t>
  </si>
  <si>
    <t>pension de base</t>
  </si>
  <si>
    <t>complémentaire</t>
  </si>
  <si>
    <t>pension totale sans décote</t>
  </si>
  <si>
    <t>pension totale avec décote</t>
  </si>
  <si>
    <t>meilleurs salaires 25 ans/annuel</t>
  </si>
  <si>
    <r>
      <rPr>
        <sz val="8.5"/>
        <rFont val="Arial"/>
        <family val="2"/>
      </rPr>
      <t>ass dep amenag structure expl agricole</t>
    </r>
  </si>
  <si>
    <r>
      <rPr>
        <sz val="8.5"/>
        <rFont val="Arial"/>
        <family val="2"/>
      </rPr>
      <t>manpower france holding</t>
    </r>
  </si>
  <si>
    <r>
      <rPr>
        <sz val="8.5"/>
        <rFont val="Arial"/>
        <family val="2"/>
      </rPr>
      <t>inter alsace</t>
    </r>
  </si>
  <si>
    <r>
      <rPr>
        <sz val="8.5"/>
        <rFont val="Arial"/>
        <family val="2"/>
      </rPr>
      <t>bureau d'etudes techniques alsacien</t>
    </r>
  </si>
  <si>
    <r>
      <rPr>
        <sz val="8.5"/>
        <rFont val="Arial"/>
        <family val="2"/>
      </rPr>
      <t>conception et dessin assistes ordinateur</t>
    </r>
  </si>
  <si>
    <r>
      <rPr>
        <sz val="8.5"/>
        <rFont val="Arial"/>
        <family val="2"/>
      </rPr>
      <t>societe maq 2 france</t>
    </r>
  </si>
  <si>
    <r>
      <rPr>
        <sz val="8.5"/>
        <rFont val="Arial"/>
        <family val="2"/>
      </rPr>
      <t>euro clean</t>
    </r>
  </si>
  <si>
    <r>
      <rPr>
        <sz val="8.5"/>
        <rFont val="Arial"/>
        <family val="2"/>
      </rPr>
      <t>snig est</t>
    </r>
  </si>
  <si>
    <r>
      <rPr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</si>
  <si>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</si>
  <si>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ceaj</t>
    </r>
  </si>
  <si>
    <r>
      <rPr>
        <i/>
        <sz val="8.5"/>
        <rFont val="Arial"/>
        <family val="2"/>
      </rPr>
      <t>inter alsace</t>
    </r>
  </si>
  <si>
    <r>
      <rPr>
        <i/>
        <sz val="8.5"/>
        <rFont val="Arial"/>
        <family val="2"/>
      </rPr>
      <t>airepur industries</t>
    </r>
  </si>
  <si>
    <r>
      <rPr>
        <sz val="8.5"/>
        <rFont val="Arial"/>
        <family val="2"/>
      </rPr>
      <t>euristt france</t>
    </r>
  </si>
  <si>
    <r>
      <rPr>
        <sz val="8.5"/>
        <rFont val="Arial"/>
        <family val="2"/>
      </rPr>
      <t>activité régime général</t>
    </r>
  </si>
  <si>
    <r>
      <rPr>
        <i/>
        <sz val="8.5"/>
        <rFont val="Arial"/>
        <family val="2"/>
      </rPr>
      <t>cmi europe environnement</t>
    </r>
  </si>
  <si>
    <r>
      <rPr>
        <sz val="8.5"/>
        <rFont val="Arial"/>
        <family val="2"/>
      </rPr>
      <t>cmi europe environnement</t>
    </r>
  </si>
  <si>
    <r>
      <rPr>
        <i/>
        <sz val="8.5"/>
        <rFont val="Arial"/>
        <family val="2"/>
      </rPr>
      <t>dlsi</t>
    </r>
  </si>
  <si>
    <r>
      <rPr>
        <i/>
        <sz val="8.5"/>
        <rFont val="Arial"/>
        <family val="2"/>
      </rPr>
      <t>danly france</t>
    </r>
  </si>
  <si>
    <r>
      <rPr>
        <sz val="8.5"/>
        <rFont val="Arial"/>
        <family val="2"/>
      </rPr>
      <t>dlsi</t>
    </r>
  </si>
  <si>
    <r>
      <rPr>
        <sz val="8.5"/>
        <rFont val="Arial"/>
        <family val="2"/>
      </rPr>
      <t>activité L'Assurance retraite-Commerçants</t>
    </r>
  </si>
  <si>
    <t>salaire 25</t>
  </si>
  <si>
    <t xml:space="preserve"> vou avez élevé 3 enfants élevés +10%  si oui 1 si non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</si>
</sst>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00"/>
  </numFmts>
  <fonts count="14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i/>
      <sz val="8.5"/>
      <name val="Arial"/>
      <family val="2"/>
    </font>
    <font>
      <vertAlign val="subscript"/>
      <sz val="8.5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0"/>
      <name val="Times New Roman"/>
      <family val="1"/>
    </font>
    <font>
      <sz val="12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3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left" vertical="top"/>
    </xf>
    <xf numFmtId="1" fontId="3" fillId="2" borderId="5" xfId="0" applyNumberFormat="1" applyFont="1" applyFill="1" applyBorder="1" applyAlignment="1">
      <alignment horizontal="left" vertical="center" shrinkToFit="1"/>
    </xf>
    <xf numFmtId="1" fontId="3" fillId="2" borderId="1" xfId="0" applyNumberFormat="1" applyFont="1" applyFill="1" applyBorder="1" applyAlignment="1">
      <alignment horizontal="left" vertical="center" shrinkToFit="1"/>
    </xf>
    <xf numFmtId="1" fontId="0" fillId="2" borderId="1" xfId="0" applyNumberForma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top" shrinkToFit="1"/>
    </xf>
    <xf numFmtId="0" fontId="2" fillId="6" borderId="1" xfId="0" applyFont="1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center" vertical="top" shrinkToFit="1"/>
    </xf>
    <xf numFmtId="1" fontId="3" fillId="5" borderId="7" xfId="0" applyNumberFormat="1" applyFont="1" applyFill="1" applyBorder="1" applyAlignment="1">
      <alignment horizontal="left" vertical="center" indent="1" shrinkToFit="1"/>
    </xf>
    <xf numFmtId="1" fontId="3" fillId="8" borderId="1" xfId="0" applyNumberFormat="1" applyFont="1" applyFill="1" applyBorder="1" applyAlignment="1">
      <alignment horizontal="center" vertical="top" shrinkToFit="1"/>
    </xf>
    <xf numFmtId="1" fontId="3" fillId="9" borderId="5" xfId="0" applyNumberFormat="1" applyFont="1" applyFill="1" applyBorder="1" applyAlignment="1">
      <alignment horizontal="left" vertical="center" indent="1" shrinkToFi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6" borderId="5" xfId="0" applyNumberFormat="1" applyFont="1" applyFill="1" applyBorder="1" applyAlignment="1">
      <alignment horizontal="center" vertical="top" shrinkToFit="1"/>
    </xf>
    <xf numFmtId="0" fontId="0" fillId="6" borderId="8" xfId="0" applyFill="1" applyBorder="1" applyAlignment="1">
      <alignment horizontal="left" wrapText="1"/>
    </xf>
    <xf numFmtId="1" fontId="3" fillId="11" borderId="1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left" vertical="center" indent="1" shrinkToFit="1"/>
    </xf>
    <xf numFmtId="0" fontId="0" fillId="8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left" vertical="top"/>
    </xf>
    <xf numFmtId="9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164" fontId="9" fillId="12" borderId="9" xfId="0" applyNumberFormat="1" applyFont="1" applyFill="1" applyBorder="1" applyAlignment="1">
      <alignment horizontal="center" vertical="center"/>
    </xf>
    <xf numFmtId="164" fontId="11" fillId="3" borderId="12" xfId="0" applyNumberFormat="1" applyFont="1" applyFill="1" applyBorder="1" applyAlignment="1">
      <alignment horizontal="center" vertical="center"/>
    </xf>
    <xf numFmtId="164" fontId="10" fillId="12" borderId="12" xfId="0" applyNumberFormat="1" applyFont="1" applyFill="1" applyBorder="1" applyAlignment="1">
      <alignment horizontal="center" vertical="center"/>
    </xf>
    <xf numFmtId="0" fontId="0" fillId="13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2" fontId="9" fillId="12" borderId="9" xfId="0" applyNumberFormat="1" applyFont="1" applyFill="1" applyBorder="1" applyAlignment="1">
      <alignment horizontal="center" vertical="center"/>
    </xf>
    <xf numFmtId="3" fontId="9" fillId="12" borderId="9" xfId="0" applyNumberFormat="1" applyFont="1" applyFill="1" applyBorder="1" applyAlignment="1">
      <alignment horizontal="center" vertical="center"/>
    </xf>
    <xf numFmtId="165" fontId="9" fillId="12" borderId="9" xfId="0" applyNumberFormat="1" applyFont="1" applyFill="1" applyBorder="1" applyAlignment="1">
      <alignment horizontal="center" vertical="center"/>
    </xf>
    <xf numFmtId="164" fontId="9" fillId="12" borderId="9" xfId="0" applyNumberFormat="1" applyFont="1" applyFill="1" applyBorder="1" applyAlignment="1" applyProtection="1">
      <alignment horizontal="center" vertical="center"/>
    </xf>
    <xf numFmtId="0" fontId="9" fillId="7" borderId="9" xfId="0" applyFont="1" applyFill="1" applyBorder="1" applyAlignment="1" applyProtection="1">
      <alignment horizontal="center" vertical="center"/>
      <protection locked="0"/>
    </xf>
    <xf numFmtId="1" fontId="9" fillId="12" borderId="9" xfId="0" applyNumberFormat="1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1" fontId="13" fillId="16" borderId="1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top" wrapTex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1" fontId="0" fillId="2" borderId="5" xfId="0" applyNumberFormat="1" applyFill="1" applyBorder="1" applyAlignment="1">
      <alignment horizontal="left" wrapText="1"/>
    </xf>
    <xf numFmtId="1" fontId="0" fillId="2" borderId="6" xfId="0" applyNumberFormat="1" applyFill="1" applyBorder="1" applyAlignment="1">
      <alignment horizontal="left" wrapText="1"/>
    </xf>
    <xf numFmtId="1" fontId="3" fillId="0" borderId="5" xfId="0" applyNumberFormat="1" applyFont="1" applyFill="1" applyBorder="1" applyAlignment="1">
      <alignment horizontal="left" vertical="center" indent="1" shrinkToFit="1"/>
    </xf>
    <xf numFmtId="1" fontId="3" fillId="0" borderId="6" xfId="0" applyNumberFormat="1" applyFont="1" applyFill="1" applyBorder="1" applyAlignment="1">
      <alignment horizontal="left" vertical="center" indent="1" shrinkToFit="1"/>
    </xf>
    <xf numFmtId="1" fontId="3" fillId="0" borderId="5" xfId="0" applyNumberFormat="1" applyFont="1" applyFill="1" applyBorder="1" applyAlignment="1">
      <alignment horizontal="left" vertical="top" indent="1" shrinkToFit="1"/>
    </xf>
    <xf numFmtId="1" fontId="3" fillId="0" borderId="7" xfId="0" applyNumberFormat="1" applyFont="1" applyFill="1" applyBorder="1" applyAlignment="1">
      <alignment horizontal="left" vertical="top" indent="1" shrinkToFit="1"/>
    </xf>
    <xf numFmtId="1" fontId="3" fillId="0" borderId="6" xfId="0" applyNumberFormat="1" applyFont="1" applyFill="1" applyBorder="1" applyAlignment="1">
      <alignment horizontal="left" vertical="top" indent="1" shrinkToFit="1"/>
    </xf>
    <xf numFmtId="1" fontId="3" fillId="11" borderId="5" xfId="0" applyNumberFormat="1" applyFont="1" applyFill="1" applyBorder="1" applyAlignment="1">
      <alignment horizontal="left" vertical="center" indent="1" shrinkToFit="1"/>
    </xf>
    <xf numFmtId="1" fontId="3" fillId="11" borderId="6" xfId="0" applyNumberFormat="1" applyFont="1" applyFill="1" applyBorder="1" applyAlignment="1">
      <alignment horizontal="left" vertical="center" indent="1" shrinkToFit="1"/>
    </xf>
    <xf numFmtId="1" fontId="3" fillId="5" borderId="5" xfId="0" applyNumberFormat="1" applyFont="1" applyFill="1" applyBorder="1" applyAlignment="1">
      <alignment horizontal="left" vertical="center" indent="1" shrinkToFit="1"/>
    </xf>
    <xf numFmtId="1" fontId="3" fillId="5" borderId="6" xfId="0" applyNumberFormat="1" applyFont="1" applyFill="1" applyBorder="1" applyAlignment="1">
      <alignment horizontal="left" vertical="center" indent="1" shrinkToFit="1"/>
    </xf>
    <xf numFmtId="0" fontId="0" fillId="6" borderId="7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left" vertical="top" indent="1" shrinkToFit="1"/>
    </xf>
    <xf numFmtId="1" fontId="3" fillId="3" borderId="7" xfId="0" applyNumberFormat="1" applyFont="1" applyFill="1" applyBorder="1" applyAlignment="1">
      <alignment horizontal="left" vertical="top" indent="1" shrinkToFit="1"/>
    </xf>
    <xf numFmtId="1" fontId="3" fillId="3" borderId="6" xfId="0" applyNumberFormat="1" applyFont="1" applyFill="1" applyBorder="1" applyAlignment="1">
      <alignment horizontal="left" vertical="top" indent="1" shrinkToFit="1"/>
    </xf>
    <xf numFmtId="1" fontId="3" fillId="10" borderId="5" xfId="0" applyNumberFormat="1" applyFont="1" applyFill="1" applyBorder="1" applyAlignment="1">
      <alignment horizontal="left" vertical="top" indent="1" shrinkToFit="1"/>
    </xf>
    <xf numFmtId="1" fontId="3" fillId="10" borderId="7" xfId="0" applyNumberFormat="1" applyFont="1" applyFill="1" applyBorder="1" applyAlignment="1">
      <alignment horizontal="left" vertical="top" indent="1" shrinkToFit="1"/>
    </xf>
    <xf numFmtId="1" fontId="3" fillId="10" borderId="6" xfId="0" applyNumberFormat="1" applyFont="1" applyFill="1" applyBorder="1" applyAlignment="1">
      <alignment horizontal="left" vertical="top" indent="1" shrinkToFi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vertical="center" wrapText="1"/>
    </xf>
    <xf numFmtId="1" fontId="3" fillId="0" borderId="6" xfId="0" applyNumberFormat="1" applyFont="1" applyFill="1" applyBorder="1" applyAlignment="1">
      <alignment horizontal="center" vertical="top" shrinkToFi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7" xfId="0" applyNumberFormat="1" applyFont="1" applyFill="1" applyBorder="1" applyAlignment="1">
      <alignment horizontal="left" vertical="center" indent="1" shrinkToFit="1"/>
    </xf>
    <xf numFmtId="1" fontId="3" fillId="3" borderId="6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4" borderId="6" xfId="0" applyNumberFormat="1" applyFont="1" applyFill="1" applyBorder="1" applyAlignment="1">
      <alignment horizontal="left" vertical="center" indent="1" shrinkToFit="1"/>
    </xf>
    <xf numFmtId="1" fontId="3" fillId="7" borderId="5" xfId="0" applyNumberFormat="1" applyFont="1" applyFill="1" applyBorder="1" applyAlignment="1">
      <alignment horizontal="left" vertical="top" indent="1" shrinkToFit="1"/>
    </xf>
    <xf numFmtId="1" fontId="3" fillId="7" borderId="7" xfId="0" applyNumberFormat="1" applyFont="1" applyFill="1" applyBorder="1" applyAlignment="1">
      <alignment horizontal="left" vertical="top" indent="1" shrinkToFit="1"/>
    </xf>
    <xf numFmtId="1" fontId="3" fillId="7" borderId="6" xfId="0" applyNumberFormat="1" applyFont="1" applyFill="1" applyBorder="1" applyAlignment="1">
      <alignment horizontal="left" vertical="top" indent="1" shrinkToFi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0" fontId="0" fillId="0" borderId="6" xfId="0" applyFill="1" applyBorder="1" applyAlignment="1">
      <alignment horizontal="left" vertical="center" wrapText="1"/>
    </xf>
    <xf numFmtId="0" fontId="8" fillId="14" borderId="15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164" fontId="9" fillId="14" borderId="10" xfId="0" applyNumberFormat="1" applyFont="1" applyFill="1" applyBorder="1" applyAlignment="1">
      <alignment horizontal="center" vertical="center"/>
    </xf>
    <xf numFmtId="164" fontId="9" fillId="14" borderId="1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left" vertical="center" wrapText="1" indent="2"/>
    </xf>
    <xf numFmtId="1" fontId="2" fillId="0" borderId="6" xfId="0" applyNumberFormat="1" applyFont="1" applyFill="1" applyBorder="1" applyAlignment="1">
      <alignment horizontal="left" vertical="center" wrapText="1" indent="2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wrapText="1"/>
    </xf>
    <xf numFmtId="1" fontId="3" fillId="4" borderId="1" xfId="0" applyNumberFormat="1" applyFont="1" applyFill="1" applyBorder="1" applyAlignment="1">
      <alignment horizontal="right" vertical="top" shrinkToFit="1"/>
    </xf>
    <xf numFmtId="1" fontId="3" fillId="6" borderId="5" xfId="0" applyNumberFormat="1" applyFont="1" applyFill="1" applyBorder="1" applyAlignment="1">
      <alignment horizontal="center" vertical="center" shrinkToFit="1"/>
    </xf>
    <xf numFmtId="0" fontId="0" fillId="6" borderId="5" xfId="0" applyFill="1" applyBorder="1" applyAlignment="1">
      <alignment horizontal="left" vertical="center" wrapText="1"/>
    </xf>
    <xf numFmtId="1" fontId="3" fillId="6" borderId="5" xfId="0" applyNumberFormat="1" applyFont="1" applyFill="1" applyBorder="1" applyAlignment="1">
      <alignment horizontal="center" vertical="top" shrinkToFit="1"/>
    </xf>
    <xf numFmtId="1" fontId="3" fillId="6" borderId="1" xfId="0" applyNumberFormat="1" applyFont="1" applyFill="1" applyBorder="1" applyAlignment="1">
      <alignment horizontal="right" vertical="top" shrinkToFit="1"/>
    </xf>
    <xf numFmtId="1" fontId="3" fillId="6" borderId="6" xfId="0" applyNumberFormat="1" applyFont="1" applyFill="1" applyBorder="1" applyAlignment="1">
      <alignment horizontal="center" vertical="center" shrinkToFit="1"/>
    </xf>
    <xf numFmtId="1" fontId="3" fillId="6" borderId="7" xfId="0" applyNumberFormat="1" applyFont="1" applyFill="1" applyBorder="1" applyAlignment="1">
      <alignment horizontal="center" vertical="top" shrinkToFit="1"/>
    </xf>
    <xf numFmtId="0" fontId="0" fillId="6" borderId="1" xfId="0" applyFill="1" applyBorder="1" applyAlignment="1">
      <alignment horizontal="left" wrapText="1"/>
    </xf>
    <xf numFmtId="1" fontId="3" fillId="6" borderId="6" xfId="0" applyNumberFormat="1" applyFont="1" applyFill="1" applyBorder="1" applyAlignment="1">
      <alignment horizontal="center" vertical="top" shrinkToFit="1"/>
    </xf>
    <xf numFmtId="1" fontId="3" fillId="4" borderId="5" xfId="0" applyNumberFormat="1" applyFont="1" applyFill="1" applyBorder="1" applyAlignment="1">
      <alignment horizontal="center" vertical="center" shrinkToFit="1"/>
    </xf>
    <xf numFmtId="0" fontId="0" fillId="4" borderId="5" xfId="0" applyFill="1" applyBorder="1" applyAlignment="1">
      <alignment horizontal="left" vertical="center" wrapText="1"/>
    </xf>
    <xf numFmtId="1" fontId="3" fillId="4" borderId="6" xfId="0" applyNumberFormat="1" applyFont="1" applyFill="1" applyBorder="1" applyAlignment="1">
      <alignment horizontal="center" vertical="center" shrinkToFit="1"/>
    </xf>
    <xf numFmtId="0" fontId="0" fillId="4" borderId="6" xfId="0" applyFill="1" applyBorder="1" applyAlignment="1">
      <alignment horizontal="left" vertical="center" wrapText="1"/>
    </xf>
    <xf numFmtId="1" fontId="3" fillId="4" borderId="7" xfId="0" applyNumberFormat="1" applyFont="1" applyFill="1" applyBorder="1" applyAlignment="1">
      <alignment horizontal="center" vertical="center" shrinkToFit="1"/>
    </xf>
    <xf numFmtId="0" fontId="0" fillId="4" borderId="7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1" fontId="3" fillId="3" borderId="5" xfId="0" applyNumberFormat="1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right" vertical="top" shrinkToFit="1"/>
    </xf>
    <xf numFmtId="1" fontId="3" fillId="3" borderId="7" xfId="0" applyNumberFormat="1" applyFont="1" applyFill="1" applyBorder="1" applyAlignment="1">
      <alignment horizontal="center" vertical="center" shrinkToFit="1"/>
    </xf>
    <xf numFmtId="0" fontId="0" fillId="3" borderId="7" xfId="0" applyFill="1" applyBorder="1" applyAlignment="1">
      <alignment horizontal="left" vertical="top" wrapText="1"/>
    </xf>
    <xf numFmtId="1" fontId="3" fillId="3" borderId="6" xfId="0" applyNumberFormat="1" applyFont="1" applyFill="1" applyBorder="1" applyAlignment="1">
      <alignment horizontal="center" vertical="center" shrinkToFit="1"/>
    </xf>
    <xf numFmtId="0" fontId="0" fillId="3" borderId="6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left" vertical="center" wrapText="1"/>
    </xf>
    <xf numFmtId="1" fontId="3" fillId="5" borderId="1" xfId="0" applyNumberFormat="1" applyFont="1" applyFill="1" applyBorder="1" applyAlignment="1">
      <alignment horizontal="right" vertical="top" shrinkToFit="1"/>
    </xf>
    <xf numFmtId="1" fontId="3" fillId="5" borderId="6" xfId="0" applyNumberFormat="1" applyFont="1" applyFill="1" applyBorder="1" applyAlignment="1">
      <alignment horizontal="center" vertical="center" shrinkToFit="1"/>
    </xf>
    <xf numFmtId="0" fontId="0" fillId="5" borderId="6" xfId="0" applyFill="1" applyBorder="1" applyAlignment="1">
      <alignment horizontal="left" vertical="center" wrapText="1"/>
    </xf>
    <xf numFmtId="1" fontId="3" fillId="5" borderId="7" xfId="0" applyNumberFormat="1" applyFont="1" applyFill="1" applyBorder="1" applyAlignment="1">
      <alignment horizontal="center" vertical="center" shrinkToFit="1"/>
    </xf>
    <xf numFmtId="0" fontId="0" fillId="5" borderId="7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top" wrapText="1"/>
    </xf>
    <xf numFmtId="1" fontId="3" fillId="7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center" vertical="top" shrinkToFit="1"/>
    </xf>
    <xf numFmtId="1" fontId="3" fillId="7" borderId="1" xfId="0" applyNumberFormat="1" applyFont="1" applyFill="1" applyBorder="1" applyAlignment="1">
      <alignment horizontal="right" vertical="top" shrinkToFit="1"/>
    </xf>
    <xf numFmtId="1" fontId="3" fillId="7" borderId="6" xfId="0" applyNumberFormat="1" applyFont="1" applyFill="1" applyBorder="1" applyAlignment="1">
      <alignment horizontal="center" vertical="center" shrinkToFit="1"/>
    </xf>
    <xf numFmtId="0" fontId="0" fillId="7" borderId="6" xfId="0" applyFill="1" applyBorder="1" applyAlignment="1">
      <alignment horizontal="left" vertical="center" wrapText="1"/>
    </xf>
    <xf numFmtId="1" fontId="3" fillId="7" borderId="7" xfId="0" applyNumberFormat="1" applyFont="1" applyFill="1" applyBorder="1" applyAlignment="1">
      <alignment horizontal="center" vertical="top" shrinkToFit="1"/>
    </xf>
    <xf numFmtId="1" fontId="3" fillId="7" borderId="1" xfId="0" applyNumberFormat="1" applyFont="1" applyFill="1" applyBorder="1" applyAlignment="1">
      <alignment horizontal="center" vertical="top" shrinkToFit="1"/>
    </xf>
    <xf numFmtId="0" fontId="0" fillId="7" borderId="1" xfId="0" applyFill="1" applyBorder="1" applyAlignment="1">
      <alignment horizontal="left" wrapText="1"/>
    </xf>
    <xf numFmtId="1" fontId="3" fillId="7" borderId="6" xfId="0" applyNumberFormat="1" applyFont="1" applyFill="1" applyBorder="1" applyAlignment="1">
      <alignment horizontal="center" vertical="top" shrinkToFit="1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right" vertical="top" shrinkToFit="1"/>
    </xf>
    <xf numFmtId="0" fontId="2" fillId="9" borderId="1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center" vertical="top" shrinkToFit="1"/>
    </xf>
    <xf numFmtId="0" fontId="0" fillId="9" borderId="1" xfId="0" applyFill="1" applyBorder="1" applyAlignment="1">
      <alignment horizontal="left" wrapText="1"/>
    </xf>
    <xf numFmtId="1" fontId="3" fillId="9" borderId="5" xfId="0" applyNumberFormat="1" applyFont="1" applyFill="1" applyBorder="1" applyAlignment="1">
      <alignment horizontal="center" vertical="center" shrinkToFit="1"/>
    </xf>
    <xf numFmtId="1" fontId="3" fillId="9" borderId="1" xfId="0" applyNumberFormat="1" applyFont="1" applyFill="1" applyBorder="1" applyAlignment="1">
      <alignment horizontal="right" vertical="top" shrinkToFit="1"/>
    </xf>
    <xf numFmtId="1" fontId="3" fillId="4" borderId="5" xfId="0" applyNumberFormat="1" applyFont="1" applyFill="1" applyBorder="1" applyAlignment="1">
      <alignment horizontal="center" vertical="top" shrinkToFit="1"/>
    </xf>
    <xf numFmtId="0" fontId="0" fillId="4" borderId="5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center" vertical="top" shrinkToFit="1"/>
    </xf>
    <xf numFmtId="0" fontId="0" fillId="4" borderId="7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center" vertical="center" shrinkToFit="1"/>
    </xf>
    <xf numFmtId="1" fontId="3" fillId="4" borderId="6" xfId="0" applyNumberFormat="1" applyFont="1" applyFill="1" applyBorder="1" applyAlignment="1">
      <alignment horizontal="center" vertical="top" shrinkToFit="1"/>
    </xf>
    <xf numFmtId="0" fontId="0" fillId="4" borderId="6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center" vertical="top" shrinkToFit="1"/>
    </xf>
    <xf numFmtId="0" fontId="0" fillId="3" borderId="6" xfId="0" applyFill="1" applyBorder="1" applyAlignment="1">
      <alignment horizontal="left" vertical="center" wrapText="1"/>
    </xf>
    <xf numFmtId="1" fontId="3" fillId="3" borderId="7" xfId="0" applyNumberFormat="1" applyFont="1" applyFill="1" applyBorder="1" applyAlignment="1">
      <alignment horizontal="center" vertical="top" shrinkToFit="1"/>
    </xf>
    <xf numFmtId="1" fontId="3" fillId="3" borderId="6" xfId="0" applyNumberFormat="1" applyFont="1" applyFill="1" applyBorder="1" applyAlignment="1">
      <alignment horizontal="center" vertical="top" shrinkToFit="1"/>
    </xf>
    <xf numFmtId="0" fontId="2" fillId="10" borderId="1" xfId="0" applyFont="1" applyFill="1" applyBorder="1" applyAlignment="1">
      <alignment horizontal="left" vertical="top" wrapText="1"/>
    </xf>
    <xf numFmtId="1" fontId="3" fillId="10" borderId="5" xfId="0" applyNumberFormat="1" applyFont="1" applyFill="1" applyBorder="1" applyAlignment="1">
      <alignment horizontal="center" vertical="center" shrinkToFit="1"/>
    </xf>
    <xf numFmtId="0" fontId="0" fillId="10" borderId="5" xfId="0" applyFill="1" applyBorder="1" applyAlignment="1">
      <alignment horizontal="left" vertical="center" wrapText="1"/>
    </xf>
    <xf numFmtId="1" fontId="3" fillId="10" borderId="5" xfId="0" applyNumberFormat="1" applyFont="1" applyFill="1" applyBorder="1" applyAlignment="1">
      <alignment horizontal="center" vertical="top" shrinkToFit="1"/>
    </xf>
    <xf numFmtId="1" fontId="3" fillId="10" borderId="1" xfId="0" applyNumberFormat="1" applyFont="1" applyFill="1" applyBorder="1" applyAlignment="1">
      <alignment horizontal="right" vertical="center" shrinkToFit="1"/>
    </xf>
    <xf numFmtId="1" fontId="3" fillId="10" borderId="6" xfId="0" applyNumberFormat="1" applyFont="1" applyFill="1" applyBorder="1" applyAlignment="1">
      <alignment horizontal="center" vertical="center" shrinkToFit="1"/>
    </xf>
    <xf numFmtId="0" fontId="0" fillId="10" borderId="6" xfId="0" applyFill="1" applyBorder="1" applyAlignment="1">
      <alignment horizontal="left" vertical="center" wrapText="1"/>
    </xf>
    <xf numFmtId="1" fontId="3" fillId="10" borderId="7" xfId="0" applyNumberFormat="1" applyFont="1" applyFill="1" applyBorder="1" applyAlignment="1">
      <alignment horizontal="center" vertical="top" shrinkToFit="1"/>
    </xf>
    <xf numFmtId="1" fontId="3" fillId="10" borderId="1" xfId="0" applyNumberFormat="1" applyFont="1" applyFill="1" applyBorder="1" applyAlignment="1">
      <alignment horizontal="right" vertical="top" shrinkToFit="1"/>
    </xf>
    <xf numFmtId="1" fontId="3" fillId="10" borderId="1" xfId="0" applyNumberFormat="1" applyFont="1" applyFill="1" applyBorder="1" applyAlignment="1">
      <alignment horizontal="center" vertical="top" shrinkToFit="1"/>
    </xf>
    <xf numFmtId="0" fontId="0" fillId="10" borderId="1" xfId="0" applyFill="1" applyBorder="1" applyAlignment="1">
      <alignment horizontal="left" wrapText="1"/>
    </xf>
    <xf numFmtId="1" fontId="3" fillId="10" borderId="6" xfId="0" applyNumberFormat="1" applyFont="1" applyFill="1" applyBorder="1" applyAlignment="1">
      <alignment horizontal="center" vertical="top" shrinkToFit="1"/>
    </xf>
    <xf numFmtId="0" fontId="4" fillId="5" borderId="1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right" vertical="top" shrinkToFit="1"/>
    </xf>
    <xf numFmtId="0" fontId="4" fillId="6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wrapText="1"/>
    </xf>
    <xf numFmtId="1" fontId="3" fillId="6" borderId="5" xfId="0" applyNumberFormat="1" applyFont="1" applyFill="1" applyBorder="1" applyAlignment="1">
      <alignment horizontal="right" vertical="top" shrinkToFit="1"/>
    </xf>
    <xf numFmtId="0" fontId="4" fillId="6" borderId="7" xfId="0" applyFont="1" applyFill="1" applyBorder="1" applyAlignment="1">
      <alignment horizontal="left" vertical="top" wrapText="1"/>
    </xf>
    <xf numFmtId="0" fontId="0" fillId="6" borderId="6" xfId="0" applyFill="1" applyBorder="1" applyAlignment="1">
      <alignment horizontal="left" wrapText="1"/>
    </xf>
    <xf numFmtId="1" fontId="3" fillId="6" borderId="7" xfId="0" applyNumberFormat="1" applyFont="1" applyFill="1" applyBorder="1" applyAlignment="1">
      <alignment horizontal="left" vertical="top" indent="3" shrinkToFit="1"/>
    </xf>
    <xf numFmtId="1" fontId="3" fillId="6" borderId="7" xfId="0" applyNumberFormat="1" applyFont="1" applyFill="1" applyBorder="1" applyAlignment="1">
      <alignment vertical="center" shrinkToFit="1"/>
    </xf>
    <xf numFmtId="0" fontId="4" fillId="6" borderId="6" xfId="0" applyFont="1" applyFill="1" applyBorder="1" applyAlignment="1">
      <alignment horizontal="left" vertical="top" wrapText="1"/>
    </xf>
    <xf numFmtId="1" fontId="3" fillId="6" borderId="6" xfId="0" applyNumberFormat="1" applyFont="1" applyFill="1" applyBorder="1" applyAlignment="1">
      <alignment horizontal="left" vertical="top" indent="3" shrinkToFit="1"/>
    </xf>
    <xf numFmtId="1" fontId="3" fillId="6" borderId="6" xfId="0" applyNumberFormat="1" applyFont="1" applyFill="1" applyBorder="1" applyAlignment="1">
      <alignment vertical="center" shrinkToFi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left" vertical="top" wrapText="1"/>
    </xf>
    <xf numFmtId="1" fontId="3" fillId="11" borderId="5" xfId="0" applyNumberFormat="1" applyFont="1" applyFill="1" applyBorder="1" applyAlignment="1">
      <alignment horizontal="center" vertical="center" shrinkToFit="1"/>
    </xf>
    <xf numFmtId="0" fontId="0" fillId="11" borderId="5" xfId="0" applyFill="1" applyBorder="1" applyAlignment="1">
      <alignment horizontal="left" vertical="center" wrapText="1"/>
    </xf>
    <xf numFmtId="1" fontId="3" fillId="11" borderId="1" xfId="0" applyNumberFormat="1" applyFont="1" applyFill="1" applyBorder="1" applyAlignment="1">
      <alignment horizontal="right" vertical="top" shrinkToFit="1"/>
    </xf>
    <xf numFmtId="0" fontId="2" fillId="11" borderId="1" xfId="0" applyFont="1" applyFill="1" applyBorder="1" applyAlignment="1">
      <alignment horizontal="left" vertical="top" wrapText="1"/>
    </xf>
    <xf numFmtId="1" fontId="3" fillId="11" borderId="6" xfId="0" applyNumberFormat="1" applyFont="1" applyFill="1" applyBorder="1" applyAlignment="1">
      <alignment horizontal="center" vertical="center" shrinkToFit="1"/>
    </xf>
    <xf numFmtId="0" fontId="0" fillId="11" borderId="6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wrapText="1"/>
    </xf>
    <xf numFmtId="1" fontId="0" fillId="11" borderId="1" xfId="0" applyNumberForma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wrapText="1"/>
    </xf>
    <xf numFmtId="1" fontId="3" fillId="3" borderId="5" xfId="0" applyNumberFormat="1" applyFont="1" applyFill="1" applyBorder="1" applyAlignment="1">
      <alignment horizontal="center" vertical="center" shrinkToFit="1"/>
    </xf>
    <xf numFmtId="1" fontId="0" fillId="0" borderId="1" xfId="0" applyNumberFormat="1" applyFill="1" applyBorder="1" applyAlignment="1">
      <alignment horizontal="left" wrapText="1"/>
    </xf>
    <xf numFmtId="1" fontId="0" fillId="4" borderId="1" xfId="0" applyNumberFormat="1" applyFill="1" applyBorder="1" applyAlignment="1">
      <alignment horizontal="left" vertical="center" wrapText="1"/>
    </xf>
    <xf numFmtId="1" fontId="3" fillId="4" borderId="1" xfId="0" applyNumberFormat="1" applyFont="1" applyFill="1" applyBorder="1" applyAlignment="1">
      <alignment horizontal="left" vertical="center" shrinkToFit="1"/>
    </xf>
    <xf numFmtId="1" fontId="3" fillId="0" borderId="1" xfId="0" applyNumberFormat="1" applyFont="1" applyFill="1" applyBorder="1" applyAlignment="1">
      <alignment horizontal="right" vertical="top" shrinkToFit="1"/>
    </xf>
    <xf numFmtId="1" fontId="11" fillId="3" borderId="0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 wrapText="1"/>
    </xf>
    <xf numFmtId="0" fontId="0" fillId="16" borderId="12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/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" cy="804989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19050" cy="8049895"/>
          <a:chOff x="0" y="0"/>
          <a:chExt cx="19050" cy="804989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553228</xdr:colOff>
      <xdr:row>39</xdr:row>
      <xdr:rowOff>0</xdr:rowOff>
    </xdr:from>
    <xdr:ext cx="9525" cy="281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F40CD41D-48D2-4E1A-9BBD-A5FC4AE88C31}"/>
            </a:ext>
          </a:extLst>
        </xdr:cNvPr>
        <xdr:cNvSpPr/>
      </xdr:nvSpPr>
      <xdr:spPr>
        <a:xfrm>
          <a:off x="583708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7B93E37F-2B88-491E-B5AF-5F0C10CE2A1B}"/>
            </a:ext>
          </a:extLst>
        </xdr:cNvPr>
        <xdr:cNvSpPr/>
      </xdr:nvSpPr>
      <xdr:spPr>
        <a:xfrm>
          <a:off x="3691389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70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70" y="281444"/>
              </a:lnTo>
              <a:lnTo>
                <a:pt x="1877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701E0A0A-D1CE-479A-877A-5086FB352ACF}"/>
            </a:ext>
          </a:extLst>
        </xdr:cNvPr>
        <xdr:cNvSpPr/>
      </xdr:nvSpPr>
      <xdr:spPr>
        <a:xfrm>
          <a:off x="3400425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1" name="Shape 5">
          <a:extLst>
            <a:ext uri="{FF2B5EF4-FFF2-40B4-BE49-F238E27FC236}">
              <a16:creationId xmlns:a16="http://schemas.microsoft.com/office/drawing/2014/main" id="{19F6E4D3-C25B-4417-84C0-8EC98444EB5C}"/>
            </a:ext>
          </a:extLst>
        </xdr:cNvPr>
        <xdr:cNvSpPr/>
      </xdr:nvSpPr>
      <xdr:spPr>
        <a:xfrm>
          <a:off x="3996193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2" name="Shape 6">
          <a:extLst>
            <a:ext uri="{FF2B5EF4-FFF2-40B4-BE49-F238E27FC236}">
              <a16:creationId xmlns:a16="http://schemas.microsoft.com/office/drawing/2014/main" id="{422549FE-8D03-4EBA-94D6-BC0D05D78DFD}"/>
            </a:ext>
          </a:extLst>
        </xdr:cNvPr>
        <xdr:cNvSpPr/>
      </xdr:nvSpPr>
      <xdr:spPr>
        <a:xfrm>
          <a:off x="4310523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3" name="Shape 2">
          <a:extLst>
            <a:ext uri="{FF2B5EF4-FFF2-40B4-BE49-F238E27FC236}">
              <a16:creationId xmlns:a16="http://schemas.microsoft.com/office/drawing/2014/main" id="{5D61579E-0940-46E5-9D6F-13405B801A3F}"/>
            </a:ext>
          </a:extLst>
        </xdr:cNvPr>
        <xdr:cNvSpPr/>
      </xdr:nvSpPr>
      <xdr:spPr>
        <a:xfrm>
          <a:off x="583708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58AFA823-503A-47B4-B178-404C23CB8867}"/>
            </a:ext>
          </a:extLst>
        </xdr:cNvPr>
        <xdr:cNvSpPr/>
      </xdr:nvSpPr>
      <xdr:spPr>
        <a:xfrm>
          <a:off x="3691389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70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70" y="281444"/>
              </a:lnTo>
              <a:lnTo>
                <a:pt x="1877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106FC174-3178-4538-8B69-669C984843BB}"/>
            </a:ext>
          </a:extLst>
        </xdr:cNvPr>
        <xdr:cNvSpPr/>
      </xdr:nvSpPr>
      <xdr:spPr>
        <a:xfrm>
          <a:off x="3400425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7</xdr:rowOff>
    </xdr:from>
    <xdr:ext cx="19050" cy="281940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74EAEFE5-1544-4FA0-8F70-5C1C371503CB}"/>
            </a:ext>
          </a:extLst>
        </xdr:cNvPr>
        <xdr:cNvSpPr/>
      </xdr:nvSpPr>
      <xdr:spPr>
        <a:xfrm>
          <a:off x="3996193" y="16525882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75</xdr:row>
      <xdr:rowOff>0</xdr:rowOff>
    </xdr:from>
    <xdr:ext cx="9525" cy="281940"/>
    <xdr:sp macro="" textlink="">
      <xdr:nvSpPr>
        <xdr:cNvPr id="17" name="Shape 6">
          <a:extLst>
            <a:ext uri="{FF2B5EF4-FFF2-40B4-BE49-F238E27FC236}">
              <a16:creationId xmlns:a16="http://schemas.microsoft.com/office/drawing/2014/main" id="{E7C83B2D-AD93-40E8-9F4E-C4F395243DDE}"/>
            </a:ext>
          </a:extLst>
        </xdr:cNvPr>
        <xdr:cNvSpPr/>
      </xdr:nvSpPr>
      <xdr:spPr>
        <a:xfrm>
          <a:off x="4310523" y="165258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0</xdr:row>
      <xdr:rowOff>0</xdr:rowOff>
    </xdr:from>
    <xdr:ext cx="19050" cy="8049895"/>
    <xdr:grpSp>
      <xdr:nvGrpSpPr>
        <xdr:cNvPr id="23" name="Group 3">
          <a:extLst>
            <a:ext uri="{FF2B5EF4-FFF2-40B4-BE49-F238E27FC236}">
              <a16:creationId xmlns:a16="http://schemas.microsoft.com/office/drawing/2014/main" id="{66B367A7-59BC-41C9-B23B-23E0EDD886E4}"/>
            </a:ext>
          </a:extLst>
        </xdr:cNvPr>
        <xdr:cNvGrpSpPr/>
      </xdr:nvGrpSpPr>
      <xdr:grpSpPr>
        <a:xfrm>
          <a:off x="582706" y="0"/>
          <a:ext cx="19050" cy="8049895"/>
          <a:chOff x="0" y="0"/>
          <a:chExt cx="19050" cy="8049895"/>
        </a:xfrm>
      </xdr:grpSpPr>
      <xdr:sp macro="" textlink="">
        <xdr:nvSpPr>
          <xdr:cNvPr id="24" name="Shape 4">
            <a:extLst>
              <a:ext uri="{FF2B5EF4-FFF2-40B4-BE49-F238E27FC236}">
                <a16:creationId xmlns:a16="http://schemas.microsoft.com/office/drawing/2014/main" id="{6CA952F7-7B1D-4863-BB41-CB297AA3371E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25" name="Shape 5">
            <a:extLst>
              <a:ext uri="{FF2B5EF4-FFF2-40B4-BE49-F238E27FC236}">
                <a16:creationId xmlns:a16="http://schemas.microsoft.com/office/drawing/2014/main" id="{0F7F8FDE-F64A-4B99-ACD1-D54AD2BD6CC3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26" name="Shape 6">
          <a:extLst>
            <a:ext uri="{FF2B5EF4-FFF2-40B4-BE49-F238E27FC236}">
              <a16:creationId xmlns:a16="http://schemas.microsoft.com/office/drawing/2014/main" id="{A80D0D6F-B91D-4F52-B4EE-087A437C5CD4}"/>
            </a:ext>
          </a:extLst>
        </xdr:cNvPr>
        <xdr:cNvSpPr/>
      </xdr:nvSpPr>
      <xdr:spPr>
        <a:xfrm>
          <a:off x="553228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39</xdr:row>
      <xdr:rowOff>0</xdr:rowOff>
    </xdr:from>
    <xdr:ext cx="9525" cy="281940"/>
    <xdr:sp macro="" textlink="">
      <xdr:nvSpPr>
        <xdr:cNvPr id="27" name="Shape 8">
          <a:extLst>
            <a:ext uri="{FF2B5EF4-FFF2-40B4-BE49-F238E27FC236}">
              <a16:creationId xmlns:a16="http://schemas.microsoft.com/office/drawing/2014/main" id="{A9E10C9C-DC50-4E93-B6C5-2C93234D7400}"/>
            </a:ext>
          </a:extLst>
        </xdr:cNvPr>
        <xdr:cNvSpPr/>
      </xdr:nvSpPr>
      <xdr:spPr>
        <a:xfrm>
          <a:off x="3219450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3</xdr:row>
      <xdr:rowOff>0</xdr:rowOff>
    </xdr:from>
    <xdr:ext cx="19050" cy="8049895"/>
    <xdr:grpSp>
      <xdr:nvGrpSpPr>
        <xdr:cNvPr id="28" name="Group 3">
          <a:extLst>
            <a:ext uri="{FF2B5EF4-FFF2-40B4-BE49-F238E27FC236}">
              <a16:creationId xmlns:a16="http://schemas.microsoft.com/office/drawing/2014/main" id="{17A3D5D0-353B-409D-B0B5-87D60D2F4D55}"/>
            </a:ext>
          </a:extLst>
        </xdr:cNvPr>
        <xdr:cNvGrpSpPr/>
      </xdr:nvGrpSpPr>
      <xdr:grpSpPr>
        <a:xfrm>
          <a:off x="582706" y="941294"/>
          <a:ext cx="19050" cy="8049895"/>
          <a:chOff x="0" y="0"/>
          <a:chExt cx="19050" cy="8049895"/>
        </a:xfrm>
      </xdr:grpSpPr>
      <xdr:sp macro="" textlink="">
        <xdr:nvSpPr>
          <xdr:cNvPr id="29" name="Shape 4">
            <a:extLst>
              <a:ext uri="{FF2B5EF4-FFF2-40B4-BE49-F238E27FC236}">
                <a16:creationId xmlns:a16="http://schemas.microsoft.com/office/drawing/2014/main" id="{9581FBFB-1AC2-48D4-A15F-F0B22D1E290C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30" name="Shape 5">
            <a:extLst>
              <a:ext uri="{FF2B5EF4-FFF2-40B4-BE49-F238E27FC236}">
                <a16:creationId xmlns:a16="http://schemas.microsoft.com/office/drawing/2014/main" id="{6F4F1D57-8615-4600-B111-6F618495A35C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1</xdr:col>
      <xdr:colOff>553228</xdr:colOff>
      <xdr:row>42</xdr:row>
      <xdr:rowOff>0</xdr:rowOff>
    </xdr:from>
    <xdr:ext cx="9525" cy="281940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F4A4E498-DD63-4970-B709-1C2A1F6F10BC}"/>
            </a:ext>
          </a:extLst>
        </xdr:cNvPr>
        <xdr:cNvSpPr/>
      </xdr:nvSpPr>
      <xdr:spPr>
        <a:xfrm>
          <a:off x="553228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</xdr:col>
      <xdr:colOff>0</xdr:colOff>
      <xdr:row>42</xdr:row>
      <xdr:rowOff>0</xdr:rowOff>
    </xdr:from>
    <xdr:ext cx="9525" cy="281940"/>
    <xdr:sp macro="" textlink="">
      <xdr:nvSpPr>
        <xdr:cNvPr id="32" name="Shape 8">
          <a:extLst>
            <a:ext uri="{FF2B5EF4-FFF2-40B4-BE49-F238E27FC236}">
              <a16:creationId xmlns:a16="http://schemas.microsoft.com/office/drawing/2014/main" id="{ED27777E-17C8-419E-B9C7-423F0682FA71}"/>
            </a:ext>
          </a:extLst>
        </xdr:cNvPr>
        <xdr:cNvSpPr/>
      </xdr:nvSpPr>
      <xdr:spPr>
        <a:xfrm>
          <a:off x="3219450" y="8029575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7</xdr:row>
      <xdr:rowOff>13607</xdr:rowOff>
    </xdr:from>
    <xdr:to>
      <xdr:col>19</xdr:col>
      <xdr:colOff>328204</xdr:colOff>
      <xdr:row>10</xdr:row>
      <xdr:rowOff>133894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5D27F5C-32F3-426E-9716-89947B45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7" y="2136321"/>
          <a:ext cx="6492240" cy="105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N87"/>
  <sheetViews>
    <sheetView topLeftCell="B4" zoomScale="85" zoomScaleNormal="85" workbookViewId="0">
      <selection activeCell="L14" sqref="L14"/>
    </sheetView>
  </sheetViews>
  <sheetFormatPr baseColWidth="10" defaultColWidth="9.33203125" defaultRowHeight="12.75" x14ac:dyDescent="0.2"/>
  <cols>
    <col min="1" max="1" width="10.1640625" customWidth="1"/>
  </cols>
  <sheetData>
    <row r="1" spans="1:14" ht="36.950000000000003" customHeight="1" x14ac:dyDescent="0.2">
      <c r="A1" s="46" t="s">
        <v>0</v>
      </c>
    </row>
    <row r="2" spans="1:14" ht="16.5" customHeight="1" x14ac:dyDescent="0.2">
      <c r="A2" s="90" t="s">
        <v>2</v>
      </c>
    </row>
    <row r="3" spans="1:14" ht="20.25" customHeight="1" x14ac:dyDescent="0.2">
      <c r="A3" s="91"/>
    </row>
    <row r="4" spans="1:14" ht="16.350000000000001" customHeight="1" x14ac:dyDescent="0.2">
      <c r="A4" s="18">
        <v>1987</v>
      </c>
      <c r="B4" s="88" t="s">
        <v>0</v>
      </c>
      <c r="C4" s="89"/>
      <c r="D4" s="83" t="s">
        <v>1</v>
      </c>
      <c r="E4" s="84"/>
      <c r="F4" s="84"/>
      <c r="G4" s="84"/>
      <c r="H4" s="85"/>
    </row>
    <row r="5" spans="1:14" ht="15.75" customHeight="1" x14ac:dyDescent="0.2">
      <c r="A5" s="13">
        <v>1988</v>
      </c>
      <c r="B5" s="90" t="s">
        <v>2</v>
      </c>
      <c r="C5" s="86" t="s">
        <v>3</v>
      </c>
      <c r="D5" s="107" t="s">
        <v>4</v>
      </c>
      <c r="E5" s="108"/>
      <c r="F5" s="109"/>
      <c r="G5" s="110" t="s">
        <v>5</v>
      </c>
      <c r="H5" s="110" t="s">
        <v>10</v>
      </c>
    </row>
    <row r="6" spans="1:14" ht="15.6" customHeight="1" x14ac:dyDescent="0.2">
      <c r="A6" s="13"/>
      <c r="B6" s="91"/>
      <c r="C6" s="87"/>
      <c r="D6" s="2" t="s">
        <v>6</v>
      </c>
      <c r="E6" s="1" t="s">
        <v>7</v>
      </c>
      <c r="F6" s="2" t="s">
        <v>8</v>
      </c>
      <c r="G6" s="111"/>
      <c r="H6" s="111"/>
      <c r="N6" s="24" t="s">
        <v>10</v>
      </c>
    </row>
    <row r="7" spans="1:14" ht="15.75" customHeight="1" x14ac:dyDescent="0.2">
      <c r="A7" s="13"/>
      <c r="B7" s="18">
        <v>1987</v>
      </c>
      <c r="C7" s="112" t="s">
        <v>37</v>
      </c>
      <c r="D7" s="18">
        <v>0</v>
      </c>
      <c r="E7" s="113"/>
      <c r="F7" s="18">
        <v>0</v>
      </c>
      <c r="G7" s="114">
        <v>3667</v>
      </c>
      <c r="H7" s="10">
        <v>559.03</v>
      </c>
      <c r="N7" s="10">
        <v>559.03</v>
      </c>
    </row>
    <row r="8" spans="1:14" ht="15.75" customHeight="1" x14ac:dyDescent="0.2">
      <c r="A8" s="77">
        <v>1989</v>
      </c>
      <c r="B8" s="13">
        <v>1988</v>
      </c>
      <c r="C8" s="13" t="s">
        <v>37</v>
      </c>
      <c r="D8" s="115">
        <v>4</v>
      </c>
      <c r="E8" s="116"/>
      <c r="F8" s="117">
        <v>4</v>
      </c>
      <c r="G8" s="118">
        <v>1796</v>
      </c>
      <c r="H8" s="118">
        <v>273.8</v>
      </c>
      <c r="N8" s="10">
        <v>9290.5499999999993</v>
      </c>
    </row>
    <row r="9" spans="1:14" ht="15.75" customHeight="1" x14ac:dyDescent="0.2">
      <c r="A9" s="79"/>
      <c r="B9" s="13"/>
      <c r="C9" s="13" t="s">
        <v>38</v>
      </c>
      <c r="D9" s="119"/>
      <c r="E9" s="63"/>
      <c r="F9" s="120"/>
      <c r="G9" s="118">
        <v>59146</v>
      </c>
      <c r="H9" s="118">
        <v>9016.75</v>
      </c>
      <c r="N9" s="10">
        <v>13858.369999999999</v>
      </c>
    </row>
    <row r="10" spans="1:14" ht="15.75" customHeight="1" x14ac:dyDescent="0.2">
      <c r="A10" s="22"/>
      <c r="B10" s="13"/>
      <c r="C10" s="13" t="s">
        <v>9</v>
      </c>
      <c r="D10" s="14">
        <v>2</v>
      </c>
      <c r="E10" s="121"/>
      <c r="F10" s="122"/>
      <c r="G10" s="11">
        <f>SUM(G8:G9)</f>
        <v>60942</v>
      </c>
      <c r="H10" s="10">
        <f>SUM(H8:H9)</f>
        <v>9290.5499999999993</v>
      </c>
      <c r="N10" s="11">
        <v>14747.31</v>
      </c>
    </row>
    <row r="11" spans="1:14" ht="15.75" customHeight="1" x14ac:dyDescent="0.2">
      <c r="A11" s="74">
        <v>1990</v>
      </c>
      <c r="B11" s="77">
        <v>1989</v>
      </c>
      <c r="C11" s="112" t="s">
        <v>39</v>
      </c>
      <c r="D11" s="123">
        <v>4</v>
      </c>
      <c r="E11" s="124"/>
      <c r="F11" s="123">
        <v>4</v>
      </c>
      <c r="G11" s="114">
        <v>12206</v>
      </c>
      <c r="H11" s="114">
        <v>1860.79</v>
      </c>
      <c r="N11" s="10">
        <v>14151.539999999999</v>
      </c>
    </row>
    <row r="12" spans="1:14" ht="15.6" customHeight="1" x14ac:dyDescent="0.2">
      <c r="A12" s="75"/>
      <c r="B12" s="79"/>
      <c r="C12" s="112" t="s">
        <v>38</v>
      </c>
      <c r="D12" s="125"/>
      <c r="E12" s="126"/>
      <c r="F12" s="125"/>
      <c r="G12" s="114">
        <v>78699</v>
      </c>
      <c r="H12" s="114">
        <v>11997.58</v>
      </c>
      <c r="N12" s="7">
        <v>14653.24</v>
      </c>
    </row>
    <row r="13" spans="1:14" ht="15.6" customHeight="1" x14ac:dyDescent="0.2">
      <c r="A13" s="75"/>
      <c r="B13" s="48"/>
      <c r="C13" s="112"/>
      <c r="D13" s="127"/>
      <c r="E13" s="128"/>
      <c r="F13" s="127"/>
      <c r="G13" s="10">
        <f>SUM(G11:G12)</f>
        <v>90905</v>
      </c>
      <c r="H13" s="10">
        <f>SUM(H11:H12)</f>
        <v>13858.369999999999</v>
      </c>
      <c r="N13" s="10">
        <v>20663.849999999999</v>
      </c>
    </row>
    <row r="14" spans="1:14" ht="15.6" customHeight="1" x14ac:dyDescent="0.2">
      <c r="A14" s="75"/>
      <c r="B14" s="74">
        <v>1990</v>
      </c>
      <c r="C14" s="129" t="s">
        <v>40</v>
      </c>
      <c r="D14" s="130">
        <v>4</v>
      </c>
      <c r="E14" s="131"/>
      <c r="F14" s="130">
        <v>4</v>
      </c>
      <c r="G14" s="132">
        <v>19537</v>
      </c>
      <c r="H14" s="132">
        <v>2978.4</v>
      </c>
      <c r="N14" s="10">
        <v>16824.73</v>
      </c>
    </row>
    <row r="15" spans="1:14" ht="15.6" customHeight="1" x14ac:dyDescent="0.2">
      <c r="A15" s="75"/>
      <c r="B15" s="75"/>
      <c r="C15" s="129" t="s">
        <v>41</v>
      </c>
      <c r="D15" s="133"/>
      <c r="E15" s="134"/>
      <c r="F15" s="133"/>
      <c r="G15" s="132">
        <v>28000</v>
      </c>
      <c r="H15" s="132">
        <v>4268.57</v>
      </c>
      <c r="N15" s="7">
        <v>16410.68</v>
      </c>
    </row>
    <row r="16" spans="1:14" ht="15.6" customHeight="1" x14ac:dyDescent="0.2">
      <c r="A16" s="75"/>
      <c r="B16" s="75"/>
      <c r="C16" s="129" t="s">
        <v>39</v>
      </c>
      <c r="D16" s="133"/>
      <c r="E16" s="134"/>
      <c r="F16" s="133"/>
      <c r="G16" s="132">
        <v>20820</v>
      </c>
      <c r="H16" s="132">
        <v>3173.99</v>
      </c>
      <c r="N16" s="7">
        <v>11983.71</v>
      </c>
    </row>
    <row r="17" spans="1:14" ht="15.75" customHeight="1" x14ac:dyDescent="0.2">
      <c r="A17" s="76"/>
      <c r="B17" s="75"/>
      <c r="C17" s="129" t="s">
        <v>39</v>
      </c>
      <c r="D17" s="133"/>
      <c r="E17" s="134"/>
      <c r="F17" s="133"/>
      <c r="G17" s="132">
        <v>7177</v>
      </c>
      <c r="H17" s="132">
        <v>1094.1300000000001</v>
      </c>
      <c r="N17" s="11">
        <v>9587.07</v>
      </c>
    </row>
    <row r="18" spans="1:14" ht="15.75" customHeight="1" x14ac:dyDescent="0.2">
      <c r="A18" s="60">
        <v>1991</v>
      </c>
      <c r="B18" s="75"/>
      <c r="C18" s="129" t="s">
        <v>38</v>
      </c>
      <c r="D18" s="133"/>
      <c r="E18" s="134"/>
      <c r="F18" s="133"/>
      <c r="G18" s="132">
        <v>360</v>
      </c>
      <c r="H18" s="132">
        <v>54.88</v>
      </c>
      <c r="N18" s="10">
        <v>17413.490000000002</v>
      </c>
    </row>
    <row r="19" spans="1:14" ht="15.75" customHeight="1" x14ac:dyDescent="0.2">
      <c r="A19" s="61"/>
      <c r="B19" s="75"/>
      <c r="C19" s="129" t="s">
        <v>42</v>
      </c>
      <c r="D19" s="135"/>
      <c r="E19" s="136"/>
      <c r="F19" s="133"/>
      <c r="G19" s="132">
        <v>20842</v>
      </c>
      <c r="H19" s="132">
        <v>3177.34</v>
      </c>
      <c r="N19" s="9">
        <v>23491.79</v>
      </c>
    </row>
    <row r="20" spans="1:14" ht="15.75" customHeight="1" x14ac:dyDescent="0.2">
      <c r="A20" s="15"/>
      <c r="B20" s="76"/>
      <c r="C20" s="129" t="s">
        <v>9</v>
      </c>
      <c r="D20" s="12">
        <v>2</v>
      </c>
      <c r="E20" s="137"/>
      <c r="F20" s="135"/>
      <c r="G20" s="7">
        <f>SUM(G14:G19)</f>
        <v>96736</v>
      </c>
      <c r="H20" s="11">
        <f>SUM(H14:H19)</f>
        <v>14747.31</v>
      </c>
      <c r="N20" s="51">
        <v>18242.509999999998</v>
      </c>
    </row>
    <row r="21" spans="1:14" ht="15.75" customHeight="1" x14ac:dyDescent="0.2">
      <c r="A21" s="80">
        <v>1992</v>
      </c>
      <c r="B21" s="60">
        <v>1991</v>
      </c>
      <c r="C21" s="138" t="s">
        <v>40</v>
      </c>
      <c r="D21" s="139">
        <v>4</v>
      </c>
      <c r="E21" s="140"/>
      <c r="F21" s="139">
        <v>4</v>
      </c>
      <c r="G21" s="141">
        <v>91044</v>
      </c>
      <c r="H21" s="141">
        <v>13879.57</v>
      </c>
      <c r="N21" s="52"/>
    </row>
    <row r="22" spans="1:14" ht="15.6" customHeight="1" x14ac:dyDescent="0.2">
      <c r="A22" s="81"/>
      <c r="B22" s="61"/>
      <c r="C22" s="138" t="s">
        <v>43</v>
      </c>
      <c r="D22" s="142"/>
      <c r="E22" s="143"/>
      <c r="F22" s="142"/>
      <c r="G22" s="141">
        <v>1784</v>
      </c>
      <c r="H22" s="141">
        <v>271.97000000000003</v>
      </c>
      <c r="N22" s="10">
        <v>17136.95</v>
      </c>
    </row>
    <row r="23" spans="1:14" ht="15.75" customHeight="1" x14ac:dyDescent="0.2">
      <c r="A23" s="82"/>
      <c r="B23" s="15"/>
      <c r="C23" s="138"/>
      <c r="D23" s="144"/>
      <c r="E23" s="145"/>
      <c r="F23" s="144"/>
      <c r="G23" s="10">
        <f>SUM(G21:G22)</f>
        <v>92828</v>
      </c>
      <c r="H23" s="10">
        <f>SUM(H21:H22)</f>
        <v>14151.539999999999</v>
      </c>
      <c r="N23" s="10">
        <v>6880.02</v>
      </c>
    </row>
    <row r="24" spans="1:14" ht="16.350000000000001" customHeight="1" x14ac:dyDescent="0.2">
      <c r="A24" s="16">
        <v>1993</v>
      </c>
      <c r="B24" s="80">
        <v>1992</v>
      </c>
      <c r="C24" s="146" t="s">
        <v>40</v>
      </c>
      <c r="D24" s="147">
        <v>4</v>
      </c>
      <c r="E24" s="148"/>
      <c r="F24" s="149">
        <v>4</v>
      </c>
      <c r="G24" s="150">
        <v>19352</v>
      </c>
      <c r="H24" s="150">
        <v>2950.19</v>
      </c>
      <c r="N24" s="10">
        <v>21138</v>
      </c>
    </row>
    <row r="25" spans="1:14" ht="15.75" customHeight="1" x14ac:dyDescent="0.2">
      <c r="A25" s="17">
        <v>1994</v>
      </c>
      <c r="B25" s="81"/>
      <c r="C25" s="146" t="s">
        <v>39</v>
      </c>
      <c r="D25" s="151"/>
      <c r="E25" s="152"/>
      <c r="F25" s="153"/>
      <c r="G25" s="150">
        <v>76767</v>
      </c>
      <c r="H25" s="150">
        <v>11703.05</v>
      </c>
      <c r="N25" s="10">
        <v>21238</v>
      </c>
    </row>
    <row r="26" spans="1:14" ht="15.75" customHeight="1" x14ac:dyDescent="0.2">
      <c r="A26" s="77">
        <v>1995</v>
      </c>
      <c r="B26" s="82"/>
      <c r="C26" s="146"/>
      <c r="D26" s="154"/>
      <c r="E26" s="155"/>
      <c r="F26" s="156"/>
      <c r="G26" s="11">
        <f>SUM(G24:G25)</f>
        <v>96119</v>
      </c>
      <c r="H26" s="7">
        <f>SUM(H24:H25)</f>
        <v>14653.24</v>
      </c>
      <c r="N26" s="10">
        <v>21489</v>
      </c>
    </row>
    <row r="27" spans="1:14" ht="15.6" customHeight="1" x14ac:dyDescent="0.2">
      <c r="A27" s="78"/>
      <c r="B27" s="16">
        <v>1993</v>
      </c>
      <c r="C27" s="157" t="s">
        <v>39</v>
      </c>
      <c r="D27" s="16">
        <v>4</v>
      </c>
      <c r="E27" s="158"/>
      <c r="F27" s="16">
        <v>4</v>
      </c>
      <c r="G27" s="159">
        <v>135546</v>
      </c>
      <c r="H27" s="10">
        <v>20663.849999999999</v>
      </c>
      <c r="N27" s="10">
        <v>12693</v>
      </c>
    </row>
    <row r="28" spans="1:14" ht="15.6" customHeight="1" x14ac:dyDescent="0.2">
      <c r="A28" s="78"/>
      <c r="B28" s="17">
        <v>1994</v>
      </c>
      <c r="C28" s="160" t="s">
        <v>39</v>
      </c>
      <c r="D28" s="161">
        <v>4</v>
      </c>
      <c r="E28" s="162"/>
      <c r="F28" s="163">
        <v>4</v>
      </c>
      <c r="G28" s="164">
        <v>110363</v>
      </c>
      <c r="H28" s="10">
        <v>16824.73</v>
      </c>
      <c r="N28" s="10">
        <v>14889</v>
      </c>
    </row>
    <row r="29" spans="1:14" ht="15.75" customHeight="1" x14ac:dyDescent="0.2">
      <c r="A29" s="79"/>
      <c r="B29" s="77">
        <v>1995</v>
      </c>
      <c r="C29" s="112" t="s">
        <v>39</v>
      </c>
      <c r="D29" s="165">
        <v>4</v>
      </c>
      <c r="E29" s="166"/>
      <c r="F29" s="123">
        <v>4</v>
      </c>
      <c r="G29" s="114">
        <v>81347</v>
      </c>
      <c r="H29" s="114">
        <v>12401.27</v>
      </c>
      <c r="N29" s="10">
        <v>27225</v>
      </c>
    </row>
    <row r="30" spans="1:14" ht="15.75" customHeight="1" x14ac:dyDescent="0.2">
      <c r="A30" s="64">
        <v>1996</v>
      </c>
      <c r="B30" s="78"/>
      <c r="C30" s="112" t="s">
        <v>38</v>
      </c>
      <c r="D30" s="167"/>
      <c r="E30" s="168"/>
      <c r="F30" s="169"/>
      <c r="G30" s="114">
        <v>2177</v>
      </c>
      <c r="H30" s="114">
        <v>331.88</v>
      </c>
      <c r="N30" s="10">
        <v>28597</v>
      </c>
    </row>
    <row r="31" spans="1:14" ht="15.6" customHeight="1" x14ac:dyDescent="0.2">
      <c r="A31" s="65"/>
      <c r="B31" s="78"/>
      <c r="C31" s="112" t="s">
        <v>44</v>
      </c>
      <c r="D31" s="170"/>
      <c r="E31" s="171"/>
      <c r="F31" s="169"/>
      <c r="G31" s="114">
        <v>24123</v>
      </c>
      <c r="H31" s="114">
        <v>3677.53</v>
      </c>
      <c r="N31" s="10">
        <v>30654</v>
      </c>
    </row>
    <row r="32" spans="1:14" ht="15.75" customHeight="1" x14ac:dyDescent="0.2">
      <c r="A32" s="66"/>
      <c r="B32" s="79"/>
      <c r="C32" s="112"/>
      <c r="D32" s="18"/>
      <c r="E32" s="113"/>
      <c r="F32" s="125"/>
      <c r="G32" s="11">
        <f>SUM(G29:G31)</f>
        <v>107647</v>
      </c>
      <c r="H32" s="7">
        <f>SUM(H29:H31)</f>
        <v>16410.68</v>
      </c>
      <c r="N32" s="10">
        <v>29912</v>
      </c>
    </row>
    <row r="33" spans="1:14" ht="15.75" customHeight="1" x14ac:dyDescent="0.2">
      <c r="A33" s="67">
        <v>1997</v>
      </c>
      <c r="B33" s="64">
        <v>1996</v>
      </c>
      <c r="C33" s="129" t="s">
        <v>39</v>
      </c>
      <c r="D33" s="130">
        <v>4</v>
      </c>
      <c r="E33" s="172"/>
      <c r="F33" s="173">
        <v>4</v>
      </c>
      <c r="G33" s="132">
        <v>48232</v>
      </c>
      <c r="H33" s="132">
        <v>7352.92</v>
      </c>
      <c r="N33" s="10">
        <v>31003</v>
      </c>
    </row>
    <row r="34" spans="1:14" ht="15.6" customHeight="1" x14ac:dyDescent="0.2">
      <c r="A34" s="68"/>
      <c r="B34" s="65"/>
      <c r="C34" s="129" t="s">
        <v>38</v>
      </c>
      <c r="D34" s="135"/>
      <c r="E34" s="174"/>
      <c r="F34" s="175"/>
      <c r="G34" s="132">
        <v>30376</v>
      </c>
      <c r="H34" s="132">
        <v>4630.79</v>
      </c>
      <c r="N34" s="10">
        <v>29732</v>
      </c>
    </row>
    <row r="35" spans="1:14" ht="15.75" customHeight="1" x14ac:dyDescent="0.2">
      <c r="A35" s="69"/>
      <c r="B35" s="66"/>
      <c r="C35" s="129"/>
      <c r="D35" s="12"/>
      <c r="E35" s="137"/>
      <c r="F35" s="176"/>
      <c r="G35" s="7" t="e">
        <f>SUM(F35F30:G34)</f>
        <v>#NAME?</v>
      </c>
      <c r="H35" s="7">
        <f>SUM(H33:H34)</f>
        <v>11983.71</v>
      </c>
      <c r="N35" s="10">
        <v>33750</v>
      </c>
    </row>
    <row r="36" spans="1:14" ht="16.350000000000001" customHeight="1" x14ac:dyDescent="0.2">
      <c r="A36" s="14">
        <v>1998</v>
      </c>
      <c r="B36" s="67">
        <v>1997</v>
      </c>
      <c r="C36" s="177" t="s">
        <v>45</v>
      </c>
      <c r="D36" s="178">
        <v>4</v>
      </c>
      <c r="E36" s="179"/>
      <c r="F36" s="180">
        <v>4</v>
      </c>
      <c r="G36" s="181">
        <v>35302</v>
      </c>
      <c r="H36" s="181">
        <v>5381.76</v>
      </c>
      <c r="N36" s="10">
        <v>35474</v>
      </c>
    </row>
    <row r="37" spans="1:14" ht="15.75" customHeight="1" x14ac:dyDescent="0.2">
      <c r="A37" s="60">
        <v>1999</v>
      </c>
      <c r="B37" s="68"/>
      <c r="C37" s="177" t="s">
        <v>39</v>
      </c>
      <c r="D37" s="182"/>
      <c r="E37" s="183"/>
      <c r="F37" s="184"/>
      <c r="G37" s="185">
        <v>27585</v>
      </c>
      <c r="H37" s="181">
        <v>4205.3100000000004</v>
      </c>
      <c r="N37" s="10">
        <v>35850</v>
      </c>
    </row>
    <row r="38" spans="1:14" ht="15.75" customHeight="1" x14ac:dyDescent="0.2">
      <c r="A38" s="61"/>
      <c r="B38" s="69"/>
      <c r="C38" s="177"/>
      <c r="D38" s="186"/>
      <c r="E38" s="187"/>
      <c r="F38" s="188"/>
      <c r="G38" s="7">
        <f>SUM(G36:G37)</f>
        <v>62887</v>
      </c>
      <c r="H38" s="11">
        <f>SUM(H36:H37)</f>
        <v>9587.07</v>
      </c>
      <c r="N38" s="10">
        <v>36344</v>
      </c>
    </row>
    <row r="39" spans="1:14" ht="15.75" customHeight="1" x14ac:dyDescent="0.2">
      <c r="A39" s="15"/>
      <c r="B39" s="14">
        <v>1998</v>
      </c>
      <c r="C39" s="13" t="s">
        <v>45</v>
      </c>
      <c r="D39" s="14">
        <v>4</v>
      </c>
      <c r="E39" s="121"/>
      <c r="F39" s="14">
        <v>4</v>
      </c>
      <c r="G39" s="10">
        <v>114225</v>
      </c>
      <c r="H39" s="10">
        <v>17413.490000000002</v>
      </c>
      <c r="N39" s="10">
        <v>9761</v>
      </c>
    </row>
    <row r="40" spans="1:14" ht="15.75" customHeight="1" x14ac:dyDescent="0.2">
      <c r="A40" s="19">
        <v>2000</v>
      </c>
      <c r="B40" s="60">
        <v>1999</v>
      </c>
      <c r="C40" s="189" t="s">
        <v>46</v>
      </c>
      <c r="D40" s="139">
        <v>4</v>
      </c>
      <c r="E40" s="140"/>
      <c r="F40" s="139">
        <v>4</v>
      </c>
      <c r="G40" s="141">
        <v>58096</v>
      </c>
      <c r="H40" s="141">
        <v>8856.68</v>
      </c>
    </row>
    <row r="41" spans="1:14" ht="9.6" customHeight="1" x14ac:dyDescent="0.2">
      <c r="A41" s="62"/>
      <c r="B41" s="61"/>
      <c r="C41" s="189" t="s">
        <v>47</v>
      </c>
      <c r="D41" s="142"/>
      <c r="E41" s="143"/>
      <c r="F41" s="142"/>
      <c r="G41" s="141">
        <v>96000</v>
      </c>
      <c r="H41" s="141">
        <v>14635.11</v>
      </c>
    </row>
    <row r="42" spans="1:14" ht="6" customHeight="1" x14ac:dyDescent="0.2">
      <c r="A42" s="62"/>
      <c r="B42" s="15"/>
      <c r="C42" s="190"/>
      <c r="D42" s="144"/>
      <c r="E42" s="145"/>
      <c r="F42" s="144"/>
      <c r="G42" s="191"/>
      <c r="H42" s="9">
        <f>SUM(H40:H41)</f>
        <v>23491.79</v>
      </c>
    </row>
    <row r="43" spans="1:14" ht="9.6" customHeight="1" x14ac:dyDescent="0.2">
      <c r="A43" s="63"/>
      <c r="B43" s="19">
        <v>2000</v>
      </c>
      <c r="C43" s="192" t="s">
        <v>48</v>
      </c>
      <c r="D43" s="19">
        <v>4</v>
      </c>
      <c r="E43" s="193"/>
      <c r="F43" s="19">
        <v>4</v>
      </c>
      <c r="G43" s="194">
        <v>20894</v>
      </c>
      <c r="H43" s="194">
        <v>3185.27</v>
      </c>
    </row>
    <row r="44" spans="1:14" ht="6.2" customHeight="1" x14ac:dyDescent="0.2">
      <c r="A44" s="20"/>
      <c r="B44" s="62"/>
      <c r="C44" s="195" t="s">
        <v>47</v>
      </c>
      <c r="D44" s="196"/>
      <c r="E44" s="196"/>
      <c r="F44" s="62"/>
      <c r="G44" s="197">
        <v>98769</v>
      </c>
      <c r="H44" s="198">
        <v>15057.24</v>
      </c>
    </row>
    <row r="45" spans="1:14" ht="15.75" customHeight="1" x14ac:dyDescent="0.2">
      <c r="A45" s="58">
        <v>2001</v>
      </c>
      <c r="B45" s="62"/>
      <c r="C45" s="199"/>
      <c r="D45" s="117"/>
      <c r="E45" s="116"/>
      <c r="F45" s="62"/>
      <c r="G45" s="200"/>
      <c r="H45" s="201"/>
    </row>
    <row r="46" spans="1:14" ht="15.75" customHeight="1" x14ac:dyDescent="0.2">
      <c r="A46" s="59"/>
      <c r="B46" s="63"/>
      <c r="C46" s="202"/>
      <c r="D46" s="120"/>
      <c r="E46" s="62"/>
      <c r="F46" s="63"/>
      <c r="G46" s="51">
        <f>SUM(G43:G45)</f>
        <v>119663</v>
      </c>
      <c r="H46" s="51">
        <f>SUM(H43:H45)</f>
        <v>18242.509999999998</v>
      </c>
    </row>
    <row r="47" spans="1:14" ht="16.350000000000001" customHeight="1" x14ac:dyDescent="0.2">
      <c r="A47" s="21">
        <v>2002</v>
      </c>
      <c r="B47" s="20"/>
      <c r="C47" s="203"/>
      <c r="D47" s="122"/>
      <c r="E47" s="63"/>
      <c r="F47" s="121"/>
      <c r="G47" s="52"/>
      <c r="H47" s="52"/>
    </row>
    <row r="48" spans="1:14" ht="16.350000000000001" customHeight="1" x14ac:dyDescent="0.2">
      <c r="A48" s="21">
        <v>2003</v>
      </c>
      <c r="B48" s="58">
        <v>2001</v>
      </c>
      <c r="C48" s="204" t="s">
        <v>49</v>
      </c>
      <c r="D48" s="205">
        <v>4</v>
      </c>
      <c r="E48" s="206"/>
      <c r="F48" s="205">
        <v>4</v>
      </c>
      <c r="G48" s="207">
        <v>112411</v>
      </c>
      <c r="H48" s="10">
        <v>17136.95</v>
      </c>
    </row>
    <row r="49" spans="1:8" ht="16.350000000000001" customHeight="1" x14ac:dyDescent="0.2">
      <c r="A49" s="21">
        <v>2004</v>
      </c>
      <c r="B49" s="59"/>
      <c r="C49" s="208" t="s">
        <v>50</v>
      </c>
      <c r="D49" s="209"/>
      <c r="E49" s="210"/>
      <c r="F49" s="209"/>
      <c r="G49" s="207">
        <v>45130</v>
      </c>
      <c r="H49" s="10">
        <v>6880.02</v>
      </c>
    </row>
    <row r="50" spans="1:8" ht="15.75" customHeight="1" x14ac:dyDescent="0.2">
      <c r="A50" s="58">
        <v>2005</v>
      </c>
      <c r="B50" s="21">
        <v>2002</v>
      </c>
      <c r="C50" s="208" t="s">
        <v>51</v>
      </c>
      <c r="D50" s="21">
        <v>4</v>
      </c>
      <c r="E50" s="211"/>
      <c r="F50" s="21">
        <v>4</v>
      </c>
      <c r="G50" s="212"/>
      <c r="H50" s="10">
        <v>21138</v>
      </c>
    </row>
    <row r="51" spans="1:8" ht="15.75" customHeight="1" x14ac:dyDescent="0.2">
      <c r="A51" s="59"/>
      <c r="B51" s="21">
        <v>2003</v>
      </c>
      <c r="C51" s="204" t="s">
        <v>49</v>
      </c>
      <c r="D51" s="21">
        <v>4</v>
      </c>
      <c r="E51" s="211"/>
      <c r="F51" s="21">
        <v>4</v>
      </c>
      <c r="G51" s="212"/>
      <c r="H51" s="10">
        <v>21238</v>
      </c>
    </row>
    <row r="52" spans="1:8" ht="16.350000000000001" customHeight="1" x14ac:dyDescent="0.2">
      <c r="A52" s="12">
        <v>2006</v>
      </c>
      <c r="B52" s="21">
        <v>2004</v>
      </c>
      <c r="C52" s="204" t="s">
        <v>49</v>
      </c>
      <c r="D52" s="21">
        <v>4</v>
      </c>
      <c r="E52" s="211"/>
      <c r="F52" s="21">
        <v>4</v>
      </c>
      <c r="G52" s="212"/>
      <c r="H52" s="10">
        <v>21489</v>
      </c>
    </row>
    <row r="53" spans="1:8" ht="16.350000000000001" customHeight="1" x14ac:dyDescent="0.2">
      <c r="A53" s="12">
        <v>2007</v>
      </c>
      <c r="B53" s="58">
        <v>2005</v>
      </c>
      <c r="C53" s="204" t="s">
        <v>49</v>
      </c>
      <c r="D53" s="205">
        <v>4</v>
      </c>
      <c r="E53" s="206"/>
      <c r="F53" s="205">
        <v>4</v>
      </c>
      <c r="G53" s="212"/>
      <c r="H53" s="10">
        <v>12693</v>
      </c>
    </row>
    <row r="54" spans="1:8" ht="16.350000000000001" customHeight="1" x14ac:dyDescent="0.2">
      <c r="A54" s="12">
        <v>2008</v>
      </c>
      <c r="B54" s="59"/>
      <c r="C54" s="204" t="s">
        <v>52</v>
      </c>
      <c r="D54" s="209"/>
      <c r="E54" s="210"/>
      <c r="F54" s="209"/>
      <c r="G54" s="212"/>
      <c r="H54" s="10">
        <v>14889</v>
      </c>
    </row>
    <row r="55" spans="1:8" ht="16.350000000000001" customHeight="1" x14ac:dyDescent="0.2">
      <c r="A55" s="12">
        <v>2009</v>
      </c>
      <c r="B55" s="12">
        <v>2006</v>
      </c>
      <c r="C55" s="213" t="s">
        <v>52</v>
      </c>
      <c r="D55" s="12">
        <v>4</v>
      </c>
      <c r="E55" s="137"/>
      <c r="F55" s="12">
        <v>4</v>
      </c>
      <c r="G55" s="214"/>
      <c r="H55" s="10">
        <v>27225</v>
      </c>
    </row>
    <row r="56" spans="1:8" ht="16.350000000000001" customHeight="1" x14ac:dyDescent="0.2">
      <c r="A56" s="12">
        <v>2010</v>
      </c>
      <c r="B56" s="12">
        <v>2007</v>
      </c>
      <c r="C56" s="213" t="s">
        <v>52</v>
      </c>
      <c r="D56" s="12">
        <v>4</v>
      </c>
      <c r="E56" s="137"/>
      <c r="F56" s="12">
        <v>4</v>
      </c>
      <c r="G56" s="214"/>
      <c r="H56" s="10">
        <v>28597</v>
      </c>
    </row>
    <row r="57" spans="1:8" ht="16.350000000000001" customHeight="1" x14ac:dyDescent="0.2">
      <c r="A57" s="12">
        <v>2011</v>
      </c>
      <c r="B57" s="12">
        <v>2008</v>
      </c>
      <c r="C57" s="213" t="s">
        <v>52</v>
      </c>
      <c r="D57" s="12">
        <v>4</v>
      </c>
      <c r="E57" s="137"/>
      <c r="F57" s="12">
        <v>4</v>
      </c>
      <c r="G57" s="214"/>
      <c r="H57" s="10">
        <v>30654</v>
      </c>
    </row>
    <row r="58" spans="1:8" ht="16.350000000000001" customHeight="1" x14ac:dyDescent="0.2">
      <c r="A58" s="12">
        <v>2012</v>
      </c>
      <c r="B58" s="12">
        <v>2009</v>
      </c>
      <c r="C58" s="213" t="s">
        <v>52</v>
      </c>
      <c r="D58" s="12">
        <v>4</v>
      </c>
      <c r="E58" s="137"/>
      <c r="F58" s="12">
        <v>4</v>
      </c>
      <c r="G58" s="214"/>
      <c r="H58" s="10">
        <v>29912</v>
      </c>
    </row>
    <row r="59" spans="1:8" ht="16.350000000000001" customHeight="1" x14ac:dyDescent="0.2">
      <c r="A59" s="12">
        <v>2013</v>
      </c>
      <c r="B59" s="12">
        <v>2010</v>
      </c>
      <c r="C59" s="213" t="s">
        <v>52</v>
      </c>
      <c r="D59" s="12">
        <v>4</v>
      </c>
      <c r="E59" s="137"/>
      <c r="F59" s="12">
        <v>4</v>
      </c>
      <c r="G59" s="214"/>
      <c r="H59" s="10">
        <v>31003</v>
      </c>
    </row>
    <row r="60" spans="1:8" ht="16.350000000000001" customHeight="1" x14ac:dyDescent="0.2">
      <c r="A60" s="12">
        <v>2014</v>
      </c>
      <c r="B60" s="12">
        <v>2011</v>
      </c>
      <c r="C60" s="213" t="s">
        <v>52</v>
      </c>
      <c r="D60" s="12">
        <v>4</v>
      </c>
      <c r="E60" s="137"/>
      <c r="F60" s="12">
        <v>4</v>
      </c>
      <c r="G60" s="214"/>
      <c r="H60" s="10">
        <v>29732</v>
      </c>
    </row>
    <row r="61" spans="1:8" ht="16.350000000000001" customHeight="1" x14ac:dyDescent="0.2">
      <c r="A61" s="12">
        <v>2015</v>
      </c>
      <c r="B61" s="12">
        <v>2012</v>
      </c>
      <c r="C61" s="129" t="s">
        <v>53</v>
      </c>
      <c r="D61" s="12">
        <v>4</v>
      </c>
      <c r="E61" s="137"/>
      <c r="F61" s="12">
        <v>4</v>
      </c>
      <c r="G61" s="214"/>
      <c r="H61" s="10">
        <v>33750</v>
      </c>
    </row>
    <row r="62" spans="1:8" ht="15.75" customHeight="1" x14ac:dyDescent="0.2">
      <c r="A62" s="23">
        <v>2016</v>
      </c>
      <c r="B62" s="12">
        <v>2013</v>
      </c>
      <c r="C62" s="213" t="s">
        <v>52</v>
      </c>
      <c r="D62" s="12">
        <v>4</v>
      </c>
      <c r="E62" s="137"/>
      <c r="F62" s="12">
        <v>4</v>
      </c>
      <c r="G62" s="214"/>
      <c r="H62" s="10">
        <v>35474</v>
      </c>
    </row>
    <row r="63" spans="1:8" ht="16.350000000000001" customHeight="1" x14ac:dyDescent="0.2">
      <c r="A63" s="3">
        <v>2017</v>
      </c>
      <c r="B63" s="12">
        <v>2014</v>
      </c>
      <c r="C63" s="213" t="s">
        <v>52</v>
      </c>
      <c r="D63" s="12">
        <v>4</v>
      </c>
      <c r="E63" s="137"/>
      <c r="F63" s="12">
        <v>4</v>
      </c>
      <c r="G63" s="214"/>
      <c r="H63" s="10">
        <v>35850</v>
      </c>
    </row>
    <row r="64" spans="1:8" ht="15.75" customHeight="1" x14ac:dyDescent="0.2">
      <c r="A64" s="53">
        <v>2018</v>
      </c>
      <c r="B64" s="12">
        <v>2015</v>
      </c>
      <c r="C64" s="213" t="s">
        <v>52</v>
      </c>
      <c r="D64" s="12">
        <v>4</v>
      </c>
      <c r="E64" s="137"/>
      <c r="F64" s="12">
        <v>4</v>
      </c>
      <c r="G64" s="214"/>
      <c r="H64" s="10">
        <v>36344</v>
      </c>
    </row>
    <row r="65" spans="1:8" ht="15.75" customHeight="1" x14ac:dyDescent="0.2">
      <c r="A65" s="54"/>
      <c r="B65" s="47">
        <v>2016</v>
      </c>
      <c r="C65" s="213" t="s">
        <v>52</v>
      </c>
      <c r="D65" s="12">
        <v>4</v>
      </c>
      <c r="E65" s="137"/>
      <c r="F65" s="215">
        <v>4</v>
      </c>
      <c r="G65" s="214"/>
      <c r="H65" s="10">
        <v>9761</v>
      </c>
    </row>
    <row r="66" spans="1:8" ht="15.75" customHeight="1" x14ac:dyDescent="0.2">
      <c r="A66" s="55">
        <v>2019</v>
      </c>
      <c r="B66" s="3">
        <v>2017</v>
      </c>
      <c r="C66" s="4"/>
      <c r="D66" s="3">
        <v>4</v>
      </c>
      <c r="E66" s="5"/>
      <c r="F66" s="3">
        <v>4</v>
      </c>
      <c r="G66" s="216"/>
      <c r="H66" s="217"/>
    </row>
    <row r="67" spans="1:8" ht="15.6" customHeight="1" x14ac:dyDescent="0.2">
      <c r="A67" s="56"/>
      <c r="B67" s="53">
        <v>2018</v>
      </c>
      <c r="C67" s="6" t="s">
        <v>54</v>
      </c>
      <c r="D67" s="3"/>
      <c r="E67" s="5"/>
      <c r="F67" s="49">
        <v>4</v>
      </c>
      <c r="G67" s="216"/>
      <c r="H67" s="218">
        <v>4924</v>
      </c>
    </row>
    <row r="68" spans="1:8" ht="15.75" customHeight="1" x14ac:dyDescent="0.2">
      <c r="A68" s="57"/>
      <c r="B68" s="54"/>
      <c r="C68" s="4" t="s">
        <v>9</v>
      </c>
      <c r="D68" s="3">
        <v>4</v>
      </c>
      <c r="E68" s="5"/>
      <c r="F68" s="50"/>
      <c r="G68" s="216"/>
      <c r="H68" s="217"/>
    </row>
    <row r="69" spans="1:8" ht="15.75" customHeight="1" x14ac:dyDescent="0.2">
      <c r="A69" s="53">
        <v>2020</v>
      </c>
      <c r="B69" s="55">
        <v>2019</v>
      </c>
      <c r="C69" s="6" t="s">
        <v>55</v>
      </c>
      <c r="D69" s="49">
        <v>4</v>
      </c>
      <c r="E69" s="72"/>
      <c r="F69" s="70">
        <v>4</v>
      </c>
      <c r="G69" s="216"/>
      <c r="H69" s="218">
        <v>7875</v>
      </c>
    </row>
    <row r="70" spans="1:8" ht="15.75" customHeight="1" x14ac:dyDescent="0.2">
      <c r="A70" s="54"/>
      <c r="B70" s="56"/>
      <c r="C70" s="4" t="s">
        <v>56</v>
      </c>
      <c r="D70" s="50"/>
      <c r="E70" s="92"/>
      <c r="F70" s="71"/>
      <c r="G70" s="216"/>
      <c r="H70" s="218">
        <v>5673</v>
      </c>
    </row>
    <row r="71" spans="1:8" ht="16.350000000000001" customHeight="1" x14ac:dyDescent="0.2">
      <c r="A71" s="3">
        <v>2021</v>
      </c>
      <c r="B71" s="57"/>
      <c r="C71" s="4"/>
      <c r="D71" s="3"/>
      <c r="E71" s="5"/>
      <c r="F71" s="73"/>
      <c r="G71" s="216"/>
      <c r="H71" s="216"/>
    </row>
    <row r="72" spans="1:8" ht="67.5" x14ac:dyDescent="0.2">
      <c r="B72" s="53">
        <v>2020</v>
      </c>
      <c r="C72" s="4" t="s">
        <v>57</v>
      </c>
      <c r="D72" s="3">
        <v>0</v>
      </c>
      <c r="E72" s="5"/>
      <c r="F72" s="49">
        <v>4</v>
      </c>
      <c r="G72" s="216"/>
      <c r="H72" s="219">
        <v>0.01</v>
      </c>
    </row>
    <row r="73" spans="1:8" x14ac:dyDescent="0.2">
      <c r="B73" s="54"/>
      <c r="C73" s="4"/>
      <c r="D73" s="3"/>
      <c r="E73" s="5"/>
      <c r="F73" s="50"/>
      <c r="G73" s="216"/>
      <c r="H73" s="216"/>
    </row>
    <row r="74" spans="1:8" ht="67.5" x14ac:dyDescent="0.2">
      <c r="B74" s="3">
        <v>2021</v>
      </c>
      <c r="C74" s="4" t="s">
        <v>57</v>
      </c>
      <c r="D74" s="3">
        <v>0</v>
      </c>
      <c r="E74" s="5"/>
      <c r="F74" s="3">
        <v>0</v>
      </c>
      <c r="G74" s="216"/>
      <c r="H74" s="219">
        <v>0.01</v>
      </c>
    </row>
    <row r="75" spans="1:8" x14ac:dyDescent="0.2">
      <c r="D75" s="8">
        <f>SUM(D7:D74)</f>
        <v>132</v>
      </c>
      <c r="F75" s="8">
        <f>SUM(F7:F74)</f>
        <v>132</v>
      </c>
      <c r="G75" s="8"/>
      <c r="H75" s="8"/>
    </row>
    <row r="76" spans="1:8" x14ac:dyDescent="0.2">
      <c r="G76" s="8"/>
      <c r="H76" s="8"/>
    </row>
    <row r="77" spans="1:8" x14ac:dyDescent="0.2">
      <c r="G77" s="8"/>
      <c r="H77" s="8"/>
    </row>
    <row r="78" spans="1:8" x14ac:dyDescent="0.2">
      <c r="G78" s="8"/>
      <c r="H78" s="8"/>
    </row>
    <row r="79" spans="1:8" x14ac:dyDescent="0.2">
      <c r="G79" s="8"/>
      <c r="H79" s="8"/>
    </row>
    <row r="80" spans="1:8" x14ac:dyDescent="0.2">
      <c r="G80" s="8"/>
      <c r="H80" s="8"/>
    </row>
    <row r="81" spans="7:8" x14ac:dyDescent="0.2">
      <c r="G81" s="8"/>
      <c r="H81" s="8"/>
    </row>
    <row r="82" spans="7:8" x14ac:dyDescent="0.2">
      <c r="G82" s="8"/>
      <c r="H82" s="8"/>
    </row>
    <row r="83" spans="7:8" x14ac:dyDescent="0.2">
      <c r="G83" s="8"/>
      <c r="H83" s="8"/>
    </row>
    <row r="84" spans="7:8" x14ac:dyDescent="0.2">
      <c r="G84" s="8"/>
      <c r="H84" s="8"/>
    </row>
    <row r="85" spans="7:8" x14ac:dyDescent="0.2">
      <c r="G85" s="8"/>
      <c r="H85" s="8"/>
    </row>
    <row r="86" spans="7:8" x14ac:dyDescent="0.2">
      <c r="G86" s="8"/>
      <c r="H86" s="8"/>
    </row>
    <row r="87" spans="7:8" x14ac:dyDescent="0.2">
      <c r="G87" s="8"/>
      <c r="H87" s="8"/>
    </row>
  </sheetData>
  <autoFilter ref="A2:A3" xr:uid="{92390938-A55C-49E8-A003-ED4D268CEA0B}"/>
  <mergeCells count="84">
    <mergeCell ref="B72:B73"/>
    <mergeCell ref="F72:F73"/>
    <mergeCell ref="B67:B68"/>
    <mergeCell ref="F67:F68"/>
    <mergeCell ref="B69:B71"/>
    <mergeCell ref="D69:D70"/>
    <mergeCell ref="E69:E70"/>
    <mergeCell ref="F69:F71"/>
    <mergeCell ref="E45:E47"/>
    <mergeCell ref="C46:C47"/>
    <mergeCell ref="G46:G47"/>
    <mergeCell ref="H46:H47"/>
    <mergeCell ref="B48:B49"/>
    <mergeCell ref="D48:D49"/>
    <mergeCell ref="E48:E49"/>
    <mergeCell ref="F48:F49"/>
    <mergeCell ref="F36:F38"/>
    <mergeCell ref="B40:B41"/>
    <mergeCell ref="D40:D41"/>
    <mergeCell ref="E40:E41"/>
    <mergeCell ref="F40:F41"/>
    <mergeCell ref="B44:B46"/>
    <mergeCell ref="C44:C45"/>
    <mergeCell ref="F44:F46"/>
    <mergeCell ref="G44:G45"/>
    <mergeCell ref="H44:H45"/>
    <mergeCell ref="D45:D47"/>
    <mergeCell ref="B14:B20"/>
    <mergeCell ref="D14:D19"/>
    <mergeCell ref="E14:E19"/>
    <mergeCell ref="F14:F20"/>
    <mergeCell ref="N20:N21"/>
    <mergeCell ref="B21:B22"/>
    <mergeCell ref="F21:F22"/>
    <mergeCell ref="D8:D9"/>
    <mergeCell ref="E8:E9"/>
    <mergeCell ref="F8:F10"/>
    <mergeCell ref="B11:B12"/>
    <mergeCell ref="D11:D12"/>
    <mergeCell ref="E11:E12"/>
    <mergeCell ref="F11:F12"/>
    <mergeCell ref="B53:B54"/>
    <mergeCell ref="D53:D54"/>
    <mergeCell ref="E53:E54"/>
    <mergeCell ref="F53:F54"/>
    <mergeCell ref="B33:B35"/>
    <mergeCell ref="D33:D34"/>
    <mergeCell ref="E33:E34"/>
    <mergeCell ref="F33:F35"/>
    <mergeCell ref="B36:B38"/>
    <mergeCell ref="D36:D37"/>
    <mergeCell ref="E36:E37"/>
    <mergeCell ref="B29:B32"/>
    <mergeCell ref="D29:D31"/>
    <mergeCell ref="E29:E31"/>
    <mergeCell ref="D21:D22"/>
    <mergeCell ref="E21:E22"/>
    <mergeCell ref="B24:B26"/>
    <mergeCell ref="D24:D25"/>
    <mergeCell ref="E24:E25"/>
    <mergeCell ref="F24:F26"/>
    <mergeCell ref="F29:F32"/>
    <mergeCell ref="B4:C4"/>
    <mergeCell ref="D4:H4"/>
    <mergeCell ref="B5:B6"/>
    <mergeCell ref="C5:C6"/>
    <mergeCell ref="D5:F5"/>
    <mergeCell ref="G5:G6"/>
    <mergeCell ref="H5:H6"/>
    <mergeCell ref="A8:A9"/>
    <mergeCell ref="A2:A3"/>
    <mergeCell ref="A11:A17"/>
    <mergeCell ref="A26:A29"/>
    <mergeCell ref="A18:A19"/>
    <mergeCell ref="A21:A23"/>
    <mergeCell ref="A69:A70"/>
    <mergeCell ref="A64:A65"/>
    <mergeCell ref="A66:A68"/>
    <mergeCell ref="A45:A46"/>
    <mergeCell ref="A50:A51"/>
    <mergeCell ref="A37:A38"/>
    <mergeCell ref="A41:A43"/>
    <mergeCell ref="A30:A32"/>
    <mergeCell ref="A33:A35"/>
  </mergeCells>
  <conditionalFormatting sqref="H5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R22"/>
  <sheetViews>
    <sheetView tabSelected="1" zoomScale="70" zoomScaleNormal="70" workbookViewId="0">
      <selection activeCell="J21" sqref="J21"/>
    </sheetView>
  </sheetViews>
  <sheetFormatPr baseColWidth="10" defaultColWidth="9.33203125" defaultRowHeight="12.75" x14ac:dyDescent="0.2"/>
  <cols>
    <col min="1" max="1" width="10.6640625" customWidth="1"/>
    <col min="2" max="2" width="3.83203125" customWidth="1"/>
    <col min="3" max="3" width="47.5" bestFit="1" customWidth="1"/>
    <col min="4" max="4" width="5.1640625" customWidth="1"/>
    <col min="5" max="5" width="15.83203125" customWidth="1"/>
    <col min="6" max="7" width="3.83203125" customWidth="1"/>
    <col min="8" max="8" width="48.83203125" bestFit="1" customWidth="1"/>
    <col min="9" max="9" width="5.1640625" customWidth="1"/>
    <col min="10" max="10" width="15.83203125" customWidth="1"/>
    <col min="11" max="11" width="3.83203125" customWidth="1"/>
    <col min="12" max="12" width="35.5" customWidth="1"/>
    <col min="13" max="13" width="10.83203125" customWidth="1"/>
    <col min="14" max="14" width="7.33203125" hidden="1" customWidth="1"/>
    <col min="15" max="15" width="10.83203125" hidden="1" customWidth="1"/>
    <col min="16" max="16" width="24.83203125" customWidth="1"/>
    <col min="17" max="17" width="17.1640625" style="25" bestFit="1" customWidth="1"/>
    <col min="18" max="18" width="14" style="8" customWidth="1"/>
  </cols>
  <sheetData>
    <row r="1" spans="2:18" x14ac:dyDescent="0.2">
      <c r="Q1" s="8"/>
    </row>
    <row r="2" spans="2:18" s="25" customFormat="1" ht="35.1" customHeight="1" thickBot="1" x14ac:dyDescent="0.25">
      <c r="B2" s="102" t="s">
        <v>32</v>
      </c>
      <c r="C2" s="103"/>
      <c r="D2" s="103"/>
      <c r="E2" s="103"/>
      <c r="F2" s="103"/>
      <c r="G2" s="102" t="s">
        <v>33</v>
      </c>
      <c r="H2" s="103"/>
      <c r="I2" s="103"/>
      <c r="J2" s="103"/>
      <c r="K2" s="103"/>
      <c r="Q2" s="8"/>
      <c r="R2" s="28"/>
    </row>
    <row r="3" spans="2:18" ht="21" thickBot="1" x14ac:dyDescent="0.25">
      <c r="B3" s="35"/>
      <c r="C3" s="43" t="s">
        <v>13</v>
      </c>
      <c r="D3" s="26"/>
      <c r="E3" s="35"/>
      <c r="F3" s="35"/>
      <c r="G3" s="35"/>
      <c r="H3" s="43" t="s">
        <v>15</v>
      </c>
      <c r="I3" s="26"/>
      <c r="J3" s="35"/>
      <c r="K3" s="35"/>
      <c r="Q3" s="8"/>
    </row>
    <row r="4" spans="2:18" ht="24.95" customHeight="1" thickBot="1" x14ac:dyDescent="0.25">
      <c r="B4" s="35"/>
      <c r="C4" s="27" t="s">
        <v>21</v>
      </c>
      <c r="D4" s="27" t="s">
        <v>17</v>
      </c>
      <c r="E4" s="40">
        <f>(Q6*E5*E7)/25</f>
        <v>1591.4857133333333</v>
      </c>
      <c r="F4" s="35"/>
      <c r="G4" s="35"/>
      <c r="H4" s="27" t="s">
        <v>18</v>
      </c>
      <c r="I4" s="27" t="s">
        <v>17</v>
      </c>
      <c r="J4" s="38">
        <v>4292</v>
      </c>
      <c r="K4" s="35"/>
      <c r="Q4" s="8"/>
    </row>
    <row r="5" spans="2:18" ht="24.95" customHeight="1" thickBot="1" x14ac:dyDescent="0.25">
      <c r="B5" s="35"/>
      <c r="C5" s="27" t="s">
        <v>31</v>
      </c>
      <c r="D5" s="27" t="s">
        <v>17</v>
      </c>
      <c r="E5" s="30">
        <v>0.5</v>
      </c>
      <c r="F5" s="35"/>
      <c r="G5" s="35"/>
      <c r="H5" s="27" t="s">
        <v>19</v>
      </c>
      <c r="I5" s="27" t="s">
        <v>17</v>
      </c>
      <c r="J5" s="39">
        <v>1.4158999999999999</v>
      </c>
      <c r="K5" s="35"/>
      <c r="P5" s="29" t="s">
        <v>11</v>
      </c>
      <c r="Q5" s="33">
        <f>'25 salaires'!F35</f>
        <v>22468.033599999999</v>
      </c>
    </row>
    <row r="6" spans="2:18" ht="24.95" customHeight="1" thickBot="1" x14ac:dyDescent="0.25">
      <c r="B6" s="35"/>
      <c r="C6" s="27" t="s">
        <v>22</v>
      </c>
      <c r="D6" s="27" t="s">
        <v>17</v>
      </c>
      <c r="E6" s="41">
        <v>170</v>
      </c>
      <c r="F6" s="35"/>
      <c r="G6" s="35"/>
      <c r="H6" s="27" t="s">
        <v>29</v>
      </c>
      <c r="I6" s="27" t="s">
        <v>17</v>
      </c>
      <c r="J6" s="32">
        <f>J4*J5</f>
        <v>6077.0428000000002</v>
      </c>
      <c r="K6" s="35"/>
      <c r="P6" s="29" t="s">
        <v>12</v>
      </c>
      <c r="Q6" s="34">
        <f>Q5/12</f>
        <v>1872.3361333333332</v>
      </c>
    </row>
    <row r="7" spans="2:18" ht="24.95" customHeight="1" thickBot="1" x14ac:dyDescent="0.25">
      <c r="B7" s="35"/>
      <c r="C7" s="27" t="s">
        <v>23</v>
      </c>
      <c r="D7" s="27" t="s">
        <v>17</v>
      </c>
      <c r="E7" s="31">
        <f>E6/4</f>
        <v>42.5</v>
      </c>
      <c r="F7" s="35"/>
      <c r="G7" s="35"/>
      <c r="H7" s="27" t="s">
        <v>21</v>
      </c>
      <c r="I7" s="27" t="s">
        <v>17</v>
      </c>
      <c r="J7" s="32">
        <f>J6/12</f>
        <v>506.42023333333333</v>
      </c>
      <c r="K7" s="35"/>
    </row>
    <row r="8" spans="2:18" ht="24.95" customHeight="1" thickBot="1" x14ac:dyDescent="0.25">
      <c r="B8" s="35"/>
      <c r="C8" s="36"/>
      <c r="D8" s="36"/>
      <c r="E8" s="36"/>
      <c r="F8" s="35"/>
      <c r="G8" s="35"/>
      <c r="H8" s="36"/>
      <c r="I8" s="36"/>
      <c r="J8" s="36"/>
      <c r="K8" s="35"/>
    </row>
    <row r="9" spans="2:18" ht="24.95" customHeight="1" thickBot="1" x14ac:dyDescent="0.25">
      <c r="B9" s="35"/>
      <c r="C9" s="43" t="s">
        <v>14</v>
      </c>
      <c r="D9" s="44"/>
      <c r="E9" s="35"/>
      <c r="F9" s="35"/>
      <c r="G9" s="35"/>
      <c r="H9" s="43" t="s">
        <v>16</v>
      </c>
      <c r="I9" s="44"/>
      <c r="J9" s="35"/>
      <c r="K9" s="35"/>
    </row>
    <row r="10" spans="2:18" ht="24.95" customHeight="1" thickBot="1" x14ac:dyDescent="0.25">
      <c r="B10" s="35"/>
      <c r="C10" s="27" t="s">
        <v>21</v>
      </c>
      <c r="D10" s="27" t="s">
        <v>17</v>
      </c>
      <c r="E10" s="32">
        <f>(Q6*E11*E13)/25</f>
        <v>1376.167058</v>
      </c>
      <c r="F10" s="35"/>
      <c r="G10" s="35"/>
      <c r="H10" s="27" t="s">
        <v>29</v>
      </c>
      <c r="I10" s="27" t="s">
        <v>17</v>
      </c>
      <c r="J10" s="32">
        <f>J4*J5*J12</f>
        <v>486.16342399999979</v>
      </c>
      <c r="K10" s="35"/>
    </row>
    <row r="11" spans="2:18" ht="24.95" customHeight="1" thickBot="1" x14ac:dyDescent="0.25">
      <c r="B11" s="35"/>
      <c r="C11" s="27" t="s">
        <v>24</v>
      </c>
      <c r="D11" s="27" t="s">
        <v>17</v>
      </c>
      <c r="E11" s="30">
        <v>0.5</v>
      </c>
      <c r="F11" s="35"/>
      <c r="G11" s="35"/>
      <c r="H11" s="27" t="s">
        <v>21</v>
      </c>
      <c r="I11" s="27" t="s">
        <v>17</v>
      </c>
      <c r="J11" s="32">
        <f>J10/12</f>
        <v>40.513618666666652</v>
      </c>
      <c r="K11" s="35"/>
    </row>
    <row r="12" spans="2:18" ht="24.95" customHeight="1" thickBot="1" x14ac:dyDescent="0.25">
      <c r="B12" s="35"/>
      <c r="C12" s="27" t="s">
        <v>22</v>
      </c>
      <c r="D12" s="27" t="s">
        <v>17</v>
      </c>
      <c r="E12" s="41">
        <v>147</v>
      </c>
      <c r="F12" s="35"/>
      <c r="G12" s="35"/>
      <c r="H12" s="27" t="s">
        <v>20</v>
      </c>
      <c r="I12" s="27" t="s">
        <v>17</v>
      </c>
      <c r="J12" s="37">
        <f>IF(J16&gt;=25,0,((1-(J16/J17))))</f>
        <v>7.999999999999996E-2</v>
      </c>
      <c r="K12" s="35"/>
      <c r="L12" s="99" t="str">
        <f>IF(AND(J16&gt;=25,J16&lt;&gt;"1"),"Vous ne percevez aucune pension complémentaire. Votre coefficient de minoration est égal à "&amp;J16&amp;" .","vous percevez la complémentaire")</f>
        <v>vous percevez la complémentaire</v>
      </c>
    </row>
    <row r="13" spans="2:18" ht="24.95" customHeight="1" thickBot="1" x14ac:dyDescent="0.25">
      <c r="B13" s="35"/>
      <c r="C13" s="27" t="s">
        <v>25</v>
      </c>
      <c r="D13" s="27" t="s">
        <v>17</v>
      </c>
      <c r="E13" s="31">
        <f>E12/4</f>
        <v>36.75</v>
      </c>
      <c r="F13" s="35"/>
      <c r="G13" s="35"/>
      <c r="H13" s="27" t="s">
        <v>26</v>
      </c>
      <c r="I13" s="27" t="s">
        <v>17</v>
      </c>
      <c r="J13" s="31">
        <v>25</v>
      </c>
      <c r="K13" s="35"/>
      <c r="L13" s="100"/>
    </row>
    <row r="14" spans="2:18" ht="24.95" customHeight="1" thickBot="1" x14ac:dyDescent="0.25">
      <c r="B14" s="35"/>
      <c r="C14" s="27" t="s">
        <v>31</v>
      </c>
      <c r="D14" s="27" t="s">
        <v>17</v>
      </c>
      <c r="E14" s="31">
        <f>E12/E6</f>
        <v>0.86470588235294121</v>
      </c>
      <c r="F14" s="35"/>
      <c r="G14" s="35"/>
      <c r="H14" s="27" t="s">
        <v>27</v>
      </c>
      <c r="I14" s="27" t="s">
        <v>17</v>
      </c>
      <c r="J14" s="31">
        <v>62</v>
      </c>
      <c r="K14" s="35"/>
      <c r="L14" s="100"/>
    </row>
    <row r="15" spans="2:18" ht="15.75" customHeight="1" thickBot="1" x14ac:dyDescent="0.25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100"/>
    </row>
    <row r="16" spans="2:18" ht="24.95" customHeight="1" thickBot="1" x14ac:dyDescent="0.25">
      <c r="B16" s="35"/>
      <c r="C16" s="104" t="s">
        <v>34</v>
      </c>
      <c r="D16" s="95" t="s">
        <v>17</v>
      </c>
      <c r="E16" s="97">
        <f>E4+J7</f>
        <v>2097.9059466666668</v>
      </c>
      <c r="F16" s="35"/>
      <c r="G16" s="35"/>
      <c r="H16" s="27" t="s">
        <v>28</v>
      </c>
      <c r="I16" s="27" t="s">
        <v>17</v>
      </c>
      <c r="J16" s="42">
        <f>E6-E12</f>
        <v>23</v>
      </c>
      <c r="K16" s="35"/>
      <c r="L16" s="101"/>
    </row>
    <row r="17" spans="2:11" ht="24.95" customHeight="1" thickBot="1" x14ac:dyDescent="0.25">
      <c r="B17" s="35"/>
      <c r="C17" s="105"/>
      <c r="D17" s="96"/>
      <c r="E17" s="106"/>
      <c r="F17" s="35"/>
      <c r="G17" s="35"/>
      <c r="H17" s="27" t="s">
        <v>30</v>
      </c>
      <c r="I17" s="27"/>
      <c r="J17" s="31">
        <f>J13-(J14-J14)</f>
        <v>25</v>
      </c>
      <c r="K17" s="35"/>
    </row>
    <row r="18" spans="2:11" ht="12.75" customHeight="1" x14ac:dyDescent="0.2"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2:11" ht="13.5" customHeight="1" thickBot="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2:11" ht="24.95" customHeight="1" x14ac:dyDescent="0.2">
      <c r="B20" s="35"/>
      <c r="C20" s="93" t="s">
        <v>35</v>
      </c>
      <c r="D20" s="95" t="s">
        <v>17</v>
      </c>
      <c r="E20" s="97">
        <f>E10+J11</f>
        <v>1416.6806766666666</v>
      </c>
      <c r="F20" s="35"/>
      <c r="H20" s="221" t="s">
        <v>59</v>
      </c>
      <c r="I20" s="222">
        <v>1</v>
      </c>
    </row>
    <row r="21" spans="2:11" ht="24.95" customHeight="1" thickBot="1" x14ac:dyDescent="0.25">
      <c r="B21" s="35"/>
      <c r="C21" s="94"/>
      <c r="D21" s="96"/>
      <c r="E21" s="98"/>
      <c r="F21" s="35"/>
      <c r="H21" s="221"/>
      <c r="I21" s="222"/>
    </row>
    <row r="22" spans="2:11" x14ac:dyDescent="0.2">
      <c r="B22" s="35"/>
      <c r="C22" s="35"/>
      <c r="D22" s="35"/>
      <c r="E22" s="35"/>
      <c r="F22" s="35"/>
    </row>
  </sheetData>
  <sheetProtection formatCells="0"/>
  <mergeCells count="11">
    <mergeCell ref="C20:C21"/>
    <mergeCell ref="D20:D21"/>
    <mergeCell ref="E20:E21"/>
    <mergeCell ref="L12:L16"/>
    <mergeCell ref="B2:F2"/>
    <mergeCell ref="G2:K2"/>
    <mergeCell ref="C16:C17"/>
    <mergeCell ref="E16:E17"/>
    <mergeCell ref="D16:D17"/>
    <mergeCell ref="H20:H21"/>
    <mergeCell ref="I20:I21"/>
  </mergeCells>
  <conditionalFormatting sqref="J16">
    <cfRule type="cellIs" dxfId="1" priority="7" stopIfTrue="1" operator="between">
      <formula>25</formula>
      <formula>30</formula>
    </cfRule>
  </conditionalFormatting>
  <conditionalFormatting sqref="L12:L16">
    <cfRule type="beginsWith" dxfId="0" priority="3" stopIfTrue="1" operator="beginsWith" text="Vous ne percevez aucune pension ">
      <formula>LEFT(L12,LEN("Vous ne percevez aucune pension "))="Vous ne percevez aucune pension 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87F29B4-F8B6-4E2C-8142-16744093100E}">
            <x14:iconSet iconSet="3Signs" custom="1">
              <x14:cfvo type="percent">
                <xm:f>0</xm:f>
              </x14:cfvo>
              <x14:cfvo type="num">
                <xm:f>25</xm:f>
              </x14:cfvo>
              <x14:cfvo type="num" gte="0">
                <xm:f>25</xm:f>
              </x14:cfvo>
              <x14:cfIcon iconSet="3Arrows" iconId="0"/>
              <x14:cfIcon iconSet="3Arrows" iconId="0"/>
              <x14:cfIcon iconSet="3Arrows" iconId="2"/>
            </x14:iconSet>
          </x14:cfRule>
          <xm:sqref>J16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8321-D367-49E7-8852-366995F57BE3}">
  <sheetPr>
    <tabColor theme="9" tint="-0.249977111117893"/>
  </sheetPr>
  <dimension ref="E2:H36"/>
  <sheetViews>
    <sheetView topLeftCell="A20" workbookViewId="0">
      <selection activeCell="H28" sqref="H28"/>
    </sheetView>
  </sheetViews>
  <sheetFormatPr baseColWidth="10" defaultRowHeight="12.75" x14ac:dyDescent="0.2"/>
  <cols>
    <col min="5" max="5" width="25.5" bestFit="1" customWidth="1"/>
    <col min="6" max="6" width="15" bestFit="1" customWidth="1"/>
  </cols>
  <sheetData>
    <row r="2" spans="6:6" ht="20.25" x14ac:dyDescent="0.2">
      <c r="F2" s="26" t="s">
        <v>58</v>
      </c>
    </row>
    <row r="3" spans="6:6" ht="15.75" x14ac:dyDescent="0.2">
      <c r="F3" s="220">
        <v>36344</v>
      </c>
    </row>
    <row r="4" spans="6:6" ht="15.75" x14ac:dyDescent="0.2">
      <c r="F4" s="220">
        <v>35850</v>
      </c>
    </row>
    <row r="5" spans="6:6" ht="15.75" x14ac:dyDescent="0.2">
      <c r="F5" s="220">
        <v>35474</v>
      </c>
    </row>
    <row r="6" spans="6:6" ht="15.75" x14ac:dyDescent="0.2">
      <c r="F6" s="220">
        <v>33750</v>
      </c>
    </row>
    <row r="7" spans="6:6" ht="15.75" x14ac:dyDescent="0.2">
      <c r="F7" s="220">
        <v>31003</v>
      </c>
    </row>
    <row r="8" spans="6:6" ht="15.75" x14ac:dyDescent="0.2">
      <c r="F8" s="220">
        <v>30654</v>
      </c>
    </row>
    <row r="9" spans="6:6" ht="15.75" x14ac:dyDescent="0.2">
      <c r="F9" s="220">
        <v>29912</v>
      </c>
    </row>
    <row r="10" spans="6:6" ht="15.75" x14ac:dyDescent="0.2">
      <c r="F10" s="220">
        <v>29732</v>
      </c>
    </row>
    <row r="11" spans="6:6" ht="15.75" x14ac:dyDescent="0.2">
      <c r="F11" s="220">
        <v>28597</v>
      </c>
    </row>
    <row r="12" spans="6:6" ht="15.75" x14ac:dyDescent="0.2">
      <c r="F12" s="220">
        <v>27225</v>
      </c>
    </row>
    <row r="13" spans="6:6" ht="15.75" x14ac:dyDescent="0.2">
      <c r="F13" s="220">
        <v>21489</v>
      </c>
    </row>
    <row r="14" spans="6:6" ht="15.75" x14ac:dyDescent="0.2">
      <c r="F14" s="220">
        <v>21238</v>
      </c>
    </row>
    <row r="15" spans="6:6" ht="15.75" x14ac:dyDescent="0.2">
      <c r="F15" s="220">
        <v>21138</v>
      </c>
    </row>
    <row r="16" spans="6:6" ht="15.75" x14ac:dyDescent="0.2">
      <c r="F16" s="220">
        <v>20663.849999999999</v>
      </c>
    </row>
    <row r="17" spans="5:8" ht="15.75" x14ac:dyDescent="0.2">
      <c r="F17" s="220">
        <v>17413.490000000002</v>
      </c>
    </row>
    <row r="18" spans="5:8" ht="15.75" x14ac:dyDescent="0.2">
      <c r="F18" s="220">
        <v>17136.95</v>
      </c>
    </row>
    <row r="19" spans="5:8" ht="15.75" x14ac:dyDescent="0.2">
      <c r="F19" s="220">
        <v>16824.73</v>
      </c>
    </row>
    <row r="20" spans="5:8" ht="15.75" x14ac:dyDescent="0.2">
      <c r="F20" s="220">
        <v>15057.24</v>
      </c>
    </row>
    <row r="21" spans="5:8" ht="15.75" x14ac:dyDescent="0.2">
      <c r="F21" s="220">
        <v>14889</v>
      </c>
    </row>
    <row r="22" spans="5:8" ht="15.75" x14ac:dyDescent="0.2">
      <c r="F22" s="220">
        <v>14635.11</v>
      </c>
    </row>
    <row r="23" spans="5:8" ht="15.75" x14ac:dyDescent="0.2">
      <c r="F23" s="220">
        <v>13879.57</v>
      </c>
    </row>
    <row r="24" spans="5:8" ht="15.75" x14ac:dyDescent="0.2">
      <c r="F24" s="220">
        <v>12693</v>
      </c>
    </row>
    <row r="25" spans="5:8" ht="15.75" x14ac:dyDescent="0.2">
      <c r="F25" s="220">
        <v>12401.27</v>
      </c>
    </row>
    <row r="26" spans="5:8" ht="15.75" x14ac:dyDescent="0.2">
      <c r="F26" s="220">
        <v>11997.58</v>
      </c>
    </row>
    <row r="27" spans="5:8" ht="15.75" x14ac:dyDescent="0.2">
      <c r="F27" s="220">
        <v>11703.05</v>
      </c>
      <c r="H27" s="8">
        <f>SUM(F3:F27)/25</f>
        <v>22468.033599999999</v>
      </c>
    </row>
    <row r="28" spans="5:8" ht="15.75" x14ac:dyDescent="0.2">
      <c r="F28" s="220"/>
    </row>
    <row r="29" spans="5:8" ht="15.75" x14ac:dyDescent="0.2">
      <c r="F29" s="220"/>
    </row>
    <row r="30" spans="5:8" ht="15.75" x14ac:dyDescent="0.2">
      <c r="F30" s="220"/>
    </row>
    <row r="31" spans="5:8" ht="15.75" x14ac:dyDescent="0.2">
      <c r="F31" s="220"/>
    </row>
    <row r="32" spans="5:8" ht="15.75" x14ac:dyDescent="0.2">
      <c r="E32" s="25"/>
      <c r="F32" s="220"/>
    </row>
    <row r="33" spans="5:6" ht="15.75" x14ac:dyDescent="0.2">
      <c r="F33" s="220"/>
    </row>
    <row r="34" spans="5:6" ht="15.75" x14ac:dyDescent="0.2">
      <c r="F34" s="220"/>
    </row>
    <row r="35" spans="5:6" ht="18.75" x14ac:dyDescent="0.2">
      <c r="E35" s="29" t="s">
        <v>11</v>
      </c>
      <c r="F35" s="33">
        <f>SUM(F3:F34)/25</f>
        <v>22468.033599999999</v>
      </c>
    </row>
    <row r="36" spans="5:6" ht="18.75" x14ac:dyDescent="0.2">
      <c r="E36" s="29" t="s">
        <v>12</v>
      </c>
      <c r="F36" s="34">
        <f>F35/12</f>
        <v>1872.3361333333332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C49E-F41D-462B-982A-F42F5003D448}">
  <dimension ref="E2:F29"/>
  <sheetViews>
    <sheetView workbookViewId="0">
      <selection activeCell="E11" sqref="E11"/>
    </sheetView>
  </sheetViews>
  <sheetFormatPr baseColWidth="10" defaultRowHeight="12.75" x14ac:dyDescent="0.2"/>
  <sheetData>
    <row r="2" spans="5:6" ht="15.75" x14ac:dyDescent="0.2">
      <c r="F2" s="45" t="s">
        <v>36</v>
      </c>
    </row>
    <row r="4" spans="5:6" x14ac:dyDescent="0.2">
      <c r="E4">
        <v>1</v>
      </c>
      <c r="F4" s="28">
        <v>11990.720000000001</v>
      </c>
    </row>
    <row r="5" spans="5:6" x14ac:dyDescent="0.2">
      <c r="E5">
        <f>E4+1</f>
        <v>2</v>
      </c>
      <c r="F5" s="28">
        <v>10768.24</v>
      </c>
    </row>
    <row r="6" spans="5:6" x14ac:dyDescent="0.2">
      <c r="E6">
        <f t="shared" ref="E6:E28" si="0">E5+1</f>
        <v>3</v>
      </c>
      <c r="F6" s="28">
        <v>11432.91</v>
      </c>
    </row>
    <row r="7" spans="5:6" x14ac:dyDescent="0.2">
      <c r="E7">
        <f t="shared" si="0"/>
        <v>4</v>
      </c>
      <c r="F7" s="28">
        <v>11720.43</v>
      </c>
    </row>
    <row r="8" spans="5:6" x14ac:dyDescent="0.2">
      <c r="E8">
        <f t="shared" si="0"/>
        <v>5</v>
      </c>
      <c r="F8" s="28">
        <v>8126.9</v>
      </c>
    </row>
    <row r="9" spans="5:6" x14ac:dyDescent="0.2">
      <c r="E9">
        <f t="shared" si="0"/>
        <v>6</v>
      </c>
      <c r="F9" s="28">
        <v>12990.94</v>
      </c>
    </row>
    <row r="10" spans="5:6" x14ac:dyDescent="0.2">
      <c r="E10">
        <f t="shared" si="0"/>
        <v>7</v>
      </c>
      <c r="F10" s="28">
        <v>13527</v>
      </c>
    </row>
    <row r="11" spans="5:6" x14ac:dyDescent="0.2">
      <c r="E11">
        <f t="shared" si="0"/>
        <v>8</v>
      </c>
      <c r="F11" s="28">
        <v>19116</v>
      </c>
    </row>
    <row r="12" spans="5:6" x14ac:dyDescent="0.2">
      <c r="E12">
        <f t="shared" si="0"/>
        <v>9</v>
      </c>
      <c r="F12" s="28">
        <v>21764</v>
      </c>
    </row>
    <row r="13" spans="5:6" x14ac:dyDescent="0.2">
      <c r="E13">
        <f t="shared" si="0"/>
        <v>10</v>
      </c>
      <c r="F13" s="28">
        <v>20356</v>
      </c>
    </row>
    <row r="14" spans="5:6" x14ac:dyDescent="0.2">
      <c r="E14">
        <f t="shared" si="0"/>
        <v>11</v>
      </c>
      <c r="F14" s="28">
        <v>14973</v>
      </c>
    </row>
    <row r="15" spans="5:6" x14ac:dyDescent="0.2">
      <c r="E15">
        <f t="shared" si="0"/>
        <v>12</v>
      </c>
      <c r="F15" s="28">
        <v>15922</v>
      </c>
    </row>
    <row r="16" spans="5:6" x14ac:dyDescent="0.2">
      <c r="E16">
        <f t="shared" si="0"/>
        <v>13</v>
      </c>
      <c r="F16" s="28">
        <v>16387</v>
      </c>
    </row>
    <row r="17" spans="5:6" x14ac:dyDescent="0.2">
      <c r="E17">
        <f t="shared" si="0"/>
        <v>14</v>
      </c>
      <c r="F17" s="28">
        <v>18389</v>
      </c>
    </row>
    <row r="18" spans="5:6" x14ac:dyDescent="0.2">
      <c r="E18">
        <f t="shared" si="0"/>
        <v>15</v>
      </c>
      <c r="F18" s="28">
        <v>20293</v>
      </c>
    </row>
    <row r="19" spans="5:6" x14ac:dyDescent="0.2">
      <c r="E19">
        <f t="shared" si="0"/>
        <v>16</v>
      </c>
      <c r="F19" s="28">
        <v>21763</v>
      </c>
    </row>
    <row r="20" spans="5:6" x14ac:dyDescent="0.2">
      <c r="E20">
        <f t="shared" si="0"/>
        <v>17</v>
      </c>
      <c r="F20" s="28">
        <v>21843</v>
      </c>
    </row>
    <row r="21" spans="5:6" x14ac:dyDescent="0.2">
      <c r="E21">
        <f t="shared" si="0"/>
        <v>18</v>
      </c>
      <c r="F21" s="28">
        <v>21151</v>
      </c>
    </row>
    <row r="22" spans="5:6" x14ac:dyDescent="0.2">
      <c r="E22">
        <f t="shared" si="0"/>
        <v>19</v>
      </c>
      <c r="F22" s="28">
        <v>21795</v>
      </c>
    </row>
    <row r="23" spans="5:6" x14ac:dyDescent="0.2">
      <c r="E23">
        <f t="shared" si="0"/>
        <v>20</v>
      </c>
      <c r="F23" s="28">
        <v>9074</v>
      </c>
    </row>
    <row r="24" spans="5:6" x14ac:dyDescent="0.2">
      <c r="E24">
        <f t="shared" si="0"/>
        <v>21</v>
      </c>
      <c r="F24" s="28">
        <v>16535</v>
      </c>
    </row>
    <row r="25" spans="5:6" x14ac:dyDescent="0.2">
      <c r="E25">
        <f t="shared" si="0"/>
        <v>22</v>
      </c>
      <c r="F25" s="28">
        <v>17259</v>
      </c>
    </row>
    <row r="26" spans="5:6" x14ac:dyDescent="0.2">
      <c r="E26">
        <f t="shared" si="0"/>
        <v>23</v>
      </c>
      <c r="F26" s="25">
        <v>19136</v>
      </c>
    </row>
    <row r="27" spans="5:6" x14ac:dyDescent="0.2">
      <c r="E27">
        <f t="shared" si="0"/>
        <v>24</v>
      </c>
      <c r="F27" s="25">
        <v>17493</v>
      </c>
    </row>
    <row r="28" spans="5:6" x14ac:dyDescent="0.2">
      <c r="E28">
        <f t="shared" si="0"/>
        <v>25</v>
      </c>
      <c r="F28" s="25">
        <v>18154</v>
      </c>
    </row>
    <row r="29" spans="5:6" x14ac:dyDescent="0.2">
      <c r="F29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Carrière Rachid</vt:lpstr>
      <vt:lpstr> pension</vt:lpstr>
      <vt:lpstr>25 salaires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LAIEB</dc:creator>
  <cp:lastModifiedBy>rachid LAIEB</cp:lastModifiedBy>
  <dcterms:created xsi:type="dcterms:W3CDTF">2023-12-09T13:06:33Z</dcterms:created>
  <dcterms:modified xsi:type="dcterms:W3CDTF">2023-12-18T11:53:13Z</dcterms:modified>
</cp:coreProperties>
</file>