
<file path=[Content_Types].xml><?xml version="1.0" encoding="utf-8"?>
<Types xmlns="http://schemas.openxmlformats.org/package/2006/content-type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docProps/core.xml" ContentType="application/vnd.openxmlformats-package.core-properties+xml"/>
  <Default Extension="xml" ContentType="application/xml"/>
  <Override PartName="/xl/worksheets/sheet3.xml" ContentType="application/vnd.openxmlformats-officedocument.spreadsheetml.worksheet+xml"/>
  <Override PartName="/xl/theme/theme1.xml" ContentType="application/vnd.openxmlformats-officedocument.theme+xml"/>
  <Override PartName="/xl/charts/chart1.xml" ContentType="application/vnd.openxmlformats-officedocument.drawingml.chart+xml"/>
  <Override PartName="/xl/sharedStrings.xml" ContentType="application/vnd.openxmlformats-officedocument.spreadsheetml.sharedStrings+xml"/>
  <Default Extension="rels" ContentType="application/vnd.openxmlformats-package.relationships+xml"/>
  <Override PartName="/docProps/app.xml" ContentType="application/vnd.openxmlformats-officedocument.extended-properties+xml"/>
  <Override PartName="/xl/drawings/drawing1.xml" ContentType="application/vnd.openxmlformats-officedocument.drawing+xml"/>
  <Override PartName="/xl/chartsheets/sheet1.xml" ContentType="application/vnd.openxmlformats-officedocument.spreadsheetml.chartsheet+xml"/>
  <Default Extension="jpeg" ContentType="image/jpeg"/>
  <Override PartName="/xl/calcChain.xml" ContentType="application/vnd.openxmlformats-officedocument.spreadsheetml.calcChain+xml"/>
  <Override PartName="/xl/styles.xml" ContentType="application/vnd.openxmlformats-officedocument.spreadsheetml.styles+xml"/>
</Types>
</file>

<file path=_rels/.rels><?xml version="1.0" encoding="UTF-8" standalone="yes"?>
<Relationships xmlns="http://schemas.openxmlformats.org/package/2006/relationships"><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 Id="rId3"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44380" yWindow="3420" windowWidth="23960" windowHeight="15880" tabRatio="500" activeTab="2"/>
  </bookViews>
  <sheets>
    <sheet name="Cost Chart_revise" sheetId="4" r:id="rId1"/>
    <sheet name="generator_costs" sheetId="1" r:id="rId2"/>
    <sheet name="Cost CSV For Export" sheetId="2" r:id="rId3"/>
    <sheet name="CPV Cost Calcs" sheetId="5" r:id="rId4"/>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A40" i="2"/>
  <c r="B40"/>
  <c r="C40"/>
  <c r="D40"/>
  <c r="E40"/>
  <c r="J40"/>
  <c r="K40"/>
  <c r="L40"/>
  <c r="M40"/>
  <c r="N40"/>
  <c r="O40"/>
  <c r="P40"/>
  <c r="Q40"/>
  <c r="R40"/>
  <c r="S40"/>
  <c r="U40"/>
  <c r="V40"/>
  <c r="W40"/>
  <c r="X40"/>
  <c r="Y40"/>
  <c r="Z40"/>
  <c r="AA40"/>
  <c r="AB40"/>
  <c r="AC40"/>
  <c r="AD40"/>
  <c r="A41"/>
  <c r="B41"/>
  <c r="C41"/>
  <c r="D41"/>
  <c r="E41"/>
  <c r="J41"/>
  <c r="K41"/>
  <c r="L41"/>
  <c r="M41"/>
  <c r="N41"/>
  <c r="O41"/>
  <c r="P41"/>
  <c r="Q41"/>
  <c r="R41"/>
  <c r="S41"/>
  <c r="T41"/>
  <c r="U41"/>
  <c r="V41"/>
  <c r="W41"/>
  <c r="X41"/>
  <c r="Y41"/>
  <c r="Z41"/>
  <c r="AA41"/>
  <c r="AB41"/>
  <c r="AC41"/>
  <c r="AD41"/>
  <c r="A42"/>
  <c r="B42"/>
  <c r="C42"/>
  <c r="D42"/>
  <c r="E42"/>
  <c r="J42"/>
  <c r="L42"/>
  <c r="M42"/>
  <c r="N42"/>
  <c r="O42"/>
  <c r="P42"/>
  <c r="Q42"/>
  <c r="R42"/>
  <c r="S42"/>
  <c r="T42"/>
  <c r="U42"/>
  <c r="V42"/>
  <c r="W42"/>
  <c r="X42"/>
  <c r="Y42"/>
  <c r="Z42"/>
  <c r="AA42"/>
  <c r="AB42"/>
  <c r="AC42"/>
  <c r="AD42"/>
  <c r="A43"/>
  <c r="B43"/>
  <c r="C43"/>
  <c r="D43"/>
  <c r="E43"/>
  <c r="J43"/>
  <c r="K43"/>
  <c r="L43"/>
  <c r="M43"/>
  <c r="N43"/>
  <c r="O43"/>
  <c r="P43"/>
  <c r="Q43"/>
  <c r="R43"/>
  <c r="S43"/>
  <c r="T43"/>
  <c r="U43"/>
  <c r="V43"/>
  <c r="W43"/>
  <c r="X43"/>
  <c r="Y43"/>
  <c r="Z43"/>
  <c r="AA43"/>
  <c r="AB43"/>
  <c r="AC43"/>
  <c r="AD43"/>
  <c r="A44"/>
  <c r="B44"/>
  <c r="C44"/>
  <c r="D44"/>
  <c r="E44"/>
  <c r="J44"/>
  <c r="L44"/>
  <c r="M44"/>
  <c r="N44"/>
  <c r="O44"/>
  <c r="P44"/>
  <c r="Q44"/>
  <c r="R44"/>
  <c r="S44"/>
  <c r="V44"/>
  <c r="W44"/>
  <c r="X44"/>
  <c r="Y44"/>
  <c r="Z44"/>
  <c r="AA44"/>
  <c r="AB44"/>
  <c r="AC44"/>
  <c r="AD44"/>
  <c r="A45"/>
  <c r="B45"/>
  <c r="C45"/>
  <c r="D45"/>
  <c r="E45"/>
  <c r="J45"/>
  <c r="L45"/>
  <c r="M45"/>
  <c r="N45"/>
  <c r="O45"/>
  <c r="P45"/>
  <c r="Q45"/>
  <c r="R45"/>
  <c r="S45"/>
  <c r="V45"/>
  <c r="W45"/>
  <c r="X45"/>
  <c r="Y45"/>
  <c r="Z45"/>
  <c r="AA45"/>
  <c r="AB45"/>
  <c r="AC45"/>
  <c r="AD45"/>
  <c r="A46"/>
  <c r="B46"/>
  <c r="C46"/>
  <c r="D46"/>
  <c r="E46"/>
  <c r="J46"/>
  <c r="L46"/>
  <c r="M46"/>
  <c r="N46"/>
  <c r="O46"/>
  <c r="P46"/>
  <c r="Q46"/>
  <c r="R46"/>
  <c r="S46"/>
  <c r="V46"/>
  <c r="W46"/>
  <c r="X46"/>
  <c r="Y46"/>
  <c r="Z46"/>
  <c r="AA46"/>
  <c r="AB46"/>
  <c r="AC46"/>
  <c r="AD46"/>
  <c r="A47"/>
  <c r="B47"/>
  <c r="C47"/>
  <c r="D47"/>
  <c r="E47"/>
  <c r="J47"/>
  <c r="L47"/>
  <c r="M47"/>
  <c r="N47"/>
  <c r="O47"/>
  <c r="P47"/>
  <c r="Q47"/>
  <c r="R47"/>
  <c r="S47"/>
  <c r="V47"/>
  <c r="W47"/>
  <c r="X47"/>
  <c r="Y47"/>
  <c r="Z47"/>
  <c r="AA47"/>
  <c r="AB47"/>
  <c r="AC47"/>
  <c r="AD47"/>
  <c r="A34"/>
  <c r="B34"/>
  <c r="C34"/>
  <c r="D34"/>
  <c r="E34"/>
  <c r="I34"/>
  <c r="J34"/>
  <c r="L34"/>
  <c r="M34"/>
  <c r="N34"/>
  <c r="O34"/>
  <c r="P34"/>
  <c r="Q34"/>
  <c r="R34"/>
  <c r="S34"/>
  <c r="T34"/>
  <c r="U34"/>
  <c r="V34"/>
  <c r="W34"/>
  <c r="X34"/>
  <c r="Y34"/>
  <c r="Z34"/>
  <c r="AA34"/>
  <c r="AB34"/>
  <c r="AC34"/>
  <c r="AD34"/>
  <c r="A35"/>
  <c r="B35"/>
  <c r="C35"/>
  <c r="D35"/>
  <c r="E35"/>
  <c r="J35"/>
  <c r="L35"/>
  <c r="M35"/>
  <c r="N35"/>
  <c r="O35"/>
  <c r="P35"/>
  <c r="Q35"/>
  <c r="R35"/>
  <c r="S35"/>
  <c r="T35"/>
  <c r="U35"/>
  <c r="V35"/>
  <c r="W35"/>
  <c r="X35"/>
  <c r="Y35"/>
  <c r="Z35"/>
  <c r="AA35"/>
  <c r="AB35"/>
  <c r="AC35"/>
  <c r="AD35"/>
  <c r="A36"/>
  <c r="B36"/>
  <c r="C36"/>
  <c r="D36"/>
  <c r="E36"/>
  <c r="J36"/>
  <c r="L36"/>
  <c r="M36"/>
  <c r="N36"/>
  <c r="O36"/>
  <c r="P36"/>
  <c r="Q36"/>
  <c r="R36"/>
  <c r="S36"/>
  <c r="T36"/>
  <c r="U36"/>
  <c r="V36"/>
  <c r="W36"/>
  <c r="X36"/>
  <c r="Y36"/>
  <c r="Z36"/>
  <c r="AA36"/>
  <c r="AB36"/>
  <c r="AC36"/>
  <c r="AD36"/>
  <c r="A37"/>
  <c r="B37"/>
  <c r="C37"/>
  <c r="D37"/>
  <c r="E37"/>
  <c r="J37"/>
  <c r="L37"/>
  <c r="M37"/>
  <c r="N37"/>
  <c r="O37"/>
  <c r="P37"/>
  <c r="Q37"/>
  <c r="R37"/>
  <c r="S37"/>
  <c r="T37"/>
  <c r="U37"/>
  <c r="V37"/>
  <c r="W37"/>
  <c r="X37"/>
  <c r="Y37"/>
  <c r="Z37"/>
  <c r="AA37"/>
  <c r="AB37"/>
  <c r="AC37"/>
  <c r="AD37"/>
  <c r="A38"/>
  <c r="B38"/>
  <c r="C38"/>
  <c r="D38"/>
  <c r="E38"/>
  <c r="I38"/>
  <c r="J38"/>
  <c r="K38"/>
  <c r="L38"/>
  <c r="M38"/>
  <c r="N38"/>
  <c r="O38"/>
  <c r="P38"/>
  <c r="Q38"/>
  <c r="R38"/>
  <c r="S38"/>
  <c r="T38"/>
  <c r="U38"/>
  <c r="V38"/>
  <c r="W38"/>
  <c r="X38"/>
  <c r="Y38"/>
  <c r="Z38"/>
  <c r="AA38"/>
  <c r="AB38"/>
  <c r="AC38"/>
  <c r="AD38"/>
  <c r="A39"/>
  <c r="B39"/>
  <c r="C39"/>
  <c r="D39"/>
  <c r="E39"/>
  <c r="J39"/>
  <c r="L39"/>
  <c r="M39"/>
  <c r="N39"/>
  <c r="O39"/>
  <c r="P39"/>
  <c r="Q39"/>
  <c r="R39"/>
  <c r="S39"/>
  <c r="T39"/>
  <c r="U39"/>
  <c r="V39"/>
  <c r="W39"/>
  <c r="X39"/>
  <c r="Y39"/>
  <c r="Z39"/>
  <c r="AA39"/>
  <c r="AB39"/>
  <c r="AC39"/>
  <c r="AD39"/>
  <c r="AD2"/>
  <c r="AD3"/>
  <c r="AD4"/>
  <c r="AD5"/>
  <c r="AD6"/>
  <c r="AD7"/>
  <c r="AD8"/>
  <c r="AD9"/>
  <c r="AD10"/>
  <c r="AD11"/>
  <c r="AD12"/>
  <c r="AD13"/>
  <c r="AD14"/>
  <c r="AD15"/>
  <c r="AD16"/>
  <c r="AD17"/>
  <c r="AD18"/>
  <c r="AD19"/>
  <c r="AD20"/>
  <c r="AD21"/>
  <c r="AD22"/>
  <c r="AD23"/>
  <c r="AD24"/>
  <c r="AD25"/>
  <c r="AD26"/>
  <c r="AD27"/>
  <c r="AD28"/>
  <c r="AD29"/>
  <c r="AD30"/>
  <c r="AD31"/>
  <c r="AD32"/>
  <c r="AD33"/>
  <c r="AC2"/>
  <c r="AC3"/>
  <c r="AC4"/>
  <c r="AC5"/>
  <c r="AC6"/>
  <c r="AC7"/>
  <c r="AC8"/>
  <c r="AC9"/>
  <c r="AC10"/>
  <c r="AC11"/>
  <c r="AC12"/>
  <c r="AC13"/>
  <c r="AC14"/>
  <c r="AC15"/>
  <c r="AC16"/>
  <c r="AC17"/>
  <c r="AC18"/>
  <c r="AC19"/>
  <c r="AC20"/>
  <c r="AC21"/>
  <c r="AC22"/>
  <c r="AC23"/>
  <c r="AC24"/>
  <c r="AC25"/>
  <c r="AC26"/>
  <c r="AC27"/>
  <c r="AC28"/>
  <c r="AC29"/>
  <c r="AC30"/>
  <c r="AC31"/>
  <c r="AC32"/>
  <c r="AC33"/>
  <c r="AD1"/>
  <c r="AC1"/>
  <c r="AA2"/>
  <c r="AA3"/>
  <c r="AA4"/>
  <c r="AA5"/>
  <c r="AA6"/>
  <c r="AA7"/>
  <c r="AA8"/>
  <c r="AA9"/>
  <c r="AA10"/>
  <c r="AA11"/>
  <c r="AA12"/>
  <c r="AA13"/>
  <c r="AA14"/>
  <c r="AA15"/>
  <c r="AA16"/>
  <c r="AA17"/>
  <c r="AA18"/>
  <c r="AA19"/>
  <c r="AA20"/>
  <c r="AA21"/>
  <c r="AA22"/>
  <c r="AA23"/>
  <c r="AA24"/>
  <c r="AA25"/>
  <c r="AA26"/>
  <c r="AA27"/>
  <c r="AA28"/>
  <c r="AA29"/>
  <c r="AA30"/>
  <c r="AA31"/>
  <c r="AA32"/>
  <c r="AA33"/>
  <c r="AA1"/>
  <c r="A33"/>
  <c r="B33"/>
  <c r="C33"/>
  <c r="D33"/>
  <c r="E33"/>
  <c r="I33"/>
  <c r="J33"/>
  <c r="K33"/>
  <c r="L33"/>
  <c r="M33"/>
  <c r="N33"/>
  <c r="O33"/>
  <c r="P33"/>
  <c r="Q33"/>
  <c r="R33"/>
  <c r="S33"/>
  <c r="T33"/>
  <c r="U33"/>
  <c r="V33"/>
  <c r="W33"/>
  <c r="X33"/>
  <c r="Y33"/>
  <c r="Z33"/>
  <c r="AB33"/>
  <c r="A4"/>
  <c r="B4"/>
  <c r="C4"/>
  <c r="D4"/>
  <c r="E4"/>
  <c r="J4"/>
  <c r="K4"/>
  <c r="L4"/>
  <c r="M4"/>
  <c r="N4"/>
  <c r="O4"/>
  <c r="P4"/>
  <c r="Q4"/>
  <c r="R4"/>
  <c r="S4"/>
  <c r="T4"/>
  <c r="U4"/>
  <c r="V4"/>
  <c r="W4"/>
  <c r="X4"/>
  <c r="Y4"/>
  <c r="Z4"/>
  <c r="AB4"/>
  <c r="A29"/>
  <c r="B29"/>
  <c r="C29"/>
  <c r="D29"/>
  <c r="E29"/>
  <c r="I29"/>
  <c r="J29"/>
  <c r="K29"/>
  <c r="L29"/>
  <c r="M29"/>
  <c r="N29"/>
  <c r="O29"/>
  <c r="P29"/>
  <c r="Q29"/>
  <c r="R29"/>
  <c r="S29"/>
  <c r="T29"/>
  <c r="U29"/>
  <c r="V29"/>
  <c r="W29"/>
  <c r="X29"/>
  <c r="Y29"/>
  <c r="Z29"/>
  <c r="AB29"/>
  <c r="A30"/>
  <c r="B30"/>
  <c r="C30"/>
  <c r="D30"/>
  <c r="E30"/>
  <c r="I30"/>
  <c r="J30"/>
  <c r="K30"/>
  <c r="L30"/>
  <c r="M30"/>
  <c r="N30"/>
  <c r="O30"/>
  <c r="P30"/>
  <c r="Q30"/>
  <c r="R30"/>
  <c r="S30"/>
  <c r="T30"/>
  <c r="U30"/>
  <c r="V30"/>
  <c r="W30"/>
  <c r="X30"/>
  <c r="Y30"/>
  <c r="Z30"/>
  <c r="AB30"/>
  <c r="A31"/>
  <c r="B31"/>
  <c r="C31"/>
  <c r="D31"/>
  <c r="E31"/>
  <c r="I31"/>
  <c r="J31"/>
  <c r="K31"/>
  <c r="L31"/>
  <c r="M31"/>
  <c r="N31"/>
  <c r="O31"/>
  <c r="P31"/>
  <c r="Q31"/>
  <c r="R31"/>
  <c r="S31"/>
  <c r="T31"/>
  <c r="U31"/>
  <c r="V31"/>
  <c r="W31"/>
  <c r="X31"/>
  <c r="Y31"/>
  <c r="Z31"/>
  <c r="AB31"/>
  <c r="A32"/>
  <c r="B32"/>
  <c r="C32"/>
  <c r="D32"/>
  <c r="E32"/>
  <c r="I32"/>
  <c r="J32"/>
  <c r="K32"/>
  <c r="L32"/>
  <c r="M32"/>
  <c r="N32"/>
  <c r="O32"/>
  <c r="P32"/>
  <c r="Q32"/>
  <c r="R32"/>
  <c r="S32"/>
  <c r="T32"/>
  <c r="U32"/>
  <c r="V32"/>
  <c r="W32"/>
  <c r="X32"/>
  <c r="Y32"/>
  <c r="Z32"/>
  <c r="AB32"/>
  <c r="A18"/>
  <c r="B18"/>
  <c r="C18"/>
  <c r="D18"/>
  <c r="E18"/>
  <c r="G18"/>
  <c r="H18"/>
  <c r="I18"/>
  <c r="J18"/>
  <c r="K18"/>
  <c r="L18"/>
  <c r="M18"/>
  <c r="N18"/>
  <c r="O18"/>
  <c r="P18"/>
  <c r="Q18"/>
  <c r="R18"/>
  <c r="S18"/>
  <c r="T18"/>
  <c r="U18"/>
  <c r="V18"/>
  <c r="W18"/>
  <c r="X18"/>
  <c r="Y18"/>
  <c r="Z18"/>
  <c r="AB18"/>
  <c r="A19"/>
  <c r="B19"/>
  <c r="C19"/>
  <c r="D19"/>
  <c r="E19"/>
  <c r="G19"/>
  <c r="H19"/>
  <c r="I19"/>
  <c r="J19"/>
  <c r="K19"/>
  <c r="L19"/>
  <c r="M19"/>
  <c r="N19"/>
  <c r="O19"/>
  <c r="P19"/>
  <c r="Q19"/>
  <c r="R19"/>
  <c r="S19"/>
  <c r="T19"/>
  <c r="U19"/>
  <c r="V19"/>
  <c r="W19"/>
  <c r="X19"/>
  <c r="Y19"/>
  <c r="Z19"/>
  <c r="AB19"/>
  <c r="A20"/>
  <c r="B20"/>
  <c r="C20"/>
  <c r="D20"/>
  <c r="E20"/>
  <c r="G20"/>
  <c r="H20"/>
  <c r="I20"/>
  <c r="J20"/>
  <c r="K20"/>
  <c r="L20"/>
  <c r="M20"/>
  <c r="N20"/>
  <c r="O20"/>
  <c r="P20"/>
  <c r="Q20"/>
  <c r="R20"/>
  <c r="S20"/>
  <c r="T20"/>
  <c r="U20"/>
  <c r="V20"/>
  <c r="W20"/>
  <c r="X20"/>
  <c r="Y20"/>
  <c r="Z20"/>
  <c r="AB20"/>
  <c r="A21"/>
  <c r="B21"/>
  <c r="C21"/>
  <c r="D21"/>
  <c r="E21"/>
  <c r="G21"/>
  <c r="H21"/>
  <c r="I21"/>
  <c r="J21"/>
  <c r="K21"/>
  <c r="L21"/>
  <c r="M21"/>
  <c r="N21"/>
  <c r="O21"/>
  <c r="P21"/>
  <c r="Q21"/>
  <c r="R21"/>
  <c r="S21"/>
  <c r="T21"/>
  <c r="U21"/>
  <c r="V21"/>
  <c r="W21"/>
  <c r="X21"/>
  <c r="Y21"/>
  <c r="Z21"/>
  <c r="AB21"/>
  <c r="A22"/>
  <c r="B22"/>
  <c r="C22"/>
  <c r="D22"/>
  <c r="E22"/>
  <c r="G22"/>
  <c r="H22"/>
  <c r="I22"/>
  <c r="J22"/>
  <c r="K22"/>
  <c r="L22"/>
  <c r="M22"/>
  <c r="N22"/>
  <c r="O22"/>
  <c r="P22"/>
  <c r="Q22"/>
  <c r="R22"/>
  <c r="S22"/>
  <c r="T22"/>
  <c r="U22"/>
  <c r="V22"/>
  <c r="W22"/>
  <c r="X22"/>
  <c r="Y22"/>
  <c r="Z22"/>
  <c r="AB22"/>
  <c r="A23"/>
  <c r="B23"/>
  <c r="C23"/>
  <c r="D23"/>
  <c r="E23"/>
  <c r="G23"/>
  <c r="H23"/>
  <c r="I23"/>
  <c r="J23"/>
  <c r="K23"/>
  <c r="L23"/>
  <c r="M23"/>
  <c r="N23"/>
  <c r="O23"/>
  <c r="P23"/>
  <c r="Q23"/>
  <c r="R23"/>
  <c r="S23"/>
  <c r="T23"/>
  <c r="U23"/>
  <c r="V23"/>
  <c r="W23"/>
  <c r="X23"/>
  <c r="Y23"/>
  <c r="Z23"/>
  <c r="AB23"/>
  <c r="A24"/>
  <c r="B24"/>
  <c r="C24"/>
  <c r="D24"/>
  <c r="E24"/>
  <c r="G24"/>
  <c r="H24"/>
  <c r="I24"/>
  <c r="J24"/>
  <c r="K24"/>
  <c r="L24"/>
  <c r="M24"/>
  <c r="N24"/>
  <c r="O24"/>
  <c r="P24"/>
  <c r="Q24"/>
  <c r="R24"/>
  <c r="S24"/>
  <c r="T24"/>
  <c r="U24"/>
  <c r="V24"/>
  <c r="W24"/>
  <c r="X24"/>
  <c r="Y24"/>
  <c r="Z24"/>
  <c r="AB24"/>
  <c r="A25"/>
  <c r="B25"/>
  <c r="C25"/>
  <c r="D25"/>
  <c r="E25"/>
  <c r="I25"/>
  <c r="J25"/>
  <c r="K25"/>
  <c r="L25"/>
  <c r="M25"/>
  <c r="N25"/>
  <c r="O25"/>
  <c r="P25"/>
  <c r="Q25"/>
  <c r="R25"/>
  <c r="S25"/>
  <c r="T25"/>
  <c r="U25"/>
  <c r="V25"/>
  <c r="W25"/>
  <c r="X25"/>
  <c r="Y25"/>
  <c r="Z25"/>
  <c r="AB25"/>
  <c r="A26"/>
  <c r="B26"/>
  <c r="C26"/>
  <c r="D26"/>
  <c r="E26"/>
  <c r="I26"/>
  <c r="J26"/>
  <c r="K26"/>
  <c r="L26"/>
  <c r="M26"/>
  <c r="N26"/>
  <c r="O26"/>
  <c r="P26"/>
  <c r="Q26"/>
  <c r="R26"/>
  <c r="S26"/>
  <c r="T26"/>
  <c r="U26"/>
  <c r="V26"/>
  <c r="W26"/>
  <c r="X26"/>
  <c r="Y26"/>
  <c r="Z26"/>
  <c r="AB26"/>
  <c r="A27"/>
  <c r="B27"/>
  <c r="C27"/>
  <c r="D27"/>
  <c r="E27"/>
  <c r="I27"/>
  <c r="J27"/>
  <c r="K27"/>
  <c r="L27"/>
  <c r="M27"/>
  <c r="N27"/>
  <c r="O27"/>
  <c r="P27"/>
  <c r="Q27"/>
  <c r="R27"/>
  <c r="S27"/>
  <c r="T27"/>
  <c r="U27"/>
  <c r="V27"/>
  <c r="W27"/>
  <c r="X27"/>
  <c r="Y27"/>
  <c r="Z27"/>
  <c r="AB27"/>
  <c r="A28"/>
  <c r="B28"/>
  <c r="C28"/>
  <c r="D28"/>
  <c r="E28"/>
  <c r="I28"/>
  <c r="J28"/>
  <c r="K28"/>
  <c r="L28"/>
  <c r="M28"/>
  <c r="N28"/>
  <c r="O28"/>
  <c r="P28"/>
  <c r="Q28"/>
  <c r="R28"/>
  <c r="S28"/>
  <c r="T28"/>
  <c r="U28"/>
  <c r="V28"/>
  <c r="W28"/>
  <c r="X28"/>
  <c r="Y28"/>
  <c r="Z28"/>
  <c r="AB28"/>
  <c r="AB17"/>
  <c r="AB16"/>
  <c r="AB15"/>
  <c r="AB14"/>
  <c r="AB13"/>
  <c r="AB12"/>
  <c r="AB11"/>
  <c r="AB10"/>
  <c r="AB9"/>
  <c r="AB8"/>
  <c r="AB7"/>
  <c r="AB6"/>
  <c r="AB5"/>
  <c r="AB3"/>
  <c r="AB2"/>
  <c r="AB1"/>
  <c r="Z2"/>
  <c r="Z3"/>
  <c r="Z5"/>
  <c r="Z6"/>
  <c r="Z7"/>
  <c r="Z8"/>
  <c r="Z9"/>
  <c r="Z10"/>
  <c r="Z11"/>
  <c r="Z12"/>
  <c r="Z13"/>
  <c r="Z14"/>
  <c r="Z15"/>
  <c r="Z16"/>
  <c r="Z17"/>
  <c r="Z1"/>
  <c r="A3"/>
  <c r="B3"/>
  <c r="C3"/>
  <c r="D3"/>
  <c r="E3"/>
  <c r="I3"/>
  <c r="J3"/>
  <c r="K3"/>
  <c r="L3"/>
  <c r="M3"/>
  <c r="N3"/>
  <c r="O3"/>
  <c r="P3"/>
  <c r="Q3"/>
  <c r="R3"/>
  <c r="S3"/>
  <c r="T3"/>
  <c r="U3"/>
  <c r="V3"/>
  <c r="W3"/>
  <c r="X3"/>
  <c r="Y3"/>
  <c r="A5"/>
  <c r="B5"/>
  <c r="C5"/>
  <c r="D5"/>
  <c r="E5"/>
  <c r="I5"/>
  <c r="J5"/>
  <c r="K5"/>
  <c r="L5"/>
  <c r="M5"/>
  <c r="N5"/>
  <c r="O5"/>
  <c r="P5"/>
  <c r="Q5"/>
  <c r="R5"/>
  <c r="S5"/>
  <c r="T5"/>
  <c r="U5"/>
  <c r="V5"/>
  <c r="W5"/>
  <c r="X5"/>
  <c r="Y5"/>
  <c r="A6"/>
  <c r="B6"/>
  <c r="C6"/>
  <c r="D6"/>
  <c r="E6"/>
  <c r="I6"/>
  <c r="J6"/>
  <c r="K6"/>
  <c r="L6"/>
  <c r="M6"/>
  <c r="N6"/>
  <c r="O6"/>
  <c r="P6"/>
  <c r="Q6"/>
  <c r="R6"/>
  <c r="S6"/>
  <c r="T6"/>
  <c r="U6"/>
  <c r="V6"/>
  <c r="W6"/>
  <c r="X6"/>
  <c r="Y6"/>
  <c r="A7"/>
  <c r="B7"/>
  <c r="C7"/>
  <c r="D7"/>
  <c r="E7"/>
  <c r="I7"/>
  <c r="J7"/>
  <c r="K7"/>
  <c r="L7"/>
  <c r="M7"/>
  <c r="N7"/>
  <c r="O7"/>
  <c r="P7"/>
  <c r="Q7"/>
  <c r="R7"/>
  <c r="S7"/>
  <c r="T7"/>
  <c r="U7"/>
  <c r="V7"/>
  <c r="W7"/>
  <c r="X7"/>
  <c r="Y7"/>
  <c r="A8"/>
  <c r="B8"/>
  <c r="C8"/>
  <c r="D8"/>
  <c r="E8"/>
  <c r="I8"/>
  <c r="J8"/>
  <c r="K8"/>
  <c r="L8"/>
  <c r="M8"/>
  <c r="N8"/>
  <c r="O8"/>
  <c r="P8"/>
  <c r="Q8"/>
  <c r="R8"/>
  <c r="S8"/>
  <c r="T8"/>
  <c r="U8"/>
  <c r="V8"/>
  <c r="W8"/>
  <c r="X8"/>
  <c r="Y8"/>
  <c r="A9"/>
  <c r="B9"/>
  <c r="C9"/>
  <c r="D9"/>
  <c r="E9"/>
  <c r="I9"/>
  <c r="J9"/>
  <c r="K9"/>
  <c r="L9"/>
  <c r="M9"/>
  <c r="N9"/>
  <c r="O9"/>
  <c r="P9"/>
  <c r="Q9"/>
  <c r="R9"/>
  <c r="S9"/>
  <c r="T9"/>
  <c r="U9"/>
  <c r="V9"/>
  <c r="W9"/>
  <c r="X9"/>
  <c r="Y9"/>
  <c r="A10"/>
  <c r="B10"/>
  <c r="C10"/>
  <c r="D10"/>
  <c r="E10"/>
  <c r="I10"/>
  <c r="J10"/>
  <c r="K10"/>
  <c r="L10"/>
  <c r="M10"/>
  <c r="N10"/>
  <c r="O10"/>
  <c r="P10"/>
  <c r="Q10"/>
  <c r="R10"/>
  <c r="S10"/>
  <c r="T10"/>
  <c r="U10"/>
  <c r="V10"/>
  <c r="W10"/>
  <c r="X10"/>
  <c r="Y10"/>
  <c r="A11"/>
  <c r="B11"/>
  <c r="C11"/>
  <c r="D11"/>
  <c r="E11"/>
  <c r="I11"/>
  <c r="J11"/>
  <c r="K11"/>
  <c r="L11"/>
  <c r="M11"/>
  <c r="N11"/>
  <c r="O11"/>
  <c r="P11"/>
  <c r="Q11"/>
  <c r="R11"/>
  <c r="S11"/>
  <c r="T11"/>
  <c r="U11"/>
  <c r="V11"/>
  <c r="W11"/>
  <c r="X11"/>
  <c r="Y11"/>
  <c r="A12"/>
  <c r="B12"/>
  <c r="C12"/>
  <c r="D12"/>
  <c r="E12"/>
  <c r="I12"/>
  <c r="J12"/>
  <c r="K12"/>
  <c r="L12"/>
  <c r="M12"/>
  <c r="N12"/>
  <c r="O12"/>
  <c r="P12"/>
  <c r="Q12"/>
  <c r="R12"/>
  <c r="S12"/>
  <c r="T12"/>
  <c r="U12"/>
  <c r="V12"/>
  <c r="W12"/>
  <c r="X12"/>
  <c r="A13"/>
  <c r="B13"/>
  <c r="C13"/>
  <c r="D13"/>
  <c r="E13"/>
  <c r="I13"/>
  <c r="J13"/>
  <c r="K13"/>
  <c r="L13"/>
  <c r="M13"/>
  <c r="N13"/>
  <c r="O13"/>
  <c r="P13"/>
  <c r="Q13"/>
  <c r="R13"/>
  <c r="S13"/>
  <c r="T13"/>
  <c r="U13"/>
  <c r="V13"/>
  <c r="W13"/>
  <c r="X13"/>
  <c r="A14"/>
  <c r="B14"/>
  <c r="C14"/>
  <c r="D14"/>
  <c r="E14"/>
  <c r="I14"/>
  <c r="J14"/>
  <c r="K14"/>
  <c r="L14"/>
  <c r="M14"/>
  <c r="N14"/>
  <c r="O14"/>
  <c r="P14"/>
  <c r="Q14"/>
  <c r="R14"/>
  <c r="S14"/>
  <c r="T14"/>
  <c r="U14"/>
  <c r="V14"/>
  <c r="W14"/>
  <c r="X14"/>
  <c r="Y14"/>
  <c r="A15"/>
  <c r="B15"/>
  <c r="C15"/>
  <c r="D15"/>
  <c r="E15"/>
  <c r="I15"/>
  <c r="J15"/>
  <c r="K15"/>
  <c r="L15"/>
  <c r="M15"/>
  <c r="N15"/>
  <c r="O15"/>
  <c r="P15"/>
  <c r="Q15"/>
  <c r="R15"/>
  <c r="S15"/>
  <c r="T15"/>
  <c r="U15"/>
  <c r="V15"/>
  <c r="W15"/>
  <c r="X15"/>
  <c r="Y15"/>
  <c r="A16"/>
  <c r="B16"/>
  <c r="C16"/>
  <c r="D16"/>
  <c r="E16"/>
  <c r="I16"/>
  <c r="J16"/>
  <c r="K16"/>
  <c r="L16"/>
  <c r="M16"/>
  <c r="N16"/>
  <c r="O16"/>
  <c r="P16"/>
  <c r="Q16"/>
  <c r="R16"/>
  <c r="S16"/>
  <c r="T16"/>
  <c r="U16"/>
  <c r="V16"/>
  <c r="W16"/>
  <c r="X16"/>
  <c r="Y16"/>
  <c r="A17"/>
  <c r="B17"/>
  <c r="C17"/>
  <c r="D17"/>
  <c r="E17"/>
  <c r="I17"/>
  <c r="J17"/>
  <c r="K17"/>
  <c r="L17"/>
  <c r="M17"/>
  <c r="N17"/>
  <c r="O17"/>
  <c r="P17"/>
  <c r="Q17"/>
  <c r="R17"/>
  <c r="S17"/>
  <c r="T17"/>
  <c r="U17"/>
  <c r="V17"/>
  <c r="W17"/>
  <c r="X17"/>
  <c r="Y17"/>
  <c r="L2"/>
  <c r="M2"/>
  <c r="N2"/>
  <c r="O2"/>
  <c r="P2"/>
  <c r="Q2"/>
  <c r="R2"/>
  <c r="M1"/>
  <c r="N1"/>
  <c r="O1"/>
  <c r="P1"/>
  <c r="Q1"/>
  <c r="R1"/>
  <c r="B2"/>
  <c r="C2"/>
  <c r="C1"/>
  <c r="A2"/>
  <c r="D2"/>
  <c r="E2"/>
  <c r="I2"/>
  <c r="J2"/>
  <c r="K2"/>
  <c r="S2"/>
  <c r="T2"/>
  <c r="U2"/>
  <c r="V2"/>
  <c r="W2"/>
  <c r="X2"/>
  <c r="B1"/>
  <c r="D1"/>
  <c r="E1"/>
  <c r="F1"/>
  <c r="G1"/>
  <c r="H1"/>
  <c r="I1"/>
  <c r="J1"/>
  <c r="K1"/>
  <c r="L1"/>
  <c r="S1"/>
  <c r="T1"/>
  <c r="U1"/>
  <c r="V1"/>
  <c r="W1"/>
  <c r="X1"/>
  <c r="Y1"/>
  <c r="A1"/>
  <c r="F24"/>
  <c r="F23"/>
  <c r="F22"/>
  <c r="F21"/>
  <c r="F20"/>
  <c r="F19"/>
  <c r="F18"/>
  <c r="F32"/>
  <c r="F31"/>
  <c r="F30"/>
  <c r="F29"/>
  <c r="G32"/>
  <c r="G31"/>
  <c r="G30"/>
  <c r="G29"/>
  <c r="H29"/>
  <c r="H30"/>
  <c r="H31"/>
  <c r="H32"/>
  <c r="G40"/>
  <c r="H40"/>
  <c r="T40"/>
  <c r="F41"/>
  <c r="G41"/>
  <c r="H41"/>
  <c r="I41"/>
  <c r="G42"/>
  <c r="H42"/>
  <c r="K42"/>
  <c r="G43"/>
  <c r="H43"/>
  <c r="G44"/>
  <c r="H44"/>
  <c r="K44"/>
  <c r="T44"/>
  <c r="U44"/>
  <c r="F45"/>
  <c r="G45"/>
  <c r="H45"/>
  <c r="I45"/>
  <c r="K45"/>
  <c r="T45"/>
  <c r="U45"/>
  <c r="G46"/>
  <c r="H46"/>
  <c r="K46"/>
  <c r="T46"/>
  <c r="U46"/>
  <c r="G47"/>
  <c r="H47"/>
  <c r="K47"/>
  <c r="T47"/>
  <c r="U47"/>
  <c r="G35"/>
  <c r="H35"/>
  <c r="K35"/>
  <c r="G36"/>
  <c r="H36"/>
  <c r="K36"/>
  <c r="F37"/>
  <c r="G37"/>
  <c r="H37"/>
  <c r="I37"/>
  <c r="K37"/>
  <c r="F38"/>
  <c r="G38"/>
  <c r="H38"/>
  <c r="F39"/>
  <c r="G39"/>
  <c r="H39"/>
  <c r="I39"/>
  <c r="K39"/>
  <c r="F33"/>
  <c r="G33"/>
  <c r="H33"/>
  <c r="G4"/>
  <c r="H4"/>
  <c r="G25"/>
  <c r="H25"/>
  <c r="G26"/>
  <c r="H26"/>
  <c r="G27"/>
  <c r="H27"/>
  <c r="G3"/>
  <c r="H3"/>
  <c r="G5"/>
  <c r="H5"/>
  <c r="G6"/>
  <c r="H6"/>
  <c r="G7"/>
  <c r="H7"/>
  <c r="G8"/>
  <c r="H8"/>
  <c r="G9"/>
  <c r="H9"/>
  <c r="G10"/>
  <c r="H10"/>
  <c r="G11"/>
  <c r="H11"/>
  <c r="G12"/>
  <c r="H12"/>
  <c r="G13"/>
  <c r="H13"/>
  <c r="G14"/>
  <c r="H14"/>
  <c r="G15"/>
  <c r="H15"/>
  <c r="G16"/>
  <c r="H16"/>
  <c r="G17"/>
  <c r="H17"/>
  <c r="F3"/>
  <c r="F5"/>
  <c r="F7"/>
  <c r="F17"/>
  <c r="F16"/>
  <c r="F15"/>
  <c r="F13"/>
  <c r="F12"/>
  <c r="F11"/>
  <c r="F10"/>
  <c r="F9"/>
  <c r="F8"/>
  <c r="F6"/>
  <c r="F26"/>
  <c r="F25"/>
  <c r="F27"/>
  <c r="F14"/>
  <c r="F4"/>
  <c r="I4"/>
  <c r="G28"/>
  <c r="F28"/>
  <c r="H28"/>
  <c r="F40"/>
  <c r="I40"/>
  <c r="F42"/>
  <c r="I42"/>
  <c r="F43"/>
  <c r="I43"/>
  <c r="F44"/>
  <c r="I44"/>
  <c r="F46"/>
  <c r="I46"/>
  <c r="F47"/>
  <c r="I47"/>
  <c r="F34"/>
  <c r="G34"/>
  <c r="H34"/>
  <c r="K34"/>
  <c r="F35"/>
  <c r="I35"/>
  <c r="F36"/>
  <c r="I36"/>
  <c r="G2"/>
  <c r="H2"/>
  <c r="F2"/>
  <c r="D6" i="5"/>
  <c r="A78" i="1"/>
  <c r="P35"/>
  <c r="P40"/>
  <c r="M40"/>
  <c r="B78"/>
  <c r="C78"/>
  <c r="D78"/>
  <c r="E78"/>
  <c r="F78"/>
  <c r="G78"/>
  <c r="A79"/>
  <c r="P39"/>
  <c r="P41"/>
  <c r="M41"/>
  <c r="B79"/>
  <c r="C79"/>
  <c r="D79"/>
  <c r="E79"/>
  <c r="F79"/>
  <c r="G79"/>
  <c r="A80"/>
  <c r="P43"/>
  <c r="P42"/>
  <c r="M42"/>
  <c r="B80"/>
  <c r="C80"/>
  <c r="D80"/>
  <c r="E80"/>
  <c r="F80"/>
  <c r="G80"/>
  <c r="A81"/>
  <c r="M43"/>
  <c r="B81"/>
  <c r="C81"/>
  <c r="D81"/>
  <c r="E81"/>
  <c r="F81"/>
  <c r="G81"/>
  <c r="A82"/>
  <c r="P44"/>
  <c r="M44"/>
  <c r="B82"/>
  <c r="C82"/>
  <c r="D82"/>
  <c r="E82"/>
  <c r="F82"/>
  <c r="G82"/>
  <c r="A83"/>
  <c r="P45"/>
  <c r="M45"/>
  <c r="B83"/>
  <c r="C83"/>
  <c r="D83"/>
  <c r="E83"/>
  <c r="F83"/>
  <c r="G83"/>
  <c r="A84"/>
  <c r="P46"/>
  <c r="M46"/>
  <c r="B84"/>
  <c r="C84"/>
  <c r="D84"/>
  <c r="E84"/>
  <c r="F84"/>
  <c r="G84"/>
  <c r="A85"/>
  <c r="P47"/>
  <c r="M47"/>
  <c r="B85"/>
  <c r="C85"/>
  <c r="D85"/>
  <c r="E85"/>
  <c r="F85"/>
  <c r="G85"/>
  <c r="AL34"/>
  <c r="AL35"/>
  <c r="AL36"/>
  <c r="AL37"/>
  <c r="AL38"/>
  <c r="AL39"/>
  <c r="AB44"/>
  <c r="AB45"/>
  <c r="AB46"/>
  <c r="AB47"/>
  <c r="AA46"/>
  <c r="AA45"/>
  <c r="AA40"/>
  <c r="AA44"/>
  <c r="AA47"/>
  <c r="R42"/>
  <c r="R46"/>
  <c r="R47"/>
  <c r="R34"/>
  <c r="R45"/>
  <c r="R39"/>
  <c r="R44"/>
  <c r="L40"/>
  <c r="O40"/>
  <c r="L41"/>
  <c r="O41"/>
  <c r="L42"/>
  <c r="O42"/>
  <c r="L43"/>
  <c r="O43"/>
  <c r="L44"/>
  <c r="O44"/>
  <c r="L45"/>
  <c r="O45"/>
  <c r="L46"/>
  <c r="O46"/>
  <c r="L47"/>
  <c r="O47"/>
  <c r="K40"/>
  <c r="N40"/>
  <c r="K41"/>
  <c r="N41"/>
  <c r="K42"/>
  <c r="N42"/>
  <c r="K43"/>
  <c r="N43"/>
  <c r="K44"/>
  <c r="N44"/>
  <c r="K45"/>
  <c r="N45"/>
  <c r="K46"/>
  <c r="N46"/>
  <c r="K47"/>
  <c r="N47"/>
  <c r="L39"/>
  <c r="L35"/>
  <c r="L34"/>
  <c r="K39"/>
  <c r="I34"/>
  <c r="A72"/>
  <c r="J34"/>
  <c r="M34"/>
  <c r="B72"/>
  <c r="C72"/>
  <c r="D72"/>
  <c r="E72"/>
  <c r="F72"/>
  <c r="G72"/>
  <c r="A73"/>
  <c r="I35"/>
  <c r="J35"/>
  <c r="M35"/>
  <c r="B73"/>
  <c r="C73"/>
  <c r="D73"/>
  <c r="E73"/>
  <c r="F73"/>
  <c r="G73"/>
  <c r="A74"/>
  <c r="I36"/>
  <c r="J36"/>
  <c r="P36"/>
  <c r="M36"/>
  <c r="B74"/>
  <c r="C74"/>
  <c r="D74"/>
  <c r="E74"/>
  <c r="F74"/>
  <c r="G74"/>
  <c r="A75"/>
  <c r="I37"/>
  <c r="J37"/>
  <c r="P37"/>
  <c r="M37"/>
  <c r="B75"/>
  <c r="C75"/>
  <c r="D75"/>
  <c r="E75"/>
  <c r="F75"/>
  <c r="G75"/>
  <c r="A76"/>
  <c r="I38"/>
  <c r="J38"/>
  <c r="M38"/>
  <c r="B76"/>
  <c r="C76"/>
  <c r="D76"/>
  <c r="E76"/>
  <c r="F76"/>
  <c r="G76"/>
  <c r="A77"/>
  <c r="I39"/>
  <c r="J39"/>
  <c r="M39"/>
  <c r="B77"/>
  <c r="C77"/>
  <c r="D77"/>
  <c r="E77"/>
  <c r="F77"/>
  <c r="G77"/>
  <c r="O34"/>
  <c r="O35"/>
  <c r="L36"/>
  <c r="O36"/>
  <c r="L37"/>
  <c r="O37"/>
  <c r="L38"/>
  <c r="O38"/>
  <c r="O39"/>
  <c r="K34"/>
  <c r="N34"/>
  <c r="K35"/>
  <c r="N35"/>
  <c r="K36"/>
  <c r="N36"/>
  <c r="K37"/>
  <c r="N37"/>
  <c r="K38"/>
  <c r="N38"/>
  <c r="N39"/>
  <c r="R37"/>
  <c r="R36"/>
  <c r="R35"/>
  <c r="A71"/>
  <c r="M33"/>
  <c r="B71"/>
  <c r="C71"/>
  <c r="D71"/>
  <c r="E71"/>
  <c r="F71"/>
  <c r="G71"/>
  <c r="O28"/>
  <c r="O33"/>
  <c r="N33"/>
  <c r="AL33"/>
  <c r="P4"/>
  <c r="G53"/>
  <c r="M4"/>
  <c r="F53"/>
  <c r="E53"/>
  <c r="D53"/>
  <c r="C53"/>
  <c r="B53"/>
  <c r="A53"/>
  <c r="AL32"/>
  <c r="AL3"/>
  <c r="AL4"/>
  <c r="AL5"/>
  <c r="AL6"/>
  <c r="AL7"/>
  <c r="AL8"/>
  <c r="AL9"/>
  <c r="AL10"/>
  <c r="AL11"/>
  <c r="AL12"/>
  <c r="AL13"/>
  <c r="AL14"/>
  <c r="AL15"/>
  <c r="AL16"/>
  <c r="AL17"/>
  <c r="AL18"/>
  <c r="AL19"/>
  <c r="AL20"/>
  <c r="AL21"/>
  <c r="AL22"/>
  <c r="AL23"/>
  <c r="AL24"/>
  <c r="AL25"/>
  <c r="AL26"/>
  <c r="AL27"/>
  <c r="AL28"/>
  <c r="AL29"/>
  <c r="AL30"/>
  <c r="AL31"/>
  <c r="O4"/>
  <c r="N4"/>
  <c r="M6"/>
  <c r="M25"/>
  <c r="M26"/>
  <c r="M27"/>
  <c r="M28"/>
  <c r="I7"/>
  <c r="M7"/>
  <c r="M8"/>
  <c r="M9"/>
  <c r="M10"/>
  <c r="M11"/>
  <c r="M12"/>
  <c r="M13"/>
  <c r="M14"/>
  <c r="M15"/>
  <c r="M16"/>
  <c r="M17"/>
  <c r="M5"/>
  <c r="M3"/>
  <c r="M2"/>
  <c r="G52"/>
  <c r="G54"/>
  <c r="G55"/>
  <c r="G56"/>
  <c r="G57"/>
  <c r="G58"/>
  <c r="G59"/>
  <c r="G60"/>
  <c r="G61"/>
  <c r="G62"/>
  <c r="G63"/>
  <c r="G64"/>
  <c r="G65"/>
  <c r="G66"/>
  <c r="G67"/>
  <c r="G68"/>
  <c r="G69"/>
  <c r="G70"/>
  <c r="A67"/>
  <c r="B67"/>
  <c r="C67"/>
  <c r="D67"/>
  <c r="E67"/>
  <c r="F67"/>
  <c r="A68"/>
  <c r="B68"/>
  <c r="C68"/>
  <c r="D68"/>
  <c r="E68"/>
  <c r="F68"/>
  <c r="A69"/>
  <c r="B69"/>
  <c r="C69"/>
  <c r="D69"/>
  <c r="E69"/>
  <c r="F69"/>
  <c r="A70"/>
  <c r="B70"/>
  <c r="C70"/>
  <c r="D70"/>
  <c r="E70"/>
  <c r="F70"/>
  <c r="N28"/>
  <c r="O8"/>
  <c r="N8"/>
  <c r="O3"/>
  <c r="O5"/>
  <c r="O6"/>
  <c r="O7"/>
  <c r="O9"/>
  <c r="O10"/>
  <c r="O11"/>
  <c r="O12"/>
  <c r="O13"/>
  <c r="O14"/>
  <c r="O15"/>
  <c r="O16"/>
  <c r="O17"/>
  <c r="O25"/>
  <c r="O26"/>
  <c r="O27"/>
  <c r="O2"/>
  <c r="N3"/>
  <c r="N5"/>
  <c r="N6"/>
  <c r="N7"/>
  <c r="N9"/>
  <c r="N10"/>
  <c r="N11"/>
  <c r="N12"/>
  <c r="N13"/>
  <c r="N14"/>
  <c r="N15"/>
  <c r="N16"/>
  <c r="N17"/>
  <c r="N25"/>
  <c r="N26"/>
  <c r="N27"/>
  <c r="N2"/>
  <c r="F55"/>
  <c r="A65"/>
  <c r="B65"/>
  <c r="C65"/>
  <c r="D65"/>
  <c r="E65"/>
  <c r="F65"/>
  <c r="A66"/>
  <c r="B66"/>
  <c r="C66"/>
  <c r="D66"/>
  <c r="E66"/>
  <c r="F66"/>
  <c r="A52"/>
  <c r="A54"/>
  <c r="A55"/>
  <c r="A56"/>
  <c r="A57"/>
  <c r="A58"/>
  <c r="A59"/>
  <c r="A60"/>
  <c r="A61"/>
  <c r="A62"/>
  <c r="A63"/>
  <c r="A64"/>
  <c r="A51"/>
  <c r="AL2"/>
  <c r="C51"/>
  <c r="D51"/>
  <c r="E51"/>
  <c r="F51"/>
  <c r="C52"/>
  <c r="D52"/>
  <c r="E52"/>
  <c r="F52"/>
  <c r="C54"/>
  <c r="D54"/>
  <c r="E54"/>
  <c r="F54"/>
  <c r="C55"/>
  <c r="D55"/>
  <c r="E55"/>
  <c r="C56"/>
  <c r="D56"/>
  <c r="E56"/>
  <c r="F56"/>
  <c r="C57"/>
  <c r="D57"/>
  <c r="E57"/>
  <c r="F57"/>
  <c r="C58"/>
  <c r="D58"/>
  <c r="E58"/>
  <c r="F58"/>
  <c r="C59"/>
  <c r="D59"/>
  <c r="E59"/>
  <c r="F59"/>
  <c r="C60"/>
  <c r="D60"/>
  <c r="E60"/>
  <c r="F60"/>
  <c r="C61"/>
  <c r="D61"/>
  <c r="E61"/>
  <c r="F61"/>
  <c r="C62"/>
  <c r="D62"/>
  <c r="E62"/>
  <c r="F62"/>
  <c r="C63"/>
  <c r="D63"/>
  <c r="E63"/>
  <c r="F63"/>
  <c r="C64"/>
  <c r="D64"/>
  <c r="E64"/>
  <c r="F64"/>
  <c r="B52"/>
  <c r="B54"/>
  <c r="B55"/>
  <c r="B56"/>
  <c r="B57"/>
  <c r="B58"/>
  <c r="B59"/>
  <c r="B60"/>
  <c r="B61"/>
  <c r="B62"/>
  <c r="B63"/>
  <c r="B64"/>
  <c r="B51"/>
  <c r="G51"/>
</calcChain>
</file>

<file path=xl/sharedStrings.xml><?xml version="1.0" encoding="utf-8"?>
<sst xmlns="http://schemas.openxmlformats.org/spreadsheetml/2006/main" count="167" uniqueCount="137">
  <si>
    <t xml:space="preserve">ReEDs Sheet; also Sullivan et al (2008), NREL/CP-670-43510 Conference Paper for o&amp;m costs, declanation rate, etc; $1,200,000 taken as capital cost in 2010 rather than 2004 based on conversation with Hernandez, also The storage efficiency of the the storage phase of compressed air energy storage from Samir Succar and Robert H. Williams: Compressed Air Energy Storage: Theory, Resources, And Applications For Wind Power, p. 39
</t>
    <phoneticPr fontId="2" type="noConversion"/>
  </si>
  <si>
    <t>Geothermal_EP</t>
    <phoneticPr fontId="2" type="noConversion"/>
  </si>
  <si>
    <t>CCGT_EP</t>
    <phoneticPr fontId="2" type="noConversion"/>
  </si>
  <si>
    <t>Gas_Combustion_Turbine_EP</t>
    <phoneticPr fontId="2" type="noConversion"/>
  </si>
  <si>
    <t>Wind</t>
    <phoneticPr fontId="2" type="noConversion"/>
  </si>
  <si>
    <t>price_and_dollar_year</t>
    <phoneticPr fontId="2" type="noConversion"/>
  </si>
  <si>
    <t>Gas</t>
  </si>
  <si>
    <t>year_4_cost_fraction</t>
    <phoneticPr fontId="2" type="noConversion"/>
  </si>
  <si>
    <t>year_5_cost_fraction</t>
    <phoneticPr fontId="2" type="noConversion"/>
  </si>
  <si>
    <t>year_6_cost_fraction</t>
    <phoneticPr fontId="2" type="noConversion"/>
  </si>
  <si>
    <t>fixed_o_m_$2007</t>
    <phoneticPr fontId="2" type="noConversion"/>
  </si>
  <si>
    <t>heat_rate_mbtu_per_mwh</t>
    <phoneticPr fontId="2" type="noConversion"/>
  </si>
  <si>
    <t>Commercial_PV</t>
    <phoneticPr fontId="2" type="noConversion"/>
  </si>
  <si>
    <t>min_build_year</t>
    <phoneticPr fontId="2" type="noConversion"/>
  </si>
  <si>
    <t>Gas_Combustion_Turbine_Cogen_EP</t>
    <phoneticPr fontId="2" type="noConversion"/>
  </si>
  <si>
    <t>Coal_Steam_Turbine_Cogen_EP</t>
    <phoneticPr fontId="2" type="noConversion"/>
  </si>
  <si>
    <t>Gas_Steam_Turbine_Cogen_EP</t>
    <phoneticPr fontId="2" type="noConversion"/>
  </si>
  <si>
    <t>CCGT_Cogen_EP</t>
    <phoneticPr fontId="2" type="noConversion"/>
  </si>
  <si>
    <t>Coal</t>
  </si>
  <si>
    <t>Uranium</t>
  </si>
  <si>
    <t>storage_efficiency</t>
  </si>
  <si>
    <t>max_store_rate</t>
  </si>
  <si>
    <t>ccs</t>
    <phoneticPr fontId="2" type="noConversion"/>
  </si>
  <si>
    <t>Coal</t>
    <phoneticPr fontId="2" type="noConversion"/>
  </si>
  <si>
    <t>Uranium</t>
    <phoneticPr fontId="2" type="noConversion"/>
  </si>
  <si>
    <t>var_o_m_$2007</t>
    <phoneticPr fontId="2" type="noConversion"/>
  </si>
  <si>
    <t>construction_time_years</t>
    <phoneticPr fontId="2" type="noConversion"/>
  </si>
  <si>
    <t>Coal_Steam_Turbine_Cogen_EP</t>
  </si>
  <si>
    <t>Gas_Steam_Turbine_Cogen_EP</t>
  </si>
  <si>
    <t>connect_cost_generic_$2007_per_mw</t>
    <phoneticPr fontId="2" type="noConversion"/>
  </si>
  <si>
    <t>fuel</t>
    <phoneticPr fontId="2" type="noConversion"/>
  </si>
  <si>
    <t>Gas</t>
    <phoneticPr fontId="2" type="noConversion"/>
  </si>
  <si>
    <t>Coal_Steam_Turbine_CCS_EP</t>
    <phoneticPr fontId="2" type="noConversion"/>
  </si>
  <si>
    <t>Gas_Steam_Turbine_CCS_EP</t>
    <phoneticPr fontId="2" type="noConversion"/>
  </si>
  <si>
    <t>CapEx from SAM with Solar Field area = 800000m^2 and 6h TES, construction cost mulitplier and yearly cost fraction from CSP on ReEDs sheet- it's unclear how much these change with storage... assumed to be the same here, cost declination rate and fixed OM from Mark Mehos estimate on ReEDs sheet - took 2020 fixed OM value.  Most places put VarOM at 0, so this was done here</t>
    <phoneticPr fontId="2" type="noConversion"/>
  </si>
  <si>
    <t>CSP_Trough_No_Storage</t>
    <phoneticPr fontId="2" type="noConversion"/>
  </si>
  <si>
    <t>CSP_Trough_6h_Storage</t>
    <phoneticPr fontId="2" type="noConversion"/>
  </si>
  <si>
    <t>Wind</t>
  </si>
  <si>
    <t>Central_PV</t>
    <phoneticPr fontId="2" type="noConversion"/>
  </si>
  <si>
    <t>construction_cost_multipulier</t>
    <phoneticPr fontId="2" type="noConversion"/>
  </si>
  <si>
    <t>fixed_o_m</t>
    <phoneticPr fontId="2" type="noConversion"/>
  </si>
  <si>
    <t>var_o_m</t>
    <phoneticPr fontId="2" type="noConversion"/>
  </si>
  <si>
    <t>Nuclear_EP</t>
    <phoneticPr fontId="2" type="noConversion"/>
  </si>
  <si>
    <t>Biomass_Steam_Turbine</t>
  </si>
  <si>
    <t>Hydro_NonPumped</t>
    <phoneticPr fontId="2" type="noConversion"/>
  </si>
  <si>
    <t>Hydro_Pumped</t>
    <phoneticPr fontId="2" type="noConversion"/>
  </si>
  <si>
    <t>Water</t>
    <phoneticPr fontId="2" type="noConversion"/>
  </si>
  <si>
    <t>Water</t>
    <phoneticPr fontId="2" type="noConversion"/>
  </si>
  <si>
    <t>ReEDs Sheet, cost declination rate assumed to be that of a gas steam turbine</t>
  </si>
  <si>
    <t>Biomass_IGCC</t>
  </si>
  <si>
    <t>EIA, cost declination rate, construction time, lifetime, outage rates assumed to be equal to coal IGCC</t>
  </si>
  <si>
    <t>Coal_IGCC</t>
  </si>
  <si>
    <t>can_build_new</t>
  </si>
  <si>
    <t>forced_outage_rate</t>
    <phoneticPr fontId="2" type="noConversion"/>
  </si>
  <si>
    <t>scheduled_outage_rate</t>
    <phoneticPr fontId="2" type="noConversion"/>
  </si>
  <si>
    <t>CapEx from SAM with Solar Field area = 600000m^2, construction cost mulitplier and yearly cost fraction from ReEDs sheet, cost declination rate and fixed OM from DOE solar program costs on ReEDs sheet - took 2020 fixed OM value.  Most places put VarOM at 0, so this was done here</t>
    <phoneticPr fontId="2" type="noConversion"/>
  </si>
  <si>
    <t>Coal_CCS</t>
    <phoneticPr fontId="2" type="noConversion"/>
  </si>
  <si>
    <t>EIA, cost declination rate, construction time, lifetime, outage rates assumed to be equal to gas combustion turbine</t>
  </si>
  <si>
    <t>CCGT_Cogen_EP</t>
  </si>
  <si>
    <t>Gas_Combustion_Turbine_CCS_EP</t>
    <phoneticPr fontId="2" type="noConversion"/>
  </si>
  <si>
    <t>Wind_EP</t>
    <phoneticPr fontId="2" type="noConversion"/>
  </si>
  <si>
    <t>Gas</t>
    <phoneticPr fontId="2" type="noConversion"/>
  </si>
  <si>
    <t>Wind</t>
    <phoneticPr fontId="2" type="noConversion"/>
  </si>
  <si>
    <t>CCGT_CCS_EP</t>
    <phoneticPr fontId="2" type="noConversion"/>
  </si>
  <si>
    <t>Gas_Combustion_Turbine_Cogen_CCS_EP</t>
    <phoneticPr fontId="2" type="noConversion"/>
  </si>
  <si>
    <t>Coal_Steam_Turbine_Cogen_CCS_EP</t>
    <phoneticPr fontId="2" type="noConversion"/>
  </si>
  <si>
    <t>Gas_Steam_Turbine_Cogen_CCS_EP</t>
    <phoneticPr fontId="2" type="noConversion"/>
  </si>
  <si>
    <t>CCGT_Cogen_CCS_EP</t>
    <phoneticPr fontId="2" type="noConversion"/>
  </si>
  <si>
    <t>Black and Veatch for REFutures (12-02-09 update) (onReEDs sheet) for capital cost, EIA says minimum learning by 2025 is 20%, so this is a 1.1% declination rate, capital cost multipulier from EIA,http://graysharboroceanenergy.com/Documents/LIPA%20Offshore%20Wind%20rept.pdf for total outage rate of 3%, distributed by guess</t>
    <phoneticPr fontId="2" type="noConversion"/>
  </si>
  <si>
    <t>Cost Declination Rate (%/yr)</t>
    <phoneticPr fontId="2" type="noConversion"/>
  </si>
  <si>
    <t>Resultant Capital Costs ($2007/MW) in Investment Period Years</t>
    <phoneticPr fontId="2" type="noConversion"/>
  </si>
  <si>
    <t>Concentrating_PV</t>
    <phoneticPr fontId="2" type="noConversion"/>
  </si>
  <si>
    <t>Solar</t>
    <phoneticPr fontId="2" type="noConversion"/>
  </si>
  <si>
    <t>(in 2010 $)</t>
    <phoneticPr fontId="2" type="noConversion"/>
  </si>
  <si>
    <t>year</t>
    <phoneticPr fontId="2" type="noConversion"/>
  </si>
  <si>
    <t>$/Wp</t>
    <phoneticPr fontId="2" type="noConversion"/>
  </si>
  <si>
    <t>CPV Consortium numbers (It's more or less SolFocus)</t>
    <phoneticPr fontId="2" type="noConversion"/>
  </si>
  <si>
    <t>cost declination rate</t>
    <phoneticPr fontId="2" type="noConversion"/>
  </si>
  <si>
    <t>ReEDs Sheet, nukes run for 40 years at least, so the 30 year ReEDs lifetime was changed to 40, also the cost declination rate was set to 0.55% as nukes don't really obey the laws of mass production because they aren't mass produced</t>
    <phoneticPr fontId="2" type="noConversion"/>
  </si>
  <si>
    <t>CCGT</t>
  </si>
  <si>
    <t>ReEDs Sheet</t>
  </si>
  <si>
    <t>Gas_Combustion_Turbine</t>
  </si>
  <si>
    <t>CCGT_CCS</t>
    <phoneticPr fontId="2" type="noConversion"/>
  </si>
  <si>
    <t>Gas_Combustion_Turbine_CCS</t>
    <phoneticPr fontId="2" type="noConversion"/>
  </si>
  <si>
    <t>Bio_Gas_CCS</t>
    <phoneticPr fontId="2" type="noConversion"/>
  </si>
  <si>
    <t>Biomass_IGCC_CCS</t>
    <phoneticPr fontId="2" type="noConversion"/>
  </si>
  <si>
    <t>Coal_IGCC_CCS</t>
    <phoneticPr fontId="2" type="noConversion"/>
  </si>
  <si>
    <t>Coal_Steam_Turbine_CCS</t>
    <phoneticPr fontId="2" type="noConversion"/>
  </si>
  <si>
    <t>Gas_CCS</t>
    <phoneticPr fontId="2" type="noConversion"/>
  </si>
  <si>
    <t>overnight_cost_$2007</t>
    <phoneticPr fontId="2" type="noConversion"/>
  </si>
  <si>
    <t>ReEDs Sheet, cost declination rate assumed to be between ST and other techs (@1%).  EIA has minimum learning by 2025 as 10%, so this is roughly consistent</t>
  </si>
  <si>
    <t>storage</t>
    <phoneticPr fontId="2" type="noConversion"/>
  </si>
  <si>
    <t>Offshore_Wind</t>
  </si>
  <si>
    <t>Bio_Gas</t>
  </si>
  <si>
    <t>year_1_cost_fraction</t>
    <phoneticPr fontId="2" type="noConversion"/>
  </si>
  <si>
    <t>year_2_cost_fraction</t>
    <phoneticPr fontId="2" type="noConversion"/>
  </si>
  <si>
    <t>year_3_cost_fraction</t>
    <phoneticPr fontId="2" type="noConversion"/>
  </si>
  <si>
    <t>Battery_Storage</t>
    <phoneticPr fontId="2" type="noConversion"/>
  </si>
  <si>
    <t>Storage</t>
    <phoneticPr fontId="2" type="noConversion"/>
  </si>
  <si>
    <t>ReEDs Sheet</t>
    <phoneticPr fontId="2" type="noConversion"/>
  </si>
  <si>
    <t>Black and Veatch for REFutures (12-02-09 update) (onReEDs sheet) for capital cost, outage rates from Mathias</t>
    <phoneticPr fontId="2" type="noConversion"/>
  </si>
  <si>
    <t>technology</t>
  </si>
  <si>
    <t>overnight_cost_change</t>
  </si>
  <si>
    <t>intermittent</t>
  </si>
  <si>
    <t>resource_limited</t>
  </si>
  <si>
    <t>baseload</t>
  </si>
  <si>
    <t>min_build_capacity</t>
  </si>
  <si>
    <t>$year_of_costs</t>
  </si>
  <si>
    <t>cost_for_which_year?</t>
  </si>
  <si>
    <t xml:space="preserve">Solar Vision Study (see PV_Cost_Calc.xlsx) for costs, ReEDs sheet for construction cost multiplier and cost fractions, Matthias for forced outage rate </t>
    <phoneticPr fontId="2" type="noConversion"/>
  </si>
  <si>
    <t>interest_between_price_year_and_cost_year</t>
    <phoneticPr fontId="2" type="noConversion"/>
  </si>
  <si>
    <t>Residential_PV</t>
    <phoneticPr fontId="2" type="noConversion"/>
  </si>
  <si>
    <t>Geothermal</t>
    <phoneticPr fontId="2" type="noConversion"/>
  </si>
  <si>
    <t>Compressed_Air_Energy_Storage</t>
    <phoneticPr fontId="2" type="noConversion"/>
  </si>
  <si>
    <t>Gas</t>
    <phoneticPr fontId="2" type="noConversion"/>
  </si>
  <si>
    <t>source - all dispatch data from TEPPC_Generator_Categories</t>
    <phoneticPr fontId="2" type="noConversion"/>
  </si>
  <si>
    <t>technology_id</t>
    <phoneticPr fontId="2" type="noConversion"/>
  </si>
  <si>
    <t>max_age_years</t>
    <phoneticPr fontId="2" type="noConversion"/>
  </si>
  <si>
    <t>Solar</t>
    <phoneticPr fontId="2" type="noConversion"/>
  </si>
  <si>
    <t>Bio_Gas</t>
    <phoneticPr fontId="2" type="noConversion"/>
  </si>
  <si>
    <t>ReEDs Sheet, assumed to run for 40 years, not 60</t>
  </si>
  <si>
    <t>Coal_Steam_Turbine</t>
  </si>
  <si>
    <t>Nuclear</t>
  </si>
  <si>
    <t>Geothermal</t>
  </si>
  <si>
    <t>tech_name_again</t>
    <phoneticPr fontId="2" type="noConversion"/>
  </si>
  <si>
    <t>Coal_Steam_Turbine_EP</t>
    <phoneticPr fontId="2" type="noConversion"/>
  </si>
  <si>
    <t>Gas_Steam_Turbine_EP</t>
    <phoneticPr fontId="2" type="noConversion"/>
  </si>
  <si>
    <t>Bio_Solid_CCS</t>
    <phoneticPr fontId="2" type="noConversion"/>
  </si>
  <si>
    <t>DOE Solar Program Costs, took 2020 value for fixed O+M, 10% added to capital costs to go from utility to distributed, but also assumed a 5% declination rate, , outage rates from Mathias</t>
    <phoneticPr fontId="2" type="noConversion"/>
  </si>
  <si>
    <t>overnight_cost</t>
    <phoneticPr fontId="2" type="noConversion"/>
  </si>
  <si>
    <t>Solar</t>
    <phoneticPr fontId="2" type="noConversion"/>
  </si>
  <si>
    <t>Bio_Solid</t>
    <phoneticPr fontId="2" type="noConversion"/>
  </si>
  <si>
    <t>Gas_Combustion_Turbine_EP</t>
  </si>
  <si>
    <t>Coal_Steam_Turbine_EP</t>
  </si>
  <si>
    <t>Gas_Steam_Turbine_EP</t>
  </si>
  <si>
    <t>CCGT_EP</t>
  </si>
  <si>
    <t>Gas_Combustion_Turbine_Cogen_EP</t>
  </si>
</sst>
</file>

<file path=xl/styles.xml><?xml version="1.0" encoding="utf-8"?>
<styleSheet xmlns="http://schemas.openxmlformats.org/spreadsheetml/2006/main">
  <numFmts count="7">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quot;$&quot;#,##0.00_);[Red]\(&quot;$&quot;#,##0.00\)"/>
    <numFmt numFmtId="169" formatCode="0.0"/>
  </numFmts>
  <fonts count="3">
    <font>
      <sz val="10"/>
      <name val="Verdana"/>
    </font>
    <font>
      <b/>
      <sz val="10"/>
      <name val="Verdana"/>
    </font>
    <font>
      <sz val="8"/>
      <name val="Verdana"/>
    </font>
  </fonts>
  <fills count="2">
    <fill>
      <patternFill patternType="none"/>
    </fill>
    <fill>
      <patternFill patternType="gray125"/>
    </fill>
  </fills>
  <borders count="1">
    <border>
      <left/>
      <right/>
      <top/>
      <bottom/>
      <diagonal/>
    </border>
  </borders>
  <cellStyleXfs count="1">
    <xf numFmtId="0" fontId="0" fillId="0" borderId="0"/>
  </cellStyleXfs>
  <cellXfs count="37">
    <xf numFmtId="0" fontId="0" fillId="0" borderId="0" xfId="0"/>
    <xf numFmtId="2" fontId="0" fillId="0" borderId="0" xfId="0" applyNumberFormat="1"/>
    <xf numFmtId="169" fontId="0" fillId="0" borderId="0" xfId="0" applyNumberFormat="1"/>
    <xf numFmtId="0" fontId="0" fillId="0" borderId="0" xfId="0"/>
    <xf numFmtId="0" fontId="0" fillId="0" borderId="0" xfId="0"/>
    <xf numFmtId="0" fontId="0" fillId="0" borderId="0" xfId="0"/>
    <xf numFmtId="0" fontId="1" fillId="0" borderId="0" xfId="0" applyFon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1"/>
    <xf numFmtId="0" fontId="0" fillId="0" borderId="0" xfId="0"/>
    <xf numFmtId="0" fontId="0" fillId="0" borderId="0" xfId="0" applyFill="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applyAlignment="1">
      <alignment wrapText="1"/>
    </xf>
    <xf numFmtId="0" fontId="0" fillId="0" borderId="0" xfId="0"/>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4" Type="http://schemas.openxmlformats.org/officeDocument/2006/relationships/worksheet" Target="worksheets/sheet3.xml"/><Relationship Id="rId5" Type="http://schemas.openxmlformats.org/officeDocument/2006/relationships/theme" Target="theme/theme1.xml"/><Relationship Id="rId7" Type="http://schemas.openxmlformats.org/officeDocument/2006/relationships/sharedStrings" Target="sharedStrings.xml"/><Relationship Id="rId1" Type="http://schemas.openxmlformats.org/officeDocument/2006/relationships/chartsheet" Target="chartsheets/sheet1.xml"/><Relationship Id="rId2" Type="http://schemas.openxmlformats.org/officeDocument/2006/relationships/worksheet" Target="worksheets/sheet1.xml"/><Relationship Id="rId3" Type="http://schemas.openxmlformats.org/officeDocument/2006/relationships/worksheet" Target="worksheets/sheet2.xml"/><Relationship Id="rId6"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style val="2"/>
  <c:chart>
    <c:plotArea>
      <c:layout>
        <c:manualLayout>
          <c:layoutTarget val="inner"/>
          <c:xMode val="edge"/>
          <c:yMode val="edge"/>
          <c:x val="0.083611115487471"/>
          <c:y val="0.0265897427844818"/>
          <c:w val="0.663162311021483"/>
          <c:h val="0.832330168615077"/>
        </c:manualLayout>
      </c:layout>
      <c:lineChart>
        <c:grouping val="standard"/>
        <c:ser>
          <c:idx val="1"/>
          <c:order val="0"/>
          <c:tx>
            <c:strRef>
              <c:f>generator_costs!$A$50</c:f>
              <c:strCache>
                <c:ptCount val="1"/>
                <c:pt idx="0">
                  <c:v>technology</c:v>
                </c:pt>
              </c:strCache>
            </c:strRef>
          </c:tx>
          <c:spPr>
            <a:ln>
              <a:solidFill>
                <a:schemeClr val="bg1">
                  <a:lumMod val="85000"/>
                </a:schemeClr>
              </a:solidFill>
            </a:ln>
          </c:spPr>
          <c:marker>
            <c:symbol val="none"/>
          </c:marker>
          <c:val>
            <c:numRef>
              <c:f>generator_costs!$B$50:$F$50</c:f>
              <c:numCache>
                <c:formatCode>General</c:formatCode>
                <c:ptCount val="5"/>
                <c:pt idx="0">
                  <c:v>2010.0</c:v>
                </c:pt>
                <c:pt idx="1">
                  <c:v>2014.0</c:v>
                </c:pt>
                <c:pt idx="2">
                  <c:v>2018.0</c:v>
                </c:pt>
                <c:pt idx="3">
                  <c:v>2022.0</c:v>
                </c:pt>
                <c:pt idx="4">
                  <c:v>2026.0</c:v>
                </c:pt>
              </c:numCache>
            </c:numRef>
          </c:val>
        </c:ser>
        <c:ser>
          <c:idx val="2"/>
          <c:order val="1"/>
          <c:tx>
            <c:strRef>
              <c:f>generator_costs!$A$51</c:f>
              <c:strCache>
                <c:ptCount val="1"/>
                <c:pt idx="0">
                  <c:v>CCGT</c:v>
                </c:pt>
              </c:strCache>
            </c:strRef>
          </c:tx>
          <c:spPr>
            <a:ln>
              <a:solidFill>
                <a:schemeClr val="bg1">
                  <a:lumMod val="75000"/>
                </a:schemeClr>
              </a:solidFill>
            </a:ln>
          </c:spPr>
          <c:marker>
            <c:symbol val="none"/>
          </c:marker>
          <c:val>
            <c:numRef>
              <c:f>generator_costs!$B$51:$F$51</c:f>
              <c:numCache>
                <c:formatCode>0.00</c:formatCode>
                <c:ptCount val="5"/>
                <c:pt idx="0">
                  <c:v>1.05373898316</c:v>
                </c:pt>
                <c:pt idx="1">
                  <c:v>0.997979006275249</c:v>
                </c:pt>
                <c:pt idx="2">
                  <c:v>0.945169641517293</c:v>
                </c:pt>
                <c:pt idx="3">
                  <c:v>0.8951547533852</c:v>
                </c:pt>
                <c:pt idx="4">
                  <c:v>0.847786468492342</c:v>
                </c:pt>
              </c:numCache>
            </c:numRef>
          </c:val>
        </c:ser>
        <c:ser>
          <c:idx val="3"/>
          <c:order val="2"/>
          <c:tx>
            <c:strRef>
              <c:f>generator_costs!$A$52</c:f>
              <c:strCache>
                <c:ptCount val="1"/>
                <c:pt idx="0">
                  <c:v>Gas_Combustion_Turbine</c:v>
                </c:pt>
              </c:strCache>
            </c:strRef>
          </c:tx>
          <c:spPr>
            <a:ln>
              <a:solidFill>
                <a:schemeClr val="bg1">
                  <a:lumMod val="65000"/>
                </a:schemeClr>
              </a:solidFill>
            </a:ln>
          </c:spPr>
          <c:marker>
            <c:symbol val="none"/>
          </c:marker>
          <c:val>
            <c:numRef>
              <c:f>generator_costs!$B$52:$F$52</c:f>
              <c:numCache>
                <c:formatCode>0.00</c:formatCode>
                <c:ptCount val="5"/>
                <c:pt idx="0">
                  <c:v>0.6781919976</c:v>
                </c:pt>
                <c:pt idx="1">
                  <c:v>0.639963846773174</c:v>
                </c:pt>
                <c:pt idx="2">
                  <c:v>0.603890530448686</c:v>
                </c:pt>
                <c:pt idx="3">
                  <c:v>0.569850585473546</c:v>
                </c:pt>
                <c:pt idx="4">
                  <c:v>0.537729395298302</c:v>
                </c:pt>
              </c:numCache>
            </c:numRef>
          </c:val>
        </c:ser>
        <c:ser>
          <c:idx val="4"/>
          <c:order val="3"/>
          <c:tx>
            <c:strRef>
              <c:f>'generator_costs_04-08-2010'!#REF!</c:f>
              <c:strCache>
                <c:ptCount val="1"/>
                <c:pt idx="0">
                  <c:v>#REF!</c:v>
                </c:pt>
              </c:strCache>
            </c:strRef>
          </c:tx>
          <c:spPr>
            <a:ln>
              <a:solidFill>
                <a:schemeClr val="tx2">
                  <a:lumMod val="40000"/>
                  <a:lumOff val="60000"/>
                </a:schemeClr>
              </a:solidFill>
            </a:ln>
          </c:spPr>
          <c:marker>
            <c:symbol val="none"/>
          </c:marker>
          <c:val>
            <c:numRef>
              <c:f>'generator_costs_04-08-2010'!#REF!</c:f>
              <c:numCache>
                <c:formatCode>General</c:formatCode>
                <c:ptCount val="1"/>
                <c:pt idx="0">
                  <c:v>1.0</c:v>
                </c:pt>
              </c:numCache>
            </c:numRef>
          </c:val>
        </c:ser>
        <c:ser>
          <c:idx val="5"/>
          <c:order val="4"/>
          <c:tx>
            <c:strRef>
              <c:f>generator_costs!$A$54</c:f>
              <c:strCache>
                <c:ptCount val="1"/>
                <c:pt idx="0">
                  <c:v>Wind</c:v>
                </c:pt>
              </c:strCache>
            </c:strRef>
          </c:tx>
          <c:spPr>
            <a:ln>
              <a:solidFill>
                <a:schemeClr val="tx2">
                  <a:lumMod val="60000"/>
                  <a:lumOff val="40000"/>
                </a:schemeClr>
              </a:solidFill>
            </a:ln>
          </c:spPr>
          <c:marker>
            <c:symbol val="none"/>
          </c:marker>
          <c:val>
            <c:numRef>
              <c:f>generator_costs!$B$54:$F$54</c:f>
              <c:numCache>
                <c:formatCode>0.00</c:formatCode>
                <c:ptCount val="5"/>
                <c:pt idx="0">
                  <c:v>1.8400284</c:v>
                </c:pt>
                <c:pt idx="1">
                  <c:v>1.803502917395818</c:v>
                </c:pt>
                <c:pt idx="2">
                  <c:v>1.767702483861241</c:v>
                </c:pt>
                <c:pt idx="3">
                  <c:v>1.732612706810168</c:v>
                </c:pt>
                <c:pt idx="4">
                  <c:v>1.698219479356516</c:v>
                </c:pt>
              </c:numCache>
            </c:numRef>
          </c:val>
        </c:ser>
        <c:ser>
          <c:idx val="6"/>
          <c:order val="5"/>
          <c:tx>
            <c:strRef>
              <c:f>generator_costs!$A$55</c:f>
              <c:strCache>
                <c:ptCount val="1"/>
                <c:pt idx="0">
                  <c:v>Offshore_Wind</c:v>
                </c:pt>
              </c:strCache>
            </c:strRef>
          </c:tx>
          <c:spPr>
            <a:ln w="57150" cmpd="sng">
              <a:solidFill>
                <a:srgbClr val="FFFF00"/>
              </a:solidFill>
            </a:ln>
          </c:spPr>
          <c:marker>
            <c:symbol val="none"/>
          </c:marker>
          <c:val>
            <c:numRef>
              <c:f>generator_costs!$B$55:$F$55</c:f>
              <c:numCache>
                <c:formatCode>0.00</c:formatCode>
                <c:ptCount val="5"/>
                <c:pt idx="0">
                  <c:v>3.51501642</c:v>
                </c:pt>
                <c:pt idx="1">
                  <c:v>3.335769003237964</c:v>
                </c:pt>
                <c:pt idx="2">
                  <c:v>3.165662265373771</c:v>
                </c:pt>
                <c:pt idx="3">
                  <c:v>3.004230079685916</c:v>
                </c:pt>
                <c:pt idx="4">
                  <c:v>2.851030089472924</c:v>
                </c:pt>
              </c:numCache>
            </c:numRef>
          </c:val>
        </c:ser>
        <c:ser>
          <c:idx val="7"/>
          <c:order val="6"/>
          <c:tx>
            <c:strRef>
              <c:f>generator_costs!$A$56</c:f>
              <c:strCache>
                <c:ptCount val="1"/>
                <c:pt idx="0">
                  <c:v>Residential_PV</c:v>
                </c:pt>
              </c:strCache>
            </c:strRef>
          </c:tx>
          <c:spPr>
            <a:ln>
              <a:solidFill>
                <a:schemeClr val="accent6">
                  <a:lumMod val="75000"/>
                </a:schemeClr>
              </a:solidFill>
            </a:ln>
          </c:spPr>
          <c:marker>
            <c:symbol val="none"/>
          </c:marker>
          <c:val>
            <c:numRef>
              <c:f>generator_costs!$B$56:$F$56</c:f>
              <c:numCache>
                <c:formatCode>0.00</c:formatCode>
                <c:ptCount val="5"/>
                <c:pt idx="0">
                  <c:v>6.060075</c:v>
                </c:pt>
                <c:pt idx="1">
                  <c:v>4.967217415977422</c:v>
                </c:pt>
                <c:pt idx="2">
                  <c:v>4.071442821679502</c:v>
                </c:pt>
                <c:pt idx="3">
                  <c:v>3.337209802189359</c:v>
                </c:pt>
                <c:pt idx="4">
                  <c:v>2.735386385515947</c:v>
                </c:pt>
              </c:numCache>
            </c:numRef>
          </c:val>
        </c:ser>
        <c:ser>
          <c:idx val="8"/>
          <c:order val="7"/>
          <c:tx>
            <c:strRef>
              <c:f>generator_costs!$A$57</c:f>
              <c:strCache>
                <c:ptCount val="1"/>
                <c:pt idx="0">
                  <c:v>CSP_Trough_6h_Storage</c:v>
                </c:pt>
              </c:strCache>
            </c:strRef>
          </c:tx>
          <c:marker>
            <c:symbol val="none"/>
          </c:marker>
          <c:val>
            <c:numRef>
              <c:f>generator_costs!$B$57:$F$57</c:f>
              <c:numCache>
                <c:formatCode>0.00</c:formatCode>
                <c:ptCount val="5"/>
                <c:pt idx="0">
                  <c:v>6.91137825</c:v>
                </c:pt>
                <c:pt idx="1">
                  <c:v>5.74881255433581</c:v>
                </c:pt>
                <c:pt idx="2">
                  <c:v>4.78180249863897</c:v>
                </c:pt>
                <c:pt idx="3">
                  <c:v>3.977453590610535</c:v>
                </c:pt>
                <c:pt idx="4">
                  <c:v>3.30840453363841</c:v>
                </c:pt>
              </c:numCache>
            </c:numRef>
          </c:val>
        </c:ser>
        <c:ser>
          <c:idx val="9"/>
          <c:order val="8"/>
          <c:tx>
            <c:strRef>
              <c:f>generator_costs!$A$58</c:f>
              <c:strCache>
                <c:ptCount val="1"/>
                <c:pt idx="0">
                  <c:v>Bio_Gas</c:v>
                </c:pt>
              </c:strCache>
            </c:strRef>
          </c:tx>
          <c:spPr>
            <a:ln>
              <a:solidFill>
                <a:schemeClr val="accent3">
                  <a:lumMod val="75000"/>
                </a:schemeClr>
              </a:solidFill>
            </a:ln>
          </c:spPr>
          <c:marker>
            <c:symbol val="none"/>
          </c:marker>
          <c:val>
            <c:numRef>
              <c:f>generator_costs!$B$58:$F$58</c:f>
              <c:numCache>
                <c:formatCode>0.00</c:formatCode>
                <c:ptCount val="5"/>
                <c:pt idx="0">
                  <c:v>2.4706677653504</c:v>
                </c:pt>
                <c:pt idx="1">
                  <c:v>2.331401804809681</c:v>
                </c:pt>
                <c:pt idx="2">
                  <c:v>2.199985951854179</c:v>
                </c:pt>
                <c:pt idx="3">
                  <c:v>2.075977713653196</c:v>
                </c:pt>
                <c:pt idx="4">
                  <c:v>1.958959539697284</c:v>
                </c:pt>
              </c:numCache>
            </c:numRef>
          </c:val>
        </c:ser>
        <c:ser>
          <c:idx val="10"/>
          <c:order val="9"/>
          <c:tx>
            <c:strRef>
              <c:f>generator_costs!$A$59</c:f>
              <c:strCache>
                <c:ptCount val="1"/>
                <c:pt idx="0">
                  <c:v>Biomass_Steam_Turbine</c:v>
                </c:pt>
              </c:strCache>
            </c:strRef>
          </c:tx>
          <c:spPr>
            <a:ln>
              <a:solidFill>
                <a:schemeClr val="accent3">
                  <a:lumMod val="50000"/>
                </a:schemeClr>
              </a:solidFill>
            </a:ln>
          </c:spPr>
          <c:marker>
            <c:symbol val="none"/>
          </c:marker>
          <c:val>
            <c:numRef>
              <c:f>generator_costs!$B$59:$F$59</c:f>
              <c:numCache>
                <c:formatCode>0.00</c:formatCode>
                <c:ptCount val="5"/>
                <c:pt idx="0">
                  <c:v>3.16135611</c:v>
                </c:pt>
                <c:pt idx="1">
                  <c:v>3.092377960724313</c:v>
                </c:pt>
                <c:pt idx="2">
                  <c:v>3.024904857040437</c:v>
                </c:pt>
                <c:pt idx="3">
                  <c:v>2.958903960110895</c:v>
                </c:pt>
                <c:pt idx="4">
                  <c:v>2.894343147614212</c:v>
                </c:pt>
              </c:numCache>
            </c:numRef>
          </c:val>
        </c:ser>
        <c:ser>
          <c:idx val="11"/>
          <c:order val="10"/>
          <c:tx>
            <c:strRef>
              <c:f>generator_costs!$A$60</c:f>
              <c:strCache>
                <c:ptCount val="1"/>
                <c:pt idx="0">
                  <c:v>Biomass_IGCC</c:v>
                </c:pt>
              </c:strCache>
            </c:strRef>
          </c:tx>
          <c:spPr>
            <a:ln>
              <a:solidFill>
                <a:schemeClr val="accent2">
                  <a:lumMod val="50000"/>
                </a:schemeClr>
              </a:solidFill>
            </a:ln>
          </c:spPr>
          <c:marker>
            <c:symbol val="none"/>
          </c:marker>
          <c:val>
            <c:numRef>
              <c:f>generator_costs!$B$60:$F$60</c:f>
              <c:numCache>
                <c:formatCode>0.00</c:formatCode>
                <c:ptCount val="5"/>
                <c:pt idx="0">
                  <c:v>3.6298046115072</c:v>
                </c:pt>
                <c:pt idx="1">
                  <c:v>3.419643718785054</c:v>
                </c:pt>
                <c:pt idx="2">
                  <c:v>3.221650864168803</c:v>
                </c:pt>
                <c:pt idx="3">
                  <c:v>3.035121534323786</c:v>
                </c:pt>
                <c:pt idx="4">
                  <c:v>2.859392006306895</c:v>
                </c:pt>
              </c:numCache>
            </c:numRef>
          </c:val>
        </c:ser>
        <c:ser>
          <c:idx val="12"/>
          <c:order val="11"/>
          <c:tx>
            <c:strRef>
              <c:f>generator_costs!$A$61</c:f>
              <c:strCache>
                <c:ptCount val="1"/>
                <c:pt idx="0">
                  <c:v>Coal_IGCC</c:v>
                </c:pt>
              </c:strCache>
            </c:strRef>
          </c:tx>
          <c:spPr>
            <a:ln>
              <a:solidFill>
                <a:schemeClr val="accent2">
                  <a:lumMod val="75000"/>
                </a:schemeClr>
              </a:solidFill>
            </a:ln>
          </c:spPr>
          <c:marker>
            <c:symbol val="none"/>
          </c:marker>
          <c:val>
            <c:numRef>
              <c:f>generator_costs!$B$61:$F$61</c:f>
              <c:numCache>
                <c:formatCode>0.00</c:formatCode>
                <c:ptCount val="5"/>
                <c:pt idx="0">
                  <c:v>2.78271872658</c:v>
                </c:pt>
                <c:pt idx="1">
                  <c:v>2.62160298775519</c:v>
                </c:pt>
                <c:pt idx="2">
                  <c:v>2.469815637404973</c:v>
                </c:pt>
                <c:pt idx="3">
                  <c:v>2.326816574157705</c:v>
                </c:pt>
                <c:pt idx="4">
                  <c:v>2.192096967797786</c:v>
                </c:pt>
              </c:numCache>
            </c:numRef>
          </c:val>
        </c:ser>
        <c:ser>
          <c:idx val="13"/>
          <c:order val="12"/>
          <c:tx>
            <c:strRef>
              <c:f>generator_costs!$A$62</c:f>
              <c:strCache>
                <c:ptCount val="1"/>
                <c:pt idx="0">
                  <c:v>Coal_Steam_Turbine</c:v>
                </c:pt>
              </c:strCache>
            </c:strRef>
          </c:tx>
          <c:spPr>
            <a:ln>
              <a:solidFill>
                <a:schemeClr val="accent4">
                  <a:lumMod val="75000"/>
                </a:schemeClr>
              </a:solidFill>
            </a:ln>
          </c:spPr>
          <c:marker>
            <c:symbol val="none"/>
          </c:marker>
          <c:val>
            <c:numRef>
              <c:f>generator_costs!$B$62:$F$62</c:f>
              <c:numCache>
                <c:formatCode>0.00</c:formatCode>
                <c:ptCount val="5"/>
                <c:pt idx="0">
                  <c:v>2.2641732828</c:v>
                </c:pt>
                <c:pt idx="1">
                  <c:v>2.158307195446598</c:v>
                </c:pt>
                <c:pt idx="2">
                  <c:v>2.057391095153223</c:v>
                </c:pt>
                <c:pt idx="3">
                  <c:v>1.961193535075026</c:v>
                </c:pt>
                <c:pt idx="4">
                  <c:v>1.869493890141303</c:v>
                </c:pt>
              </c:numCache>
            </c:numRef>
          </c:val>
        </c:ser>
        <c:ser>
          <c:idx val="14"/>
          <c:order val="13"/>
          <c:tx>
            <c:strRef>
              <c:f>generator_costs!$A$63</c:f>
              <c:strCache>
                <c:ptCount val="1"/>
                <c:pt idx="0">
                  <c:v>Nuclear</c:v>
                </c:pt>
              </c:strCache>
            </c:strRef>
          </c:tx>
          <c:spPr>
            <a:ln>
              <a:solidFill>
                <a:srgbClr val="FF0000"/>
              </a:solidFill>
            </a:ln>
          </c:spPr>
          <c:marker>
            <c:symbol val="none"/>
          </c:marker>
          <c:val>
            <c:numRef>
              <c:f>generator_costs!$B$63:$F$63</c:f>
              <c:numCache>
                <c:formatCode>0.00</c:formatCode>
                <c:ptCount val="5"/>
                <c:pt idx="0">
                  <c:v>3.9822562656</c:v>
                </c:pt>
                <c:pt idx="1">
                  <c:v>3.9822562656</c:v>
                </c:pt>
                <c:pt idx="2">
                  <c:v>3.9822562656</c:v>
                </c:pt>
                <c:pt idx="3">
                  <c:v>3.9822562656</c:v>
                </c:pt>
                <c:pt idx="4">
                  <c:v>3.9822562656</c:v>
                </c:pt>
              </c:numCache>
            </c:numRef>
          </c:val>
        </c:ser>
        <c:ser>
          <c:idx val="0"/>
          <c:order val="14"/>
          <c:tx>
            <c:strRef>
              <c:f>generator_costs!$A$64</c:f>
              <c:strCache>
                <c:ptCount val="1"/>
                <c:pt idx="0">
                  <c:v>Geothermal</c:v>
                </c:pt>
              </c:strCache>
            </c:strRef>
          </c:tx>
          <c:marker>
            <c:symbol val="none"/>
          </c:marker>
          <c:val>
            <c:numRef>
              <c:f>generator_costs!$B$64:$F$64</c:f>
              <c:numCache>
                <c:formatCode>0.00</c:formatCode>
                <c:ptCount val="5"/>
                <c:pt idx="0">
                  <c:v>3.670926930000001</c:v>
                </c:pt>
                <c:pt idx="1">
                  <c:v>3.52627776195955</c:v>
                </c:pt>
                <c:pt idx="2">
                  <c:v>3.387328348290072</c:v>
                </c:pt>
                <c:pt idx="3">
                  <c:v>3.253854095927334</c:v>
                </c:pt>
                <c:pt idx="4">
                  <c:v>3.125639261669953</c:v>
                </c:pt>
              </c:numCache>
            </c:numRef>
          </c:val>
        </c:ser>
        <c:ser>
          <c:idx val="15"/>
          <c:order val="15"/>
          <c:tx>
            <c:strRef>
              <c:f>generator_costs!$A$65</c:f>
              <c:strCache>
                <c:ptCount val="1"/>
                <c:pt idx="0">
                  <c:v>Hydro_NonPumped</c:v>
                </c:pt>
              </c:strCache>
            </c:strRef>
          </c:tx>
          <c:marker>
            <c:symbol val="none"/>
          </c:marker>
          <c:val>
            <c:numRef>
              <c:f>generator_costs!$B$65:$F$65</c:f>
              <c:numCache>
                <c:formatCode>0.00</c:formatCode>
                <c:ptCount val="5"/>
                <c:pt idx="0">
                  <c:v>2.6908435656</c:v>
                </c:pt>
                <c:pt idx="1">
                  <c:v>2.608917920093137</c:v>
                </c:pt>
                <c:pt idx="2">
                  <c:v>2.529486589557803</c:v>
                </c:pt>
                <c:pt idx="3">
                  <c:v>2.452473631874302</c:v>
                </c:pt>
                <c:pt idx="4">
                  <c:v>2.377805417062988</c:v>
                </c:pt>
              </c:numCache>
            </c:numRef>
          </c:val>
        </c:ser>
        <c:ser>
          <c:idx val="16"/>
          <c:order val="16"/>
          <c:tx>
            <c:strRef>
              <c:f>generator_costs!$A$66</c:f>
              <c:strCache>
                <c:ptCount val="1"/>
                <c:pt idx="0">
                  <c:v>Hydro_Pumped</c:v>
                </c:pt>
              </c:strCache>
            </c:strRef>
          </c:tx>
          <c:marker>
            <c:symbol val="none"/>
          </c:marker>
          <c:val>
            <c:numRef>
              <c:f>generator_costs!$B$66:$F$66</c:f>
              <c:numCache>
                <c:formatCode>0.00</c:formatCode>
                <c:ptCount val="5"/>
                <c:pt idx="0">
                  <c:v>4.632503724</c:v>
                </c:pt>
                <c:pt idx="1">
                  <c:v>4.371379954192033</c:v>
                </c:pt>
                <c:pt idx="2">
                  <c:v>4.124975141393314</c:v>
                </c:pt>
                <c:pt idx="3">
                  <c:v>3.892459611248265</c:v>
                </c:pt>
                <c:pt idx="4">
                  <c:v>3.673050456270455</c:v>
                </c:pt>
              </c:numCache>
            </c:numRef>
          </c:val>
        </c:ser>
        <c:ser>
          <c:idx val="17"/>
          <c:order val="17"/>
          <c:tx>
            <c:strRef>
              <c:f>generator_costs!#REF!</c:f>
              <c:strCache>
                <c:ptCount val="1"/>
                <c:pt idx="0">
                  <c:v>#REF!</c:v>
                </c:pt>
              </c:strCache>
            </c:strRef>
          </c:tx>
          <c:marker>
            <c:symbol val="none"/>
          </c:marker>
          <c:val>
            <c:numRef>
              <c:f>generator_costs!#REF!</c:f>
              <c:numCache>
                <c:formatCode>General</c:formatCode>
                <c:ptCount val="1"/>
                <c:pt idx="0">
                  <c:v>1.0</c:v>
                </c:pt>
              </c:numCache>
            </c:numRef>
          </c:val>
        </c:ser>
        <c:ser>
          <c:idx val="18"/>
          <c:order val="18"/>
          <c:tx>
            <c:strRef>
              <c:f>generator_costs!#REF!</c:f>
              <c:strCache>
                <c:ptCount val="1"/>
                <c:pt idx="0">
                  <c:v>#REF!</c:v>
                </c:pt>
              </c:strCache>
            </c:strRef>
          </c:tx>
          <c:marker>
            <c:symbol val="none"/>
          </c:marker>
          <c:val>
            <c:numRef>
              <c:f>generator_costs!#REF!</c:f>
              <c:numCache>
                <c:formatCode>General</c:formatCode>
                <c:ptCount val="1"/>
                <c:pt idx="0">
                  <c:v>1.0</c:v>
                </c:pt>
              </c:numCache>
            </c:numRef>
          </c:val>
        </c:ser>
        <c:marker val="1"/>
        <c:axId val="583091960"/>
        <c:axId val="583099240"/>
      </c:lineChart>
      <c:catAx>
        <c:axId val="583091960"/>
        <c:scaling>
          <c:orientation val="minMax"/>
        </c:scaling>
        <c:axPos val="b"/>
        <c:title>
          <c:tx>
            <c:rich>
              <a:bodyPr/>
              <a:lstStyle/>
              <a:p>
                <a:pPr>
                  <a:defRPr sz="1600"/>
                </a:pPr>
                <a:r>
                  <a:rPr lang="en-US" sz="1600"/>
                  <a:t>Year</a:t>
                </a:r>
              </a:p>
            </c:rich>
          </c:tx>
        </c:title>
        <c:numFmt formatCode="General" sourceLinked="1"/>
        <c:tickLblPos val="nextTo"/>
        <c:txPr>
          <a:bodyPr/>
          <a:lstStyle/>
          <a:p>
            <a:pPr>
              <a:defRPr sz="1200"/>
            </a:pPr>
            <a:endParaRPr lang="en-US"/>
          </a:p>
        </c:txPr>
        <c:crossAx val="583099240"/>
        <c:crosses val="autoZero"/>
        <c:auto val="1"/>
        <c:lblAlgn val="ctr"/>
        <c:lblOffset val="100"/>
      </c:catAx>
      <c:valAx>
        <c:axId val="583099240"/>
        <c:scaling>
          <c:orientation val="minMax"/>
          <c:max val="7.0"/>
        </c:scaling>
        <c:axPos val="l"/>
        <c:majorGridlines/>
        <c:title>
          <c:tx>
            <c:rich>
              <a:bodyPr/>
              <a:lstStyle/>
              <a:p>
                <a:pPr>
                  <a:defRPr sz="1600"/>
                </a:pPr>
                <a:r>
                  <a:rPr lang="en-US" sz="1600"/>
                  <a:t>$2007/W</a:t>
                </a:r>
              </a:p>
            </c:rich>
          </c:tx>
        </c:title>
        <c:numFmt formatCode="0" sourceLinked="0"/>
        <c:tickLblPos val="nextTo"/>
        <c:txPr>
          <a:bodyPr/>
          <a:lstStyle/>
          <a:p>
            <a:pPr>
              <a:defRPr sz="1200"/>
            </a:pPr>
            <a:endParaRPr lang="en-US"/>
          </a:p>
        </c:txPr>
        <c:crossAx val="583091960"/>
        <c:crosses val="autoZero"/>
        <c:crossBetween val="between"/>
      </c:valAx>
    </c:plotArea>
    <c:legend>
      <c:legendPos val="r"/>
      <c:layout>
        <c:manualLayout>
          <c:xMode val="edge"/>
          <c:yMode val="edge"/>
          <c:x val="0.743030179961756"/>
          <c:y val="0.0219419436116916"/>
          <c:w val="0.199869992933637"/>
          <c:h val="0.748818057273832"/>
        </c:manualLayout>
      </c:layout>
    </c:legend>
    <c:plotVisOnly val="1"/>
  </c:chart>
  <c:spPr>
    <a:noFill/>
  </c:sp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170" workbookViewId="0" zoomToFit="1"/>
  </sheetViews>
  <pageMargins left="0.75" right="0.75" top="1" bottom="1" header="0.5" footer="0.5"/>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8568765" cy="582705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M88"/>
  <sheetViews>
    <sheetView topLeftCell="A63" zoomScale="125" workbookViewId="0">
      <pane xSplit="2" topLeftCell="C1" activePane="topRight" state="frozen"/>
      <selection pane="topRight" activeCell="A78" sqref="A78:XFD78"/>
    </sheetView>
  </sheetViews>
  <sheetFormatPr baseColWidth="10" defaultRowHeight="13"/>
  <cols>
    <col min="1" max="1" width="10.7109375" style="5"/>
    <col min="2" max="2" width="30.42578125" customWidth="1"/>
    <col min="3" max="3" width="17.140625" style="5" customWidth="1"/>
    <col min="4" max="5" width="17.140625" customWidth="1"/>
    <col min="6" max="6" width="12.5703125" customWidth="1"/>
    <col min="7" max="7" width="36.85546875" style="11" customWidth="1"/>
    <col min="8" max="8" width="17.28515625" customWidth="1"/>
    <col min="9" max="9" width="19" customWidth="1"/>
    <col min="10" max="10" width="19.5703125" customWidth="1"/>
    <col min="11" max="11" width="19.85546875" customWidth="1"/>
    <col min="12" max="12" width="22.5703125" customWidth="1"/>
    <col min="13" max="13" width="17.85546875" customWidth="1"/>
    <col min="14" max="14" width="14" customWidth="1"/>
    <col min="16" max="17" width="16" customWidth="1"/>
    <col min="20" max="25" width="10.7109375" style="5"/>
    <col min="27" max="27" width="12.7109375" customWidth="1"/>
    <col min="32" max="32" width="15.140625" customWidth="1"/>
    <col min="33" max="33" width="10.7109375" style="12"/>
    <col min="34" max="34" width="10.7109375" style="30"/>
    <col min="35" max="35" width="10.7109375" style="15"/>
    <col min="36" max="37" width="10.7109375" style="30"/>
    <col min="38" max="38" width="23.140625" customWidth="1"/>
  </cols>
  <sheetData>
    <row r="1" spans="1:39">
      <c r="A1" s="5" t="s">
        <v>116</v>
      </c>
      <c r="B1" t="s">
        <v>101</v>
      </c>
      <c r="C1" s="5" t="s">
        <v>5</v>
      </c>
      <c r="D1" t="s">
        <v>13</v>
      </c>
      <c r="E1" t="s">
        <v>30</v>
      </c>
      <c r="F1" t="s">
        <v>107</v>
      </c>
      <c r="G1" s="11" t="s">
        <v>110</v>
      </c>
      <c r="H1" t="s">
        <v>108</v>
      </c>
      <c r="I1" t="s">
        <v>129</v>
      </c>
      <c r="J1" t="s">
        <v>39</v>
      </c>
      <c r="K1" t="s">
        <v>40</v>
      </c>
      <c r="L1" t="s">
        <v>41</v>
      </c>
      <c r="M1" t="s">
        <v>89</v>
      </c>
      <c r="N1" t="s">
        <v>10</v>
      </c>
      <c r="O1" t="s">
        <v>25</v>
      </c>
      <c r="P1" t="s">
        <v>102</v>
      </c>
      <c r="Q1" t="s">
        <v>29</v>
      </c>
      <c r="R1" t="s">
        <v>11</v>
      </c>
      <c r="S1" t="s">
        <v>26</v>
      </c>
      <c r="T1" s="5" t="s">
        <v>94</v>
      </c>
      <c r="U1" s="5" t="s">
        <v>95</v>
      </c>
      <c r="V1" s="5" t="s">
        <v>96</v>
      </c>
      <c r="W1" s="5" t="s">
        <v>7</v>
      </c>
      <c r="X1" s="5" t="s">
        <v>8</v>
      </c>
      <c r="Y1" s="5" t="s">
        <v>9</v>
      </c>
      <c r="Z1" s="5" t="s">
        <v>117</v>
      </c>
      <c r="AA1" t="s">
        <v>53</v>
      </c>
      <c r="AB1" t="s">
        <v>54</v>
      </c>
      <c r="AC1" t="s">
        <v>103</v>
      </c>
      <c r="AD1" t="s">
        <v>104</v>
      </c>
      <c r="AE1" t="s">
        <v>105</v>
      </c>
      <c r="AF1" t="s">
        <v>106</v>
      </c>
      <c r="AG1" t="s">
        <v>52</v>
      </c>
      <c r="AH1" s="30" t="s">
        <v>22</v>
      </c>
      <c r="AI1" s="15" t="s">
        <v>91</v>
      </c>
      <c r="AJ1" t="s">
        <v>20</v>
      </c>
      <c r="AK1" t="s">
        <v>21</v>
      </c>
      <c r="AL1" s="12" t="s">
        <v>124</v>
      </c>
      <c r="AM1" t="s">
        <v>115</v>
      </c>
    </row>
    <row r="2" spans="1:39">
      <c r="A2" s="5">
        <v>1</v>
      </c>
      <c r="B2" t="s">
        <v>79</v>
      </c>
      <c r="C2" s="5">
        <v>2007</v>
      </c>
      <c r="D2">
        <v>2010</v>
      </c>
      <c r="E2" t="s">
        <v>31</v>
      </c>
      <c r="F2">
        <v>2004</v>
      </c>
      <c r="G2" s="11">
        <v>1.0980000000000001</v>
      </c>
      <c r="H2">
        <v>2010</v>
      </c>
      <c r="I2">
        <v>896906</v>
      </c>
      <c r="J2">
        <v>1.07</v>
      </c>
      <c r="K2">
        <v>11013</v>
      </c>
      <c r="L2">
        <v>1.853675</v>
      </c>
      <c r="M2">
        <f t="shared" ref="M2:M17" si="0">I2*J2*G2/(1+P2)^(H2-2007)</f>
        <v>1097594.136590925</v>
      </c>
      <c r="N2">
        <f>K2*G2</f>
        <v>12092.274000000001</v>
      </c>
      <c r="O2">
        <f>L2*G2</f>
        <v>2.0353351500000003</v>
      </c>
      <c r="P2">
        <v>-1.35E-2</v>
      </c>
      <c r="Q2">
        <v>91289</v>
      </c>
      <c r="R2">
        <v>6.9740000000000002</v>
      </c>
      <c r="S2">
        <v>3</v>
      </c>
      <c r="T2" s="5">
        <v>0.5</v>
      </c>
      <c r="U2" s="5">
        <v>0.4</v>
      </c>
      <c r="V2" s="5">
        <v>0.1</v>
      </c>
      <c r="W2" s="5">
        <v>0</v>
      </c>
      <c r="X2" s="5">
        <v>0</v>
      </c>
      <c r="Y2" s="5">
        <v>0</v>
      </c>
      <c r="Z2">
        <v>30</v>
      </c>
      <c r="AA2">
        <v>0.04</v>
      </c>
      <c r="AB2">
        <v>0.06</v>
      </c>
      <c r="AC2">
        <v>0</v>
      </c>
      <c r="AD2">
        <v>0</v>
      </c>
      <c r="AE2">
        <v>0</v>
      </c>
      <c r="AF2">
        <v>0</v>
      </c>
      <c r="AG2">
        <v>1</v>
      </c>
      <c r="AH2" s="30">
        <v>0</v>
      </c>
      <c r="AI2" s="15">
        <v>0</v>
      </c>
      <c r="AJ2">
        <v>0</v>
      </c>
      <c r="AK2">
        <v>0</v>
      </c>
      <c r="AL2" t="str">
        <f>B2</f>
        <v>CCGT</v>
      </c>
      <c r="AM2" t="s">
        <v>80</v>
      </c>
    </row>
    <row r="3" spans="1:39">
      <c r="A3" s="5">
        <v>2</v>
      </c>
      <c r="B3" t="s">
        <v>81</v>
      </c>
      <c r="C3" s="5">
        <v>2007</v>
      </c>
      <c r="D3" s="5">
        <v>2010</v>
      </c>
      <c r="E3" t="s">
        <v>31</v>
      </c>
      <c r="F3">
        <v>2004</v>
      </c>
      <c r="G3" s="11">
        <v>1.0980000000000001</v>
      </c>
      <c r="H3">
        <v>2010</v>
      </c>
      <c r="I3">
        <v>593905</v>
      </c>
      <c r="J3">
        <v>1.04</v>
      </c>
      <c r="K3">
        <v>10311</v>
      </c>
      <c r="L3">
        <v>3.0514999999999999</v>
      </c>
      <c r="M3" s="23">
        <f t="shared" si="0"/>
        <v>708354.36836260383</v>
      </c>
      <c r="N3" s="11">
        <f t="shared" ref="N3:N47" si="1">K3*G3</f>
        <v>11321.478000000001</v>
      </c>
      <c r="O3" s="11">
        <f t="shared" ref="O3:O47" si="2">L3*G3</f>
        <v>3.3505470000000002</v>
      </c>
      <c r="P3">
        <v>-1.44E-2</v>
      </c>
      <c r="Q3">
        <v>91289</v>
      </c>
      <c r="R3">
        <v>10.050000000000001</v>
      </c>
      <c r="S3">
        <v>3</v>
      </c>
      <c r="T3" s="5">
        <v>0.8</v>
      </c>
      <c r="U3" s="5">
        <v>0.1</v>
      </c>
      <c r="V3" s="5">
        <v>0.1</v>
      </c>
      <c r="W3" s="5">
        <v>0</v>
      </c>
      <c r="X3" s="5">
        <v>0</v>
      </c>
      <c r="Y3" s="5">
        <v>0</v>
      </c>
      <c r="Z3">
        <v>30</v>
      </c>
      <c r="AA3">
        <v>0.03</v>
      </c>
      <c r="AB3">
        <v>0.05</v>
      </c>
      <c r="AC3">
        <v>0</v>
      </c>
      <c r="AD3">
        <v>0</v>
      </c>
      <c r="AE3">
        <v>0</v>
      </c>
      <c r="AF3">
        <v>0</v>
      </c>
      <c r="AG3">
        <v>1</v>
      </c>
      <c r="AH3" s="30">
        <v>0</v>
      </c>
      <c r="AI3" s="15">
        <v>0</v>
      </c>
      <c r="AJ3">
        <v>0</v>
      </c>
      <c r="AK3">
        <v>0</v>
      </c>
      <c r="AL3" s="24" t="str">
        <f t="shared" ref="AL3:AL39" si="3">B3</f>
        <v>Gas_Combustion_Turbine</v>
      </c>
      <c r="AM3" t="s">
        <v>80</v>
      </c>
    </row>
    <row r="4" spans="1:39" s="24" customFormat="1">
      <c r="A4" s="24">
        <v>3</v>
      </c>
      <c r="B4" s="24" t="s">
        <v>71</v>
      </c>
      <c r="C4" s="24">
        <v>2007</v>
      </c>
      <c r="D4" s="24">
        <v>2010</v>
      </c>
      <c r="E4" s="24" t="s">
        <v>72</v>
      </c>
      <c r="F4" s="24">
        <v>2010</v>
      </c>
      <c r="G4" s="24">
        <v>0.96499999999999997</v>
      </c>
      <c r="H4" s="24">
        <v>2010</v>
      </c>
      <c r="I4" s="24">
        <v>4700000</v>
      </c>
      <c r="J4" s="24">
        <v>1.05</v>
      </c>
      <c r="K4" s="24">
        <v>17000</v>
      </c>
      <c r="L4" s="24">
        <v>0</v>
      </c>
      <c r="M4" s="24">
        <f t="shared" si="0"/>
        <v>5786275.8114913823</v>
      </c>
      <c r="N4" s="24">
        <f t="shared" si="1"/>
        <v>16405</v>
      </c>
      <c r="O4" s="24">
        <f t="shared" si="2"/>
        <v>0</v>
      </c>
      <c r="P4" s="24">
        <f>'CPV Cost Calcs'!D6</f>
        <v>-6.2858623743340614E-2</v>
      </c>
      <c r="Q4" s="24">
        <v>65639</v>
      </c>
      <c r="R4" s="24">
        <v>0</v>
      </c>
      <c r="S4" s="24">
        <v>3</v>
      </c>
      <c r="T4" s="25">
        <v>0.8</v>
      </c>
      <c r="U4" s="25">
        <v>0.1</v>
      </c>
      <c r="V4" s="25">
        <v>0.1</v>
      </c>
      <c r="W4" s="24">
        <v>0</v>
      </c>
      <c r="X4" s="24">
        <v>0</v>
      </c>
      <c r="Y4" s="24">
        <v>0</v>
      </c>
      <c r="Z4" s="24">
        <v>25</v>
      </c>
      <c r="AA4" s="24">
        <v>2.7000000000000001E-3</v>
      </c>
      <c r="AB4" s="24">
        <v>5.4000000000000003E-3</v>
      </c>
      <c r="AC4" s="24">
        <v>1</v>
      </c>
      <c r="AD4" s="24">
        <v>1</v>
      </c>
      <c r="AE4" s="24">
        <v>0</v>
      </c>
      <c r="AF4" s="24">
        <v>0</v>
      </c>
      <c r="AG4" s="24">
        <v>1</v>
      </c>
      <c r="AH4" s="30">
        <v>0</v>
      </c>
      <c r="AI4" s="24">
        <v>0</v>
      </c>
      <c r="AJ4">
        <v>0</v>
      </c>
      <c r="AK4">
        <v>0</v>
      </c>
      <c r="AL4" s="24" t="str">
        <f t="shared" si="3"/>
        <v>Concentrating_PV</v>
      </c>
      <c r="AM4" s="24" t="s">
        <v>76</v>
      </c>
    </row>
    <row r="5" spans="1:39">
      <c r="A5" s="5">
        <v>4</v>
      </c>
      <c r="B5" t="s">
        <v>37</v>
      </c>
      <c r="C5" s="5">
        <v>2007</v>
      </c>
      <c r="D5" s="5">
        <v>2010</v>
      </c>
      <c r="E5" t="s">
        <v>4</v>
      </c>
      <c r="F5">
        <v>2004</v>
      </c>
      <c r="G5" s="11">
        <v>1.0980000000000001</v>
      </c>
      <c r="H5">
        <v>2010</v>
      </c>
      <c r="I5">
        <v>1596000</v>
      </c>
      <c r="J5">
        <v>1.05</v>
      </c>
      <c r="K5">
        <v>52633</v>
      </c>
      <c r="L5">
        <v>0</v>
      </c>
      <c r="M5" s="23">
        <f t="shared" si="0"/>
        <v>1867907.1476673284</v>
      </c>
      <c r="N5" s="11">
        <f t="shared" si="1"/>
        <v>57791.034000000007</v>
      </c>
      <c r="O5" s="11">
        <f t="shared" si="2"/>
        <v>0</v>
      </c>
      <c r="P5">
        <v>-5.0000000000000001E-3</v>
      </c>
      <c r="Q5">
        <v>65639</v>
      </c>
      <c r="R5">
        <v>0</v>
      </c>
      <c r="S5">
        <v>3</v>
      </c>
      <c r="T5" s="5">
        <v>0.8</v>
      </c>
      <c r="U5" s="5">
        <v>0.1</v>
      </c>
      <c r="V5" s="5">
        <v>0.1</v>
      </c>
      <c r="W5" s="5">
        <v>0</v>
      </c>
      <c r="X5" s="5">
        <v>0</v>
      </c>
      <c r="Y5" s="5">
        <v>0</v>
      </c>
      <c r="Z5">
        <v>20</v>
      </c>
      <c r="AA5">
        <v>1.4999999999999999E-2</v>
      </c>
      <c r="AB5">
        <v>3.0000000000000001E-3</v>
      </c>
      <c r="AC5">
        <v>1</v>
      </c>
      <c r="AD5">
        <v>1</v>
      </c>
      <c r="AE5">
        <v>0</v>
      </c>
      <c r="AF5">
        <v>0</v>
      </c>
      <c r="AG5">
        <v>1</v>
      </c>
      <c r="AH5" s="30">
        <v>0</v>
      </c>
      <c r="AI5" s="15">
        <v>0</v>
      </c>
      <c r="AJ5">
        <v>0</v>
      </c>
      <c r="AK5">
        <v>0</v>
      </c>
      <c r="AL5" s="24" t="str">
        <f t="shared" si="3"/>
        <v>Wind</v>
      </c>
      <c r="AM5" t="s">
        <v>100</v>
      </c>
    </row>
    <row r="6" spans="1:39">
      <c r="A6" s="5">
        <v>5</v>
      </c>
      <c r="B6" t="s">
        <v>92</v>
      </c>
      <c r="C6" s="5">
        <v>2007</v>
      </c>
      <c r="D6" s="5">
        <v>2010</v>
      </c>
      <c r="E6" t="s">
        <v>4</v>
      </c>
      <c r="F6">
        <v>2004</v>
      </c>
      <c r="G6" s="11">
        <v>1.0980000000000001</v>
      </c>
      <c r="H6">
        <v>2010</v>
      </c>
      <c r="I6">
        <v>2833000</v>
      </c>
      <c r="J6">
        <v>1.1299999999999999</v>
      </c>
      <c r="K6">
        <v>87721</v>
      </c>
      <c r="L6">
        <v>0</v>
      </c>
      <c r="M6" s="23">
        <f t="shared" si="0"/>
        <v>3655745.0457166359</v>
      </c>
      <c r="N6" s="11">
        <f t="shared" si="1"/>
        <v>96317.65800000001</v>
      </c>
      <c r="O6" s="11">
        <f t="shared" si="2"/>
        <v>0</v>
      </c>
      <c r="P6">
        <v>-1.2999999999999999E-2</v>
      </c>
      <c r="Q6">
        <v>65639</v>
      </c>
      <c r="R6">
        <v>0</v>
      </c>
      <c r="S6">
        <v>4</v>
      </c>
      <c r="T6" s="5">
        <v>0.7</v>
      </c>
      <c r="U6" s="5">
        <v>0.1</v>
      </c>
      <c r="V6" s="5">
        <v>0.1</v>
      </c>
      <c r="W6" s="5">
        <v>0.1</v>
      </c>
      <c r="X6" s="5">
        <v>0</v>
      </c>
      <c r="Y6" s="5">
        <v>0</v>
      </c>
      <c r="Z6">
        <v>20</v>
      </c>
      <c r="AA6">
        <v>0.02</v>
      </c>
      <c r="AB6">
        <v>0.01</v>
      </c>
      <c r="AC6">
        <v>1</v>
      </c>
      <c r="AD6">
        <v>1</v>
      </c>
      <c r="AE6">
        <v>0</v>
      </c>
      <c r="AF6">
        <v>0</v>
      </c>
      <c r="AG6">
        <v>1</v>
      </c>
      <c r="AH6" s="30">
        <v>0</v>
      </c>
      <c r="AI6" s="15">
        <v>0</v>
      </c>
      <c r="AJ6">
        <v>0</v>
      </c>
      <c r="AK6">
        <v>0</v>
      </c>
      <c r="AL6" s="24" t="str">
        <f t="shared" si="3"/>
        <v>Offshore_Wind</v>
      </c>
      <c r="AM6" t="s">
        <v>68</v>
      </c>
    </row>
    <row r="7" spans="1:39">
      <c r="A7" s="5">
        <v>6</v>
      </c>
      <c r="B7" s="11" t="s">
        <v>111</v>
      </c>
      <c r="C7" s="5">
        <v>2007</v>
      </c>
      <c r="D7" s="5">
        <v>2010</v>
      </c>
      <c r="E7" t="s">
        <v>118</v>
      </c>
      <c r="F7">
        <v>2009</v>
      </c>
      <c r="G7" s="11">
        <v>0.97</v>
      </c>
      <c r="H7">
        <v>2010</v>
      </c>
      <c r="I7">
        <f>5950000</f>
        <v>5950000</v>
      </c>
      <c r="J7">
        <v>1.05</v>
      </c>
      <c r="K7">
        <v>10526</v>
      </c>
      <c r="L7">
        <v>0</v>
      </c>
      <c r="M7" s="23">
        <f t="shared" si="0"/>
        <v>7034797.8339853324</v>
      </c>
      <c r="N7" s="11">
        <f t="shared" si="1"/>
        <v>10210.219999999999</v>
      </c>
      <c r="O7" s="11">
        <f t="shared" si="2"/>
        <v>0</v>
      </c>
      <c r="P7" s="11">
        <v>-4.8500000000000001E-2</v>
      </c>
      <c r="Q7">
        <v>0</v>
      </c>
      <c r="R7">
        <v>0</v>
      </c>
      <c r="S7">
        <v>1</v>
      </c>
      <c r="T7" s="5">
        <v>1</v>
      </c>
      <c r="U7" s="5">
        <v>0</v>
      </c>
      <c r="V7" s="5">
        <v>0</v>
      </c>
      <c r="W7" s="5">
        <v>0</v>
      </c>
      <c r="X7" s="5">
        <v>0</v>
      </c>
      <c r="Y7" s="5">
        <v>0</v>
      </c>
      <c r="Z7">
        <v>30</v>
      </c>
      <c r="AA7">
        <v>3.0000000000000001E-3</v>
      </c>
      <c r="AB7">
        <v>0</v>
      </c>
      <c r="AC7">
        <v>1</v>
      </c>
      <c r="AD7">
        <v>1</v>
      </c>
      <c r="AE7">
        <v>0</v>
      </c>
      <c r="AF7">
        <v>0</v>
      </c>
      <c r="AG7">
        <v>1</v>
      </c>
      <c r="AH7" s="30">
        <v>0</v>
      </c>
      <c r="AI7" s="15">
        <v>0</v>
      </c>
      <c r="AJ7">
        <v>0</v>
      </c>
      <c r="AK7">
        <v>0</v>
      </c>
      <c r="AL7" s="24" t="str">
        <f t="shared" si="3"/>
        <v>Residential_PV</v>
      </c>
      <c r="AM7" t="s">
        <v>128</v>
      </c>
    </row>
    <row r="8" spans="1:39" s="11" customFormat="1">
      <c r="A8" s="11">
        <v>7</v>
      </c>
      <c r="B8" s="11" t="s">
        <v>36</v>
      </c>
      <c r="C8" s="11">
        <v>2007</v>
      </c>
      <c r="D8" s="11">
        <v>2012</v>
      </c>
      <c r="E8" s="11" t="s">
        <v>130</v>
      </c>
      <c r="F8" s="11">
        <v>2010</v>
      </c>
      <c r="G8" s="11">
        <v>0.96499999999999997</v>
      </c>
      <c r="H8" s="11">
        <v>2010</v>
      </c>
      <c r="I8" s="11">
        <v>6821000</v>
      </c>
      <c r="J8" s="11">
        <v>1.05</v>
      </c>
      <c r="K8" s="11">
        <v>47820</v>
      </c>
      <c r="L8" s="11">
        <v>0</v>
      </c>
      <c r="M8" s="23">
        <f t="shared" si="0"/>
        <v>7935139.1551307421</v>
      </c>
      <c r="N8" s="11">
        <f t="shared" ref="N8" si="4">K8*G8</f>
        <v>46146.299999999996</v>
      </c>
      <c r="O8" s="11">
        <f t="shared" ref="O8" si="5">L8*G8</f>
        <v>0</v>
      </c>
      <c r="P8" s="11">
        <v>-4.4999999999999998E-2</v>
      </c>
      <c r="Q8" s="11">
        <v>65639</v>
      </c>
      <c r="R8" s="11">
        <v>0</v>
      </c>
      <c r="S8" s="11">
        <v>3</v>
      </c>
      <c r="T8" s="11">
        <v>0.8</v>
      </c>
      <c r="U8" s="11">
        <v>0.1</v>
      </c>
      <c r="V8" s="11">
        <v>0.1</v>
      </c>
      <c r="W8" s="11">
        <v>0</v>
      </c>
      <c r="X8" s="11">
        <v>0</v>
      </c>
      <c r="Y8" s="11">
        <v>0</v>
      </c>
      <c r="Z8" s="11">
        <v>30</v>
      </c>
      <c r="AA8" s="11">
        <v>0.05</v>
      </c>
      <c r="AB8" s="11">
        <v>0.05</v>
      </c>
      <c r="AC8" s="11">
        <v>1</v>
      </c>
      <c r="AD8" s="11">
        <v>1</v>
      </c>
      <c r="AE8" s="11">
        <v>0</v>
      </c>
      <c r="AF8" s="11">
        <v>0</v>
      </c>
      <c r="AG8">
        <v>1</v>
      </c>
      <c r="AH8" s="30">
        <v>0</v>
      </c>
      <c r="AI8" s="15">
        <v>0</v>
      </c>
      <c r="AJ8">
        <v>0</v>
      </c>
      <c r="AK8">
        <v>0</v>
      </c>
      <c r="AL8" s="24" t="str">
        <f t="shared" si="3"/>
        <v>CSP_Trough_6h_Storage</v>
      </c>
      <c r="AM8" s="11" t="s">
        <v>34</v>
      </c>
    </row>
    <row r="9" spans="1:39">
      <c r="A9" s="5">
        <v>8</v>
      </c>
      <c r="B9" t="s">
        <v>93</v>
      </c>
      <c r="C9" s="5">
        <v>2007</v>
      </c>
      <c r="D9" s="5">
        <v>2010</v>
      </c>
      <c r="E9" t="s">
        <v>119</v>
      </c>
      <c r="F9">
        <v>2007</v>
      </c>
      <c r="G9" s="11">
        <v>1</v>
      </c>
      <c r="H9">
        <v>2008</v>
      </c>
      <c r="I9">
        <v>2377000</v>
      </c>
      <c r="J9">
        <v>1.07</v>
      </c>
      <c r="K9">
        <v>114250</v>
      </c>
      <c r="L9">
        <v>0.01</v>
      </c>
      <c r="M9" s="23">
        <f t="shared" si="0"/>
        <v>2580549.9188311687</v>
      </c>
      <c r="N9" s="11">
        <f t="shared" si="1"/>
        <v>114250</v>
      </c>
      <c r="O9" s="11">
        <f t="shared" si="2"/>
        <v>0.01</v>
      </c>
      <c r="P9">
        <v>-1.44E-2</v>
      </c>
      <c r="Q9">
        <v>91289</v>
      </c>
      <c r="R9">
        <v>13.648</v>
      </c>
      <c r="S9">
        <v>3</v>
      </c>
      <c r="T9" s="5">
        <v>0.8</v>
      </c>
      <c r="U9" s="5">
        <v>0.1</v>
      </c>
      <c r="V9" s="5">
        <v>0.1</v>
      </c>
      <c r="W9" s="5">
        <v>0</v>
      </c>
      <c r="X9" s="5">
        <v>0</v>
      </c>
      <c r="Y9" s="5">
        <v>0</v>
      </c>
      <c r="Z9">
        <v>30</v>
      </c>
      <c r="AA9">
        <v>0.03</v>
      </c>
      <c r="AB9">
        <v>0.05</v>
      </c>
      <c r="AC9">
        <v>0</v>
      </c>
      <c r="AD9">
        <v>1</v>
      </c>
      <c r="AE9">
        <v>1</v>
      </c>
      <c r="AF9">
        <v>0</v>
      </c>
      <c r="AG9">
        <v>1</v>
      </c>
      <c r="AH9" s="30">
        <v>0</v>
      </c>
      <c r="AI9" s="15">
        <v>0</v>
      </c>
      <c r="AJ9">
        <v>0</v>
      </c>
      <c r="AK9">
        <v>0</v>
      </c>
      <c r="AL9" s="24" t="str">
        <f t="shared" si="3"/>
        <v>Bio_Gas</v>
      </c>
      <c r="AM9" t="s">
        <v>57</v>
      </c>
    </row>
    <row r="10" spans="1:39">
      <c r="A10" s="5">
        <v>9</v>
      </c>
      <c r="B10" t="s">
        <v>43</v>
      </c>
      <c r="C10" s="5">
        <v>2007</v>
      </c>
      <c r="D10" s="5">
        <v>2010</v>
      </c>
      <c r="E10" t="s">
        <v>131</v>
      </c>
      <c r="F10">
        <v>2004</v>
      </c>
      <c r="G10" s="11">
        <v>1.0980000000000001</v>
      </c>
      <c r="H10">
        <v>2010</v>
      </c>
      <c r="I10">
        <v>2617450</v>
      </c>
      <c r="J10">
        <v>1.1000000000000001</v>
      </c>
      <c r="K10">
        <v>66626</v>
      </c>
      <c r="L10">
        <v>9.5180000000000007</v>
      </c>
      <c r="M10" s="23">
        <f t="shared" si="0"/>
        <v>3214097.5753843598</v>
      </c>
      <c r="N10" s="11">
        <f t="shared" si="1"/>
        <v>73155.348000000013</v>
      </c>
      <c r="O10" s="11">
        <f t="shared" si="2"/>
        <v>10.450764000000001</v>
      </c>
      <c r="P10">
        <v>-5.4999999999999997E-3</v>
      </c>
      <c r="Q10">
        <v>91289</v>
      </c>
      <c r="R10">
        <v>14.5</v>
      </c>
      <c r="S10">
        <v>4</v>
      </c>
      <c r="T10" s="5">
        <v>0.4</v>
      </c>
      <c r="U10" s="5">
        <v>0.3</v>
      </c>
      <c r="V10" s="5">
        <v>0.2</v>
      </c>
      <c r="W10" s="5">
        <v>0.1</v>
      </c>
      <c r="X10" s="5">
        <v>0</v>
      </c>
      <c r="Y10" s="5">
        <v>0</v>
      </c>
      <c r="Z10">
        <v>45</v>
      </c>
      <c r="AA10">
        <v>0.09</v>
      </c>
      <c r="AB10">
        <v>7.5999999999999998E-2</v>
      </c>
      <c r="AC10">
        <v>0</v>
      </c>
      <c r="AD10">
        <v>1</v>
      </c>
      <c r="AE10">
        <v>1</v>
      </c>
      <c r="AF10">
        <v>0</v>
      </c>
      <c r="AG10">
        <v>1</v>
      </c>
      <c r="AH10" s="30">
        <v>0</v>
      </c>
      <c r="AI10" s="15">
        <v>0</v>
      </c>
      <c r="AJ10">
        <v>0</v>
      </c>
      <c r="AK10">
        <v>0</v>
      </c>
      <c r="AL10" s="24" t="str">
        <f t="shared" si="3"/>
        <v>Biomass_Steam_Turbine</v>
      </c>
      <c r="AM10" t="s">
        <v>48</v>
      </c>
    </row>
    <row r="11" spans="1:39">
      <c r="A11" s="5">
        <v>10</v>
      </c>
      <c r="B11" t="s">
        <v>49</v>
      </c>
      <c r="C11" s="5">
        <v>2007</v>
      </c>
      <c r="D11" s="5">
        <v>2012</v>
      </c>
      <c r="E11" t="s">
        <v>131</v>
      </c>
      <c r="F11">
        <v>2007</v>
      </c>
      <c r="G11" s="11">
        <v>1</v>
      </c>
      <c r="H11">
        <v>2008</v>
      </c>
      <c r="I11">
        <v>3339000</v>
      </c>
      <c r="J11">
        <v>1.1200000000000001</v>
      </c>
      <c r="K11">
        <v>64450</v>
      </c>
      <c r="L11">
        <v>6.71</v>
      </c>
      <c r="M11" s="23">
        <f t="shared" si="0"/>
        <v>3795858.7088915962</v>
      </c>
      <c r="N11" s="11">
        <f t="shared" si="1"/>
        <v>64450</v>
      </c>
      <c r="O11" s="11">
        <f t="shared" si="2"/>
        <v>6.71</v>
      </c>
      <c r="P11">
        <v>-1.4800000000000001E-2</v>
      </c>
      <c r="Q11">
        <v>91289</v>
      </c>
      <c r="R11">
        <v>9.6460000000000008</v>
      </c>
      <c r="S11">
        <v>4</v>
      </c>
      <c r="T11" s="5">
        <v>0.4</v>
      </c>
      <c r="U11" s="5">
        <v>0.3</v>
      </c>
      <c r="V11" s="5">
        <v>0.2</v>
      </c>
      <c r="W11" s="5">
        <v>0.1</v>
      </c>
      <c r="X11" s="5">
        <v>0</v>
      </c>
      <c r="Y11" s="5">
        <v>0</v>
      </c>
      <c r="Z11">
        <v>40</v>
      </c>
      <c r="AA11">
        <v>0.06</v>
      </c>
      <c r="AB11">
        <v>0.1</v>
      </c>
      <c r="AC11">
        <v>0</v>
      </c>
      <c r="AD11">
        <v>1</v>
      </c>
      <c r="AE11">
        <v>1</v>
      </c>
      <c r="AF11">
        <v>0</v>
      </c>
      <c r="AG11">
        <v>1</v>
      </c>
      <c r="AH11" s="30">
        <v>0</v>
      </c>
      <c r="AI11" s="15">
        <v>0</v>
      </c>
      <c r="AJ11">
        <v>0</v>
      </c>
      <c r="AK11">
        <v>0</v>
      </c>
      <c r="AL11" s="24" t="str">
        <f t="shared" si="3"/>
        <v>Biomass_IGCC</v>
      </c>
      <c r="AM11" t="s">
        <v>50</v>
      </c>
    </row>
    <row r="12" spans="1:39">
      <c r="A12" s="5">
        <v>11</v>
      </c>
      <c r="B12" t="s">
        <v>51</v>
      </c>
      <c r="C12" s="5">
        <v>2007</v>
      </c>
      <c r="D12" s="5">
        <v>2010</v>
      </c>
      <c r="E12" t="s">
        <v>23</v>
      </c>
      <c r="F12">
        <v>2004</v>
      </c>
      <c r="G12" s="11">
        <v>1.0980000000000001</v>
      </c>
      <c r="H12">
        <v>2010</v>
      </c>
      <c r="I12">
        <v>2166113</v>
      </c>
      <c r="J12">
        <v>1.17</v>
      </c>
      <c r="K12">
        <v>35224</v>
      </c>
      <c r="L12">
        <v>2.6598190000000002</v>
      </c>
      <c r="M12" s="23">
        <f t="shared" si="0"/>
        <v>2910020.8532432388</v>
      </c>
      <c r="N12" s="11">
        <f t="shared" si="1"/>
        <v>38675.952000000005</v>
      </c>
      <c r="O12" s="11">
        <f t="shared" si="2"/>
        <v>2.9204812620000005</v>
      </c>
      <c r="P12">
        <v>-1.4800000000000001E-2</v>
      </c>
      <c r="Q12">
        <v>91289</v>
      </c>
      <c r="R12">
        <v>8.7650000000000006</v>
      </c>
      <c r="S12">
        <v>4</v>
      </c>
      <c r="T12" s="5">
        <v>0.4</v>
      </c>
      <c r="U12" s="5">
        <v>0.3</v>
      </c>
      <c r="V12" s="5">
        <v>0.2</v>
      </c>
      <c r="W12" s="5">
        <v>0.1</v>
      </c>
      <c r="X12" s="5">
        <v>0</v>
      </c>
      <c r="Y12" s="5">
        <v>0</v>
      </c>
      <c r="Z12">
        <v>40</v>
      </c>
      <c r="AA12">
        <v>0.06</v>
      </c>
      <c r="AB12">
        <v>0.1</v>
      </c>
      <c r="AC12">
        <v>0</v>
      </c>
      <c r="AD12">
        <v>0</v>
      </c>
      <c r="AE12">
        <v>1</v>
      </c>
      <c r="AF12">
        <v>0</v>
      </c>
      <c r="AG12">
        <v>1</v>
      </c>
      <c r="AH12" s="30">
        <v>0</v>
      </c>
      <c r="AI12" s="15">
        <v>0</v>
      </c>
      <c r="AJ12">
        <v>0</v>
      </c>
      <c r="AK12">
        <v>0</v>
      </c>
      <c r="AL12" s="24" t="str">
        <f t="shared" si="3"/>
        <v>Coal_IGCC</v>
      </c>
      <c r="AM12" t="s">
        <v>120</v>
      </c>
    </row>
    <row r="13" spans="1:39">
      <c r="A13" s="5">
        <v>12</v>
      </c>
      <c r="B13" t="s">
        <v>121</v>
      </c>
      <c r="C13" s="5">
        <v>2007</v>
      </c>
      <c r="D13" s="5">
        <v>2010</v>
      </c>
      <c r="E13" t="s">
        <v>23</v>
      </c>
      <c r="F13">
        <v>2004</v>
      </c>
      <c r="G13" s="11">
        <v>1.0980000000000001</v>
      </c>
      <c r="H13">
        <v>2010</v>
      </c>
      <c r="I13">
        <v>1874626</v>
      </c>
      <c r="J13">
        <v>1.1000000000000001</v>
      </c>
      <c r="K13">
        <v>25077</v>
      </c>
      <c r="L13">
        <v>4.1810159999999996</v>
      </c>
      <c r="M13" s="23">
        <f t="shared" si="0"/>
        <v>2346966.8939819704</v>
      </c>
      <c r="N13" s="11">
        <f t="shared" si="1"/>
        <v>27534.546000000002</v>
      </c>
      <c r="O13" s="11">
        <f t="shared" si="2"/>
        <v>4.5907555679999996</v>
      </c>
      <c r="P13">
        <v>-1.1900000000000001E-2</v>
      </c>
      <c r="Q13">
        <v>91289</v>
      </c>
      <c r="R13">
        <v>9.1999999999999993</v>
      </c>
      <c r="S13">
        <v>4</v>
      </c>
      <c r="T13" s="5">
        <v>0.4</v>
      </c>
      <c r="U13" s="5">
        <v>0.3</v>
      </c>
      <c r="V13" s="5">
        <v>0.2</v>
      </c>
      <c r="W13" s="5">
        <v>0.1</v>
      </c>
      <c r="X13" s="5">
        <v>0</v>
      </c>
      <c r="Y13" s="5">
        <v>0</v>
      </c>
      <c r="Z13">
        <v>40</v>
      </c>
      <c r="AA13">
        <v>0.08</v>
      </c>
      <c r="AB13">
        <v>0.12</v>
      </c>
      <c r="AC13">
        <v>0</v>
      </c>
      <c r="AD13">
        <v>0</v>
      </c>
      <c r="AE13">
        <v>1</v>
      </c>
      <c r="AF13">
        <v>0</v>
      </c>
      <c r="AG13">
        <v>1</v>
      </c>
      <c r="AH13" s="30">
        <v>0</v>
      </c>
      <c r="AI13" s="15">
        <v>0</v>
      </c>
      <c r="AJ13">
        <v>0</v>
      </c>
      <c r="AK13">
        <v>0</v>
      </c>
      <c r="AL13" s="24" t="str">
        <f t="shared" si="3"/>
        <v>Coal_Steam_Turbine</v>
      </c>
      <c r="AM13" t="s">
        <v>120</v>
      </c>
    </row>
    <row r="14" spans="1:39">
      <c r="A14" s="5">
        <v>13</v>
      </c>
      <c r="B14" t="s">
        <v>122</v>
      </c>
      <c r="C14" s="5">
        <v>2007</v>
      </c>
      <c r="D14" s="5">
        <v>2010</v>
      </c>
      <c r="E14" t="s">
        <v>24</v>
      </c>
      <c r="F14">
        <v>2004</v>
      </c>
      <c r="G14" s="11">
        <v>1.0980000000000001</v>
      </c>
      <c r="H14">
        <v>2010</v>
      </c>
      <c r="I14">
        <v>3022356</v>
      </c>
      <c r="J14">
        <v>1.2</v>
      </c>
      <c r="K14">
        <v>81999</v>
      </c>
      <c r="L14">
        <v>0.44633899999999999</v>
      </c>
      <c r="M14" s="23">
        <f t="shared" si="0"/>
        <v>3982256.2656</v>
      </c>
      <c r="N14" s="11">
        <f t="shared" si="1"/>
        <v>90034.902000000002</v>
      </c>
      <c r="O14" s="11">
        <f t="shared" si="2"/>
        <v>0.49008022200000001</v>
      </c>
      <c r="P14">
        <v>0</v>
      </c>
      <c r="Q14">
        <v>91289</v>
      </c>
      <c r="R14">
        <v>10.433999999999999</v>
      </c>
      <c r="S14">
        <v>6</v>
      </c>
      <c r="T14" s="5">
        <v>0.1</v>
      </c>
      <c r="U14" s="5">
        <v>0.2</v>
      </c>
      <c r="V14" s="5">
        <v>0.2</v>
      </c>
      <c r="W14" s="5">
        <v>0.2</v>
      </c>
      <c r="X14" s="5">
        <v>0.2</v>
      </c>
      <c r="Y14" s="5">
        <v>0.1</v>
      </c>
      <c r="Z14">
        <v>40</v>
      </c>
      <c r="AA14">
        <v>0.04</v>
      </c>
      <c r="AB14">
        <v>0.06</v>
      </c>
      <c r="AC14">
        <v>0</v>
      </c>
      <c r="AD14">
        <v>0</v>
      </c>
      <c r="AE14">
        <v>1</v>
      </c>
      <c r="AF14">
        <v>1000</v>
      </c>
      <c r="AG14">
        <v>1</v>
      </c>
      <c r="AH14" s="30">
        <v>0</v>
      </c>
      <c r="AI14" s="15">
        <v>0</v>
      </c>
      <c r="AJ14">
        <v>0</v>
      </c>
      <c r="AK14">
        <v>0</v>
      </c>
      <c r="AL14" s="24" t="str">
        <f t="shared" si="3"/>
        <v>Nuclear</v>
      </c>
      <c r="AM14" t="s">
        <v>78</v>
      </c>
    </row>
    <row r="15" spans="1:39">
      <c r="A15" s="5">
        <v>14</v>
      </c>
      <c r="B15" t="s">
        <v>123</v>
      </c>
      <c r="C15" s="5">
        <v>2007</v>
      </c>
      <c r="D15" s="5">
        <v>2010</v>
      </c>
      <c r="E15" t="s">
        <v>112</v>
      </c>
      <c r="F15">
        <v>2004</v>
      </c>
      <c r="G15" s="11">
        <v>1.0980000000000001</v>
      </c>
      <c r="H15">
        <v>2010</v>
      </c>
      <c r="I15">
        <v>3039350</v>
      </c>
      <c r="J15">
        <v>1.1000000000000001</v>
      </c>
      <c r="K15">
        <v>237950</v>
      </c>
      <c r="L15">
        <v>0</v>
      </c>
      <c r="M15" s="23">
        <f t="shared" si="0"/>
        <v>3783294.561779411</v>
      </c>
      <c r="N15" s="11">
        <f t="shared" si="1"/>
        <v>261269.10000000003</v>
      </c>
      <c r="O15" s="11">
        <f t="shared" si="2"/>
        <v>0</v>
      </c>
      <c r="P15">
        <v>-0.01</v>
      </c>
      <c r="Q15">
        <v>65639</v>
      </c>
      <c r="R15">
        <v>32.32</v>
      </c>
      <c r="S15">
        <v>4</v>
      </c>
      <c r="T15" s="5">
        <v>0.4</v>
      </c>
      <c r="U15" s="5">
        <v>0.3</v>
      </c>
      <c r="V15" s="5">
        <v>0.2</v>
      </c>
      <c r="W15" s="5">
        <v>0.1</v>
      </c>
      <c r="X15" s="5">
        <v>0</v>
      </c>
      <c r="Y15" s="5">
        <v>0</v>
      </c>
      <c r="Z15">
        <v>45</v>
      </c>
      <c r="AA15">
        <v>7.4999999999999997E-3</v>
      </c>
      <c r="AB15">
        <v>2.41E-2</v>
      </c>
      <c r="AC15">
        <v>0</v>
      </c>
      <c r="AD15">
        <v>1</v>
      </c>
      <c r="AE15">
        <v>1</v>
      </c>
      <c r="AF15">
        <v>0</v>
      </c>
      <c r="AG15">
        <v>1</v>
      </c>
      <c r="AH15" s="30">
        <v>0</v>
      </c>
      <c r="AI15" s="15">
        <v>0</v>
      </c>
      <c r="AJ15">
        <v>0</v>
      </c>
      <c r="AK15">
        <v>0</v>
      </c>
      <c r="AL15" s="24" t="str">
        <f t="shared" si="3"/>
        <v>Geothermal</v>
      </c>
      <c r="AM15" t="s">
        <v>90</v>
      </c>
    </row>
    <row r="16" spans="1:39">
      <c r="A16" s="5">
        <v>15</v>
      </c>
      <c r="B16" s="5" t="s">
        <v>44</v>
      </c>
      <c r="C16" s="5">
        <v>2007</v>
      </c>
      <c r="D16" s="5">
        <v>2010</v>
      </c>
      <c r="E16" s="5" t="s">
        <v>46</v>
      </c>
      <c r="F16" s="5">
        <v>2004</v>
      </c>
      <c r="G16" s="11">
        <v>1.0980000000000001</v>
      </c>
      <c r="H16" s="5">
        <v>2010</v>
      </c>
      <c r="I16" s="5">
        <v>2042231</v>
      </c>
      <c r="J16">
        <v>1.2</v>
      </c>
      <c r="K16">
        <v>12415</v>
      </c>
      <c r="L16">
        <v>2.213479</v>
      </c>
      <c r="M16" s="23">
        <f t="shared" si="0"/>
        <v>2753971.7206766452</v>
      </c>
      <c r="N16" s="11">
        <f t="shared" si="1"/>
        <v>13631.670000000002</v>
      </c>
      <c r="O16" s="11">
        <f t="shared" si="2"/>
        <v>2.4303999420000002</v>
      </c>
      <c r="P16">
        <v>-7.7000000000000002E-3</v>
      </c>
      <c r="Q16" s="5">
        <v>65639</v>
      </c>
      <c r="R16">
        <v>0</v>
      </c>
      <c r="S16">
        <v>6</v>
      </c>
      <c r="T16" s="5">
        <v>0.1</v>
      </c>
      <c r="U16" s="5">
        <v>0.2</v>
      </c>
      <c r="V16" s="5">
        <v>0.2</v>
      </c>
      <c r="W16" s="5">
        <v>0.2</v>
      </c>
      <c r="X16" s="5">
        <v>0.2</v>
      </c>
      <c r="Y16" s="5">
        <v>0.1</v>
      </c>
      <c r="Z16">
        <v>100</v>
      </c>
      <c r="AA16">
        <v>0.05</v>
      </c>
      <c r="AB16">
        <v>1.9E-2</v>
      </c>
      <c r="AC16">
        <v>0</v>
      </c>
      <c r="AD16">
        <v>1</v>
      </c>
      <c r="AE16">
        <v>0</v>
      </c>
      <c r="AF16">
        <v>0</v>
      </c>
      <c r="AG16">
        <v>0</v>
      </c>
      <c r="AH16" s="30">
        <v>0</v>
      </c>
      <c r="AI16" s="15">
        <v>0</v>
      </c>
      <c r="AJ16">
        <v>0</v>
      </c>
      <c r="AK16">
        <v>0</v>
      </c>
      <c r="AL16" s="24" t="str">
        <f t="shared" si="3"/>
        <v>Hydro_NonPumped</v>
      </c>
      <c r="AM16" s="5" t="s">
        <v>80</v>
      </c>
    </row>
    <row r="17" spans="1:39">
      <c r="A17" s="5">
        <v>16</v>
      </c>
      <c r="B17" s="5" t="s">
        <v>45</v>
      </c>
      <c r="C17" s="5">
        <v>2007</v>
      </c>
      <c r="D17" s="5">
        <v>2010</v>
      </c>
      <c r="E17" s="5" t="s">
        <v>47</v>
      </c>
      <c r="F17" s="5">
        <v>2004</v>
      </c>
      <c r="G17" s="11">
        <v>1.0980000000000001</v>
      </c>
      <c r="H17" s="5">
        <v>2010</v>
      </c>
      <c r="I17">
        <v>3515865</v>
      </c>
      <c r="J17">
        <v>1.2</v>
      </c>
      <c r="K17">
        <v>27018</v>
      </c>
      <c r="L17">
        <v>0</v>
      </c>
      <c r="M17" s="23">
        <f t="shared" si="0"/>
        <v>4838532.8357808823</v>
      </c>
      <c r="N17" s="11">
        <f t="shared" si="1"/>
        <v>29665.764000000003</v>
      </c>
      <c r="O17" s="11">
        <f t="shared" si="2"/>
        <v>0</v>
      </c>
      <c r="P17">
        <v>-1.44E-2</v>
      </c>
      <c r="Q17" s="5">
        <v>65639</v>
      </c>
      <c r="R17">
        <v>0</v>
      </c>
      <c r="S17">
        <v>6</v>
      </c>
      <c r="T17" s="7">
        <v>0.1</v>
      </c>
      <c r="U17" s="7">
        <v>0.2</v>
      </c>
      <c r="V17" s="7">
        <v>0.2</v>
      </c>
      <c r="W17" s="7">
        <v>0.2</v>
      </c>
      <c r="X17" s="7">
        <v>0.2</v>
      </c>
      <c r="Y17" s="7">
        <v>0.1</v>
      </c>
      <c r="Z17">
        <v>100</v>
      </c>
      <c r="AA17">
        <v>3.7999999999999999E-2</v>
      </c>
      <c r="AB17">
        <v>0.03</v>
      </c>
      <c r="AC17">
        <v>0</v>
      </c>
      <c r="AD17">
        <v>1</v>
      </c>
      <c r="AE17">
        <v>0</v>
      </c>
      <c r="AF17">
        <v>0</v>
      </c>
      <c r="AG17">
        <v>0</v>
      </c>
      <c r="AH17" s="30">
        <v>0</v>
      </c>
      <c r="AI17" s="15">
        <v>0</v>
      </c>
      <c r="AJ17">
        <v>0</v>
      </c>
      <c r="AK17">
        <v>0</v>
      </c>
      <c r="AL17" s="24" t="str">
        <f t="shared" si="3"/>
        <v>Hydro_Pumped</v>
      </c>
      <c r="AM17" s="5" t="s">
        <v>80</v>
      </c>
    </row>
    <row r="18" spans="1:39" s="18" customFormat="1">
      <c r="A18" s="18">
        <v>17</v>
      </c>
      <c r="B18" s="18" t="s">
        <v>3</v>
      </c>
      <c r="E18" s="18" t="s">
        <v>61</v>
      </c>
      <c r="M18" s="23"/>
      <c r="S18" s="22">
        <v>3</v>
      </c>
      <c r="T18" s="22">
        <v>0.8</v>
      </c>
      <c r="U18" s="22">
        <v>0.1</v>
      </c>
      <c r="V18" s="22">
        <v>0.1</v>
      </c>
      <c r="W18" s="22">
        <v>0</v>
      </c>
      <c r="X18" s="22">
        <v>0</v>
      </c>
      <c r="Y18" s="22">
        <v>0</v>
      </c>
      <c r="AE18" s="18">
        <v>0</v>
      </c>
      <c r="AG18" s="18">
        <v>0</v>
      </c>
      <c r="AH18" s="30">
        <v>0</v>
      </c>
      <c r="AI18" s="18">
        <v>0</v>
      </c>
      <c r="AJ18">
        <v>0</v>
      </c>
      <c r="AK18">
        <v>0</v>
      </c>
      <c r="AL18" s="24" t="str">
        <f t="shared" si="3"/>
        <v>Gas_Combustion_Turbine_EP</v>
      </c>
    </row>
    <row r="19" spans="1:39" s="5" customFormat="1">
      <c r="A19">
        <v>18</v>
      </c>
      <c r="B19" s="17" t="s">
        <v>125</v>
      </c>
      <c r="C19"/>
      <c r="D19"/>
      <c r="E19" t="s">
        <v>18</v>
      </c>
      <c r="G19" s="11"/>
      <c r="M19" s="23"/>
      <c r="N19" s="11"/>
      <c r="O19" s="11"/>
      <c r="S19" s="22">
        <v>6</v>
      </c>
      <c r="T19" s="22">
        <v>0.1</v>
      </c>
      <c r="U19" s="22">
        <v>0.2</v>
      </c>
      <c r="V19" s="22">
        <v>0.2</v>
      </c>
      <c r="W19" s="22">
        <v>0.2</v>
      </c>
      <c r="X19" s="22">
        <v>0.2</v>
      </c>
      <c r="Y19" s="22">
        <v>0.1</v>
      </c>
      <c r="AE19" s="5">
        <v>1</v>
      </c>
      <c r="AG19">
        <v>0</v>
      </c>
      <c r="AH19" s="30">
        <v>0</v>
      </c>
      <c r="AI19" s="15">
        <v>0</v>
      </c>
      <c r="AJ19">
        <v>0</v>
      </c>
      <c r="AK19">
        <v>0</v>
      </c>
      <c r="AL19" s="24" t="str">
        <f t="shared" si="3"/>
        <v>Coal_Steam_Turbine_EP</v>
      </c>
    </row>
    <row r="20" spans="1:39" s="5" customFormat="1">
      <c r="A20">
        <v>19</v>
      </c>
      <c r="B20" s="17" t="s">
        <v>126</v>
      </c>
      <c r="C20"/>
      <c r="D20"/>
      <c r="E20" t="s">
        <v>6</v>
      </c>
      <c r="G20" s="11"/>
      <c r="M20" s="23"/>
      <c r="N20" s="11"/>
      <c r="O20" s="11"/>
      <c r="S20" s="22">
        <v>3</v>
      </c>
      <c r="T20" s="22">
        <v>0.5</v>
      </c>
      <c r="U20" s="22">
        <v>0.4</v>
      </c>
      <c r="V20" s="22">
        <v>0.1</v>
      </c>
      <c r="W20" s="22">
        <v>0</v>
      </c>
      <c r="X20" s="22">
        <v>0</v>
      </c>
      <c r="Y20" s="22">
        <v>0</v>
      </c>
      <c r="AE20" s="5">
        <v>0</v>
      </c>
      <c r="AG20">
        <v>0</v>
      </c>
      <c r="AH20" s="30">
        <v>0</v>
      </c>
      <c r="AI20" s="15">
        <v>0</v>
      </c>
      <c r="AJ20">
        <v>0</v>
      </c>
      <c r="AK20">
        <v>0</v>
      </c>
      <c r="AL20" s="24" t="str">
        <f t="shared" si="3"/>
        <v>Gas_Steam_Turbine_EP</v>
      </c>
    </row>
    <row r="21" spans="1:39" s="5" customFormat="1">
      <c r="A21">
        <v>20</v>
      </c>
      <c r="B21" s="18" t="s">
        <v>2</v>
      </c>
      <c r="C21"/>
      <c r="D21"/>
      <c r="E21" t="s">
        <v>6</v>
      </c>
      <c r="G21" s="11"/>
      <c r="M21" s="23"/>
      <c r="N21" s="11"/>
      <c r="O21" s="11"/>
      <c r="S21" s="22">
        <v>3</v>
      </c>
      <c r="T21" s="22">
        <v>0.5</v>
      </c>
      <c r="U21" s="22">
        <v>0.4</v>
      </c>
      <c r="V21" s="22">
        <v>0.1</v>
      </c>
      <c r="W21" s="22">
        <v>0</v>
      </c>
      <c r="X21" s="22">
        <v>0</v>
      </c>
      <c r="Y21" s="22">
        <v>0</v>
      </c>
      <c r="AE21" s="5">
        <v>0</v>
      </c>
      <c r="AG21">
        <v>0</v>
      </c>
      <c r="AH21" s="30">
        <v>0</v>
      </c>
      <c r="AI21" s="15">
        <v>0</v>
      </c>
      <c r="AJ21">
        <v>0</v>
      </c>
      <c r="AK21">
        <v>0</v>
      </c>
      <c r="AL21" s="24" t="str">
        <f t="shared" si="3"/>
        <v>CCGT_EP</v>
      </c>
    </row>
    <row r="22" spans="1:39" s="5" customFormat="1">
      <c r="A22">
        <v>21</v>
      </c>
      <c r="B22" s="36" t="s">
        <v>1</v>
      </c>
      <c r="C22" s="36"/>
      <c r="D22"/>
      <c r="E22" t="s">
        <v>123</v>
      </c>
      <c r="G22" s="11"/>
      <c r="M22" s="23"/>
      <c r="N22" s="11"/>
      <c r="O22" s="11"/>
      <c r="S22" s="22">
        <v>4</v>
      </c>
      <c r="T22" s="22">
        <v>0.4</v>
      </c>
      <c r="U22" s="22">
        <v>0.3</v>
      </c>
      <c r="V22" s="22">
        <v>0.2</v>
      </c>
      <c r="W22" s="22">
        <v>0.1</v>
      </c>
      <c r="X22" s="22">
        <v>0</v>
      </c>
      <c r="Y22" s="22">
        <v>0</v>
      </c>
      <c r="AE22" s="5">
        <v>1</v>
      </c>
      <c r="AG22">
        <v>0</v>
      </c>
      <c r="AH22" s="30">
        <v>0</v>
      </c>
      <c r="AI22" s="15">
        <v>0</v>
      </c>
      <c r="AJ22">
        <v>0</v>
      </c>
      <c r="AK22">
        <v>0</v>
      </c>
      <c r="AL22" s="24" t="str">
        <f t="shared" si="3"/>
        <v>Geothermal_EP</v>
      </c>
    </row>
    <row r="23" spans="1:39" s="5" customFormat="1">
      <c r="A23">
        <v>22</v>
      </c>
      <c r="B23" s="17" t="s">
        <v>42</v>
      </c>
      <c r="C23"/>
      <c r="D23"/>
      <c r="E23" t="s">
        <v>19</v>
      </c>
      <c r="G23" s="11"/>
      <c r="M23" s="23"/>
      <c r="N23" s="11"/>
      <c r="O23" s="11"/>
      <c r="S23" s="22">
        <v>6</v>
      </c>
      <c r="T23" s="22">
        <v>0.1</v>
      </c>
      <c r="U23" s="22">
        <v>0.2</v>
      </c>
      <c r="V23" s="22">
        <v>0.2</v>
      </c>
      <c r="W23" s="22">
        <v>0.2</v>
      </c>
      <c r="X23" s="22">
        <v>0.2</v>
      </c>
      <c r="Y23" s="22">
        <v>0.1</v>
      </c>
      <c r="AE23" s="5">
        <v>1</v>
      </c>
      <c r="AG23">
        <v>0</v>
      </c>
      <c r="AH23" s="30">
        <v>0</v>
      </c>
      <c r="AI23" s="15">
        <v>0</v>
      </c>
      <c r="AJ23">
        <v>0</v>
      </c>
      <c r="AK23">
        <v>0</v>
      </c>
      <c r="AL23" s="24" t="str">
        <f t="shared" si="3"/>
        <v>Nuclear_EP</v>
      </c>
    </row>
    <row r="24" spans="1:39" s="18" customFormat="1">
      <c r="A24" s="18">
        <v>23</v>
      </c>
      <c r="B24" s="18" t="s">
        <v>60</v>
      </c>
      <c r="E24" s="18" t="s">
        <v>62</v>
      </c>
      <c r="M24" s="23"/>
      <c r="S24" s="22">
        <v>3</v>
      </c>
      <c r="T24" s="22">
        <v>0.8</v>
      </c>
      <c r="U24" s="22">
        <v>0.1</v>
      </c>
      <c r="V24" s="22">
        <v>0.1</v>
      </c>
      <c r="W24" s="22">
        <v>0</v>
      </c>
      <c r="X24" s="22">
        <v>0</v>
      </c>
      <c r="Y24" s="22">
        <v>0</v>
      </c>
      <c r="AE24" s="18">
        <v>0</v>
      </c>
      <c r="AG24" s="18">
        <v>0</v>
      </c>
      <c r="AH24" s="30">
        <v>0</v>
      </c>
      <c r="AI24" s="18">
        <v>0</v>
      </c>
      <c r="AJ24">
        <v>0</v>
      </c>
      <c r="AK24">
        <v>0</v>
      </c>
      <c r="AL24" s="24" t="str">
        <f t="shared" si="3"/>
        <v>Wind_EP</v>
      </c>
    </row>
    <row r="25" spans="1:39" s="8" customFormat="1">
      <c r="A25" s="8">
        <v>25</v>
      </c>
      <c r="B25" s="13" t="s">
        <v>12</v>
      </c>
      <c r="C25" s="8">
        <v>2007</v>
      </c>
      <c r="D25" s="8">
        <v>2010</v>
      </c>
      <c r="E25" s="8" t="s">
        <v>130</v>
      </c>
      <c r="F25" s="8">
        <v>2009</v>
      </c>
      <c r="G25" s="11">
        <v>0.97</v>
      </c>
      <c r="H25" s="8">
        <v>2010</v>
      </c>
      <c r="I25" s="8">
        <v>5100000</v>
      </c>
      <c r="J25" s="8">
        <v>1.05</v>
      </c>
      <c r="K25" s="9">
        <v>10526</v>
      </c>
      <c r="L25" s="8">
        <v>0</v>
      </c>
      <c r="M25" s="23">
        <f>I25*J25*G25/(1+P25)^(H25-2007)</f>
        <v>5976906.1693058107</v>
      </c>
      <c r="N25" s="11">
        <f t="shared" si="1"/>
        <v>10210.219999999999</v>
      </c>
      <c r="O25" s="11">
        <f t="shared" si="2"/>
        <v>0</v>
      </c>
      <c r="P25" s="8">
        <v>-4.5699999999999998E-2</v>
      </c>
      <c r="Q25" s="8">
        <v>0</v>
      </c>
      <c r="R25" s="8">
        <v>0</v>
      </c>
      <c r="S25" s="8">
        <v>1</v>
      </c>
      <c r="T25" s="8">
        <v>1</v>
      </c>
      <c r="U25" s="8">
        <v>0</v>
      </c>
      <c r="V25" s="9">
        <v>0</v>
      </c>
      <c r="W25" s="9">
        <v>0</v>
      </c>
      <c r="X25" s="9">
        <v>0</v>
      </c>
      <c r="Y25" s="9">
        <v>0</v>
      </c>
      <c r="Z25" s="8">
        <v>30</v>
      </c>
      <c r="AA25" s="9">
        <v>3.0000000000000001E-3</v>
      </c>
      <c r="AB25" s="9">
        <v>0</v>
      </c>
      <c r="AC25" s="8">
        <v>1</v>
      </c>
      <c r="AD25" s="8">
        <v>1</v>
      </c>
      <c r="AE25" s="8">
        <v>0</v>
      </c>
      <c r="AF25" s="8">
        <v>0</v>
      </c>
      <c r="AG25">
        <v>1</v>
      </c>
      <c r="AH25" s="30">
        <v>0</v>
      </c>
      <c r="AI25" s="15">
        <v>0</v>
      </c>
      <c r="AJ25">
        <v>0</v>
      </c>
      <c r="AK25">
        <v>0</v>
      </c>
      <c r="AL25" s="24" t="str">
        <f t="shared" si="3"/>
        <v>Commercial_PV</v>
      </c>
      <c r="AM25" s="9" t="s">
        <v>109</v>
      </c>
    </row>
    <row r="26" spans="1:39" s="8" customFormat="1">
      <c r="A26" s="8">
        <v>26</v>
      </c>
      <c r="B26" s="8" t="s">
        <v>38</v>
      </c>
      <c r="C26" s="8">
        <v>2007</v>
      </c>
      <c r="D26" s="8">
        <v>2010</v>
      </c>
      <c r="E26" s="8" t="s">
        <v>130</v>
      </c>
      <c r="F26" s="8">
        <v>2009</v>
      </c>
      <c r="G26" s="11">
        <v>0.97</v>
      </c>
      <c r="H26" s="8">
        <v>2010</v>
      </c>
      <c r="I26" s="8">
        <v>4060000</v>
      </c>
      <c r="J26" s="8">
        <v>1.05</v>
      </c>
      <c r="K26" s="9">
        <v>10526</v>
      </c>
      <c r="L26" s="8">
        <v>0</v>
      </c>
      <c r="M26" s="23">
        <f>I26*J26*G26/(1+P26)^(H26-2007)</f>
        <v>4634620.2138119834</v>
      </c>
      <c r="N26" s="11">
        <f t="shared" si="1"/>
        <v>10210.219999999999</v>
      </c>
      <c r="O26" s="11">
        <f t="shared" si="2"/>
        <v>0</v>
      </c>
      <c r="P26" s="8">
        <v>-3.73E-2</v>
      </c>
      <c r="Q26" s="8">
        <v>65639</v>
      </c>
      <c r="R26" s="8">
        <v>0</v>
      </c>
      <c r="S26" s="8">
        <v>3</v>
      </c>
      <c r="T26" s="8">
        <v>0.8</v>
      </c>
      <c r="U26" s="8">
        <v>0.1</v>
      </c>
      <c r="V26" s="8">
        <v>0.1</v>
      </c>
      <c r="W26" s="8">
        <v>0</v>
      </c>
      <c r="X26" s="8">
        <v>0</v>
      </c>
      <c r="Y26" s="8">
        <v>0</v>
      </c>
      <c r="Z26" s="8">
        <v>30</v>
      </c>
      <c r="AA26" s="9">
        <v>3.0000000000000001E-3</v>
      </c>
      <c r="AB26" s="9">
        <v>0</v>
      </c>
      <c r="AC26" s="8">
        <v>1</v>
      </c>
      <c r="AD26" s="8">
        <v>1</v>
      </c>
      <c r="AE26" s="8">
        <v>0</v>
      </c>
      <c r="AF26" s="8">
        <v>0</v>
      </c>
      <c r="AG26">
        <v>1</v>
      </c>
      <c r="AH26" s="30">
        <v>0</v>
      </c>
      <c r="AI26" s="15">
        <v>0</v>
      </c>
      <c r="AJ26">
        <v>0</v>
      </c>
      <c r="AK26">
        <v>0</v>
      </c>
      <c r="AL26" s="24" t="str">
        <f t="shared" si="3"/>
        <v>Central_PV</v>
      </c>
      <c r="AM26" s="9" t="s">
        <v>109</v>
      </c>
    </row>
    <row r="27" spans="1:39" s="5" customFormat="1">
      <c r="A27" s="10">
        <v>27</v>
      </c>
      <c r="B27" s="9" t="s">
        <v>35</v>
      </c>
      <c r="C27" s="5">
        <v>2007</v>
      </c>
      <c r="D27" s="5">
        <v>2010</v>
      </c>
      <c r="E27" s="9" t="s">
        <v>130</v>
      </c>
      <c r="F27" s="5">
        <v>2010</v>
      </c>
      <c r="G27" s="11">
        <v>0.96499999999999997</v>
      </c>
      <c r="H27" s="5">
        <v>2010</v>
      </c>
      <c r="I27" s="5">
        <v>4230000</v>
      </c>
      <c r="J27" s="5">
        <v>1.05</v>
      </c>
      <c r="K27" s="5">
        <v>44370</v>
      </c>
      <c r="L27" s="9">
        <v>0</v>
      </c>
      <c r="M27" s="23">
        <f>I27*J27*G27/(1+P27)^(H27-2007)</f>
        <v>4624269.4583522985</v>
      </c>
      <c r="N27" s="11">
        <f t="shared" si="1"/>
        <v>42817.049999999996</v>
      </c>
      <c r="O27" s="11">
        <f t="shared" si="2"/>
        <v>0</v>
      </c>
      <c r="P27" s="9">
        <v>-2.5000000000000001E-2</v>
      </c>
      <c r="Q27" s="9">
        <v>65639</v>
      </c>
      <c r="R27" s="9">
        <v>0</v>
      </c>
      <c r="S27" s="5">
        <v>3</v>
      </c>
      <c r="T27" s="9">
        <v>0.8</v>
      </c>
      <c r="U27" s="9">
        <v>0.1</v>
      </c>
      <c r="V27" s="9">
        <v>0.1</v>
      </c>
      <c r="W27" s="9">
        <v>0</v>
      </c>
      <c r="X27" s="9">
        <v>0</v>
      </c>
      <c r="Y27" s="9">
        <v>0</v>
      </c>
      <c r="Z27" s="9">
        <v>30</v>
      </c>
      <c r="AA27" s="9">
        <v>0.05</v>
      </c>
      <c r="AB27" s="9">
        <v>0.05</v>
      </c>
      <c r="AC27" s="9">
        <v>1</v>
      </c>
      <c r="AD27" s="9">
        <v>1</v>
      </c>
      <c r="AE27" s="9">
        <v>0</v>
      </c>
      <c r="AF27" s="9">
        <v>0</v>
      </c>
      <c r="AG27">
        <v>1</v>
      </c>
      <c r="AH27" s="30">
        <v>0</v>
      </c>
      <c r="AI27" s="15">
        <v>0</v>
      </c>
      <c r="AJ27">
        <v>0</v>
      </c>
      <c r="AK27">
        <v>0</v>
      </c>
      <c r="AL27" s="24" t="str">
        <f t="shared" si="3"/>
        <v>CSP_Trough_No_Storage</v>
      </c>
      <c r="AM27" s="9" t="s">
        <v>55</v>
      </c>
    </row>
    <row r="28" spans="1:39" s="9" customFormat="1" ht="15" customHeight="1">
      <c r="A28" s="10">
        <v>28</v>
      </c>
      <c r="B28" s="14" t="s">
        <v>113</v>
      </c>
      <c r="C28" s="9">
        <v>2007</v>
      </c>
      <c r="D28" s="9">
        <v>2010</v>
      </c>
      <c r="E28" s="14" t="s">
        <v>114</v>
      </c>
      <c r="F28" s="9">
        <v>2010</v>
      </c>
      <c r="G28" s="16">
        <v>0.96499999999999997</v>
      </c>
      <c r="H28" s="9">
        <v>2010</v>
      </c>
      <c r="I28" s="9">
        <v>1200000</v>
      </c>
      <c r="J28" s="9">
        <v>1.20678844526941</v>
      </c>
      <c r="K28" s="9">
        <v>10310</v>
      </c>
      <c r="L28" s="9">
        <v>3.1</v>
      </c>
      <c r="M28" s="23">
        <f>I28*J28*G28/(1+P28)^(H28-2007)</f>
        <v>1402503.9775474914</v>
      </c>
      <c r="N28" s="14">
        <f t="shared" si="1"/>
        <v>9949.15</v>
      </c>
      <c r="O28" s="14">
        <f t="shared" si="2"/>
        <v>2.9914999999999998</v>
      </c>
      <c r="P28" s="9">
        <v>-1.1999999999999999E-3</v>
      </c>
      <c r="Q28" s="14">
        <v>91289</v>
      </c>
      <c r="R28" s="9">
        <v>4.4000000000000004</v>
      </c>
      <c r="S28" s="9">
        <v>6</v>
      </c>
      <c r="T28" s="9">
        <v>0.1</v>
      </c>
      <c r="U28" s="9">
        <v>0.2</v>
      </c>
      <c r="V28" s="9">
        <v>0.2</v>
      </c>
      <c r="W28" s="9">
        <v>0.2</v>
      </c>
      <c r="X28" s="9">
        <v>0.2</v>
      </c>
      <c r="Y28" s="9">
        <v>0.1</v>
      </c>
      <c r="Z28" s="9">
        <v>30</v>
      </c>
      <c r="AA28" s="9">
        <v>0.03</v>
      </c>
      <c r="AB28" s="9">
        <v>0.04</v>
      </c>
      <c r="AC28" s="9">
        <v>0</v>
      </c>
      <c r="AD28" s="9">
        <v>1</v>
      </c>
      <c r="AE28" s="9">
        <v>0</v>
      </c>
      <c r="AF28" s="9">
        <v>0</v>
      </c>
      <c r="AG28" s="12">
        <v>1</v>
      </c>
      <c r="AH28" s="30">
        <v>0</v>
      </c>
      <c r="AI28" s="15">
        <v>1</v>
      </c>
      <c r="AJ28">
        <v>0.81699999999999995</v>
      </c>
      <c r="AK28">
        <v>1.2</v>
      </c>
      <c r="AL28" s="24" t="str">
        <f t="shared" si="3"/>
        <v>Compressed_Air_Energy_Storage</v>
      </c>
      <c r="AM28" s="35" t="s">
        <v>0</v>
      </c>
    </row>
    <row r="29" spans="1:39" s="21" customFormat="1">
      <c r="A29" s="21">
        <v>29</v>
      </c>
      <c r="B29" s="21" t="s">
        <v>14</v>
      </c>
      <c r="E29" s="21" t="s">
        <v>61</v>
      </c>
      <c r="M29" s="25"/>
      <c r="N29" s="25"/>
      <c r="O29" s="25"/>
      <c r="S29" s="22">
        <v>3</v>
      </c>
      <c r="T29" s="22">
        <v>0.8</v>
      </c>
      <c r="U29" s="22">
        <v>0.1</v>
      </c>
      <c r="V29" s="22">
        <v>0.1</v>
      </c>
      <c r="W29" s="22">
        <v>0</v>
      </c>
      <c r="X29" s="22">
        <v>0</v>
      </c>
      <c r="Y29" s="22">
        <v>0</v>
      </c>
      <c r="AE29" s="21">
        <v>1</v>
      </c>
      <c r="AG29" s="21">
        <v>0</v>
      </c>
      <c r="AH29" s="30">
        <v>0</v>
      </c>
      <c r="AI29" s="21">
        <v>0</v>
      </c>
      <c r="AJ29">
        <v>0</v>
      </c>
      <c r="AK29">
        <v>0</v>
      </c>
      <c r="AL29" s="24" t="str">
        <f t="shared" si="3"/>
        <v>Gas_Combustion_Turbine_Cogen_EP</v>
      </c>
    </row>
    <row r="30" spans="1:39" s="21" customFormat="1">
      <c r="A30" s="21">
        <v>30</v>
      </c>
      <c r="B30" s="21" t="s">
        <v>15</v>
      </c>
      <c r="E30" s="21" t="s">
        <v>18</v>
      </c>
      <c r="M30" s="25"/>
      <c r="N30" s="25"/>
      <c r="O30" s="25"/>
      <c r="S30" s="22">
        <v>4</v>
      </c>
      <c r="T30" s="22">
        <v>0.4</v>
      </c>
      <c r="U30" s="22">
        <v>0.3</v>
      </c>
      <c r="V30" s="22">
        <v>0.2</v>
      </c>
      <c r="W30" s="22">
        <v>0.1</v>
      </c>
      <c r="X30" s="22">
        <v>0</v>
      </c>
      <c r="Y30" s="22">
        <v>0</v>
      </c>
      <c r="AE30" s="21">
        <v>1</v>
      </c>
      <c r="AG30" s="21">
        <v>0</v>
      </c>
      <c r="AH30" s="30">
        <v>0</v>
      </c>
      <c r="AI30" s="21">
        <v>0</v>
      </c>
      <c r="AJ30">
        <v>0</v>
      </c>
      <c r="AK30">
        <v>0</v>
      </c>
      <c r="AL30" s="24" t="str">
        <f t="shared" si="3"/>
        <v>Coal_Steam_Turbine_Cogen_EP</v>
      </c>
    </row>
    <row r="31" spans="1:39" s="21" customFormat="1">
      <c r="A31" s="21">
        <v>31</v>
      </c>
      <c r="B31" s="21" t="s">
        <v>16</v>
      </c>
      <c r="E31" s="21" t="s">
        <v>6</v>
      </c>
      <c r="M31" s="25"/>
      <c r="N31" s="25"/>
      <c r="O31" s="25"/>
      <c r="S31" s="22">
        <v>3</v>
      </c>
      <c r="T31" s="22">
        <v>0.5</v>
      </c>
      <c r="U31" s="22">
        <v>0.4</v>
      </c>
      <c r="V31" s="22">
        <v>0.1</v>
      </c>
      <c r="W31" s="22">
        <v>0</v>
      </c>
      <c r="X31" s="22">
        <v>0</v>
      </c>
      <c r="Y31" s="22">
        <v>0</v>
      </c>
      <c r="AE31" s="21">
        <v>1</v>
      </c>
      <c r="AG31" s="21">
        <v>0</v>
      </c>
      <c r="AH31" s="30">
        <v>0</v>
      </c>
      <c r="AI31" s="21">
        <v>0</v>
      </c>
      <c r="AJ31">
        <v>0</v>
      </c>
      <c r="AK31">
        <v>0</v>
      </c>
      <c r="AL31" s="24" t="str">
        <f t="shared" si="3"/>
        <v>Gas_Steam_Turbine_Cogen_EP</v>
      </c>
    </row>
    <row r="32" spans="1:39" s="21" customFormat="1">
      <c r="A32" s="21">
        <v>32</v>
      </c>
      <c r="B32" s="21" t="s">
        <v>17</v>
      </c>
      <c r="E32" s="21" t="s">
        <v>6</v>
      </c>
      <c r="M32" s="25"/>
      <c r="N32" s="25"/>
      <c r="O32" s="25"/>
      <c r="S32" s="22">
        <v>3</v>
      </c>
      <c r="T32" s="22">
        <v>0.5</v>
      </c>
      <c r="U32" s="22">
        <v>0.4</v>
      </c>
      <c r="V32" s="22">
        <v>0.1</v>
      </c>
      <c r="W32" s="22">
        <v>0</v>
      </c>
      <c r="X32" s="22">
        <v>0</v>
      </c>
      <c r="Y32" s="22">
        <v>0</v>
      </c>
      <c r="AE32" s="21">
        <v>1</v>
      </c>
      <c r="AG32" s="21">
        <v>0</v>
      </c>
      <c r="AH32" s="30">
        <v>0</v>
      </c>
      <c r="AI32" s="21">
        <v>0</v>
      </c>
      <c r="AJ32">
        <v>0</v>
      </c>
      <c r="AK32">
        <v>0</v>
      </c>
      <c r="AL32" s="24" t="str">
        <f t="shared" si="3"/>
        <v>CCGT_Cogen_EP</v>
      </c>
    </row>
    <row r="33" spans="1:39" s="25" customFormat="1">
      <c r="A33" s="25">
        <v>33</v>
      </c>
      <c r="B33" s="25" t="s">
        <v>97</v>
      </c>
      <c r="C33" s="25">
        <v>2007</v>
      </c>
      <c r="D33" s="25">
        <v>2010</v>
      </c>
      <c r="E33" s="25" t="s">
        <v>98</v>
      </c>
      <c r="F33" s="25">
        <v>2004</v>
      </c>
      <c r="G33" s="25">
        <v>1.0980000000000001</v>
      </c>
      <c r="H33" s="25">
        <v>2010</v>
      </c>
      <c r="I33" s="25">
        <v>3539000</v>
      </c>
      <c r="J33" s="25">
        <v>1.0489999999999999</v>
      </c>
      <c r="K33" s="25">
        <v>22100</v>
      </c>
      <c r="L33" s="25">
        <v>0.44500000000000001</v>
      </c>
      <c r="M33" s="25">
        <f t="shared" ref="M33:M47" si="6">I33*J33*G33/(1+P33)^(H33-2007)</f>
        <v>4144936.7381368177</v>
      </c>
      <c r="N33" s="25">
        <f t="shared" si="1"/>
        <v>24265.800000000003</v>
      </c>
      <c r="O33" s="25">
        <f t="shared" si="2"/>
        <v>0.48861000000000004</v>
      </c>
      <c r="P33" s="25">
        <v>-5.5563899759500934E-3</v>
      </c>
      <c r="Q33" s="25">
        <v>91289</v>
      </c>
      <c r="R33" s="25">
        <v>0</v>
      </c>
      <c r="S33" s="25">
        <v>3</v>
      </c>
      <c r="T33" s="25">
        <v>0.8</v>
      </c>
      <c r="U33" s="25">
        <v>0.1</v>
      </c>
      <c r="V33" s="25">
        <v>0.1</v>
      </c>
      <c r="W33" s="25">
        <v>0</v>
      </c>
      <c r="X33" s="25">
        <v>0</v>
      </c>
      <c r="Y33" s="25">
        <v>0</v>
      </c>
      <c r="Z33" s="25">
        <v>15</v>
      </c>
      <c r="AA33" s="25">
        <v>0.02</v>
      </c>
      <c r="AB33" s="25">
        <v>5.4999999999999997E-3</v>
      </c>
      <c r="AC33" s="25">
        <v>0</v>
      </c>
      <c r="AD33" s="25">
        <v>0</v>
      </c>
      <c r="AE33" s="25">
        <v>0</v>
      </c>
      <c r="AF33" s="25">
        <v>0</v>
      </c>
      <c r="AG33" s="25">
        <v>1</v>
      </c>
      <c r="AH33" s="30">
        <v>0</v>
      </c>
      <c r="AI33" s="25">
        <v>1</v>
      </c>
      <c r="AJ33">
        <v>0.76700000000000002</v>
      </c>
      <c r="AK33">
        <v>1</v>
      </c>
      <c r="AL33" s="25" t="str">
        <f t="shared" si="3"/>
        <v>Battery_Storage</v>
      </c>
      <c r="AM33" s="25" t="s">
        <v>99</v>
      </c>
    </row>
    <row r="34" spans="1:39" s="29" customFormat="1">
      <c r="A34" s="29">
        <v>34</v>
      </c>
      <c r="B34" s="29" t="s">
        <v>82</v>
      </c>
      <c r="C34" s="29">
        <v>2007</v>
      </c>
      <c r="D34" s="29">
        <v>2014</v>
      </c>
      <c r="E34" s="29" t="s">
        <v>88</v>
      </c>
      <c r="F34" s="29">
        <v>2004</v>
      </c>
      <c r="G34" s="29">
        <v>1.0980000000000001</v>
      </c>
      <c r="H34" s="29">
        <v>2010</v>
      </c>
      <c r="I34" s="29">
        <f>I2+2294786</f>
        <v>3191692</v>
      </c>
      <c r="J34" s="29">
        <f>J2</f>
        <v>1.07</v>
      </c>
      <c r="K34" s="29">
        <f xml:space="preserve"> K2 + 7114</f>
        <v>18127</v>
      </c>
      <c r="L34" s="29">
        <f xml:space="preserve"> L2+ 0.824</f>
        <v>2.6776749999999998</v>
      </c>
      <c r="M34" s="30">
        <f t="shared" si="6"/>
        <v>3961894.0067618708</v>
      </c>
      <c r="N34" s="30">
        <f t="shared" si="1"/>
        <v>19903.446</v>
      </c>
      <c r="O34" s="30">
        <f t="shared" si="2"/>
        <v>2.9400871500000001</v>
      </c>
      <c r="P34" s="29">
        <v>-1.8173506790955307E-2</v>
      </c>
      <c r="Q34" s="30">
        <v>91289</v>
      </c>
      <c r="R34" s="29">
        <f xml:space="preserve"> R2 + 3.03</f>
        <v>10.004</v>
      </c>
      <c r="S34" s="30">
        <v>3</v>
      </c>
      <c r="T34" s="30">
        <v>0.5</v>
      </c>
      <c r="U34" s="30">
        <v>0.4</v>
      </c>
      <c r="V34" s="30">
        <v>0.1</v>
      </c>
      <c r="W34" s="30">
        <v>0</v>
      </c>
      <c r="X34" s="30">
        <v>0</v>
      </c>
      <c r="Y34" s="30">
        <v>0</v>
      </c>
      <c r="Z34" s="30">
        <v>30</v>
      </c>
      <c r="AA34" s="30">
        <v>0.04</v>
      </c>
      <c r="AB34" s="30">
        <v>0.06</v>
      </c>
      <c r="AC34" s="29">
        <v>0</v>
      </c>
      <c r="AD34" s="29">
        <v>0</v>
      </c>
      <c r="AE34" s="29">
        <v>0</v>
      </c>
      <c r="AF34" s="29">
        <v>0</v>
      </c>
      <c r="AG34" s="29">
        <v>1</v>
      </c>
      <c r="AH34" s="30">
        <v>1</v>
      </c>
      <c r="AI34" s="29">
        <v>0</v>
      </c>
      <c r="AJ34" s="30">
        <v>0</v>
      </c>
      <c r="AK34" s="30">
        <v>0</v>
      </c>
      <c r="AL34" s="31" t="str">
        <f t="shared" si="3"/>
        <v>CCGT_CCS</v>
      </c>
    </row>
    <row r="35" spans="1:39" s="29" customFormat="1">
      <c r="A35" s="29">
        <v>35</v>
      </c>
      <c r="B35" s="29" t="s">
        <v>83</v>
      </c>
      <c r="C35" s="29">
        <v>2007</v>
      </c>
      <c r="D35" s="34">
        <v>2014</v>
      </c>
      <c r="E35" s="29" t="s">
        <v>88</v>
      </c>
      <c r="F35" s="29">
        <v>2004</v>
      </c>
      <c r="G35" s="29">
        <v>1.0980000000000001</v>
      </c>
      <c r="H35" s="29">
        <v>2010</v>
      </c>
      <c r="I35" s="29">
        <f>I3+2294786</f>
        <v>2888691</v>
      </c>
      <c r="J35" s="29">
        <f>J3</f>
        <v>1.04</v>
      </c>
      <c r="K35" s="29">
        <f>K3+ 7114</f>
        <v>17425</v>
      </c>
      <c r="L35" s="29">
        <f>L3+0.824</f>
        <v>3.8754999999999997</v>
      </c>
      <c r="M35" s="30">
        <f t="shared" si="6"/>
        <v>3494840.6210656902</v>
      </c>
      <c r="N35" s="30">
        <f t="shared" si="1"/>
        <v>19132.650000000001</v>
      </c>
      <c r="O35" s="30">
        <f t="shared" si="2"/>
        <v>4.2552989999999999</v>
      </c>
      <c r="P35" s="29">
        <f>P3 + (P34-P2)</f>
        <v>-1.9073506790955305E-2</v>
      </c>
      <c r="Q35" s="30">
        <v>91289</v>
      </c>
      <c r="R35" s="29">
        <f>R3+3.03</f>
        <v>13.08</v>
      </c>
      <c r="S35" s="30">
        <v>3</v>
      </c>
      <c r="T35" s="30">
        <v>0.8</v>
      </c>
      <c r="U35" s="30">
        <v>0.1</v>
      </c>
      <c r="V35" s="30">
        <v>0.1</v>
      </c>
      <c r="W35" s="30">
        <v>0</v>
      </c>
      <c r="X35" s="30">
        <v>0</v>
      </c>
      <c r="Y35" s="30">
        <v>0</v>
      </c>
      <c r="Z35" s="30">
        <v>30</v>
      </c>
      <c r="AA35" s="30">
        <v>0.03</v>
      </c>
      <c r="AB35" s="30">
        <v>0.05</v>
      </c>
      <c r="AC35" s="29">
        <v>0</v>
      </c>
      <c r="AD35" s="29">
        <v>0</v>
      </c>
      <c r="AE35" s="29">
        <v>0</v>
      </c>
      <c r="AF35" s="30">
        <v>0</v>
      </c>
      <c r="AG35" s="30">
        <v>1</v>
      </c>
      <c r="AH35" s="30">
        <v>1</v>
      </c>
      <c r="AI35" s="30">
        <v>0</v>
      </c>
      <c r="AJ35" s="30">
        <v>0</v>
      </c>
      <c r="AK35" s="30">
        <v>0</v>
      </c>
      <c r="AL35" s="31" t="str">
        <f t="shared" si="3"/>
        <v>Gas_Combustion_Turbine_CCS</v>
      </c>
    </row>
    <row r="36" spans="1:39" s="29" customFormat="1">
      <c r="A36" s="29">
        <v>36</v>
      </c>
      <c r="B36" s="29" t="s">
        <v>84</v>
      </c>
      <c r="C36" s="29">
        <v>2007</v>
      </c>
      <c r="D36" s="34">
        <v>2014</v>
      </c>
      <c r="E36" s="29" t="s">
        <v>84</v>
      </c>
      <c r="F36" s="29">
        <v>2004</v>
      </c>
      <c r="G36" s="29">
        <v>1.0980000000000001</v>
      </c>
      <c r="H36" s="29">
        <v>2010</v>
      </c>
      <c r="I36" s="30">
        <f>I9 + 2294786</f>
        <v>4671786</v>
      </c>
      <c r="J36" s="29">
        <f>J9</f>
        <v>1.07</v>
      </c>
      <c r="K36" s="29">
        <f>K9+7114</f>
        <v>121364</v>
      </c>
      <c r="L36" s="29">
        <f>L9+0.824</f>
        <v>0.83399999999999996</v>
      </c>
      <c r="M36" s="30">
        <f t="shared" si="6"/>
        <v>5815133.1845351728</v>
      </c>
      <c r="N36" s="30">
        <f t="shared" si="1"/>
        <v>133257.67200000002</v>
      </c>
      <c r="O36" s="30">
        <f t="shared" si="2"/>
        <v>0.91573199999999999</v>
      </c>
      <c r="P36" s="29">
        <f>P9 + (P34-P2)</f>
        <v>-1.9073506790955305E-2</v>
      </c>
      <c r="Q36" s="30">
        <v>91289</v>
      </c>
      <c r="R36" s="29">
        <f>R9 + 3.03</f>
        <v>16.678000000000001</v>
      </c>
      <c r="S36" s="30">
        <v>3</v>
      </c>
      <c r="T36" s="30">
        <v>0.8</v>
      </c>
      <c r="U36" s="30">
        <v>0.1</v>
      </c>
      <c r="V36" s="30">
        <v>0.1</v>
      </c>
      <c r="W36" s="30">
        <v>0</v>
      </c>
      <c r="X36" s="30">
        <v>0</v>
      </c>
      <c r="Y36" s="30">
        <v>0</v>
      </c>
      <c r="Z36" s="30">
        <v>30</v>
      </c>
      <c r="AA36" s="30">
        <v>0.03</v>
      </c>
      <c r="AB36" s="30">
        <v>0.05</v>
      </c>
      <c r="AC36" s="29">
        <v>0</v>
      </c>
      <c r="AD36" s="29">
        <v>1</v>
      </c>
      <c r="AE36" s="29">
        <v>1</v>
      </c>
      <c r="AF36" s="30">
        <v>0</v>
      </c>
      <c r="AG36" s="30">
        <v>1</v>
      </c>
      <c r="AH36" s="30">
        <v>1</v>
      </c>
      <c r="AI36" s="30">
        <v>0</v>
      </c>
      <c r="AJ36" s="30">
        <v>0</v>
      </c>
      <c r="AK36" s="30">
        <v>0</v>
      </c>
      <c r="AL36" s="31" t="str">
        <f t="shared" si="3"/>
        <v>Bio_Gas_CCS</v>
      </c>
    </row>
    <row r="37" spans="1:39" s="29" customFormat="1">
      <c r="A37" s="29">
        <v>37</v>
      </c>
      <c r="B37" s="29" t="s">
        <v>85</v>
      </c>
      <c r="C37" s="29">
        <v>2007</v>
      </c>
      <c r="D37" s="34">
        <v>2014</v>
      </c>
      <c r="E37" s="29" t="s">
        <v>127</v>
      </c>
      <c r="F37" s="29">
        <v>2004</v>
      </c>
      <c r="G37" s="29">
        <v>1.0980000000000001</v>
      </c>
      <c r="H37" s="29">
        <v>2010</v>
      </c>
      <c r="I37" s="30">
        <f>I11+2294786</f>
        <v>5633786</v>
      </c>
      <c r="J37" s="29">
        <f>J11</f>
        <v>1.1200000000000001</v>
      </c>
      <c r="K37" s="29">
        <f>K11+6786</f>
        <v>71236</v>
      </c>
      <c r="L37" s="30">
        <f>L11+1.385</f>
        <v>8.0950000000000006</v>
      </c>
      <c r="M37" s="30">
        <f t="shared" si="6"/>
        <v>7294966.6907851472</v>
      </c>
      <c r="N37" s="30">
        <f t="shared" si="1"/>
        <v>78217.128000000012</v>
      </c>
      <c r="O37" s="30">
        <f t="shared" si="2"/>
        <v>8.8883100000000006</v>
      </c>
      <c r="P37" s="29">
        <f>P11+(P38-P12)</f>
        <v>-1.7047650087669619E-2</v>
      </c>
      <c r="Q37" s="30">
        <v>91289</v>
      </c>
      <c r="R37" s="29">
        <f>R11+2.136</f>
        <v>11.782</v>
      </c>
      <c r="S37" s="30">
        <v>4</v>
      </c>
      <c r="T37" s="30">
        <v>0.4</v>
      </c>
      <c r="U37" s="30">
        <v>0.3</v>
      </c>
      <c r="V37" s="30">
        <v>0.2</v>
      </c>
      <c r="W37" s="30">
        <v>0.1</v>
      </c>
      <c r="X37" s="30">
        <v>0</v>
      </c>
      <c r="Y37" s="30">
        <v>0</v>
      </c>
      <c r="Z37" s="30">
        <v>40</v>
      </c>
      <c r="AA37" s="30">
        <v>0.06</v>
      </c>
      <c r="AB37" s="30">
        <v>0.1</v>
      </c>
      <c r="AC37" s="29">
        <v>0</v>
      </c>
      <c r="AD37" s="29">
        <v>1</v>
      </c>
      <c r="AE37" s="29">
        <v>1</v>
      </c>
      <c r="AF37" s="30">
        <v>0</v>
      </c>
      <c r="AG37" s="30">
        <v>1</v>
      </c>
      <c r="AH37" s="30">
        <v>1</v>
      </c>
      <c r="AI37" s="30">
        <v>0</v>
      </c>
      <c r="AJ37" s="30">
        <v>0</v>
      </c>
      <c r="AK37" s="30">
        <v>0</v>
      </c>
      <c r="AL37" s="31" t="str">
        <f t="shared" si="3"/>
        <v>Biomass_IGCC_CCS</v>
      </c>
    </row>
    <row r="38" spans="1:39" s="29" customFormat="1">
      <c r="A38" s="29">
        <v>38</v>
      </c>
      <c r="B38" s="29" t="s">
        <v>86</v>
      </c>
      <c r="C38" s="29">
        <v>2007</v>
      </c>
      <c r="D38" s="34">
        <v>2014</v>
      </c>
      <c r="E38" s="29" t="s">
        <v>56</v>
      </c>
      <c r="F38" s="29">
        <v>2004</v>
      </c>
      <c r="G38" s="29">
        <v>1.0980000000000001</v>
      </c>
      <c r="H38" s="29">
        <v>2010</v>
      </c>
      <c r="I38" s="29">
        <f>I12+2294786</f>
        <v>4460899</v>
      </c>
      <c r="J38" s="29">
        <f>J12</f>
        <v>1.17</v>
      </c>
      <c r="K38" s="29">
        <f>K12+6786</f>
        <v>42010</v>
      </c>
      <c r="L38" s="30">
        <f>L12+1.385</f>
        <v>4.0448190000000004</v>
      </c>
      <c r="M38" s="30">
        <f t="shared" si="6"/>
        <v>6034109.6319010211</v>
      </c>
      <c r="N38" s="30">
        <f t="shared" si="1"/>
        <v>46126.98</v>
      </c>
      <c r="O38" s="30">
        <f t="shared" si="2"/>
        <v>4.4412112620000004</v>
      </c>
      <c r="P38" s="29">
        <v>-1.7047650087669619E-2</v>
      </c>
      <c r="Q38" s="30">
        <v>91289</v>
      </c>
      <c r="R38" s="29">
        <v>9.0990000000000002</v>
      </c>
      <c r="S38" s="30">
        <v>4</v>
      </c>
      <c r="T38" s="30">
        <v>0.4</v>
      </c>
      <c r="U38" s="30">
        <v>0.3</v>
      </c>
      <c r="V38" s="30">
        <v>0.2</v>
      </c>
      <c r="W38" s="30">
        <v>0.1</v>
      </c>
      <c r="X38" s="30">
        <v>0</v>
      </c>
      <c r="Y38" s="30">
        <v>0</v>
      </c>
      <c r="Z38" s="30">
        <v>40</v>
      </c>
      <c r="AA38" s="30">
        <v>0.06</v>
      </c>
      <c r="AB38" s="30">
        <v>0.1</v>
      </c>
      <c r="AC38" s="29">
        <v>0</v>
      </c>
      <c r="AD38" s="29">
        <v>0</v>
      </c>
      <c r="AE38" s="29">
        <v>1</v>
      </c>
      <c r="AF38" s="30">
        <v>0</v>
      </c>
      <c r="AG38" s="30">
        <v>1</v>
      </c>
      <c r="AH38" s="30">
        <v>1</v>
      </c>
      <c r="AI38" s="30">
        <v>0</v>
      </c>
      <c r="AJ38" s="30">
        <v>0</v>
      </c>
      <c r="AK38" s="30">
        <v>0</v>
      </c>
      <c r="AL38" s="31" t="str">
        <f t="shared" si="3"/>
        <v>Coal_IGCC_CCS</v>
      </c>
    </row>
    <row r="39" spans="1:39" s="29" customFormat="1">
      <c r="A39" s="29">
        <v>39</v>
      </c>
      <c r="B39" s="29" t="s">
        <v>87</v>
      </c>
      <c r="C39" s="29">
        <v>2007</v>
      </c>
      <c r="D39" s="34">
        <v>2014</v>
      </c>
      <c r="E39" s="29" t="s">
        <v>56</v>
      </c>
      <c r="F39" s="29">
        <v>2004</v>
      </c>
      <c r="G39" s="29">
        <v>1.0980000000000001</v>
      </c>
      <c r="H39" s="29">
        <v>2010</v>
      </c>
      <c r="I39" s="30">
        <f>I13+2294786</f>
        <v>4169412</v>
      </c>
      <c r="J39" s="29">
        <f>J13</f>
        <v>1.1000000000000001</v>
      </c>
      <c r="K39" s="29">
        <f>K13+6786</f>
        <v>31863</v>
      </c>
      <c r="L39" s="30">
        <f>L13+1.385</f>
        <v>5.5660159999999994</v>
      </c>
      <c r="M39" s="30">
        <f t="shared" si="6"/>
        <v>5255744.0746610165</v>
      </c>
      <c r="N39" s="30">
        <f t="shared" si="1"/>
        <v>34985.574000000001</v>
      </c>
      <c r="O39" s="30">
        <f t="shared" si="2"/>
        <v>6.111485568</v>
      </c>
      <c r="P39" s="29">
        <f>P13+(P38-P12)</f>
        <v>-1.4147650087669619E-2</v>
      </c>
      <c r="Q39" s="30">
        <v>91289</v>
      </c>
      <c r="R39" s="29">
        <f>R13+2.136</f>
        <v>11.335999999999999</v>
      </c>
      <c r="S39" s="30">
        <v>4</v>
      </c>
      <c r="T39" s="30">
        <v>0.4</v>
      </c>
      <c r="U39" s="30">
        <v>0.3</v>
      </c>
      <c r="V39" s="30">
        <v>0.2</v>
      </c>
      <c r="W39" s="30">
        <v>0.1</v>
      </c>
      <c r="X39" s="30">
        <v>0</v>
      </c>
      <c r="Y39" s="30">
        <v>0</v>
      </c>
      <c r="Z39" s="30">
        <v>40</v>
      </c>
      <c r="AA39" s="30">
        <v>0.08</v>
      </c>
      <c r="AB39" s="30">
        <v>0.12</v>
      </c>
      <c r="AC39" s="29">
        <v>0</v>
      </c>
      <c r="AD39" s="29">
        <v>0</v>
      </c>
      <c r="AE39" s="29">
        <v>1</v>
      </c>
      <c r="AF39" s="30">
        <v>0</v>
      </c>
      <c r="AG39" s="30">
        <v>1</v>
      </c>
      <c r="AH39" s="30">
        <v>1</v>
      </c>
      <c r="AI39" s="30">
        <v>0</v>
      </c>
      <c r="AJ39" s="30">
        <v>0</v>
      </c>
      <c r="AK39" s="30">
        <v>0</v>
      </c>
      <c r="AL39" s="31" t="str">
        <f t="shared" si="3"/>
        <v>Coal_Steam_Turbine_CCS</v>
      </c>
    </row>
    <row r="40" spans="1:39" s="31" customFormat="1">
      <c r="A40" s="31">
        <v>41</v>
      </c>
      <c r="B40" s="31" t="s">
        <v>59</v>
      </c>
      <c r="C40" s="31">
        <v>2007</v>
      </c>
      <c r="D40" s="34">
        <v>2014</v>
      </c>
      <c r="E40" s="33" t="s">
        <v>88</v>
      </c>
      <c r="F40" s="31">
        <v>2004</v>
      </c>
      <c r="G40" s="31">
        <v>1.0980000000000001</v>
      </c>
      <c r="H40" s="31">
        <v>2010</v>
      </c>
      <c r="I40" s="31">
        <v>2294786</v>
      </c>
      <c r="J40" s="31">
        <v>1.1000000000000001</v>
      </c>
      <c r="K40" s="31">
        <f>11322+7114</f>
        <v>18436</v>
      </c>
      <c r="L40" s="31">
        <f>3.35+0.824</f>
        <v>4.1740000000000004</v>
      </c>
      <c r="M40" s="31">
        <f t="shared" si="6"/>
        <v>2810868.4742858419</v>
      </c>
      <c r="N40" s="31">
        <f t="shared" si="1"/>
        <v>20242.728000000003</v>
      </c>
      <c r="O40" s="31">
        <f t="shared" si="2"/>
        <v>4.5830520000000003</v>
      </c>
      <c r="P40" s="31">
        <f>P35-P3</f>
        <v>-4.6735067909553056E-3</v>
      </c>
      <c r="Q40" s="31">
        <v>0</v>
      </c>
      <c r="R40" s="31">
        <v>3.03</v>
      </c>
      <c r="S40" s="31">
        <v>3</v>
      </c>
      <c r="T40" s="31">
        <v>0.8</v>
      </c>
      <c r="U40" s="31">
        <v>0.1</v>
      </c>
      <c r="V40" s="31">
        <v>0.1</v>
      </c>
      <c r="W40" s="31">
        <v>0</v>
      </c>
      <c r="X40" s="31">
        <v>0</v>
      </c>
      <c r="Y40" s="31">
        <v>0</v>
      </c>
      <c r="Z40" s="31">
        <v>30</v>
      </c>
      <c r="AA40" s="31">
        <f>0.03</f>
        <v>0.03</v>
      </c>
      <c r="AB40" s="31">
        <v>0.05</v>
      </c>
      <c r="AC40" s="31">
        <v>0</v>
      </c>
      <c r="AD40" s="31">
        <v>1</v>
      </c>
      <c r="AE40" s="31">
        <v>0</v>
      </c>
      <c r="AF40" s="31">
        <v>0</v>
      </c>
      <c r="AG40" s="31">
        <v>1</v>
      </c>
      <c r="AH40" s="31">
        <v>1</v>
      </c>
      <c r="AI40" s="31">
        <v>0</v>
      </c>
      <c r="AJ40" s="31">
        <v>0</v>
      </c>
      <c r="AK40" s="31">
        <v>0</v>
      </c>
      <c r="AL40" s="31" t="s">
        <v>132</v>
      </c>
    </row>
    <row r="41" spans="1:39" s="31" customFormat="1">
      <c r="A41" s="31">
        <v>42</v>
      </c>
      <c r="B41" s="31" t="s">
        <v>32</v>
      </c>
      <c r="C41" s="31">
        <v>2007</v>
      </c>
      <c r="D41" s="34">
        <v>2014</v>
      </c>
      <c r="E41" s="33" t="s">
        <v>56</v>
      </c>
      <c r="F41" s="31">
        <v>2004</v>
      </c>
      <c r="G41" s="31">
        <v>1.0980000000000001</v>
      </c>
      <c r="H41" s="31">
        <v>2010</v>
      </c>
      <c r="I41" s="31">
        <v>2294786</v>
      </c>
      <c r="J41" s="31">
        <v>1.1000000000000001</v>
      </c>
      <c r="K41" s="31">
        <f xml:space="preserve"> 25703 + 6786</f>
        <v>32489</v>
      </c>
      <c r="L41" s="31">
        <f>3.73+1.385</f>
        <v>5.1150000000000002</v>
      </c>
      <c r="M41" s="31">
        <f t="shared" si="6"/>
        <v>2790415.9071952482</v>
      </c>
      <c r="N41" s="31">
        <f t="shared" si="1"/>
        <v>35672.922000000006</v>
      </c>
      <c r="O41" s="31">
        <f t="shared" si="2"/>
        <v>5.616270000000001</v>
      </c>
      <c r="P41" s="31">
        <f>P39-P13</f>
        <v>-2.2476500876696184E-3</v>
      </c>
      <c r="Q41" s="32">
        <v>0</v>
      </c>
      <c r="R41" s="31">
        <v>2.1360000000000001</v>
      </c>
      <c r="S41" s="31">
        <v>3</v>
      </c>
      <c r="T41" s="31">
        <v>0.8</v>
      </c>
      <c r="U41" s="31">
        <v>0.1</v>
      </c>
      <c r="V41" s="31">
        <v>0.1</v>
      </c>
      <c r="W41" s="31">
        <v>0</v>
      </c>
      <c r="X41" s="31">
        <v>0</v>
      </c>
      <c r="Y41" s="31">
        <v>0</v>
      </c>
      <c r="Z41" s="31">
        <v>60</v>
      </c>
      <c r="AA41" s="31">
        <v>0.06</v>
      </c>
      <c r="AB41" s="31">
        <v>0.1</v>
      </c>
      <c r="AC41" s="31">
        <v>0</v>
      </c>
      <c r="AD41" s="31">
        <v>1</v>
      </c>
      <c r="AE41" s="31">
        <v>1</v>
      </c>
      <c r="AF41" s="31">
        <v>0</v>
      </c>
      <c r="AG41" s="31">
        <v>1</v>
      </c>
      <c r="AH41" s="31">
        <v>1</v>
      </c>
      <c r="AI41" s="31">
        <v>0</v>
      </c>
      <c r="AJ41" s="31">
        <v>0</v>
      </c>
      <c r="AK41" s="31">
        <v>0</v>
      </c>
      <c r="AL41" s="31" t="s">
        <v>133</v>
      </c>
    </row>
    <row r="42" spans="1:39" s="31" customFormat="1">
      <c r="A42" s="31">
        <v>43</v>
      </c>
      <c r="B42" s="31" t="s">
        <v>33</v>
      </c>
      <c r="C42" s="31">
        <v>2007</v>
      </c>
      <c r="D42" s="34">
        <v>2014</v>
      </c>
      <c r="E42" s="33" t="s">
        <v>88</v>
      </c>
      <c r="F42" s="31">
        <v>2004</v>
      </c>
      <c r="G42" s="31">
        <v>1.0980000000000001</v>
      </c>
      <c r="H42" s="31">
        <v>2010</v>
      </c>
      <c r="I42" s="31">
        <v>2294786</v>
      </c>
      <c r="J42" s="31">
        <v>1.1000000000000001</v>
      </c>
      <c r="K42" s="31">
        <f xml:space="preserve"> 27730 +6786</f>
        <v>34516</v>
      </c>
      <c r="L42" s="31">
        <f>3.47+1.385</f>
        <v>4.8550000000000004</v>
      </c>
      <c r="M42" s="31">
        <f t="shared" si="6"/>
        <v>2810868.4742858419</v>
      </c>
      <c r="N42" s="31">
        <f t="shared" si="1"/>
        <v>37898.568000000007</v>
      </c>
      <c r="O42" s="31">
        <f t="shared" si="2"/>
        <v>5.3307900000000012</v>
      </c>
      <c r="P42" s="31">
        <f>P43</f>
        <v>-4.6735067909553073E-3</v>
      </c>
      <c r="Q42" s="32">
        <v>0</v>
      </c>
      <c r="R42" s="31">
        <f>R41</f>
        <v>2.1360000000000001</v>
      </c>
      <c r="S42" s="31">
        <v>3</v>
      </c>
      <c r="T42" s="31">
        <v>0.8</v>
      </c>
      <c r="U42" s="31">
        <v>0.1</v>
      </c>
      <c r="V42" s="31">
        <v>0.1</v>
      </c>
      <c r="W42" s="31">
        <v>0</v>
      </c>
      <c r="X42" s="31">
        <v>0</v>
      </c>
      <c r="Y42" s="31">
        <v>0</v>
      </c>
      <c r="Z42" s="31">
        <v>45</v>
      </c>
      <c r="AA42" s="31">
        <v>0.1</v>
      </c>
      <c r="AB42" s="31">
        <v>2.5999999999999999E-2</v>
      </c>
      <c r="AC42" s="31">
        <v>0</v>
      </c>
      <c r="AD42" s="31">
        <v>1</v>
      </c>
      <c r="AE42" s="31">
        <v>0</v>
      </c>
      <c r="AF42" s="31">
        <v>0</v>
      </c>
      <c r="AG42" s="31">
        <v>1</v>
      </c>
      <c r="AH42" s="31">
        <v>1</v>
      </c>
      <c r="AI42" s="31">
        <v>0</v>
      </c>
      <c r="AJ42" s="31">
        <v>0</v>
      </c>
      <c r="AK42" s="31">
        <v>0</v>
      </c>
      <c r="AL42" s="31" t="s">
        <v>134</v>
      </c>
    </row>
    <row r="43" spans="1:39" s="31" customFormat="1">
      <c r="A43" s="31">
        <v>44</v>
      </c>
      <c r="B43" s="31" t="s">
        <v>63</v>
      </c>
      <c r="C43" s="31">
        <v>2007</v>
      </c>
      <c r="D43" s="34">
        <v>2014</v>
      </c>
      <c r="E43" s="33" t="s">
        <v>88</v>
      </c>
      <c r="F43" s="31">
        <v>2004</v>
      </c>
      <c r="G43" s="31">
        <v>1.0980000000000001</v>
      </c>
      <c r="H43" s="31">
        <v>2010</v>
      </c>
      <c r="I43" s="31">
        <v>2294786</v>
      </c>
      <c r="J43" s="31">
        <v>1.1000000000000001</v>
      </c>
      <c r="K43" s="31">
        <f xml:space="preserve"> 11322+7114</f>
        <v>18436</v>
      </c>
      <c r="L43" s="31">
        <f>3.35+ 0.824</f>
        <v>4.1740000000000004</v>
      </c>
      <c r="M43" s="31">
        <f t="shared" si="6"/>
        <v>2810868.4742858419</v>
      </c>
      <c r="N43" s="31">
        <f t="shared" si="1"/>
        <v>20242.728000000003</v>
      </c>
      <c r="O43" s="31">
        <f t="shared" si="2"/>
        <v>4.5830520000000003</v>
      </c>
      <c r="P43" s="31">
        <f>P34-P2</f>
        <v>-4.6735067909553073E-3</v>
      </c>
      <c r="Q43" s="32">
        <v>0</v>
      </c>
      <c r="R43" s="31">
        <v>3.03</v>
      </c>
      <c r="S43" s="31">
        <v>3</v>
      </c>
      <c r="T43" s="31">
        <v>0.8</v>
      </c>
      <c r="U43" s="31">
        <v>0.1</v>
      </c>
      <c r="V43" s="31">
        <v>0.1</v>
      </c>
      <c r="W43" s="31">
        <v>0</v>
      </c>
      <c r="X43" s="31">
        <v>0</v>
      </c>
      <c r="Y43" s="31">
        <v>0</v>
      </c>
      <c r="Z43" s="31">
        <v>30</v>
      </c>
      <c r="AA43" s="31">
        <v>0.04</v>
      </c>
      <c r="AB43" s="31">
        <v>0.06</v>
      </c>
      <c r="AC43" s="31">
        <v>0</v>
      </c>
      <c r="AD43" s="31">
        <v>1</v>
      </c>
      <c r="AE43" s="31">
        <v>0</v>
      </c>
      <c r="AF43" s="31">
        <v>0</v>
      </c>
      <c r="AG43" s="31">
        <v>1</v>
      </c>
      <c r="AH43" s="31">
        <v>1</v>
      </c>
      <c r="AI43" s="31">
        <v>0</v>
      </c>
      <c r="AJ43" s="31">
        <v>0</v>
      </c>
      <c r="AK43" s="31">
        <v>0</v>
      </c>
      <c r="AL43" s="31" t="s">
        <v>135</v>
      </c>
    </row>
    <row r="44" spans="1:39" s="31" customFormat="1">
      <c r="A44" s="31">
        <v>45</v>
      </c>
      <c r="B44" s="31" t="s">
        <v>64</v>
      </c>
      <c r="C44" s="31">
        <v>2007</v>
      </c>
      <c r="D44" s="34">
        <v>2014</v>
      </c>
      <c r="E44" s="33" t="s">
        <v>88</v>
      </c>
      <c r="F44" s="31">
        <v>2004</v>
      </c>
      <c r="G44" s="31">
        <v>1.0980000000000001</v>
      </c>
      <c r="H44" s="31">
        <v>2010</v>
      </c>
      <c r="I44" s="31">
        <v>2294786</v>
      </c>
      <c r="J44" s="31">
        <v>1.1000000000000001</v>
      </c>
      <c r="K44" s="31">
        <f t="shared" ref="K44:L47" si="7">K40</f>
        <v>18436</v>
      </c>
      <c r="L44" s="31">
        <f t="shared" si="7"/>
        <v>4.1740000000000004</v>
      </c>
      <c r="M44" s="31">
        <f t="shared" si="6"/>
        <v>2810868.4742858419</v>
      </c>
      <c r="N44" s="31">
        <f t="shared" si="1"/>
        <v>20242.728000000003</v>
      </c>
      <c r="O44" s="31">
        <f t="shared" si="2"/>
        <v>4.5830520000000003</v>
      </c>
      <c r="P44" s="31">
        <f>P40</f>
        <v>-4.6735067909553056E-3</v>
      </c>
      <c r="Q44" s="32">
        <v>0</v>
      </c>
      <c r="R44" s="31">
        <f>R40</f>
        <v>3.03</v>
      </c>
      <c r="S44" s="31">
        <v>3</v>
      </c>
      <c r="T44" s="31">
        <v>0.8</v>
      </c>
      <c r="U44" s="31">
        <v>0.1</v>
      </c>
      <c r="V44" s="31">
        <v>0.1</v>
      </c>
      <c r="W44" s="31">
        <v>0</v>
      </c>
      <c r="X44" s="31">
        <v>0</v>
      </c>
      <c r="Y44" s="31">
        <v>0</v>
      </c>
      <c r="Z44" s="31">
        <v>30</v>
      </c>
      <c r="AA44" s="31">
        <f t="shared" ref="AA44:AB47" si="8">AA40</f>
        <v>0.03</v>
      </c>
      <c r="AB44" s="31">
        <f t="shared" si="8"/>
        <v>0.05</v>
      </c>
      <c r="AC44" s="31">
        <v>0</v>
      </c>
      <c r="AD44" s="31">
        <v>1</v>
      </c>
      <c r="AE44" s="31">
        <v>1</v>
      </c>
      <c r="AF44" s="31">
        <v>0</v>
      </c>
      <c r="AG44" s="31">
        <v>1</v>
      </c>
      <c r="AH44" s="31">
        <v>1</v>
      </c>
      <c r="AI44" s="31">
        <v>0</v>
      </c>
      <c r="AJ44" s="31">
        <v>0</v>
      </c>
      <c r="AK44" s="31">
        <v>0</v>
      </c>
      <c r="AL44" s="31" t="s">
        <v>136</v>
      </c>
    </row>
    <row r="45" spans="1:39" s="31" customFormat="1">
      <c r="A45" s="31">
        <v>46</v>
      </c>
      <c r="B45" s="31" t="s">
        <v>65</v>
      </c>
      <c r="C45" s="31">
        <v>2007</v>
      </c>
      <c r="D45" s="34">
        <v>2014</v>
      </c>
      <c r="E45" s="33" t="s">
        <v>56</v>
      </c>
      <c r="F45" s="31">
        <v>2004</v>
      </c>
      <c r="G45" s="31">
        <v>1.0980000000000001</v>
      </c>
      <c r="H45" s="31">
        <v>2010</v>
      </c>
      <c r="I45" s="31">
        <v>2294786</v>
      </c>
      <c r="J45" s="31">
        <v>1.1000000000000001</v>
      </c>
      <c r="K45" s="31">
        <f t="shared" si="7"/>
        <v>32489</v>
      </c>
      <c r="L45" s="31">
        <f t="shared" si="7"/>
        <v>5.1150000000000002</v>
      </c>
      <c r="M45" s="31">
        <f t="shared" si="6"/>
        <v>2790415.9071952482</v>
      </c>
      <c r="N45" s="31">
        <f t="shared" si="1"/>
        <v>35672.922000000006</v>
      </c>
      <c r="O45" s="31">
        <f t="shared" si="2"/>
        <v>5.616270000000001</v>
      </c>
      <c r="P45" s="31">
        <f>P41</f>
        <v>-2.2476500876696184E-3</v>
      </c>
      <c r="Q45" s="32">
        <v>0</v>
      </c>
      <c r="R45" s="31">
        <f>R41</f>
        <v>2.1360000000000001</v>
      </c>
      <c r="S45" s="31">
        <v>3</v>
      </c>
      <c r="T45" s="31">
        <v>0.8</v>
      </c>
      <c r="U45" s="31">
        <v>0.1</v>
      </c>
      <c r="V45" s="31">
        <v>0.1</v>
      </c>
      <c r="W45" s="31">
        <v>0</v>
      </c>
      <c r="X45" s="31">
        <v>0</v>
      </c>
      <c r="Y45" s="31">
        <v>0</v>
      </c>
      <c r="Z45" s="31">
        <v>60</v>
      </c>
      <c r="AA45" s="31">
        <f t="shared" si="8"/>
        <v>0.06</v>
      </c>
      <c r="AB45" s="31">
        <f t="shared" si="8"/>
        <v>0.1</v>
      </c>
      <c r="AC45" s="31">
        <v>0</v>
      </c>
      <c r="AD45" s="31">
        <v>1</v>
      </c>
      <c r="AE45" s="31">
        <v>1</v>
      </c>
      <c r="AF45" s="31">
        <v>0</v>
      </c>
      <c r="AG45" s="31">
        <v>1</v>
      </c>
      <c r="AH45" s="31">
        <v>1</v>
      </c>
      <c r="AI45" s="31">
        <v>0</v>
      </c>
      <c r="AJ45" s="31">
        <v>0</v>
      </c>
      <c r="AK45" s="31">
        <v>0</v>
      </c>
      <c r="AL45" s="31" t="s">
        <v>27</v>
      </c>
    </row>
    <row r="46" spans="1:39" s="31" customFormat="1">
      <c r="A46" s="31">
        <v>47</v>
      </c>
      <c r="B46" s="31" t="s">
        <v>66</v>
      </c>
      <c r="C46" s="31">
        <v>2007</v>
      </c>
      <c r="D46" s="34">
        <v>2014</v>
      </c>
      <c r="E46" s="33" t="s">
        <v>88</v>
      </c>
      <c r="F46" s="31">
        <v>2004</v>
      </c>
      <c r="G46" s="31">
        <v>1.0980000000000001</v>
      </c>
      <c r="H46" s="31">
        <v>2010</v>
      </c>
      <c r="I46" s="31">
        <v>2294786</v>
      </c>
      <c r="J46" s="31">
        <v>1.1000000000000001</v>
      </c>
      <c r="K46" s="31">
        <f t="shared" si="7"/>
        <v>34516</v>
      </c>
      <c r="L46" s="31">
        <f t="shared" si="7"/>
        <v>4.8550000000000004</v>
      </c>
      <c r="M46" s="31">
        <f t="shared" si="6"/>
        <v>2810868.4742858419</v>
      </c>
      <c r="N46" s="31">
        <f t="shared" si="1"/>
        <v>37898.568000000007</v>
      </c>
      <c r="O46" s="31">
        <f t="shared" si="2"/>
        <v>5.3307900000000012</v>
      </c>
      <c r="P46" s="31">
        <f>P42</f>
        <v>-4.6735067909553073E-3</v>
      </c>
      <c r="Q46" s="32">
        <v>0</v>
      </c>
      <c r="R46" s="31">
        <f>R42</f>
        <v>2.1360000000000001</v>
      </c>
      <c r="S46" s="31">
        <v>3</v>
      </c>
      <c r="T46" s="31">
        <v>0.8</v>
      </c>
      <c r="U46" s="31">
        <v>0.1</v>
      </c>
      <c r="V46" s="31">
        <v>0.1</v>
      </c>
      <c r="W46" s="31">
        <v>0</v>
      </c>
      <c r="X46" s="31">
        <v>0</v>
      </c>
      <c r="Y46" s="31">
        <v>0</v>
      </c>
      <c r="Z46" s="31">
        <v>45</v>
      </c>
      <c r="AA46" s="31">
        <f t="shared" si="8"/>
        <v>0.1</v>
      </c>
      <c r="AB46" s="31">
        <f t="shared" si="8"/>
        <v>2.5999999999999999E-2</v>
      </c>
      <c r="AC46" s="31">
        <v>0</v>
      </c>
      <c r="AD46" s="31">
        <v>1</v>
      </c>
      <c r="AE46" s="31">
        <v>1</v>
      </c>
      <c r="AF46" s="31">
        <v>0</v>
      </c>
      <c r="AG46" s="31">
        <v>1</v>
      </c>
      <c r="AH46" s="31">
        <v>1</v>
      </c>
      <c r="AI46" s="31">
        <v>0</v>
      </c>
      <c r="AJ46" s="31">
        <v>0</v>
      </c>
      <c r="AK46" s="31">
        <v>0</v>
      </c>
      <c r="AL46" s="31" t="s">
        <v>28</v>
      </c>
    </row>
    <row r="47" spans="1:39" s="31" customFormat="1">
      <c r="A47" s="31">
        <v>48</v>
      </c>
      <c r="B47" s="31" t="s">
        <v>67</v>
      </c>
      <c r="C47" s="31">
        <v>2007</v>
      </c>
      <c r="D47" s="34">
        <v>2014</v>
      </c>
      <c r="E47" s="33" t="s">
        <v>88</v>
      </c>
      <c r="F47" s="31">
        <v>2004</v>
      </c>
      <c r="G47" s="31">
        <v>1.0980000000000001</v>
      </c>
      <c r="H47" s="31">
        <v>2010</v>
      </c>
      <c r="I47" s="31">
        <v>2294786</v>
      </c>
      <c r="J47" s="31">
        <v>1.1000000000000001</v>
      </c>
      <c r="K47" s="31">
        <f t="shared" si="7"/>
        <v>18436</v>
      </c>
      <c r="L47" s="31">
        <f t="shared" si="7"/>
        <v>4.1740000000000004</v>
      </c>
      <c r="M47" s="31">
        <f t="shared" si="6"/>
        <v>2810868.4742858419</v>
      </c>
      <c r="N47" s="31">
        <f t="shared" si="1"/>
        <v>20242.728000000003</v>
      </c>
      <c r="O47" s="31">
        <f t="shared" si="2"/>
        <v>4.5830520000000003</v>
      </c>
      <c r="P47" s="31">
        <f>P43</f>
        <v>-4.6735067909553073E-3</v>
      </c>
      <c r="Q47" s="32">
        <v>0</v>
      </c>
      <c r="R47" s="31">
        <f>R43</f>
        <v>3.03</v>
      </c>
      <c r="S47" s="31">
        <v>3</v>
      </c>
      <c r="T47" s="31">
        <v>0.8</v>
      </c>
      <c r="U47" s="31">
        <v>0.1</v>
      </c>
      <c r="V47" s="31">
        <v>0.1</v>
      </c>
      <c r="W47" s="31">
        <v>0</v>
      </c>
      <c r="X47" s="31">
        <v>0</v>
      </c>
      <c r="Y47" s="31">
        <v>0</v>
      </c>
      <c r="Z47" s="31">
        <v>30</v>
      </c>
      <c r="AA47" s="31">
        <f t="shared" si="8"/>
        <v>0.04</v>
      </c>
      <c r="AB47" s="31">
        <f t="shared" si="8"/>
        <v>0.06</v>
      </c>
      <c r="AC47" s="31">
        <v>0</v>
      </c>
      <c r="AD47" s="31">
        <v>1</v>
      </c>
      <c r="AE47" s="31">
        <v>1</v>
      </c>
      <c r="AF47" s="31">
        <v>0</v>
      </c>
      <c r="AG47" s="31">
        <v>1</v>
      </c>
      <c r="AH47" s="31">
        <v>1</v>
      </c>
      <c r="AI47" s="31">
        <v>0</v>
      </c>
      <c r="AJ47" s="31">
        <v>0</v>
      </c>
      <c r="AK47" s="31">
        <v>0</v>
      </c>
      <c r="AL47" s="31" t="s">
        <v>58</v>
      </c>
    </row>
    <row r="48" spans="1:39" s="5" customFormat="1">
      <c r="G48" s="11"/>
      <c r="AG48" s="12"/>
      <c r="AH48" s="30"/>
      <c r="AI48" s="15"/>
      <c r="AJ48" s="30"/>
      <c r="AK48" s="30"/>
    </row>
    <row r="49" spans="1:37" s="6" customFormat="1">
      <c r="A49" s="6" t="s">
        <v>70</v>
      </c>
    </row>
    <row r="50" spans="1:37">
      <c r="A50" t="s">
        <v>101</v>
      </c>
      <c r="B50">
        <v>2010</v>
      </c>
      <c r="C50">
        <v>2014</v>
      </c>
      <c r="D50">
        <v>2018</v>
      </c>
      <c r="E50">
        <v>2022</v>
      </c>
      <c r="F50">
        <v>2026</v>
      </c>
      <c r="G50" t="s">
        <v>69</v>
      </c>
      <c r="I50" s="28"/>
      <c r="S50" s="5"/>
      <c r="Y50"/>
    </row>
    <row r="51" spans="1:37">
      <c r="A51" s="5" t="str">
        <f>B2</f>
        <v>CCGT</v>
      </c>
      <c r="B51" s="1">
        <f>$M2*(1+$P2)^(B$50-2007)/1000000</f>
        <v>1.0537389831600001</v>
      </c>
      <c r="C51" s="1">
        <f>$M2*(1+$P2)^(C$50-2007)/1000000</f>
        <v>0.99797900627524927</v>
      </c>
      <c r="D51" s="1">
        <f>$M2*(1+$P2)^(D$50-2007)/1000000</f>
        <v>0.94516964151729288</v>
      </c>
      <c r="E51" s="1">
        <f>$M2*(1+$P2)^(E$50-2007)/1000000</f>
        <v>0.89515475338520012</v>
      </c>
      <c r="F51" s="1">
        <f>$M2*(1+$P2)^(F$50-2007)/1000000</f>
        <v>0.84778646849234207</v>
      </c>
      <c r="G51" s="2">
        <f>-P2*100</f>
        <v>1.35</v>
      </c>
      <c r="S51" s="5"/>
      <c r="Y51"/>
    </row>
    <row r="52" spans="1:37">
      <c r="A52" s="5" t="str">
        <f>B3</f>
        <v>Gas_Combustion_Turbine</v>
      </c>
      <c r="B52" s="1">
        <f>$M3*(1+$P3)^(B$50-2007)/1000000</f>
        <v>0.67819199760000015</v>
      </c>
      <c r="C52" s="1">
        <f>$M3*(1+$P3)^(C$50-2007)/1000000</f>
        <v>0.63996384677317375</v>
      </c>
      <c r="D52" s="1">
        <f>$M3*(1+$P3)^(D$50-2007)/1000000</f>
        <v>0.60389053044868624</v>
      </c>
      <c r="E52" s="1">
        <f>$M3*(1+$P3)^(E$50-2007)/1000000</f>
        <v>0.56985058547354583</v>
      </c>
      <c r="F52" s="1">
        <f>$M3*(1+$P3)^(F$50-2007)/1000000</f>
        <v>0.5377293952983021</v>
      </c>
      <c r="G52" s="2">
        <f>-P3*100</f>
        <v>1.44</v>
      </c>
      <c r="S52" s="5"/>
      <c r="Y52"/>
    </row>
    <row r="53" spans="1:37" s="24" customFormat="1">
      <c r="A53" s="24" t="str">
        <f>B4</f>
        <v>Concentrating_PV</v>
      </c>
      <c r="B53" s="1">
        <f>$M4*(1+$P4)^(B$50-2007)/1000000</f>
        <v>4.7622749999999998</v>
      </c>
      <c r="C53" s="1">
        <f>$M4*(1+$P4)^(C$50-2007)/1000000</f>
        <v>3.6731183575250563</v>
      </c>
      <c r="D53" s="1">
        <f>$M4*(1+$P4)^(D$50-2007)/1000000</f>
        <v>2.8330574081479054</v>
      </c>
      <c r="E53" s="1">
        <f>$M4*(1+$P4)^(E$50-2007)/1000000</f>
        <v>2.1851226932065928</v>
      </c>
      <c r="F53" s="1">
        <f>$M4*(1+$P4)^(F$50-2007)/1000000</f>
        <v>1.6853739605255322</v>
      </c>
      <c r="G53" s="2">
        <f>-P4*100</f>
        <v>6.2858623743340614</v>
      </c>
      <c r="AH53" s="30"/>
      <c r="AJ53" s="30"/>
      <c r="AK53" s="30"/>
    </row>
    <row r="54" spans="1:37">
      <c r="A54" s="5" t="str">
        <f t="shared" ref="A54:A66" si="9">B5</f>
        <v>Wind</v>
      </c>
      <c r="B54" s="1">
        <f>$M5*(1+$P5)^(B$50-2007)/1000000</f>
        <v>1.8400284000000002</v>
      </c>
      <c r="C54" s="1">
        <f>$M5*(1+$P5)^(C$50-2007)/1000000</f>
        <v>1.8035029173958179</v>
      </c>
      <c r="D54" s="1">
        <f>$M5*(1+$P5)^(D$50-2007)/1000000</f>
        <v>1.7677024838612414</v>
      </c>
      <c r="E54" s="1">
        <f>$M5*(1+$P5)^(E$50-2007)/1000000</f>
        <v>1.7326127068101682</v>
      </c>
      <c r="F54" s="1">
        <f>$M5*(1+$P5)^(F$50-2007)/1000000</f>
        <v>1.6982194793565157</v>
      </c>
      <c r="G54" s="2">
        <f t="shared" ref="G54:G66" si="10">-P5*100</f>
        <v>0.5</v>
      </c>
      <c r="S54" s="5"/>
      <c r="Y54"/>
    </row>
    <row r="55" spans="1:37">
      <c r="A55" s="5" t="str">
        <f t="shared" si="9"/>
        <v>Offshore_Wind</v>
      </c>
      <c r="B55" s="1">
        <f>$M6*(1+$P6)^(B$50-2007)/1000000</f>
        <v>3.5150164199999998</v>
      </c>
      <c r="C55" s="1">
        <f>$M6*(1+$P6)^(C$50-2007)/1000000</f>
        <v>3.3357690032379645</v>
      </c>
      <c r="D55" s="1">
        <f>$M6*(1+$P6)^(D$50-2007)/1000000</f>
        <v>3.1656622653737712</v>
      </c>
      <c r="E55" s="1">
        <f>$M6*(1+$P6)^(E$50-2007)/1000000</f>
        <v>3.0042300796859158</v>
      </c>
      <c r="F55" s="1">
        <f>$M6*(1+$P6)^(F$50-2007)/1000000</f>
        <v>2.8510300894729244</v>
      </c>
      <c r="G55" s="2">
        <f t="shared" si="10"/>
        <v>1.3</v>
      </c>
      <c r="S55" s="5"/>
      <c r="Y55"/>
    </row>
    <row r="56" spans="1:37">
      <c r="A56" s="5" t="str">
        <f t="shared" si="9"/>
        <v>Residential_PV</v>
      </c>
      <c r="B56" s="1">
        <f>$M7*(1+$P7)^(B$50-2007)/1000000</f>
        <v>6.0600750000000003</v>
      </c>
      <c r="C56" s="1">
        <f>$M7*(1+$P7)^(C$50-2007)/1000000</f>
        <v>4.9672174159774221</v>
      </c>
      <c r="D56" s="1">
        <f>$M7*(1+$P7)^(D$50-2007)/1000000</f>
        <v>4.0714428216795024</v>
      </c>
      <c r="E56" s="1">
        <f>$M7*(1+$P7)^(E$50-2007)/1000000</f>
        <v>3.3372098021893595</v>
      </c>
      <c r="F56" s="1">
        <f>$M7*(1+$P7)^(F$50-2007)/1000000</f>
        <v>2.7353863855159473</v>
      </c>
      <c r="G56" s="2">
        <f t="shared" si="10"/>
        <v>4.8500000000000005</v>
      </c>
      <c r="S56" s="5"/>
      <c r="Y56"/>
    </row>
    <row r="57" spans="1:37">
      <c r="A57" s="5" t="str">
        <f t="shared" si="9"/>
        <v>CSP_Trough_6h_Storage</v>
      </c>
      <c r="B57" s="1">
        <f>$M8*(1+$P8)^(B$50-2007)/1000000</f>
        <v>6.9113782500000003</v>
      </c>
      <c r="C57" s="1">
        <f>$M8*(1+$P8)^(C$50-2007)/1000000</f>
        <v>5.7488125543358102</v>
      </c>
      <c r="D57" s="1">
        <f>$M8*(1+$P8)^(D$50-2007)/1000000</f>
        <v>4.78180249863897</v>
      </c>
      <c r="E57" s="1">
        <f>$M8*(1+$P8)^(E$50-2007)/1000000</f>
        <v>3.9774535906105353</v>
      </c>
      <c r="F57" s="1">
        <f>$M8*(1+$P8)^(F$50-2007)/1000000</f>
        <v>3.3084045336384098</v>
      </c>
      <c r="G57" s="2">
        <f t="shared" si="10"/>
        <v>4.5</v>
      </c>
      <c r="S57" s="5"/>
      <c r="Y57"/>
    </row>
    <row r="58" spans="1:37">
      <c r="A58" s="5" t="str">
        <f t="shared" si="9"/>
        <v>Bio_Gas</v>
      </c>
      <c r="B58" s="1">
        <f>$M9*(1+$P9)^(B$50-2007)/1000000</f>
        <v>2.4706677653504001</v>
      </c>
      <c r="C58" s="1">
        <f>$M9*(1+$P9)^(C$50-2007)/1000000</f>
        <v>2.3314018048096807</v>
      </c>
      <c r="D58" s="1">
        <f>$M9*(1+$P9)^(D$50-2007)/1000000</f>
        <v>2.1999859518541793</v>
      </c>
      <c r="E58" s="1">
        <f>$M9*(1+$P9)^(E$50-2007)/1000000</f>
        <v>2.0759777136531965</v>
      </c>
      <c r="F58" s="1">
        <f>$M9*(1+$P9)^(F$50-2007)/1000000</f>
        <v>1.9589595396972839</v>
      </c>
      <c r="G58" s="2">
        <f t="shared" si="10"/>
        <v>1.44</v>
      </c>
      <c r="S58" s="5"/>
      <c r="Y58"/>
    </row>
    <row r="59" spans="1:37">
      <c r="A59" s="5" t="str">
        <f t="shared" si="9"/>
        <v>Biomass_Steam_Turbine</v>
      </c>
      <c r="B59" s="1">
        <f>$M10*(1+$P10)^(B$50-2007)/1000000</f>
        <v>3.1613561100000003</v>
      </c>
      <c r="C59" s="1">
        <f>$M10*(1+$P10)^(C$50-2007)/1000000</f>
        <v>3.0923779607243134</v>
      </c>
      <c r="D59" s="1">
        <f>$M10*(1+$P10)^(D$50-2007)/1000000</f>
        <v>3.0249048570404371</v>
      </c>
      <c r="E59" s="1">
        <f>$M10*(1+$P10)^(E$50-2007)/1000000</f>
        <v>2.9589039601108955</v>
      </c>
      <c r="F59" s="1">
        <f>$M10*(1+$P10)^(F$50-2007)/1000000</f>
        <v>2.8943431476142125</v>
      </c>
      <c r="G59" s="2">
        <f t="shared" si="10"/>
        <v>0.54999999999999993</v>
      </c>
      <c r="S59" s="5"/>
      <c r="Y59"/>
    </row>
    <row r="60" spans="1:37">
      <c r="A60" s="5" t="str">
        <f t="shared" si="9"/>
        <v>Biomass_IGCC</v>
      </c>
      <c r="B60" s="1">
        <f>$M11*(1+$P11)^(B$50-2007)/1000000</f>
        <v>3.6298046115072</v>
      </c>
      <c r="C60" s="1">
        <f>$M11*(1+$P11)^(C$50-2007)/1000000</f>
        <v>3.4196437187850544</v>
      </c>
      <c r="D60" s="1">
        <f>$M11*(1+$P11)^(D$50-2007)/1000000</f>
        <v>3.2216508641688026</v>
      </c>
      <c r="E60" s="1">
        <f>$M11*(1+$P11)^(E$50-2007)/1000000</f>
        <v>3.0351215343237863</v>
      </c>
      <c r="F60" s="1">
        <f>$M11*(1+$P11)^(F$50-2007)/1000000</f>
        <v>2.8593920063068952</v>
      </c>
      <c r="G60" s="2">
        <f t="shared" si="10"/>
        <v>1.48</v>
      </c>
      <c r="S60" s="5"/>
      <c r="Y60"/>
    </row>
    <row r="61" spans="1:37">
      <c r="A61" s="5" t="str">
        <f t="shared" si="9"/>
        <v>Coal_IGCC</v>
      </c>
      <c r="B61" s="1">
        <f>$M12*(1+$P12)^(B$50-2007)/1000000</f>
        <v>2.7827187265800002</v>
      </c>
      <c r="C61" s="1">
        <f>$M12*(1+$P12)^(C$50-2007)/1000000</f>
        <v>2.6216029877551899</v>
      </c>
      <c r="D61" s="1">
        <f>$M12*(1+$P12)^(D$50-2007)/1000000</f>
        <v>2.4698156374049733</v>
      </c>
      <c r="E61" s="1">
        <f>$M12*(1+$P12)^(E$50-2007)/1000000</f>
        <v>2.3268165741577049</v>
      </c>
      <c r="F61" s="1">
        <f>$M12*(1+$P12)^(F$50-2007)/1000000</f>
        <v>2.1920969677977862</v>
      </c>
      <c r="G61" s="2">
        <f t="shared" si="10"/>
        <v>1.48</v>
      </c>
      <c r="S61" s="5"/>
      <c r="Y61"/>
    </row>
    <row r="62" spans="1:37">
      <c r="A62" s="5" t="str">
        <f t="shared" si="9"/>
        <v>Coal_Steam_Turbine</v>
      </c>
      <c r="B62" s="1">
        <f>$M13*(1+$P13)^(B$50-2007)/1000000</f>
        <v>2.2641732828000003</v>
      </c>
      <c r="C62" s="1">
        <f>$M13*(1+$P13)^(C$50-2007)/1000000</f>
        <v>2.1583071954465982</v>
      </c>
      <c r="D62" s="1">
        <f>$M13*(1+$P13)^(D$50-2007)/1000000</f>
        <v>2.0573910951532226</v>
      </c>
      <c r="E62" s="1">
        <f>$M13*(1+$P13)^(E$50-2007)/1000000</f>
        <v>1.9611935350750256</v>
      </c>
      <c r="F62" s="1">
        <f>$M13*(1+$P13)^(F$50-2007)/1000000</f>
        <v>1.8694938901413034</v>
      </c>
      <c r="G62" s="2">
        <f t="shared" si="10"/>
        <v>1.1900000000000002</v>
      </c>
      <c r="S62" s="5"/>
      <c r="Y62"/>
    </row>
    <row r="63" spans="1:37">
      <c r="A63" s="5" t="str">
        <f t="shared" si="9"/>
        <v>Nuclear</v>
      </c>
      <c r="B63" s="1">
        <f>$M14*(1+$P14)^(B$50-2007)/1000000</f>
        <v>3.9822562656000002</v>
      </c>
      <c r="C63" s="1">
        <f>$M14*(1+$P14)^(C$50-2007)/1000000</f>
        <v>3.9822562656000002</v>
      </c>
      <c r="D63" s="1">
        <f>$M14*(1+$P14)^(D$50-2007)/1000000</f>
        <v>3.9822562656000002</v>
      </c>
      <c r="E63" s="1">
        <f>$M14*(1+$P14)^(E$50-2007)/1000000</f>
        <v>3.9822562656000002</v>
      </c>
      <c r="F63" s="1">
        <f>$M14*(1+$P14)^(F$50-2007)/1000000</f>
        <v>3.9822562656000002</v>
      </c>
      <c r="G63" s="2">
        <f t="shared" si="10"/>
        <v>0</v>
      </c>
      <c r="S63" s="5"/>
      <c r="Y63"/>
    </row>
    <row r="64" spans="1:37">
      <c r="A64" s="5" t="str">
        <f t="shared" si="9"/>
        <v>Geothermal</v>
      </c>
      <c r="B64" s="1">
        <f>$M15*(1+$P15)^(B$50-2007)/1000000</f>
        <v>3.6709269300000007</v>
      </c>
      <c r="C64" s="1">
        <f>$M15*(1+$P15)^(C$50-2007)/1000000</f>
        <v>3.5262777619595496</v>
      </c>
      <c r="D64" s="1">
        <f>$M15*(1+$P15)^(D$50-2007)/1000000</f>
        <v>3.3873283482900729</v>
      </c>
      <c r="E64" s="1">
        <f>$M15*(1+$P15)^(E$50-2007)/1000000</f>
        <v>3.2538540959273345</v>
      </c>
      <c r="F64" s="1">
        <f>$M15*(1+$P15)^(F$50-2007)/1000000</f>
        <v>3.1256392616699538</v>
      </c>
      <c r="G64" s="2">
        <f t="shared" si="10"/>
        <v>1</v>
      </c>
      <c r="S64" s="5"/>
      <c r="Y64"/>
    </row>
    <row r="65" spans="1:25">
      <c r="A65" s="5" t="str">
        <f t="shared" si="9"/>
        <v>Hydro_NonPumped</v>
      </c>
      <c r="B65" s="1">
        <f>$M16*(1+$P16)^(B$50-2007)/1000000</f>
        <v>2.6908435655999998</v>
      </c>
      <c r="C65" s="1">
        <f>$M16*(1+$P16)^(C$50-2007)/1000000</f>
        <v>2.6089179200931372</v>
      </c>
      <c r="D65" s="1">
        <f>$M16*(1+$P16)^(D$50-2007)/1000000</f>
        <v>2.5294865895578029</v>
      </c>
      <c r="E65" s="1">
        <f>$M16*(1+$P16)^(E$50-2007)/1000000</f>
        <v>2.4524736318743017</v>
      </c>
      <c r="F65" s="1">
        <f>$M16*(1+$P16)^(F$50-2007)/1000000</f>
        <v>2.3778054170629881</v>
      </c>
      <c r="G65" s="2">
        <f t="shared" si="10"/>
        <v>0.77</v>
      </c>
      <c r="S65" s="5"/>
      <c r="Y65"/>
    </row>
    <row r="66" spans="1:25">
      <c r="A66" s="5" t="str">
        <f t="shared" si="9"/>
        <v>Hydro_Pumped</v>
      </c>
      <c r="B66" s="1">
        <f>$M17*(1+$P17)^(B$50-2007)/1000000</f>
        <v>4.6325037240000002</v>
      </c>
      <c r="C66" s="1">
        <f>$M17*(1+$P17)^(C$50-2007)/1000000</f>
        <v>4.371379954192034</v>
      </c>
      <c r="D66" s="1">
        <f>$M17*(1+$P17)^(D$50-2007)/1000000</f>
        <v>4.124975141393314</v>
      </c>
      <c r="E66" s="1">
        <f>$M17*(1+$P17)^(E$50-2007)/1000000</f>
        <v>3.8924596112482654</v>
      </c>
      <c r="F66" s="1">
        <f>$M17*(1+$P17)^(F$50-2007)/1000000</f>
        <v>3.6730504562704556</v>
      </c>
      <c r="G66" s="2">
        <f t="shared" si="10"/>
        <v>1.44</v>
      </c>
      <c r="S66" s="5"/>
      <c r="Y66"/>
    </row>
    <row r="67" spans="1:25">
      <c r="A67" s="20" t="str">
        <f>B25</f>
        <v>Commercial_PV</v>
      </c>
      <c r="B67" s="1">
        <f>$M25*(1+$P25)^(B$50-2007)/1000000</f>
        <v>5.19435</v>
      </c>
      <c r="C67" s="1">
        <f>$M25*(1+$P25)^(C$50-2007)/1000000</f>
        <v>4.307952486835223</v>
      </c>
      <c r="D67" s="1">
        <f>$M25*(1+$P25)^(D$50-2007)/1000000</f>
        <v>3.5728155840152822</v>
      </c>
      <c r="E67" s="1">
        <f>$M25*(1+$P25)^(E$50-2007)/1000000</f>
        <v>2.9631272017022865</v>
      </c>
      <c r="F67" s="1">
        <f>$M25*(1+$P25)^(F$50-2007)/1000000</f>
        <v>2.457479992180438</v>
      </c>
      <c r="G67" s="2">
        <f>-P25*100</f>
        <v>4.5699999999999994</v>
      </c>
    </row>
    <row r="68" spans="1:25">
      <c r="A68" s="20" t="str">
        <f>B26</f>
        <v>Central_PV</v>
      </c>
      <c r="B68" s="1">
        <f>$M26*(1+$P26)^(B$50-2007)/1000000</f>
        <v>4.1351099999999992</v>
      </c>
      <c r="C68" s="1">
        <f>$M26*(1+$P26)^(C$50-2007)/1000000</f>
        <v>3.551820047364612</v>
      </c>
      <c r="D68" s="1">
        <f>$M26*(1+$P26)^(D$50-2007)/1000000</f>
        <v>3.0508077533272773</v>
      </c>
      <c r="E68" s="1">
        <f>$M26*(1+$P26)^(E$50-2007)/1000000</f>
        <v>2.620467203755938</v>
      </c>
      <c r="F68" s="1">
        <f>$M26*(1+$P26)^(F$50-2007)/1000000</f>
        <v>2.2508295904490647</v>
      </c>
      <c r="G68" s="2">
        <f>-P26*100</f>
        <v>3.73</v>
      </c>
    </row>
    <row r="69" spans="1:25">
      <c r="A69" s="20" t="str">
        <f>B27</f>
        <v>CSP_Trough_No_Storage</v>
      </c>
      <c r="B69" s="1">
        <f>$M27*(1+$P27)^(B$50-2007)/1000000</f>
        <v>4.2860474999999996</v>
      </c>
      <c r="C69" s="1">
        <f>$M27*(1+$P27)^(C$50-2007)/1000000</f>
        <v>3.8732492243935535</v>
      </c>
      <c r="D69" s="1">
        <f>$M27*(1+$P27)^(D$50-2007)/1000000</f>
        <v>3.5002084214571272</v>
      </c>
      <c r="E69" s="1">
        <f>$M27*(1+$P27)^(E$50-2007)/1000000</f>
        <v>3.1630959651344517</v>
      </c>
      <c r="F69" s="1">
        <f>$M27*(1+$P27)^(F$50-2007)/1000000</f>
        <v>2.8584515205768017</v>
      </c>
      <c r="G69" s="2">
        <f>-P27*100</f>
        <v>2.5</v>
      </c>
    </row>
    <row r="70" spans="1:25">
      <c r="A70" s="20" t="str">
        <f>B28</f>
        <v>Compressed_Air_Energy_Storage</v>
      </c>
      <c r="B70" s="1">
        <f>$M28*(1+$P28)^(B$50-2007)/1000000</f>
        <v>1.3974610196219766</v>
      </c>
      <c r="C70" s="1">
        <f>$M28*(1+$P28)^(C$50-2007)/1000000</f>
        <v>1.3907652711346481</v>
      </c>
      <c r="D70" s="1">
        <f>$M28*(1+$P28)^(D$50-2007)/1000000</f>
        <v>1.3841016044350587</v>
      </c>
      <c r="E70" s="1">
        <f>$M28*(1+$P28)^(E$50-2007)/1000000</f>
        <v>1.3774698658075926</v>
      </c>
      <c r="F70" s="1">
        <f>$M28*(1+$P28)^(F$50-2007)/1000000</f>
        <v>1.3708699022731416</v>
      </c>
      <c r="G70" s="2">
        <f>-P28*100</f>
        <v>0.12</v>
      </c>
    </row>
    <row r="71" spans="1:25">
      <c r="A71" s="25" t="str">
        <f>B33</f>
        <v>Battery_Storage</v>
      </c>
      <c r="B71" s="1">
        <f>$M33*(1+$P33)^(B$50-2007)/1000000</f>
        <v>4.0762272780000002</v>
      </c>
      <c r="C71" s="1">
        <f>$M33*(1+$P33)^(C$50-2007)/1000000</f>
        <v>3.9863831349832539</v>
      </c>
      <c r="D71" s="1">
        <f>$M33*(1+$P33)^(D$50-2007)/1000000</f>
        <v>3.8985192471102739</v>
      </c>
      <c r="E71" s="1">
        <f>$M33*(1+$P33)^(E$50-2007)/1000000</f>
        <v>3.812591967568892</v>
      </c>
      <c r="F71" s="1">
        <f>$M33*(1+$P33)^(F$50-2007)/1000000</f>
        <v>3.7285586115665201</v>
      </c>
      <c r="G71" s="2">
        <f>-P33*100</f>
        <v>0.55563899759500934</v>
      </c>
    </row>
    <row r="72" spans="1:25">
      <c r="A72" s="30" t="str">
        <f>B34</f>
        <v>CCGT_CCS</v>
      </c>
      <c r="B72" s="1">
        <f>$M34*(1+$P34)^(B$50-2007)/1000000</f>
        <v>3.7497912631200006</v>
      </c>
      <c r="C72" s="1">
        <f>$M34*(1+$P34)^(C$50-2007)/1000000</f>
        <v>3.4845450192452638</v>
      </c>
      <c r="D72" s="1">
        <f>$M34*(1+$P34)^(D$50-2007)/1000000</f>
        <v>3.2380613050562772</v>
      </c>
      <c r="E72" s="1">
        <f>$M34*(1+$P34)^(E$50-2007)/1000000</f>
        <v>3.0090129292041037</v>
      </c>
      <c r="F72" s="1">
        <f>$M34*(1+$P34)^(F$50-2007)/1000000</f>
        <v>2.7961665809042184</v>
      </c>
      <c r="G72" s="2">
        <f>-P34*100</f>
        <v>1.8173506790955307</v>
      </c>
    </row>
    <row r="73" spans="1:25">
      <c r="A73" s="30" t="str">
        <f>B35</f>
        <v>Gas_Combustion_Turbine_CCS</v>
      </c>
      <c r="B73" s="1">
        <f>$M35*(1+$P35)^(B$50-2007)/1000000</f>
        <v>3.2986540267200004</v>
      </c>
      <c r="C73" s="1">
        <f>$M35*(1+$P35)^(C$50-2007)/1000000</f>
        <v>3.054095582554698</v>
      </c>
      <c r="D73" s="1">
        <f>$M35*(1+$P35)^(D$50-2007)/1000000</f>
        <v>2.8276684222791535</v>
      </c>
      <c r="E73" s="1">
        <f>$M35*(1+$P35)^(E$50-2007)/1000000</f>
        <v>2.6180283132024327</v>
      </c>
      <c r="F73" s="1">
        <f>$M35*(1+$P35)^(F$50-2007)/1000000</f>
        <v>2.4239306825108811</v>
      </c>
      <c r="G73" s="2">
        <f>-P35*100</f>
        <v>1.9073506790955306</v>
      </c>
    </row>
    <row r="74" spans="1:25">
      <c r="A74" s="30" t="str">
        <f>B36</f>
        <v>Bio_Gas_CCS</v>
      </c>
      <c r="B74" s="1">
        <f>$M36*(1+$P36)^(B$50-2007)/1000000</f>
        <v>5.4886944999600003</v>
      </c>
      <c r="C74" s="1">
        <f>$M36*(1+$P36)^(C$50-2007)/1000000</f>
        <v>5.0817689550147538</v>
      </c>
      <c r="D74" s="1">
        <f>$M36*(1+$P36)^(D$50-2007)/1000000</f>
        <v>4.7050124054709066</v>
      </c>
      <c r="E74" s="1">
        <f>$M36*(1+$P36)^(E$50-2007)/1000000</f>
        <v>4.3561881564469633</v>
      </c>
      <c r="F74" s="1">
        <f>$M36*(1+$P36)^(F$50-2007)/1000000</f>
        <v>4.033225339066778</v>
      </c>
      <c r="G74" s="2">
        <f>-P36*100</f>
        <v>1.9073506790955306</v>
      </c>
    </row>
    <row r="75" spans="1:25">
      <c r="A75" s="30" t="str">
        <f>B37</f>
        <v>Biomass_IGCC_CCS</v>
      </c>
      <c r="B75" s="1">
        <f>$M37*(1+$P37)^(B$50-2007)/1000000</f>
        <v>6.9282046713600014</v>
      </c>
      <c r="C75" s="1">
        <f>$M37*(1+$P37)^(C$50-2007)/1000000</f>
        <v>6.4677104671682164</v>
      </c>
      <c r="D75" s="1">
        <f>$M37*(1+$P37)^(D$50-2007)/1000000</f>
        <v>6.0378237467551408</v>
      </c>
      <c r="E75" s="1">
        <f>$M37*(1+$P37)^(E$50-2007)/1000000</f>
        <v>5.6365101347589635</v>
      </c>
      <c r="F75" s="1">
        <f>$M37*(1+$P37)^(F$50-2007)/1000000</f>
        <v>5.2618704738300011</v>
      </c>
      <c r="G75" s="2">
        <f>-P37*100</f>
        <v>1.7047650087669619</v>
      </c>
    </row>
    <row r="76" spans="1:25">
      <c r="A76" s="30" t="str">
        <f>B38</f>
        <v>Coal_IGCC_CCS</v>
      </c>
      <c r="B76" s="1">
        <f>$M38*(1+$P38)^(B$50-2007)/1000000</f>
        <v>5.7307385093400001</v>
      </c>
      <c r="C76" s="1">
        <f>$M38*(1+$P38)^(C$50-2007)/1000000</f>
        <v>5.3498358087891935</v>
      </c>
      <c r="D76" s="1">
        <f>$M38*(1+$P38)^(D$50-2007)/1000000</f>
        <v>4.9942504154319431</v>
      </c>
      <c r="E76" s="1">
        <f>$M38*(1+$P38)^(E$50-2007)/1000000</f>
        <v>4.662299573954078</v>
      </c>
      <c r="F76" s="1">
        <f>$M38*(1+$P38)^(F$50-2007)/1000000</f>
        <v>4.3524123760647244</v>
      </c>
      <c r="G76" s="2">
        <f>-P38*100</f>
        <v>1.7047650087669619</v>
      </c>
    </row>
    <row r="77" spans="1:25">
      <c r="A77" s="30" t="str">
        <f>B39</f>
        <v>Coal_Steam_Turbine_CCS</v>
      </c>
      <c r="B77" s="1">
        <f>$M39*(1+$P39)^(B$50-2007)/1000000</f>
        <v>5.0358158136000011</v>
      </c>
      <c r="C77" s="1">
        <f>$M39*(1+$P39)^(C$50-2007)/1000000</f>
        <v>4.7568268273648533</v>
      </c>
      <c r="D77" s="1">
        <f>$M39*(1+$P39)^(D$50-2007)/1000000</f>
        <v>4.4932940963466486</v>
      </c>
      <c r="E77" s="1">
        <f>$M39*(1+$P39)^(E$50-2007)/1000000</f>
        <v>4.2443613293040885</v>
      </c>
      <c r="F77" s="1">
        <f>$M39*(1+$P39)^(F$50-2007)/1000000</f>
        <v>4.0092196743451689</v>
      </c>
      <c r="G77" s="2">
        <f>-P39*100</f>
        <v>1.4147650087669619</v>
      </c>
    </row>
    <row r="78" spans="1:25">
      <c r="A78" s="31" t="str">
        <f t="shared" ref="A78:A85" si="11">B40</f>
        <v>Gas_Combustion_Turbine_CCS_EP</v>
      </c>
      <c r="B78" s="1">
        <f t="shared" ref="B78:F78" si="12">$M40*(1+$P40)^(B$50-2007)/1000000</f>
        <v>2.7716425308000003</v>
      </c>
      <c r="C78" s="1">
        <f t="shared" si="12"/>
        <v>2.7201914634153233</v>
      </c>
      <c r="D78" s="1">
        <f t="shared" si="12"/>
        <v>2.6696955020032256</v>
      </c>
      <c r="E78" s="1">
        <f t="shared" si="12"/>
        <v>2.6201369165638213</v>
      </c>
      <c r="F78" s="1">
        <f t="shared" si="12"/>
        <v>2.5714983062260397</v>
      </c>
      <c r="G78" s="2">
        <f t="shared" ref="G78:G85" si="13">-P40*100</f>
        <v>0.46735067909553057</v>
      </c>
    </row>
    <row r="79" spans="1:25">
      <c r="A79" s="31" t="str">
        <f t="shared" si="11"/>
        <v>Coal_Steam_Turbine_CCS_EP</v>
      </c>
      <c r="B79" s="1">
        <f t="shared" ref="B79:F79" si="14">$M41*(1+$P41)^(B$50-2007)/1000000</f>
        <v>2.7716425308000003</v>
      </c>
      <c r="C79" s="1">
        <f t="shared" si="14"/>
        <v>2.7468076875532152</v>
      </c>
      <c r="D79" s="1">
        <f t="shared" si="14"/>
        <v>2.7221953728007211</v>
      </c>
      <c r="E79" s="1">
        <f t="shared" si="14"/>
        <v>2.6978035926128503</v>
      </c>
      <c r="F79" s="1">
        <f t="shared" si="14"/>
        <v>2.6736303709262086</v>
      </c>
      <c r="G79" s="2">
        <f t="shared" si="13"/>
        <v>0.22476500876696184</v>
      </c>
    </row>
    <row r="80" spans="1:25">
      <c r="A80" s="31" t="str">
        <f t="shared" si="11"/>
        <v>Gas_Steam_Turbine_CCS_EP</v>
      </c>
      <c r="B80" s="1">
        <f t="shared" ref="B80:F80" si="15">$M42*(1+$P42)^(B$50-2007)/1000000</f>
        <v>2.7716425308000003</v>
      </c>
      <c r="C80" s="1">
        <f t="shared" si="15"/>
        <v>2.7201914634153233</v>
      </c>
      <c r="D80" s="1">
        <f t="shared" si="15"/>
        <v>2.6696955020032256</v>
      </c>
      <c r="E80" s="1">
        <f t="shared" si="15"/>
        <v>2.6201369165638213</v>
      </c>
      <c r="F80" s="1">
        <f t="shared" si="15"/>
        <v>2.5714983062260397</v>
      </c>
      <c r="G80" s="2">
        <f t="shared" si="13"/>
        <v>0.46735067909553074</v>
      </c>
    </row>
    <row r="81" spans="1:37">
      <c r="A81" s="31" t="str">
        <f t="shared" si="11"/>
        <v>CCGT_CCS_EP</v>
      </c>
      <c r="B81" s="1">
        <f t="shared" ref="B81:F81" si="16">$M43*(1+$P43)^(B$50-2007)/1000000</f>
        <v>2.7716425308000003</v>
      </c>
      <c r="C81" s="1">
        <f t="shared" si="16"/>
        <v>2.7201914634153233</v>
      </c>
      <c r="D81" s="1">
        <f t="shared" si="16"/>
        <v>2.6696955020032256</v>
      </c>
      <c r="E81" s="1">
        <f t="shared" si="16"/>
        <v>2.6201369165638213</v>
      </c>
      <c r="F81" s="1">
        <f t="shared" si="16"/>
        <v>2.5714983062260397</v>
      </c>
      <c r="G81" s="2">
        <f t="shared" si="13"/>
        <v>0.46735067909553074</v>
      </c>
    </row>
    <row r="82" spans="1:37">
      <c r="A82" s="31" t="str">
        <f t="shared" si="11"/>
        <v>Gas_Combustion_Turbine_Cogen_CCS_EP</v>
      </c>
      <c r="B82" s="1">
        <f t="shared" ref="B82:F82" si="17">$M44*(1+$P44)^(B$50-2007)/1000000</f>
        <v>2.7716425308000003</v>
      </c>
      <c r="C82" s="1">
        <f t="shared" si="17"/>
        <v>2.7201914634153233</v>
      </c>
      <c r="D82" s="1">
        <f t="shared" si="17"/>
        <v>2.6696955020032256</v>
      </c>
      <c r="E82" s="1">
        <f t="shared" si="17"/>
        <v>2.6201369165638213</v>
      </c>
      <c r="F82" s="1">
        <f t="shared" si="17"/>
        <v>2.5714983062260397</v>
      </c>
      <c r="G82" s="2">
        <f t="shared" si="13"/>
        <v>0.46735067909553057</v>
      </c>
    </row>
    <row r="83" spans="1:37">
      <c r="A83" s="31" t="str">
        <f t="shared" si="11"/>
        <v>Coal_Steam_Turbine_Cogen_CCS_EP</v>
      </c>
      <c r="B83" s="1">
        <f t="shared" ref="B83:F83" si="18">$M45*(1+$P45)^(B$50-2007)/1000000</f>
        <v>2.7716425308000003</v>
      </c>
      <c r="C83" s="1">
        <f t="shared" si="18"/>
        <v>2.7468076875532152</v>
      </c>
      <c r="D83" s="1">
        <f t="shared" si="18"/>
        <v>2.7221953728007211</v>
      </c>
      <c r="E83" s="1">
        <f t="shared" si="18"/>
        <v>2.6978035926128503</v>
      </c>
      <c r="F83" s="1">
        <f t="shared" si="18"/>
        <v>2.6736303709262086</v>
      </c>
      <c r="G83" s="2">
        <f t="shared" si="13"/>
        <v>0.22476500876696184</v>
      </c>
    </row>
    <row r="84" spans="1:37">
      <c r="A84" s="31" t="str">
        <f t="shared" si="11"/>
        <v>Gas_Steam_Turbine_Cogen_CCS_EP</v>
      </c>
      <c r="B84" s="1">
        <f t="shared" ref="B84:F84" si="19">$M46*(1+$P46)^(B$50-2007)/1000000</f>
        <v>2.7716425308000003</v>
      </c>
      <c r="C84" s="1">
        <f t="shared" si="19"/>
        <v>2.7201914634153233</v>
      </c>
      <c r="D84" s="1">
        <f t="shared" si="19"/>
        <v>2.6696955020032256</v>
      </c>
      <c r="E84" s="1">
        <f t="shared" si="19"/>
        <v>2.6201369165638213</v>
      </c>
      <c r="F84" s="1">
        <f t="shared" si="19"/>
        <v>2.5714983062260397</v>
      </c>
      <c r="G84" s="2">
        <f t="shared" si="13"/>
        <v>0.46735067909553074</v>
      </c>
    </row>
    <row r="85" spans="1:37">
      <c r="A85" s="31" t="str">
        <f t="shared" si="11"/>
        <v>CCGT_Cogen_CCS_EP</v>
      </c>
      <c r="B85" s="1">
        <f t="shared" ref="B85:F85" si="20">$M47*(1+$P47)^(B$50-2007)/1000000</f>
        <v>2.7716425308000003</v>
      </c>
      <c r="C85" s="1">
        <f t="shared" si="20"/>
        <v>2.7201914634153233</v>
      </c>
      <c r="D85" s="1">
        <f t="shared" si="20"/>
        <v>2.6696955020032256</v>
      </c>
      <c r="E85" s="1">
        <f t="shared" si="20"/>
        <v>2.6201369165638213</v>
      </c>
      <c r="F85" s="1">
        <f t="shared" si="20"/>
        <v>2.5714983062260397</v>
      </c>
      <c r="G85" s="2">
        <f t="shared" si="13"/>
        <v>0.46735067909553074</v>
      </c>
    </row>
    <row r="86" spans="1:37">
      <c r="A86"/>
      <c r="C86"/>
      <c r="G86"/>
      <c r="M86" s="5"/>
      <c r="N86" s="5"/>
      <c r="O86" s="5"/>
      <c r="P86" s="5"/>
      <c r="Q86" s="5"/>
      <c r="R86" s="5"/>
      <c r="T86"/>
      <c r="U86"/>
      <c r="V86"/>
      <c r="W86"/>
      <c r="X86"/>
      <c r="Y86"/>
      <c r="Z86" s="12"/>
      <c r="AA86" s="30"/>
      <c r="AB86" s="15"/>
      <c r="AC86" s="30"/>
      <c r="AD86" s="30"/>
      <c r="AG86"/>
      <c r="AH86"/>
      <c r="AI86"/>
      <c r="AJ86"/>
      <c r="AK86"/>
    </row>
    <row r="87" spans="1:37">
      <c r="A87"/>
      <c r="C87"/>
      <c r="G87"/>
      <c r="M87" s="5"/>
      <c r="N87" s="5"/>
      <c r="O87" s="5"/>
      <c r="P87" s="5"/>
      <c r="Q87" s="5"/>
      <c r="R87" s="5"/>
      <c r="T87"/>
      <c r="U87"/>
      <c r="V87"/>
      <c r="W87"/>
      <c r="X87"/>
      <c r="Y87"/>
      <c r="Z87" s="12"/>
      <c r="AA87" s="30"/>
      <c r="AB87" s="15"/>
      <c r="AC87" s="30"/>
      <c r="AD87" s="30"/>
      <c r="AG87"/>
      <c r="AH87"/>
      <c r="AI87"/>
      <c r="AJ87"/>
      <c r="AK87"/>
    </row>
    <row r="88" spans="1:37">
      <c r="A88"/>
      <c r="C88"/>
      <c r="G88"/>
      <c r="M88" s="5"/>
      <c r="N88" s="5"/>
      <c r="O88" s="5"/>
      <c r="P88" s="5"/>
      <c r="Q88" s="5"/>
      <c r="R88" s="5"/>
      <c r="T88"/>
      <c r="U88"/>
      <c r="V88"/>
      <c r="W88"/>
      <c r="X88"/>
      <c r="Y88"/>
      <c r="Z88" s="12"/>
      <c r="AA88" s="30"/>
      <c r="AB88" s="15"/>
      <c r="AC88" s="30"/>
      <c r="AD88" s="30"/>
      <c r="AG88"/>
      <c r="AH88"/>
      <c r="AI88"/>
      <c r="AJ88"/>
      <c r="AK88"/>
    </row>
  </sheetData>
  <mergeCells count="1">
    <mergeCell ref="B22:C22"/>
  </mergeCells>
  <phoneticPr fontId="2" type="noConversion"/>
  <pageMargins left="0.75" right="0.75" top="1" bottom="1" header="0.5" footer="0.5"/>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D47"/>
  <sheetViews>
    <sheetView tabSelected="1" workbookViewId="0">
      <selection activeCell="A40" sqref="A40:XFD40"/>
    </sheetView>
  </sheetViews>
  <sheetFormatPr baseColWidth="10" defaultRowHeight="13"/>
  <cols>
    <col min="1" max="1" width="10.7109375" style="4"/>
    <col min="2" max="2" width="22.42578125" customWidth="1"/>
    <col min="3" max="3" width="10.7109375" style="5"/>
    <col min="5" max="5" width="10.7109375" style="3"/>
    <col min="12" max="12" width="26.42578125" customWidth="1"/>
    <col min="27" max="27" width="10.7109375" style="30"/>
  </cols>
  <sheetData>
    <row r="1" spans="1:30" s="5" customFormat="1">
      <c r="A1" s="5" t="str">
        <f>generator_costs!A1</f>
        <v>technology_id</v>
      </c>
      <c r="B1" s="5" t="str">
        <f>generator_costs!B1</f>
        <v>technology</v>
      </c>
      <c r="C1" s="5" t="str">
        <f>generator_costs!C1</f>
        <v>price_and_dollar_year</v>
      </c>
      <c r="D1" s="5" t="str">
        <f>generator_costs!D1</f>
        <v>min_build_year</v>
      </c>
      <c r="E1" s="5" t="str">
        <f>generator_costs!E1</f>
        <v>fuel</v>
      </c>
      <c r="F1" s="5" t="str">
        <f>generator_costs!M1</f>
        <v>overnight_cost_$2007</v>
      </c>
      <c r="G1" s="5" t="str">
        <f>generator_costs!N1</f>
        <v>fixed_o_m_$2007</v>
      </c>
      <c r="H1" s="5" t="str">
        <f>generator_costs!O1</f>
        <v>var_o_m_$2007</v>
      </c>
      <c r="I1" s="5" t="str">
        <f>generator_costs!P1</f>
        <v>overnight_cost_change</v>
      </c>
      <c r="J1" s="5" t="str">
        <f>generator_costs!Q1</f>
        <v>connect_cost_generic_$2007_per_mw</v>
      </c>
      <c r="K1" s="5" t="str">
        <f>generator_costs!R1</f>
        <v>heat_rate_mbtu_per_mwh</v>
      </c>
      <c r="L1" s="5" t="str">
        <f>generator_costs!S1</f>
        <v>construction_time_years</v>
      </c>
      <c r="M1" s="5" t="str">
        <f>generator_costs!T1</f>
        <v>year_1_cost_fraction</v>
      </c>
      <c r="N1" s="5" t="str">
        <f>generator_costs!U1</f>
        <v>year_2_cost_fraction</v>
      </c>
      <c r="O1" s="5" t="str">
        <f>generator_costs!V1</f>
        <v>year_3_cost_fraction</v>
      </c>
      <c r="P1" s="5" t="str">
        <f>generator_costs!W1</f>
        <v>year_4_cost_fraction</v>
      </c>
      <c r="Q1" s="5" t="str">
        <f>generator_costs!X1</f>
        <v>year_5_cost_fraction</v>
      </c>
      <c r="R1" s="5" t="str">
        <f>generator_costs!Y1</f>
        <v>year_6_cost_fraction</v>
      </c>
      <c r="S1" s="5" t="str">
        <f>generator_costs!Z1</f>
        <v>max_age_years</v>
      </c>
      <c r="T1" s="5" t="str">
        <f>generator_costs!AA1</f>
        <v>forced_outage_rate</v>
      </c>
      <c r="U1" s="5" t="str">
        <f>generator_costs!AB1</f>
        <v>scheduled_outage_rate</v>
      </c>
      <c r="V1" s="5" t="str">
        <f>generator_costs!AC1</f>
        <v>intermittent</v>
      </c>
      <c r="W1" s="5" t="str">
        <f>generator_costs!AD1</f>
        <v>resource_limited</v>
      </c>
      <c r="X1" s="5" t="str">
        <f>generator_costs!AE1</f>
        <v>baseload</v>
      </c>
      <c r="Y1" s="5" t="str">
        <f>generator_costs!AF1</f>
        <v>min_build_capacity</v>
      </c>
      <c r="Z1" s="12" t="str">
        <f>generator_costs!AG1</f>
        <v>can_build_new</v>
      </c>
      <c r="AA1" s="30" t="str">
        <f>generator_costs!AH1</f>
        <v>ccs</v>
      </c>
      <c r="AB1" s="15" t="str">
        <f>generator_costs!AI1</f>
        <v>storage</v>
      </c>
      <c r="AC1" s="5" t="str">
        <f>generator_costs!AJ1</f>
        <v>storage_efficiency</v>
      </c>
      <c r="AD1" s="30" t="str">
        <f>generator_costs!AK1</f>
        <v>max_store_rate</v>
      </c>
    </row>
    <row r="2" spans="1:30" s="5" customFormat="1">
      <c r="A2" s="5">
        <f>generator_costs!A2</f>
        <v>1</v>
      </c>
      <c r="B2" s="5" t="str">
        <f>generator_costs!B2</f>
        <v>CCGT</v>
      </c>
      <c r="C2" s="5">
        <f>generator_costs!C2</f>
        <v>2007</v>
      </c>
      <c r="D2" s="5">
        <f>generator_costs!D2</f>
        <v>2010</v>
      </c>
      <c r="E2" s="5" t="str">
        <f>generator_costs!E2</f>
        <v>Gas</v>
      </c>
      <c r="F2" s="5">
        <f>generator_costs!M2</f>
        <v>1097594.136590925</v>
      </c>
      <c r="G2" s="5">
        <f>generator_costs!N2</f>
        <v>12092.274000000001</v>
      </c>
      <c r="H2" s="5">
        <f>generator_costs!O2</f>
        <v>2.0353351500000003</v>
      </c>
      <c r="I2" s="5">
        <f>generator_costs!P2</f>
        <v>-1.35E-2</v>
      </c>
      <c r="J2" s="5">
        <f>generator_costs!Q2</f>
        <v>91289</v>
      </c>
      <c r="K2" s="5">
        <f>generator_costs!R2</f>
        <v>6.9740000000000002</v>
      </c>
      <c r="L2" s="5">
        <f>generator_costs!S2</f>
        <v>3</v>
      </c>
      <c r="M2" s="5">
        <f>generator_costs!T2</f>
        <v>0.5</v>
      </c>
      <c r="N2" s="5">
        <f>generator_costs!U2</f>
        <v>0.4</v>
      </c>
      <c r="O2" s="5">
        <f>generator_costs!V2</f>
        <v>0.1</v>
      </c>
      <c r="P2" s="5">
        <f>generator_costs!W2</f>
        <v>0</v>
      </c>
      <c r="Q2" s="5">
        <f>generator_costs!X2</f>
        <v>0</v>
      </c>
      <c r="R2" s="5">
        <f>generator_costs!Y2</f>
        <v>0</v>
      </c>
      <c r="S2" s="5">
        <f>generator_costs!Z2</f>
        <v>30</v>
      </c>
      <c r="T2" s="5">
        <f>generator_costs!AA2</f>
        <v>0.04</v>
      </c>
      <c r="U2" s="5">
        <f>generator_costs!AB2</f>
        <v>0.06</v>
      </c>
      <c r="V2" s="5">
        <f>generator_costs!AC2</f>
        <v>0</v>
      </c>
      <c r="W2" s="5">
        <f>generator_costs!AD2</f>
        <v>0</v>
      </c>
      <c r="X2" s="5">
        <f>generator_costs!AE2</f>
        <v>0</v>
      </c>
      <c r="Y2" s="5">
        <v>0</v>
      </c>
      <c r="Z2" s="12">
        <f>generator_costs!AG2</f>
        <v>1</v>
      </c>
      <c r="AA2" s="30">
        <f>generator_costs!AH2</f>
        <v>0</v>
      </c>
      <c r="AB2" s="15">
        <f>generator_costs!AI2</f>
        <v>0</v>
      </c>
      <c r="AC2" s="30">
        <f>generator_costs!AJ2</f>
        <v>0</v>
      </c>
      <c r="AD2" s="30">
        <f>generator_costs!AK2</f>
        <v>0</v>
      </c>
    </row>
    <row r="3" spans="1:30" s="5" customFormat="1">
      <c r="A3" s="11">
        <f>generator_costs!A3</f>
        <v>2</v>
      </c>
      <c r="B3" s="11" t="str">
        <f>generator_costs!B3</f>
        <v>Gas_Combustion_Turbine</v>
      </c>
      <c r="C3" s="11">
        <f>generator_costs!C3</f>
        <v>2007</v>
      </c>
      <c r="D3" s="11">
        <f>generator_costs!D3</f>
        <v>2010</v>
      </c>
      <c r="E3" s="11" t="str">
        <f>generator_costs!E3</f>
        <v>Gas</v>
      </c>
      <c r="F3" s="11">
        <f>generator_costs!M3</f>
        <v>708354.36836260383</v>
      </c>
      <c r="G3" s="11">
        <f>generator_costs!N3</f>
        <v>11321.478000000001</v>
      </c>
      <c r="H3" s="11">
        <f>generator_costs!O3</f>
        <v>3.3505470000000002</v>
      </c>
      <c r="I3" s="11">
        <f>generator_costs!P3</f>
        <v>-1.44E-2</v>
      </c>
      <c r="J3" s="11">
        <f>generator_costs!Q3</f>
        <v>91289</v>
      </c>
      <c r="K3" s="11">
        <f>generator_costs!R3</f>
        <v>10.050000000000001</v>
      </c>
      <c r="L3" s="11">
        <f>generator_costs!S3</f>
        <v>3</v>
      </c>
      <c r="M3" s="11">
        <f>generator_costs!T3</f>
        <v>0.8</v>
      </c>
      <c r="N3" s="11">
        <f>generator_costs!U3</f>
        <v>0.1</v>
      </c>
      <c r="O3" s="11">
        <f>generator_costs!V3</f>
        <v>0.1</v>
      </c>
      <c r="P3" s="11">
        <f>generator_costs!W3</f>
        <v>0</v>
      </c>
      <c r="Q3" s="11">
        <f>generator_costs!X3</f>
        <v>0</v>
      </c>
      <c r="R3" s="11">
        <f>generator_costs!Y3</f>
        <v>0</v>
      </c>
      <c r="S3" s="11">
        <f>generator_costs!Z3</f>
        <v>30</v>
      </c>
      <c r="T3" s="11">
        <f>generator_costs!AA3</f>
        <v>0.03</v>
      </c>
      <c r="U3" s="11">
        <f>generator_costs!AB3</f>
        <v>0.05</v>
      </c>
      <c r="V3" s="11">
        <f>generator_costs!AC3</f>
        <v>0</v>
      </c>
      <c r="W3" s="11">
        <f>generator_costs!AD3</f>
        <v>0</v>
      </c>
      <c r="X3" s="11">
        <f>generator_costs!AE3</f>
        <v>0</v>
      </c>
      <c r="Y3" s="11">
        <f>generator_costs!AF3</f>
        <v>0</v>
      </c>
      <c r="Z3" s="12">
        <f>generator_costs!AG3</f>
        <v>1</v>
      </c>
      <c r="AA3" s="30">
        <f>generator_costs!AH3</f>
        <v>0</v>
      </c>
      <c r="AB3" s="15">
        <f>generator_costs!AI3</f>
        <v>0</v>
      </c>
      <c r="AC3" s="30">
        <f>generator_costs!AJ3</f>
        <v>0</v>
      </c>
      <c r="AD3" s="30">
        <f>generator_costs!AK3</f>
        <v>0</v>
      </c>
    </row>
    <row r="4" spans="1:30" s="24" customFormat="1">
      <c r="A4" s="24">
        <f>generator_costs!A4</f>
        <v>3</v>
      </c>
      <c r="B4" s="24" t="str">
        <f>generator_costs!B4</f>
        <v>Concentrating_PV</v>
      </c>
      <c r="C4" s="24">
        <f>generator_costs!C4</f>
        <v>2007</v>
      </c>
      <c r="D4" s="24">
        <f>generator_costs!D4</f>
        <v>2010</v>
      </c>
      <c r="E4" s="24" t="str">
        <f>generator_costs!E4</f>
        <v>Solar</v>
      </c>
      <c r="F4" s="24">
        <f>generator_costs!M4</f>
        <v>5786275.8114913823</v>
      </c>
      <c r="G4" s="24">
        <f>generator_costs!N4</f>
        <v>16405</v>
      </c>
      <c r="H4" s="24">
        <f>generator_costs!O4</f>
        <v>0</v>
      </c>
      <c r="I4" s="24">
        <f>generator_costs!P4</f>
        <v>-6.2858623743340614E-2</v>
      </c>
      <c r="J4" s="24">
        <f>generator_costs!Q4</f>
        <v>65639</v>
      </c>
      <c r="K4" s="24">
        <f>generator_costs!R4</f>
        <v>0</v>
      </c>
      <c r="L4" s="24">
        <f>generator_costs!S4</f>
        <v>3</v>
      </c>
      <c r="M4" s="24">
        <f>generator_costs!T4</f>
        <v>0.8</v>
      </c>
      <c r="N4" s="24">
        <f>generator_costs!U4</f>
        <v>0.1</v>
      </c>
      <c r="O4" s="24">
        <f>generator_costs!V4</f>
        <v>0.1</v>
      </c>
      <c r="P4" s="24">
        <f>generator_costs!W4</f>
        <v>0</v>
      </c>
      <c r="Q4" s="24">
        <f>generator_costs!X4</f>
        <v>0</v>
      </c>
      <c r="R4" s="24">
        <f>generator_costs!Y4</f>
        <v>0</v>
      </c>
      <c r="S4" s="24">
        <f>generator_costs!Z4</f>
        <v>25</v>
      </c>
      <c r="T4" s="24">
        <f>generator_costs!AA4</f>
        <v>2.7000000000000001E-3</v>
      </c>
      <c r="U4" s="24">
        <f>generator_costs!AB4</f>
        <v>5.4000000000000003E-3</v>
      </c>
      <c r="V4" s="24">
        <f>generator_costs!AC4</f>
        <v>1</v>
      </c>
      <c r="W4" s="24">
        <f>generator_costs!AD4</f>
        <v>1</v>
      </c>
      <c r="X4" s="24">
        <f>generator_costs!AE4</f>
        <v>0</v>
      </c>
      <c r="Y4" s="24">
        <f>generator_costs!AF4</f>
        <v>0</v>
      </c>
      <c r="Z4" s="24">
        <f>generator_costs!AG4</f>
        <v>1</v>
      </c>
      <c r="AA4" s="30">
        <f>generator_costs!AH4</f>
        <v>0</v>
      </c>
      <c r="AB4" s="24">
        <f>generator_costs!AI4</f>
        <v>0</v>
      </c>
      <c r="AC4" s="30">
        <f>generator_costs!AJ4</f>
        <v>0</v>
      </c>
      <c r="AD4" s="30">
        <f>generator_costs!AK4</f>
        <v>0</v>
      </c>
    </row>
    <row r="5" spans="1:30" s="5" customFormat="1">
      <c r="A5" s="11">
        <f>generator_costs!A5</f>
        <v>4</v>
      </c>
      <c r="B5" s="11" t="str">
        <f>generator_costs!B5</f>
        <v>Wind</v>
      </c>
      <c r="C5" s="11">
        <f>generator_costs!C5</f>
        <v>2007</v>
      </c>
      <c r="D5" s="11">
        <f>generator_costs!D5</f>
        <v>2010</v>
      </c>
      <c r="E5" s="11" t="str">
        <f>generator_costs!E5</f>
        <v>Wind</v>
      </c>
      <c r="F5" s="11">
        <f>generator_costs!M5</f>
        <v>1867907.1476673284</v>
      </c>
      <c r="G5" s="11">
        <f>generator_costs!N5</f>
        <v>57791.034000000007</v>
      </c>
      <c r="H5" s="11">
        <f>generator_costs!O5</f>
        <v>0</v>
      </c>
      <c r="I5" s="11">
        <f>generator_costs!P5</f>
        <v>-5.0000000000000001E-3</v>
      </c>
      <c r="J5" s="11">
        <f>generator_costs!Q5</f>
        <v>65639</v>
      </c>
      <c r="K5" s="11">
        <f>generator_costs!R5</f>
        <v>0</v>
      </c>
      <c r="L5" s="11">
        <f>generator_costs!S5</f>
        <v>3</v>
      </c>
      <c r="M5" s="11">
        <f>generator_costs!T5</f>
        <v>0.8</v>
      </c>
      <c r="N5" s="11">
        <f>generator_costs!U5</f>
        <v>0.1</v>
      </c>
      <c r="O5" s="11">
        <f>generator_costs!V5</f>
        <v>0.1</v>
      </c>
      <c r="P5" s="11">
        <f>generator_costs!W5</f>
        <v>0</v>
      </c>
      <c r="Q5" s="11">
        <f>generator_costs!X5</f>
        <v>0</v>
      </c>
      <c r="R5" s="11">
        <f>generator_costs!Y5</f>
        <v>0</v>
      </c>
      <c r="S5" s="11">
        <f>generator_costs!Z5</f>
        <v>20</v>
      </c>
      <c r="T5" s="11">
        <f>generator_costs!AA5</f>
        <v>1.4999999999999999E-2</v>
      </c>
      <c r="U5" s="11">
        <f>generator_costs!AB5</f>
        <v>3.0000000000000001E-3</v>
      </c>
      <c r="V5" s="11">
        <f>generator_costs!AC5</f>
        <v>1</v>
      </c>
      <c r="W5" s="11">
        <f>generator_costs!AD5</f>
        <v>1</v>
      </c>
      <c r="X5" s="11">
        <f>generator_costs!AE5</f>
        <v>0</v>
      </c>
      <c r="Y5" s="11">
        <f>generator_costs!AF5</f>
        <v>0</v>
      </c>
      <c r="Z5" s="12">
        <f>generator_costs!AG5</f>
        <v>1</v>
      </c>
      <c r="AA5" s="30">
        <f>generator_costs!AH5</f>
        <v>0</v>
      </c>
      <c r="AB5" s="15">
        <f>generator_costs!AI5</f>
        <v>0</v>
      </c>
      <c r="AC5" s="30">
        <f>generator_costs!AJ5</f>
        <v>0</v>
      </c>
      <c r="AD5" s="30">
        <f>generator_costs!AK5</f>
        <v>0</v>
      </c>
    </row>
    <row r="6" spans="1:30" s="5" customFormat="1">
      <c r="A6" s="11">
        <f>generator_costs!A6</f>
        <v>5</v>
      </c>
      <c r="B6" s="11" t="str">
        <f>generator_costs!B6</f>
        <v>Offshore_Wind</v>
      </c>
      <c r="C6" s="11">
        <f>generator_costs!C6</f>
        <v>2007</v>
      </c>
      <c r="D6" s="11">
        <f>generator_costs!D6</f>
        <v>2010</v>
      </c>
      <c r="E6" s="11" t="str">
        <f>generator_costs!E6</f>
        <v>Wind</v>
      </c>
      <c r="F6" s="11">
        <f>generator_costs!M6</f>
        <v>3655745.0457166359</v>
      </c>
      <c r="G6" s="11">
        <f>generator_costs!N6</f>
        <v>96317.65800000001</v>
      </c>
      <c r="H6" s="11">
        <f>generator_costs!O6</f>
        <v>0</v>
      </c>
      <c r="I6" s="11">
        <f>generator_costs!P6</f>
        <v>-1.2999999999999999E-2</v>
      </c>
      <c r="J6" s="11">
        <f>generator_costs!Q6</f>
        <v>65639</v>
      </c>
      <c r="K6" s="11">
        <f>generator_costs!R6</f>
        <v>0</v>
      </c>
      <c r="L6" s="11">
        <f>generator_costs!S6</f>
        <v>4</v>
      </c>
      <c r="M6" s="11">
        <f>generator_costs!T6</f>
        <v>0.7</v>
      </c>
      <c r="N6" s="11">
        <f>generator_costs!U6</f>
        <v>0.1</v>
      </c>
      <c r="O6" s="11">
        <f>generator_costs!V6</f>
        <v>0.1</v>
      </c>
      <c r="P6" s="11">
        <f>generator_costs!W6</f>
        <v>0.1</v>
      </c>
      <c r="Q6" s="11">
        <f>generator_costs!X6</f>
        <v>0</v>
      </c>
      <c r="R6" s="11">
        <f>generator_costs!Y6</f>
        <v>0</v>
      </c>
      <c r="S6" s="11">
        <f>generator_costs!Z6</f>
        <v>20</v>
      </c>
      <c r="T6" s="11">
        <f>generator_costs!AA6</f>
        <v>0.02</v>
      </c>
      <c r="U6" s="11">
        <f>generator_costs!AB6</f>
        <v>0.01</v>
      </c>
      <c r="V6" s="11">
        <f>generator_costs!AC6</f>
        <v>1</v>
      </c>
      <c r="W6" s="11">
        <f>generator_costs!AD6</f>
        <v>1</v>
      </c>
      <c r="X6" s="11">
        <f>generator_costs!AE6</f>
        <v>0</v>
      </c>
      <c r="Y6" s="11">
        <f>generator_costs!AF6</f>
        <v>0</v>
      </c>
      <c r="Z6" s="12">
        <f>generator_costs!AG6</f>
        <v>1</v>
      </c>
      <c r="AA6" s="30">
        <f>generator_costs!AH6</f>
        <v>0</v>
      </c>
      <c r="AB6" s="15">
        <f>generator_costs!AI6</f>
        <v>0</v>
      </c>
      <c r="AC6" s="30">
        <f>generator_costs!AJ6</f>
        <v>0</v>
      </c>
      <c r="AD6" s="30">
        <f>generator_costs!AK6</f>
        <v>0</v>
      </c>
    </row>
    <row r="7" spans="1:30" s="5" customFormat="1">
      <c r="A7" s="11">
        <f>generator_costs!A7</f>
        <v>6</v>
      </c>
      <c r="B7" s="11" t="str">
        <f>generator_costs!B7</f>
        <v>Residential_PV</v>
      </c>
      <c r="C7" s="11">
        <f>generator_costs!C7</f>
        <v>2007</v>
      </c>
      <c r="D7" s="11">
        <f>generator_costs!D7</f>
        <v>2010</v>
      </c>
      <c r="E7" s="11" t="str">
        <f>generator_costs!E7</f>
        <v>Solar</v>
      </c>
      <c r="F7" s="11">
        <f>generator_costs!M7</f>
        <v>7034797.8339853324</v>
      </c>
      <c r="G7" s="11">
        <f>generator_costs!N7</f>
        <v>10210.219999999999</v>
      </c>
      <c r="H7" s="11">
        <f>generator_costs!O7</f>
        <v>0</v>
      </c>
      <c r="I7" s="11">
        <f>generator_costs!P7</f>
        <v>-4.8500000000000001E-2</v>
      </c>
      <c r="J7" s="11">
        <f>generator_costs!Q7</f>
        <v>0</v>
      </c>
      <c r="K7" s="11">
        <f>generator_costs!R7</f>
        <v>0</v>
      </c>
      <c r="L7" s="11">
        <f>generator_costs!S7</f>
        <v>1</v>
      </c>
      <c r="M7" s="11">
        <f>generator_costs!T7</f>
        <v>1</v>
      </c>
      <c r="N7" s="11">
        <f>generator_costs!U7</f>
        <v>0</v>
      </c>
      <c r="O7" s="11">
        <f>generator_costs!V7</f>
        <v>0</v>
      </c>
      <c r="P7" s="11">
        <f>generator_costs!W7</f>
        <v>0</v>
      </c>
      <c r="Q7" s="11">
        <f>generator_costs!X7</f>
        <v>0</v>
      </c>
      <c r="R7" s="11">
        <f>generator_costs!Y7</f>
        <v>0</v>
      </c>
      <c r="S7" s="11">
        <f>generator_costs!Z7</f>
        <v>30</v>
      </c>
      <c r="T7" s="11">
        <f>generator_costs!AA7</f>
        <v>3.0000000000000001E-3</v>
      </c>
      <c r="U7" s="11">
        <f>generator_costs!AB7</f>
        <v>0</v>
      </c>
      <c r="V7" s="11">
        <f>generator_costs!AC7</f>
        <v>1</v>
      </c>
      <c r="W7" s="11">
        <f>generator_costs!AD7</f>
        <v>1</v>
      </c>
      <c r="X7" s="11">
        <f>generator_costs!AE7</f>
        <v>0</v>
      </c>
      <c r="Y7" s="11">
        <f>generator_costs!AF7</f>
        <v>0</v>
      </c>
      <c r="Z7" s="12">
        <f>generator_costs!AG7</f>
        <v>1</v>
      </c>
      <c r="AA7" s="30">
        <f>generator_costs!AH7</f>
        <v>0</v>
      </c>
      <c r="AB7" s="15">
        <f>generator_costs!AI7</f>
        <v>0</v>
      </c>
      <c r="AC7" s="30">
        <f>generator_costs!AJ7</f>
        <v>0</v>
      </c>
      <c r="AD7" s="30">
        <f>generator_costs!AK7</f>
        <v>0</v>
      </c>
    </row>
    <row r="8" spans="1:30" s="5" customFormat="1">
      <c r="A8" s="11">
        <f>generator_costs!A8</f>
        <v>7</v>
      </c>
      <c r="B8" s="11" t="str">
        <f>generator_costs!B8</f>
        <v>CSP_Trough_6h_Storage</v>
      </c>
      <c r="C8" s="11">
        <f>generator_costs!C8</f>
        <v>2007</v>
      </c>
      <c r="D8" s="11">
        <f>generator_costs!D8</f>
        <v>2012</v>
      </c>
      <c r="E8" s="11" t="str">
        <f>generator_costs!E8</f>
        <v>Solar</v>
      </c>
      <c r="F8" s="11">
        <f>generator_costs!M8</f>
        <v>7935139.1551307421</v>
      </c>
      <c r="G8" s="11">
        <f>generator_costs!N8</f>
        <v>46146.299999999996</v>
      </c>
      <c r="H8" s="11">
        <f>generator_costs!O8</f>
        <v>0</v>
      </c>
      <c r="I8" s="11">
        <f>generator_costs!P8</f>
        <v>-4.4999999999999998E-2</v>
      </c>
      <c r="J8" s="11">
        <f>generator_costs!Q8</f>
        <v>65639</v>
      </c>
      <c r="K8" s="11">
        <f>generator_costs!R8</f>
        <v>0</v>
      </c>
      <c r="L8" s="11">
        <f>generator_costs!S8</f>
        <v>3</v>
      </c>
      <c r="M8" s="11">
        <f>generator_costs!T8</f>
        <v>0.8</v>
      </c>
      <c r="N8" s="11">
        <f>generator_costs!U8</f>
        <v>0.1</v>
      </c>
      <c r="O8" s="11">
        <f>generator_costs!V8</f>
        <v>0.1</v>
      </c>
      <c r="P8" s="11">
        <f>generator_costs!W8</f>
        <v>0</v>
      </c>
      <c r="Q8" s="11">
        <f>generator_costs!X8</f>
        <v>0</v>
      </c>
      <c r="R8" s="11">
        <f>generator_costs!Y8</f>
        <v>0</v>
      </c>
      <c r="S8" s="11">
        <f>generator_costs!Z8</f>
        <v>30</v>
      </c>
      <c r="T8" s="11">
        <f>generator_costs!AA8</f>
        <v>0.05</v>
      </c>
      <c r="U8" s="11">
        <f>generator_costs!AB8</f>
        <v>0.05</v>
      </c>
      <c r="V8" s="11">
        <f>generator_costs!AC8</f>
        <v>1</v>
      </c>
      <c r="W8" s="11">
        <f>generator_costs!AD8</f>
        <v>1</v>
      </c>
      <c r="X8" s="11">
        <f>generator_costs!AE8</f>
        <v>0</v>
      </c>
      <c r="Y8" s="11">
        <f>generator_costs!AF8</f>
        <v>0</v>
      </c>
      <c r="Z8" s="12">
        <f>generator_costs!AG8</f>
        <v>1</v>
      </c>
      <c r="AA8" s="30">
        <f>generator_costs!AH8</f>
        <v>0</v>
      </c>
      <c r="AB8" s="15">
        <f>generator_costs!AI8</f>
        <v>0</v>
      </c>
      <c r="AC8" s="30">
        <f>generator_costs!AJ8</f>
        <v>0</v>
      </c>
      <c r="AD8" s="30">
        <f>generator_costs!AK8</f>
        <v>0</v>
      </c>
    </row>
    <row r="9" spans="1:30" s="5" customFormat="1">
      <c r="A9" s="11">
        <f>generator_costs!A9</f>
        <v>8</v>
      </c>
      <c r="B9" s="11" t="str">
        <f>generator_costs!B9</f>
        <v>Bio_Gas</v>
      </c>
      <c r="C9" s="11">
        <f>generator_costs!C9</f>
        <v>2007</v>
      </c>
      <c r="D9" s="11">
        <f>generator_costs!D9</f>
        <v>2010</v>
      </c>
      <c r="E9" s="11" t="str">
        <f>generator_costs!E9</f>
        <v>Bio_Gas</v>
      </c>
      <c r="F9" s="11">
        <f>generator_costs!M9</f>
        <v>2580549.9188311687</v>
      </c>
      <c r="G9" s="11">
        <f>generator_costs!N9</f>
        <v>114250</v>
      </c>
      <c r="H9" s="11">
        <f>generator_costs!O9</f>
        <v>0.01</v>
      </c>
      <c r="I9" s="11">
        <f>generator_costs!P9</f>
        <v>-1.44E-2</v>
      </c>
      <c r="J9" s="11">
        <f>generator_costs!Q9</f>
        <v>91289</v>
      </c>
      <c r="K9" s="11">
        <f>generator_costs!R9</f>
        <v>13.648</v>
      </c>
      <c r="L9" s="11">
        <f>generator_costs!S9</f>
        <v>3</v>
      </c>
      <c r="M9" s="11">
        <f>generator_costs!T9</f>
        <v>0.8</v>
      </c>
      <c r="N9" s="11">
        <f>generator_costs!U9</f>
        <v>0.1</v>
      </c>
      <c r="O9" s="11">
        <f>generator_costs!V9</f>
        <v>0.1</v>
      </c>
      <c r="P9" s="11">
        <f>generator_costs!W9</f>
        <v>0</v>
      </c>
      <c r="Q9" s="11">
        <f>generator_costs!X9</f>
        <v>0</v>
      </c>
      <c r="R9" s="11">
        <f>generator_costs!Y9</f>
        <v>0</v>
      </c>
      <c r="S9" s="11">
        <f>generator_costs!Z9</f>
        <v>30</v>
      </c>
      <c r="T9" s="11">
        <f>generator_costs!AA9</f>
        <v>0.03</v>
      </c>
      <c r="U9" s="11">
        <f>generator_costs!AB9</f>
        <v>0.05</v>
      </c>
      <c r="V9" s="11">
        <f>generator_costs!AC9</f>
        <v>0</v>
      </c>
      <c r="W9" s="11">
        <f>generator_costs!AD9</f>
        <v>1</v>
      </c>
      <c r="X9" s="11">
        <f>generator_costs!AE9</f>
        <v>1</v>
      </c>
      <c r="Y9" s="11">
        <f>generator_costs!AF9</f>
        <v>0</v>
      </c>
      <c r="Z9" s="12">
        <f>generator_costs!AG9</f>
        <v>1</v>
      </c>
      <c r="AA9" s="30">
        <f>generator_costs!AH9</f>
        <v>0</v>
      </c>
      <c r="AB9" s="15">
        <f>generator_costs!AI9</f>
        <v>0</v>
      </c>
      <c r="AC9" s="30">
        <f>generator_costs!AJ9</f>
        <v>0</v>
      </c>
      <c r="AD9" s="30">
        <f>generator_costs!AK9</f>
        <v>0</v>
      </c>
    </row>
    <row r="10" spans="1:30" s="5" customFormat="1">
      <c r="A10" s="11">
        <f>generator_costs!A10</f>
        <v>9</v>
      </c>
      <c r="B10" s="11" t="str">
        <f>generator_costs!B10</f>
        <v>Biomass_Steam_Turbine</v>
      </c>
      <c r="C10" s="11">
        <f>generator_costs!C10</f>
        <v>2007</v>
      </c>
      <c r="D10" s="11">
        <f>generator_costs!D10</f>
        <v>2010</v>
      </c>
      <c r="E10" s="11" t="str">
        <f>generator_costs!E10</f>
        <v>Bio_Solid</v>
      </c>
      <c r="F10" s="11">
        <f>generator_costs!M10</f>
        <v>3214097.5753843598</v>
      </c>
      <c r="G10" s="11">
        <f>generator_costs!N10</f>
        <v>73155.348000000013</v>
      </c>
      <c r="H10" s="11">
        <f>generator_costs!O10</f>
        <v>10.450764000000001</v>
      </c>
      <c r="I10" s="11">
        <f>generator_costs!P10</f>
        <v>-5.4999999999999997E-3</v>
      </c>
      <c r="J10" s="11">
        <f>generator_costs!Q10</f>
        <v>91289</v>
      </c>
      <c r="K10" s="11">
        <f>generator_costs!R10</f>
        <v>14.5</v>
      </c>
      <c r="L10" s="11">
        <f>generator_costs!S10</f>
        <v>4</v>
      </c>
      <c r="M10" s="11">
        <f>generator_costs!T10</f>
        <v>0.4</v>
      </c>
      <c r="N10" s="11">
        <f>generator_costs!U10</f>
        <v>0.3</v>
      </c>
      <c r="O10" s="11">
        <f>generator_costs!V10</f>
        <v>0.2</v>
      </c>
      <c r="P10" s="11">
        <f>generator_costs!W10</f>
        <v>0.1</v>
      </c>
      <c r="Q10" s="11">
        <f>generator_costs!X10</f>
        <v>0</v>
      </c>
      <c r="R10" s="11">
        <f>generator_costs!Y10</f>
        <v>0</v>
      </c>
      <c r="S10" s="11">
        <f>generator_costs!Z10</f>
        <v>45</v>
      </c>
      <c r="T10" s="11">
        <f>generator_costs!AA10</f>
        <v>0.09</v>
      </c>
      <c r="U10" s="11">
        <f>generator_costs!AB10</f>
        <v>7.5999999999999998E-2</v>
      </c>
      <c r="V10" s="11">
        <f>generator_costs!AC10</f>
        <v>0</v>
      </c>
      <c r="W10" s="11">
        <f>generator_costs!AD10</f>
        <v>1</v>
      </c>
      <c r="X10" s="11">
        <f>generator_costs!AE10</f>
        <v>1</v>
      </c>
      <c r="Y10" s="11">
        <f>generator_costs!AF10</f>
        <v>0</v>
      </c>
      <c r="Z10" s="12">
        <f>generator_costs!AG10</f>
        <v>1</v>
      </c>
      <c r="AA10" s="30">
        <f>generator_costs!AH10</f>
        <v>0</v>
      </c>
      <c r="AB10" s="15">
        <f>generator_costs!AI10</f>
        <v>0</v>
      </c>
      <c r="AC10" s="30">
        <f>generator_costs!AJ10</f>
        <v>0</v>
      </c>
      <c r="AD10" s="30">
        <f>generator_costs!AK10</f>
        <v>0</v>
      </c>
    </row>
    <row r="11" spans="1:30" s="5" customFormat="1">
      <c r="A11" s="11">
        <f>generator_costs!A11</f>
        <v>10</v>
      </c>
      <c r="B11" s="11" t="str">
        <f>generator_costs!B11</f>
        <v>Biomass_IGCC</v>
      </c>
      <c r="C11" s="11">
        <f>generator_costs!C11</f>
        <v>2007</v>
      </c>
      <c r="D11" s="11">
        <f>generator_costs!D11</f>
        <v>2012</v>
      </c>
      <c r="E11" s="11" t="str">
        <f>generator_costs!E11</f>
        <v>Bio_Solid</v>
      </c>
      <c r="F11" s="11">
        <f>generator_costs!M11</f>
        <v>3795858.7088915962</v>
      </c>
      <c r="G11" s="11">
        <f>generator_costs!N11</f>
        <v>64450</v>
      </c>
      <c r="H11" s="11">
        <f>generator_costs!O11</f>
        <v>6.71</v>
      </c>
      <c r="I11" s="11">
        <f>generator_costs!P11</f>
        <v>-1.4800000000000001E-2</v>
      </c>
      <c r="J11" s="11">
        <f>generator_costs!Q11</f>
        <v>91289</v>
      </c>
      <c r="K11" s="11">
        <f>generator_costs!R11</f>
        <v>9.6460000000000008</v>
      </c>
      <c r="L11" s="11">
        <f>generator_costs!S11</f>
        <v>4</v>
      </c>
      <c r="M11" s="11">
        <f>generator_costs!T11</f>
        <v>0.4</v>
      </c>
      <c r="N11" s="11">
        <f>generator_costs!U11</f>
        <v>0.3</v>
      </c>
      <c r="O11" s="11">
        <f>generator_costs!V11</f>
        <v>0.2</v>
      </c>
      <c r="P11" s="11">
        <f>generator_costs!W11</f>
        <v>0.1</v>
      </c>
      <c r="Q11" s="11">
        <f>generator_costs!X11</f>
        <v>0</v>
      </c>
      <c r="R11" s="11">
        <f>generator_costs!Y11</f>
        <v>0</v>
      </c>
      <c r="S11" s="11">
        <f>generator_costs!Z11</f>
        <v>40</v>
      </c>
      <c r="T11" s="11">
        <f>generator_costs!AA11</f>
        <v>0.06</v>
      </c>
      <c r="U11" s="11">
        <f>generator_costs!AB11</f>
        <v>0.1</v>
      </c>
      <c r="V11" s="11">
        <f>generator_costs!AC11</f>
        <v>0</v>
      </c>
      <c r="W11" s="11">
        <f>generator_costs!AD11</f>
        <v>1</v>
      </c>
      <c r="X11" s="11">
        <f>generator_costs!AE11</f>
        <v>1</v>
      </c>
      <c r="Y11" s="11">
        <f>generator_costs!AF11</f>
        <v>0</v>
      </c>
      <c r="Z11" s="12">
        <f>generator_costs!AG11</f>
        <v>1</v>
      </c>
      <c r="AA11" s="30">
        <f>generator_costs!AH11</f>
        <v>0</v>
      </c>
      <c r="AB11" s="15">
        <f>generator_costs!AI11</f>
        <v>0</v>
      </c>
      <c r="AC11" s="30">
        <f>generator_costs!AJ11</f>
        <v>0</v>
      </c>
      <c r="AD11" s="30">
        <f>generator_costs!AK11</f>
        <v>0</v>
      </c>
    </row>
    <row r="12" spans="1:30" s="5" customFormat="1">
      <c r="A12" s="11">
        <f>generator_costs!A12</f>
        <v>11</v>
      </c>
      <c r="B12" s="11" t="str">
        <f>generator_costs!B12</f>
        <v>Coal_IGCC</v>
      </c>
      <c r="C12" s="11">
        <f>generator_costs!C12</f>
        <v>2007</v>
      </c>
      <c r="D12" s="11">
        <f>generator_costs!D12</f>
        <v>2010</v>
      </c>
      <c r="E12" s="11" t="str">
        <f>generator_costs!E12</f>
        <v>Coal</v>
      </c>
      <c r="F12" s="11">
        <f>generator_costs!M12</f>
        <v>2910020.8532432388</v>
      </c>
      <c r="G12" s="11">
        <f>generator_costs!N12</f>
        <v>38675.952000000005</v>
      </c>
      <c r="H12" s="11">
        <f>generator_costs!O12</f>
        <v>2.9204812620000005</v>
      </c>
      <c r="I12" s="11">
        <f>generator_costs!P12</f>
        <v>-1.4800000000000001E-2</v>
      </c>
      <c r="J12" s="11">
        <f>generator_costs!Q12</f>
        <v>91289</v>
      </c>
      <c r="K12" s="11">
        <f>generator_costs!R12</f>
        <v>8.7650000000000006</v>
      </c>
      <c r="L12" s="11">
        <f>generator_costs!S12</f>
        <v>4</v>
      </c>
      <c r="M12" s="11">
        <f>generator_costs!T12</f>
        <v>0.4</v>
      </c>
      <c r="N12" s="11">
        <f>generator_costs!U12</f>
        <v>0.3</v>
      </c>
      <c r="O12" s="11">
        <f>generator_costs!V12</f>
        <v>0.2</v>
      </c>
      <c r="P12" s="11">
        <f>generator_costs!W12</f>
        <v>0.1</v>
      </c>
      <c r="Q12" s="11">
        <f>generator_costs!X12</f>
        <v>0</v>
      </c>
      <c r="R12" s="11">
        <f>generator_costs!Y12</f>
        <v>0</v>
      </c>
      <c r="S12" s="11">
        <f>generator_costs!Z12</f>
        <v>40</v>
      </c>
      <c r="T12" s="11">
        <f>generator_costs!AA12</f>
        <v>0.06</v>
      </c>
      <c r="U12" s="11">
        <f>generator_costs!AB12</f>
        <v>0.1</v>
      </c>
      <c r="V12" s="11">
        <f>generator_costs!AC12</f>
        <v>0</v>
      </c>
      <c r="W12" s="11">
        <f>generator_costs!AD12</f>
        <v>0</v>
      </c>
      <c r="X12" s="11">
        <f>generator_costs!AE12</f>
        <v>1</v>
      </c>
      <c r="Y12" s="11">
        <v>0</v>
      </c>
      <c r="Z12" s="12">
        <f>generator_costs!AG12</f>
        <v>1</v>
      </c>
      <c r="AA12" s="30">
        <f>generator_costs!AH12</f>
        <v>0</v>
      </c>
      <c r="AB12" s="15">
        <f>generator_costs!AI12</f>
        <v>0</v>
      </c>
      <c r="AC12" s="30">
        <f>generator_costs!AJ12</f>
        <v>0</v>
      </c>
      <c r="AD12" s="30">
        <f>generator_costs!AK12</f>
        <v>0</v>
      </c>
    </row>
    <row r="13" spans="1:30" s="5" customFormat="1">
      <c r="A13" s="11">
        <f>generator_costs!A13</f>
        <v>12</v>
      </c>
      <c r="B13" s="11" t="str">
        <f>generator_costs!B13</f>
        <v>Coal_Steam_Turbine</v>
      </c>
      <c r="C13" s="11">
        <f>generator_costs!C13</f>
        <v>2007</v>
      </c>
      <c r="D13" s="11">
        <f>generator_costs!D13</f>
        <v>2010</v>
      </c>
      <c r="E13" s="11" t="str">
        <f>generator_costs!E13</f>
        <v>Coal</v>
      </c>
      <c r="F13" s="11">
        <f>generator_costs!M13</f>
        <v>2346966.8939819704</v>
      </c>
      <c r="G13" s="11">
        <f>generator_costs!N13</f>
        <v>27534.546000000002</v>
      </c>
      <c r="H13" s="11">
        <f>generator_costs!O13</f>
        <v>4.5907555679999996</v>
      </c>
      <c r="I13" s="11">
        <f>generator_costs!P13</f>
        <v>-1.1900000000000001E-2</v>
      </c>
      <c r="J13" s="11">
        <f>generator_costs!Q13</f>
        <v>91289</v>
      </c>
      <c r="K13" s="11">
        <f>generator_costs!R13</f>
        <v>9.1999999999999993</v>
      </c>
      <c r="L13" s="11">
        <f>generator_costs!S13</f>
        <v>4</v>
      </c>
      <c r="M13" s="11">
        <f>generator_costs!T13</f>
        <v>0.4</v>
      </c>
      <c r="N13" s="11">
        <f>generator_costs!U13</f>
        <v>0.3</v>
      </c>
      <c r="O13" s="11">
        <f>generator_costs!V13</f>
        <v>0.2</v>
      </c>
      <c r="P13" s="11">
        <f>generator_costs!W13</f>
        <v>0.1</v>
      </c>
      <c r="Q13" s="11">
        <f>generator_costs!X13</f>
        <v>0</v>
      </c>
      <c r="R13" s="11">
        <f>generator_costs!Y13</f>
        <v>0</v>
      </c>
      <c r="S13" s="11">
        <f>generator_costs!Z13</f>
        <v>40</v>
      </c>
      <c r="T13" s="11">
        <f>generator_costs!AA13</f>
        <v>0.08</v>
      </c>
      <c r="U13" s="11">
        <f>generator_costs!AB13</f>
        <v>0.12</v>
      </c>
      <c r="V13" s="11">
        <f>generator_costs!AC13</f>
        <v>0</v>
      </c>
      <c r="W13" s="11">
        <f>generator_costs!AD13</f>
        <v>0</v>
      </c>
      <c r="X13" s="11">
        <f>generator_costs!AE13</f>
        <v>1</v>
      </c>
      <c r="Y13" s="11">
        <v>0</v>
      </c>
      <c r="Z13" s="12">
        <f>generator_costs!AG13</f>
        <v>1</v>
      </c>
      <c r="AA13" s="30">
        <f>generator_costs!AH13</f>
        <v>0</v>
      </c>
      <c r="AB13" s="15">
        <f>generator_costs!AI13</f>
        <v>0</v>
      </c>
      <c r="AC13" s="30">
        <f>generator_costs!AJ13</f>
        <v>0</v>
      </c>
      <c r="AD13" s="30">
        <f>generator_costs!AK13</f>
        <v>0</v>
      </c>
    </row>
    <row r="14" spans="1:30">
      <c r="A14" s="11">
        <f>generator_costs!A14</f>
        <v>13</v>
      </c>
      <c r="B14" s="11" t="str">
        <f>generator_costs!B14</f>
        <v>Nuclear</v>
      </c>
      <c r="C14" s="11">
        <f>generator_costs!C14</f>
        <v>2007</v>
      </c>
      <c r="D14" s="11">
        <f>generator_costs!D14</f>
        <v>2010</v>
      </c>
      <c r="E14" s="11" t="str">
        <f>generator_costs!E14</f>
        <v>Uranium</v>
      </c>
      <c r="F14" s="11">
        <f>generator_costs!M14</f>
        <v>3982256.2656</v>
      </c>
      <c r="G14" s="11">
        <f>generator_costs!N14</f>
        <v>90034.902000000002</v>
      </c>
      <c r="H14" s="11">
        <f>generator_costs!O14</f>
        <v>0.49008022200000001</v>
      </c>
      <c r="I14" s="11">
        <f>generator_costs!P14</f>
        <v>0</v>
      </c>
      <c r="J14" s="11">
        <f>generator_costs!Q14</f>
        <v>91289</v>
      </c>
      <c r="K14" s="11">
        <f>generator_costs!R14</f>
        <v>10.433999999999999</v>
      </c>
      <c r="L14" s="11">
        <f>generator_costs!S14</f>
        <v>6</v>
      </c>
      <c r="M14" s="11">
        <f>generator_costs!T14</f>
        <v>0.1</v>
      </c>
      <c r="N14" s="11">
        <f>generator_costs!U14</f>
        <v>0.2</v>
      </c>
      <c r="O14" s="11">
        <f>generator_costs!V14</f>
        <v>0.2</v>
      </c>
      <c r="P14" s="11">
        <f>generator_costs!W14</f>
        <v>0.2</v>
      </c>
      <c r="Q14" s="11">
        <f>generator_costs!X14</f>
        <v>0.2</v>
      </c>
      <c r="R14" s="11">
        <f>generator_costs!Y14</f>
        <v>0.1</v>
      </c>
      <c r="S14" s="11">
        <f>generator_costs!Z14</f>
        <v>40</v>
      </c>
      <c r="T14" s="11">
        <f>generator_costs!AA14</f>
        <v>0.04</v>
      </c>
      <c r="U14" s="11">
        <f>generator_costs!AB14</f>
        <v>0.06</v>
      </c>
      <c r="V14" s="11">
        <f>generator_costs!AC14</f>
        <v>0</v>
      </c>
      <c r="W14" s="11">
        <f>generator_costs!AD14</f>
        <v>0</v>
      </c>
      <c r="X14" s="11">
        <f>generator_costs!AE14</f>
        <v>1</v>
      </c>
      <c r="Y14" s="11">
        <f>generator_costs!AF14</f>
        <v>1000</v>
      </c>
      <c r="Z14" s="12">
        <f>generator_costs!AG14</f>
        <v>1</v>
      </c>
      <c r="AA14" s="30">
        <f>generator_costs!AH14</f>
        <v>0</v>
      </c>
      <c r="AB14" s="15">
        <f>generator_costs!AI14</f>
        <v>0</v>
      </c>
      <c r="AC14" s="30">
        <f>generator_costs!AJ14</f>
        <v>0</v>
      </c>
      <c r="AD14" s="30">
        <f>generator_costs!AK14</f>
        <v>0</v>
      </c>
    </row>
    <row r="15" spans="1:30">
      <c r="A15" s="11">
        <f>generator_costs!A15</f>
        <v>14</v>
      </c>
      <c r="B15" s="11" t="str">
        <f>generator_costs!B15</f>
        <v>Geothermal</v>
      </c>
      <c r="C15" s="11">
        <f>generator_costs!C15</f>
        <v>2007</v>
      </c>
      <c r="D15" s="11">
        <f>generator_costs!D15</f>
        <v>2010</v>
      </c>
      <c r="E15" s="11" t="str">
        <f>generator_costs!E15</f>
        <v>Geothermal</v>
      </c>
      <c r="F15" s="11">
        <f>generator_costs!M15</f>
        <v>3783294.561779411</v>
      </c>
      <c r="G15" s="11">
        <f>generator_costs!N15</f>
        <v>261269.10000000003</v>
      </c>
      <c r="H15" s="11">
        <f>generator_costs!O15</f>
        <v>0</v>
      </c>
      <c r="I15" s="11">
        <f>generator_costs!P15</f>
        <v>-0.01</v>
      </c>
      <c r="J15" s="11">
        <f>generator_costs!Q15</f>
        <v>65639</v>
      </c>
      <c r="K15" s="11">
        <f>generator_costs!R15</f>
        <v>32.32</v>
      </c>
      <c r="L15" s="11">
        <f>generator_costs!S15</f>
        <v>4</v>
      </c>
      <c r="M15" s="11">
        <f>generator_costs!T15</f>
        <v>0.4</v>
      </c>
      <c r="N15" s="11">
        <f>generator_costs!U15</f>
        <v>0.3</v>
      </c>
      <c r="O15" s="11">
        <f>generator_costs!V15</f>
        <v>0.2</v>
      </c>
      <c r="P15" s="11">
        <f>generator_costs!W15</f>
        <v>0.1</v>
      </c>
      <c r="Q15" s="11">
        <f>generator_costs!X15</f>
        <v>0</v>
      </c>
      <c r="R15" s="11">
        <f>generator_costs!Y15</f>
        <v>0</v>
      </c>
      <c r="S15" s="11">
        <f>generator_costs!Z15</f>
        <v>45</v>
      </c>
      <c r="T15" s="11">
        <f>generator_costs!AA15</f>
        <v>7.4999999999999997E-3</v>
      </c>
      <c r="U15" s="11">
        <f>generator_costs!AB15</f>
        <v>2.41E-2</v>
      </c>
      <c r="V15" s="11">
        <f>generator_costs!AC15</f>
        <v>0</v>
      </c>
      <c r="W15" s="11">
        <f>generator_costs!AD15</f>
        <v>1</v>
      </c>
      <c r="X15" s="11">
        <f>generator_costs!AE15</f>
        <v>1</v>
      </c>
      <c r="Y15" s="11">
        <f>generator_costs!AF15</f>
        <v>0</v>
      </c>
      <c r="Z15" s="12">
        <f>generator_costs!AG15</f>
        <v>1</v>
      </c>
      <c r="AA15" s="30">
        <f>generator_costs!AH15</f>
        <v>0</v>
      </c>
      <c r="AB15" s="15">
        <f>generator_costs!AI15</f>
        <v>0</v>
      </c>
      <c r="AC15" s="30">
        <f>generator_costs!AJ15</f>
        <v>0</v>
      </c>
      <c r="AD15" s="30">
        <f>generator_costs!AK15</f>
        <v>0</v>
      </c>
    </row>
    <row r="16" spans="1:30">
      <c r="A16" s="11">
        <f>generator_costs!A16</f>
        <v>15</v>
      </c>
      <c r="B16" s="11" t="str">
        <f>generator_costs!B16</f>
        <v>Hydro_NonPumped</v>
      </c>
      <c r="C16" s="11">
        <f>generator_costs!C16</f>
        <v>2007</v>
      </c>
      <c r="D16" s="11">
        <f>generator_costs!D16</f>
        <v>2010</v>
      </c>
      <c r="E16" s="11" t="str">
        <f>generator_costs!E16</f>
        <v>Water</v>
      </c>
      <c r="F16" s="11">
        <f>generator_costs!M16</f>
        <v>2753971.7206766452</v>
      </c>
      <c r="G16" s="11">
        <f>generator_costs!N16</f>
        <v>13631.670000000002</v>
      </c>
      <c r="H16" s="11">
        <f>generator_costs!O16</f>
        <v>2.4303999420000002</v>
      </c>
      <c r="I16" s="11">
        <f>generator_costs!P16</f>
        <v>-7.7000000000000002E-3</v>
      </c>
      <c r="J16" s="11">
        <f>generator_costs!Q16</f>
        <v>65639</v>
      </c>
      <c r="K16" s="11">
        <f>generator_costs!R16</f>
        <v>0</v>
      </c>
      <c r="L16" s="11">
        <f>generator_costs!S16</f>
        <v>6</v>
      </c>
      <c r="M16" s="11">
        <f>generator_costs!T16</f>
        <v>0.1</v>
      </c>
      <c r="N16" s="11">
        <f>generator_costs!U16</f>
        <v>0.2</v>
      </c>
      <c r="O16" s="11">
        <f>generator_costs!V16</f>
        <v>0.2</v>
      </c>
      <c r="P16" s="11">
        <f>generator_costs!W16</f>
        <v>0.2</v>
      </c>
      <c r="Q16" s="11">
        <f>generator_costs!X16</f>
        <v>0.2</v>
      </c>
      <c r="R16" s="11">
        <f>generator_costs!Y16</f>
        <v>0.1</v>
      </c>
      <c r="S16" s="11">
        <f>generator_costs!Z16</f>
        <v>100</v>
      </c>
      <c r="T16" s="11">
        <f>generator_costs!AA16</f>
        <v>0.05</v>
      </c>
      <c r="U16" s="11">
        <f>generator_costs!AB16</f>
        <v>1.9E-2</v>
      </c>
      <c r="V16" s="11">
        <f>generator_costs!AC16</f>
        <v>0</v>
      </c>
      <c r="W16" s="11">
        <f>generator_costs!AD16</f>
        <v>1</v>
      </c>
      <c r="X16" s="11">
        <f>generator_costs!AE16</f>
        <v>0</v>
      </c>
      <c r="Y16" s="11">
        <f>generator_costs!AF16</f>
        <v>0</v>
      </c>
      <c r="Z16" s="12">
        <f>generator_costs!AG16</f>
        <v>0</v>
      </c>
      <c r="AA16" s="30">
        <f>generator_costs!AH16</f>
        <v>0</v>
      </c>
      <c r="AB16" s="15">
        <f>generator_costs!AI16</f>
        <v>0</v>
      </c>
      <c r="AC16" s="30">
        <f>generator_costs!AJ16</f>
        <v>0</v>
      </c>
      <c r="AD16" s="30">
        <f>generator_costs!AK16</f>
        <v>0</v>
      </c>
    </row>
    <row r="17" spans="1:30">
      <c r="A17" s="11">
        <f>generator_costs!A17</f>
        <v>16</v>
      </c>
      <c r="B17" s="11" t="str">
        <f>generator_costs!B17</f>
        <v>Hydro_Pumped</v>
      </c>
      <c r="C17" s="11">
        <f>generator_costs!C17</f>
        <v>2007</v>
      </c>
      <c r="D17" s="11">
        <f>generator_costs!D17</f>
        <v>2010</v>
      </c>
      <c r="E17" s="11" t="str">
        <f>generator_costs!E17</f>
        <v>Water</v>
      </c>
      <c r="F17" s="11">
        <f>generator_costs!M17</f>
        <v>4838532.8357808823</v>
      </c>
      <c r="G17" s="11">
        <f>generator_costs!N17</f>
        <v>29665.764000000003</v>
      </c>
      <c r="H17" s="11">
        <f>generator_costs!O17</f>
        <v>0</v>
      </c>
      <c r="I17" s="11">
        <f>generator_costs!P17</f>
        <v>-1.44E-2</v>
      </c>
      <c r="J17" s="11">
        <f>generator_costs!Q17</f>
        <v>65639</v>
      </c>
      <c r="K17" s="11">
        <f>generator_costs!R17</f>
        <v>0</v>
      </c>
      <c r="L17" s="11">
        <f>generator_costs!S17</f>
        <v>6</v>
      </c>
      <c r="M17" s="11">
        <f>generator_costs!T17</f>
        <v>0.1</v>
      </c>
      <c r="N17" s="11">
        <f>generator_costs!U17</f>
        <v>0.2</v>
      </c>
      <c r="O17" s="11">
        <f>generator_costs!V17</f>
        <v>0.2</v>
      </c>
      <c r="P17" s="11">
        <f>generator_costs!W17</f>
        <v>0.2</v>
      </c>
      <c r="Q17" s="11">
        <f>generator_costs!X17</f>
        <v>0.2</v>
      </c>
      <c r="R17" s="11">
        <f>generator_costs!Y17</f>
        <v>0.1</v>
      </c>
      <c r="S17" s="11">
        <f>generator_costs!Z17</f>
        <v>100</v>
      </c>
      <c r="T17" s="11">
        <f>generator_costs!AA17</f>
        <v>3.7999999999999999E-2</v>
      </c>
      <c r="U17" s="11">
        <f>generator_costs!AB17</f>
        <v>0.03</v>
      </c>
      <c r="V17" s="11">
        <f>generator_costs!AC17</f>
        <v>0</v>
      </c>
      <c r="W17" s="11">
        <f>generator_costs!AD17</f>
        <v>1</v>
      </c>
      <c r="X17" s="11">
        <f>generator_costs!AE17</f>
        <v>0</v>
      </c>
      <c r="Y17" s="11">
        <f>generator_costs!AF17</f>
        <v>0</v>
      </c>
      <c r="Z17" s="12">
        <f>generator_costs!AG17</f>
        <v>0</v>
      </c>
      <c r="AA17" s="30">
        <f>generator_costs!AH17</f>
        <v>0</v>
      </c>
      <c r="AB17" s="15">
        <f>generator_costs!AI17</f>
        <v>0</v>
      </c>
      <c r="AC17" s="30">
        <f>generator_costs!AJ17</f>
        <v>0</v>
      </c>
      <c r="AD17" s="30">
        <f>generator_costs!AK17</f>
        <v>0</v>
      </c>
    </row>
    <row r="18" spans="1:30">
      <c r="A18" s="19">
        <f>generator_costs!A18</f>
        <v>17</v>
      </c>
      <c r="B18" s="19" t="str">
        <f>generator_costs!B18</f>
        <v>Gas_Combustion_Turbine_EP</v>
      </c>
      <c r="C18" s="19">
        <f>generator_costs!C18</f>
        <v>0</v>
      </c>
      <c r="D18" s="19">
        <f>generator_costs!D18</f>
        <v>0</v>
      </c>
      <c r="E18" s="19" t="str">
        <f>generator_costs!E18</f>
        <v>Gas</v>
      </c>
      <c r="F18" s="19">
        <f>generator_costs!M18</f>
        <v>0</v>
      </c>
      <c r="G18" s="19">
        <f>generator_costs!N18</f>
        <v>0</v>
      </c>
      <c r="H18" s="19">
        <f>generator_costs!O18</f>
        <v>0</v>
      </c>
      <c r="I18" s="19">
        <f>generator_costs!P18</f>
        <v>0</v>
      </c>
      <c r="J18" s="19">
        <f>generator_costs!Q18</f>
        <v>0</v>
      </c>
      <c r="K18" s="19">
        <f>generator_costs!R18</f>
        <v>0</v>
      </c>
      <c r="L18" s="19">
        <f>generator_costs!S18</f>
        <v>3</v>
      </c>
      <c r="M18" s="19">
        <f>generator_costs!T18</f>
        <v>0.8</v>
      </c>
      <c r="N18" s="19">
        <f>generator_costs!U18</f>
        <v>0.1</v>
      </c>
      <c r="O18" s="19">
        <f>generator_costs!V18</f>
        <v>0.1</v>
      </c>
      <c r="P18" s="19">
        <f>generator_costs!W18</f>
        <v>0</v>
      </c>
      <c r="Q18" s="19">
        <f>generator_costs!X18</f>
        <v>0</v>
      </c>
      <c r="R18" s="19">
        <f>generator_costs!Y18</f>
        <v>0</v>
      </c>
      <c r="S18" s="19">
        <f>generator_costs!Z18</f>
        <v>0</v>
      </c>
      <c r="T18" s="19">
        <f>generator_costs!AA18</f>
        <v>0</v>
      </c>
      <c r="U18" s="19">
        <f>generator_costs!AB18</f>
        <v>0</v>
      </c>
      <c r="V18" s="19">
        <f>generator_costs!AC18</f>
        <v>0</v>
      </c>
      <c r="W18" s="19">
        <f>generator_costs!AD18</f>
        <v>0</v>
      </c>
      <c r="X18" s="19">
        <f>generator_costs!AE18</f>
        <v>0</v>
      </c>
      <c r="Y18" s="19">
        <f>generator_costs!AF18</f>
        <v>0</v>
      </c>
      <c r="Z18" s="19">
        <f>generator_costs!AG18</f>
        <v>0</v>
      </c>
      <c r="AA18" s="30">
        <f>generator_costs!AH18</f>
        <v>0</v>
      </c>
      <c r="AB18" s="19">
        <f>generator_costs!AI18</f>
        <v>0</v>
      </c>
      <c r="AC18" s="30">
        <f>generator_costs!AJ18</f>
        <v>0</v>
      </c>
      <c r="AD18" s="30">
        <f>generator_costs!AK18</f>
        <v>0</v>
      </c>
    </row>
    <row r="19" spans="1:30">
      <c r="A19" s="19">
        <f>generator_costs!A19</f>
        <v>18</v>
      </c>
      <c r="B19" s="19" t="str">
        <f>generator_costs!B19</f>
        <v>Coal_Steam_Turbine_EP</v>
      </c>
      <c r="C19" s="19">
        <f>generator_costs!C19</f>
        <v>0</v>
      </c>
      <c r="D19" s="19">
        <f>generator_costs!D19</f>
        <v>0</v>
      </c>
      <c r="E19" s="19" t="str">
        <f>generator_costs!E19</f>
        <v>Coal</v>
      </c>
      <c r="F19" s="19">
        <f>generator_costs!M19</f>
        <v>0</v>
      </c>
      <c r="G19" s="19">
        <f>generator_costs!N19</f>
        <v>0</v>
      </c>
      <c r="H19" s="19">
        <f>generator_costs!O19</f>
        <v>0</v>
      </c>
      <c r="I19" s="19">
        <f>generator_costs!P19</f>
        <v>0</v>
      </c>
      <c r="J19" s="19">
        <f>generator_costs!Q19</f>
        <v>0</v>
      </c>
      <c r="K19" s="19">
        <f>generator_costs!R19</f>
        <v>0</v>
      </c>
      <c r="L19" s="19">
        <f>generator_costs!S19</f>
        <v>6</v>
      </c>
      <c r="M19" s="19">
        <f>generator_costs!T19</f>
        <v>0.1</v>
      </c>
      <c r="N19" s="19">
        <f>generator_costs!U19</f>
        <v>0.2</v>
      </c>
      <c r="O19" s="19">
        <f>generator_costs!V19</f>
        <v>0.2</v>
      </c>
      <c r="P19" s="19">
        <f>generator_costs!W19</f>
        <v>0.2</v>
      </c>
      <c r="Q19" s="19">
        <f>generator_costs!X19</f>
        <v>0.2</v>
      </c>
      <c r="R19" s="19">
        <f>generator_costs!Y19</f>
        <v>0.1</v>
      </c>
      <c r="S19" s="19">
        <f>generator_costs!Z19</f>
        <v>0</v>
      </c>
      <c r="T19" s="19">
        <f>generator_costs!AA19</f>
        <v>0</v>
      </c>
      <c r="U19" s="19">
        <f>generator_costs!AB19</f>
        <v>0</v>
      </c>
      <c r="V19" s="19">
        <f>generator_costs!AC19</f>
        <v>0</v>
      </c>
      <c r="W19" s="19">
        <f>generator_costs!AD19</f>
        <v>0</v>
      </c>
      <c r="X19" s="19">
        <f>generator_costs!AE19</f>
        <v>1</v>
      </c>
      <c r="Y19" s="19">
        <f>generator_costs!AF19</f>
        <v>0</v>
      </c>
      <c r="Z19" s="19">
        <f>generator_costs!AG19</f>
        <v>0</v>
      </c>
      <c r="AA19" s="30">
        <f>generator_costs!AH19</f>
        <v>0</v>
      </c>
      <c r="AB19" s="19">
        <f>generator_costs!AI19</f>
        <v>0</v>
      </c>
      <c r="AC19" s="30">
        <f>generator_costs!AJ19</f>
        <v>0</v>
      </c>
      <c r="AD19" s="30">
        <f>generator_costs!AK19</f>
        <v>0</v>
      </c>
    </row>
    <row r="20" spans="1:30">
      <c r="A20" s="19">
        <f>generator_costs!A20</f>
        <v>19</v>
      </c>
      <c r="B20" s="19" t="str">
        <f>generator_costs!B20</f>
        <v>Gas_Steam_Turbine_EP</v>
      </c>
      <c r="C20" s="19">
        <f>generator_costs!C20</f>
        <v>0</v>
      </c>
      <c r="D20" s="19">
        <f>generator_costs!D20</f>
        <v>0</v>
      </c>
      <c r="E20" s="19" t="str">
        <f>generator_costs!E20</f>
        <v>Gas</v>
      </c>
      <c r="F20" s="19">
        <f>generator_costs!M20</f>
        <v>0</v>
      </c>
      <c r="G20" s="19">
        <f>generator_costs!N20</f>
        <v>0</v>
      </c>
      <c r="H20" s="19">
        <f>generator_costs!O20</f>
        <v>0</v>
      </c>
      <c r="I20" s="19">
        <f>generator_costs!P20</f>
        <v>0</v>
      </c>
      <c r="J20" s="19">
        <f>generator_costs!Q20</f>
        <v>0</v>
      </c>
      <c r="K20" s="19">
        <f>generator_costs!R20</f>
        <v>0</v>
      </c>
      <c r="L20" s="19">
        <f>generator_costs!S20</f>
        <v>3</v>
      </c>
      <c r="M20" s="19">
        <f>generator_costs!T20</f>
        <v>0.5</v>
      </c>
      <c r="N20" s="19">
        <f>generator_costs!U20</f>
        <v>0.4</v>
      </c>
      <c r="O20" s="19">
        <f>generator_costs!V20</f>
        <v>0.1</v>
      </c>
      <c r="P20" s="19">
        <f>generator_costs!W20</f>
        <v>0</v>
      </c>
      <c r="Q20" s="19">
        <f>generator_costs!X20</f>
        <v>0</v>
      </c>
      <c r="R20" s="19">
        <f>generator_costs!Y20</f>
        <v>0</v>
      </c>
      <c r="S20" s="19">
        <f>generator_costs!Z20</f>
        <v>0</v>
      </c>
      <c r="T20" s="19">
        <f>generator_costs!AA20</f>
        <v>0</v>
      </c>
      <c r="U20" s="19">
        <f>generator_costs!AB20</f>
        <v>0</v>
      </c>
      <c r="V20" s="19">
        <f>generator_costs!AC20</f>
        <v>0</v>
      </c>
      <c r="W20" s="19">
        <f>generator_costs!AD20</f>
        <v>0</v>
      </c>
      <c r="X20" s="19">
        <f>generator_costs!AE20</f>
        <v>0</v>
      </c>
      <c r="Y20" s="19">
        <f>generator_costs!AF20</f>
        <v>0</v>
      </c>
      <c r="Z20" s="19">
        <f>generator_costs!AG20</f>
        <v>0</v>
      </c>
      <c r="AA20" s="30">
        <f>generator_costs!AH20</f>
        <v>0</v>
      </c>
      <c r="AB20" s="19">
        <f>generator_costs!AI20</f>
        <v>0</v>
      </c>
      <c r="AC20" s="30">
        <f>generator_costs!AJ20</f>
        <v>0</v>
      </c>
      <c r="AD20" s="30">
        <f>generator_costs!AK20</f>
        <v>0</v>
      </c>
    </row>
    <row r="21" spans="1:30">
      <c r="A21" s="19">
        <f>generator_costs!A21</f>
        <v>20</v>
      </c>
      <c r="B21" s="19" t="str">
        <f>generator_costs!B21</f>
        <v>CCGT_EP</v>
      </c>
      <c r="C21" s="19">
        <f>generator_costs!C21</f>
        <v>0</v>
      </c>
      <c r="D21" s="19">
        <f>generator_costs!D21</f>
        <v>0</v>
      </c>
      <c r="E21" s="19" t="str">
        <f>generator_costs!E21</f>
        <v>Gas</v>
      </c>
      <c r="F21" s="19">
        <f>generator_costs!M21</f>
        <v>0</v>
      </c>
      <c r="G21" s="19">
        <f>generator_costs!N21</f>
        <v>0</v>
      </c>
      <c r="H21" s="19">
        <f>generator_costs!O21</f>
        <v>0</v>
      </c>
      <c r="I21" s="19">
        <f>generator_costs!P21</f>
        <v>0</v>
      </c>
      <c r="J21" s="19">
        <f>generator_costs!Q21</f>
        <v>0</v>
      </c>
      <c r="K21" s="19">
        <f>generator_costs!R21</f>
        <v>0</v>
      </c>
      <c r="L21" s="19">
        <f>generator_costs!S21</f>
        <v>3</v>
      </c>
      <c r="M21" s="19">
        <f>generator_costs!T21</f>
        <v>0.5</v>
      </c>
      <c r="N21" s="19">
        <f>generator_costs!U21</f>
        <v>0.4</v>
      </c>
      <c r="O21" s="19">
        <f>generator_costs!V21</f>
        <v>0.1</v>
      </c>
      <c r="P21" s="19">
        <f>generator_costs!W21</f>
        <v>0</v>
      </c>
      <c r="Q21" s="19">
        <f>generator_costs!X21</f>
        <v>0</v>
      </c>
      <c r="R21" s="19">
        <f>generator_costs!Y21</f>
        <v>0</v>
      </c>
      <c r="S21" s="19">
        <f>generator_costs!Z21</f>
        <v>0</v>
      </c>
      <c r="T21" s="19">
        <f>generator_costs!AA21</f>
        <v>0</v>
      </c>
      <c r="U21" s="19">
        <f>generator_costs!AB21</f>
        <v>0</v>
      </c>
      <c r="V21" s="19">
        <f>generator_costs!AC21</f>
        <v>0</v>
      </c>
      <c r="W21" s="19">
        <f>generator_costs!AD21</f>
        <v>0</v>
      </c>
      <c r="X21" s="19">
        <f>generator_costs!AE21</f>
        <v>0</v>
      </c>
      <c r="Y21" s="19">
        <f>generator_costs!AF21</f>
        <v>0</v>
      </c>
      <c r="Z21" s="19">
        <f>generator_costs!AG21</f>
        <v>0</v>
      </c>
      <c r="AA21" s="30">
        <f>generator_costs!AH21</f>
        <v>0</v>
      </c>
      <c r="AB21" s="19">
        <f>generator_costs!AI21</f>
        <v>0</v>
      </c>
      <c r="AC21" s="30">
        <f>generator_costs!AJ21</f>
        <v>0</v>
      </c>
      <c r="AD21" s="30">
        <f>generator_costs!AK21</f>
        <v>0</v>
      </c>
    </row>
    <row r="22" spans="1:30">
      <c r="A22" s="19">
        <f>generator_costs!A22</f>
        <v>21</v>
      </c>
      <c r="B22" s="19" t="str">
        <f>generator_costs!B22</f>
        <v>Geothermal_EP</v>
      </c>
      <c r="C22" s="19">
        <f>generator_costs!C22</f>
        <v>0</v>
      </c>
      <c r="D22" s="19">
        <f>generator_costs!D22</f>
        <v>0</v>
      </c>
      <c r="E22" s="19" t="str">
        <f>generator_costs!E22</f>
        <v>Geothermal</v>
      </c>
      <c r="F22" s="19">
        <f>generator_costs!M22</f>
        <v>0</v>
      </c>
      <c r="G22" s="19">
        <f>generator_costs!N22</f>
        <v>0</v>
      </c>
      <c r="H22" s="19">
        <f>generator_costs!O22</f>
        <v>0</v>
      </c>
      <c r="I22" s="19">
        <f>generator_costs!P22</f>
        <v>0</v>
      </c>
      <c r="J22" s="19">
        <f>generator_costs!Q22</f>
        <v>0</v>
      </c>
      <c r="K22" s="19">
        <f>generator_costs!R22</f>
        <v>0</v>
      </c>
      <c r="L22" s="19">
        <f>generator_costs!S22</f>
        <v>4</v>
      </c>
      <c r="M22" s="19">
        <f>generator_costs!T22</f>
        <v>0.4</v>
      </c>
      <c r="N22" s="19">
        <f>generator_costs!U22</f>
        <v>0.3</v>
      </c>
      <c r="O22" s="19">
        <f>generator_costs!V22</f>
        <v>0.2</v>
      </c>
      <c r="P22" s="19">
        <f>generator_costs!W22</f>
        <v>0.1</v>
      </c>
      <c r="Q22" s="19">
        <f>generator_costs!X22</f>
        <v>0</v>
      </c>
      <c r="R22" s="19">
        <f>generator_costs!Y22</f>
        <v>0</v>
      </c>
      <c r="S22" s="19">
        <f>generator_costs!Z22</f>
        <v>0</v>
      </c>
      <c r="T22" s="19">
        <f>generator_costs!AA22</f>
        <v>0</v>
      </c>
      <c r="U22" s="19">
        <f>generator_costs!AB22</f>
        <v>0</v>
      </c>
      <c r="V22" s="19">
        <f>generator_costs!AC22</f>
        <v>0</v>
      </c>
      <c r="W22" s="19">
        <f>generator_costs!AD22</f>
        <v>0</v>
      </c>
      <c r="X22" s="19">
        <f>generator_costs!AE22</f>
        <v>1</v>
      </c>
      <c r="Y22" s="19">
        <f>generator_costs!AF22</f>
        <v>0</v>
      </c>
      <c r="Z22" s="19">
        <f>generator_costs!AG22</f>
        <v>0</v>
      </c>
      <c r="AA22" s="30">
        <f>generator_costs!AH22</f>
        <v>0</v>
      </c>
      <c r="AB22" s="19">
        <f>generator_costs!AI22</f>
        <v>0</v>
      </c>
      <c r="AC22" s="30">
        <f>generator_costs!AJ22</f>
        <v>0</v>
      </c>
      <c r="AD22" s="30">
        <f>generator_costs!AK22</f>
        <v>0</v>
      </c>
    </row>
    <row r="23" spans="1:30">
      <c r="A23" s="19">
        <f>generator_costs!A23</f>
        <v>22</v>
      </c>
      <c r="B23" s="19" t="str">
        <f>generator_costs!B23</f>
        <v>Nuclear_EP</v>
      </c>
      <c r="C23" s="19">
        <f>generator_costs!C23</f>
        <v>0</v>
      </c>
      <c r="D23" s="19">
        <f>generator_costs!D23</f>
        <v>0</v>
      </c>
      <c r="E23" s="19" t="str">
        <f>generator_costs!E23</f>
        <v>Uranium</v>
      </c>
      <c r="F23" s="19">
        <f>generator_costs!M23</f>
        <v>0</v>
      </c>
      <c r="G23" s="19">
        <f>generator_costs!N23</f>
        <v>0</v>
      </c>
      <c r="H23" s="19">
        <f>generator_costs!O23</f>
        <v>0</v>
      </c>
      <c r="I23" s="19">
        <f>generator_costs!P23</f>
        <v>0</v>
      </c>
      <c r="J23" s="19">
        <f>generator_costs!Q23</f>
        <v>0</v>
      </c>
      <c r="K23" s="19">
        <f>generator_costs!R23</f>
        <v>0</v>
      </c>
      <c r="L23" s="19">
        <f>generator_costs!S23</f>
        <v>6</v>
      </c>
      <c r="M23" s="19">
        <f>generator_costs!T23</f>
        <v>0.1</v>
      </c>
      <c r="N23" s="19">
        <f>generator_costs!U23</f>
        <v>0.2</v>
      </c>
      <c r="O23" s="19">
        <f>generator_costs!V23</f>
        <v>0.2</v>
      </c>
      <c r="P23" s="19">
        <f>generator_costs!W23</f>
        <v>0.2</v>
      </c>
      <c r="Q23" s="19">
        <f>generator_costs!X23</f>
        <v>0.2</v>
      </c>
      <c r="R23" s="19">
        <f>generator_costs!Y23</f>
        <v>0.1</v>
      </c>
      <c r="S23" s="19">
        <f>generator_costs!Z23</f>
        <v>0</v>
      </c>
      <c r="T23" s="19">
        <f>generator_costs!AA23</f>
        <v>0</v>
      </c>
      <c r="U23" s="19">
        <f>generator_costs!AB23</f>
        <v>0</v>
      </c>
      <c r="V23" s="19">
        <f>generator_costs!AC23</f>
        <v>0</v>
      </c>
      <c r="W23" s="19">
        <f>generator_costs!AD23</f>
        <v>0</v>
      </c>
      <c r="X23" s="19">
        <f>generator_costs!AE23</f>
        <v>1</v>
      </c>
      <c r="Y23" s="19">
        <f>generator_costs!AF23</f>
        <v>0</v>
      </c>
      <c r="Z23" s="19">
        <f>generator_costs!AG23</f>
        <v>0</v>
      </c>
      <c r="AA23" s="30">
        <f>generator_costs!AH23</f>
        <v>0</v>
      </c>
      <c r="AB23" s="19">
        <f>generator_costs!AI23</f>
        <v>0</v>
      </c>
      <c r="AC23" s="30">
        <f>generator_costs!AJ23</f>
        <v>0</v>
      </c>
      <c r="AD23" s="30">
        <f>generator_costs!AK23</f>
        <v>0</v>
      </c>
    </row>
    <row r="24" spans="1:30">
      <c r="A24" s="19">
        <f>generator_costs!A24</f>
        <v>23</v>
      </c>
      <c r="B24" s="19" t="str">
        <f>generator_costs!B24</f>
        <v>Wind_EP</v>
      </c>
      <c r="C24" s="19">
        <f>generator_costs!C24</f>
        <v>0</v>
      </c>
      <c r="D24" s="19">
        <f>generator_costs!D24</f>
        <v>0</v>
      </c>
      <c r="E24" s="19" t="str">
        <f>generator_costs!E24</f>
        <v>Wind</v>
      </c>
      <c r="F24" s="19">
        <f>generator_costs!M24</f>
        <v>0</v>
      </c>
      <c r="G24" s="19">
        <f>generator_costs!N24</f>
        <v>0</v>
      </c>
      <c r="H24" s="19">
        <f>generator_costs!O24</f>
        <v>0</v>
      </c>
      <c r="I24" s="19">
        <f>generator_costs!P24</f>
        <v>0</v>
      </c>
      <c r="J24" s="19">
        <f>generator_costs!Q24</f>
        <v>0</v>
      </c>
      <c r="K24" s="19">
        <f>generator_costs!R24</f>
        <v>0</v>
      </c>
      <c r="L24" s="19">
        <f>generator_costs!S24</f>
        <v>3</v>
      </c>
      <c r="M24" s="19">
        <f>generator_costs!T24</f>
        <v>0.8</v>
      </c>
      <c r="N24" s="19">
        <f>generator_costs!U24</f>
        <v>0.1</v>
      </c>
      <c r="O24" s="19">
        <f>generator_costs!V24</f>
        <v>0.1</v>
      </c>
      <c r="P24" s="19">
        <f>generator_costs!W24</f>
        <v>0</v>
      </c>
      <c r="Q24" s="19">
        <f>generator_costs!X24</f>
        <v>0</v>
      </c>
      <c r="R24" s="19">
        <f>generator_costs!Y24</f>
        <v>0</v>
      </c>
      <c r="S24" s="19">
        <f>generator_costs!Z24</f>
        <v>0</v>
      </c>
      <c r="T24" s="19">
        <f>generator_costs!AA24</f>
        <v>0</v>
      </c>
      <c r="U24" s="19">
        <f>generator_costs!AB24</f>
        <v>0</v>
      </c>
      <c r="V24" s="19">
        <f>generator_costs!AC24</f>
        <v>0</v>
      </c>
      <c r="W24" s="19">
        <f>generator_costs!AD24</f>
        <v>0</v>
      </c>
      <c r="X24" s="19">
        <f>generator_costs!AE24</f>
        <v>0</v>
      </c>
      <c r="Y24" s="19">
        <f>generator_costs!AF24</f>
        <v>0</v>
      </c>
      <c r="Z24" s="19">
        <f>generator_costs!AG24</f>
        <v>0</v>
      </c>
      <c r="AA24" s="30">
        <f>generator_costs!AH24</f>
        <v>0</v>
      </c>
      <c r="AB24" s="19">
        <f>generator_costs!AI24</f>
        <v>0</v>
      </c>
      <c r="AC24" s="30">
        <f>generator_costs!AJ24</f>
        <v>0</v>
      </c>
      <c r="AD24" s="30">
        <f>generator_costs!AK24</f>
        <v>0</v>
      </c>
    </row>
    <row r="25" spans="1:30">
      <c r="A25" s="19">
        <f>generator_costs!A25</f>
        <v>25</v>
      </c>
      <c r="B25" s="19" t="str">
        <f>generator_costs!B25</f>
        <v>Commercial_PV</v>
      </c>
      <c r="C25" s="19">
        <f>generator_costs!C25</f>
        <v>2007</v>
      </c>
      <c r="D25" s="19">
        <f>generator_costs!D25</f>
        <v>2010</v>
      </c>
      <c r="E25" s="19" t="str">
        <f>generator_costs!E25</f>
        <v>Solar</v>
      </c>
      <c r="F25" s="19">
        <f>generator_costs!M25</f>
        <v>5976906.1693058107</v>
      </c>
      <c r="G25" s="19">
        <f>generator_costs!N25</f>
        <v>10210.219999999999</v>
      </c>
      <c r="H25" s="19">
        <f>generator_costs!O25</f>
        <v>0</v>
      </c>
      <c r="I25" s="19">
        <f>generator_costs!P25</f>
        <v>-4.5699999999999998E-2</v>
      </c>
      <c r="J25" s="19">
        <f>generator_costs!Q25</f>
        <v>0</v>
      </c>
      <c r="K25" s="19">
        <f>generator_costs!R25</f>
        <v>0</v>
      </c>
      <c r="L25" s="19">
        <f>generator_costs!S25</f>
        <v>1</v>
      </c>
      <c r="M25" s="19">
        <f>generator_costs!T25</f>
        <v>1</v>
      </c>
      <c r="N25" s="19">
        <f>generator_costs!U25</f>
        <v>0</v>
      </c>
      <c r="O25" s="19">
        <f>generator_costs!V25</f>
        <v>0</v>
      </c>
      <c r="P25" s="19">
        <f>generator_costs!W25</f>
        <v>0</v>
      </c>
      <c r="Q25" s="19">
        <f>generator_costs!X25</f>
        <v>0</v>
      </c>
      <c r="R25" s="19">
        <f>generator_costs!Y25</f>
        <v>0</v>
      </c>
      <c r="S25" s="19">
        <f>generator_costs!Z25</f>
        <v>30</v>
      </c>
      <c r="T25" s="19">
        <f>generator_costs!AA25</f>
        <v>3.0000000000000001E-3</v>
      </c>
      <c r="U25" s="19">
        <f>generator_costs!AB25</f>
        <v>0</v>
      </c>
      <c r="V25" s="19">
        <f>generator_costs!AC25</f>
        <v>1</v>
      </c>
      <c r="W25" s="19">
        <f>generator_costs!AD25</f>
        <v>1</v>
      </c>
      <c r="X25" s="19">
        <f>generator_costs!AE25</f>
        <v>0</v>
      </c>
      <c r="Y25" s="19">
        <f>generator_costs!AF25</f>
        <v>0</v>
      </c>
      <c r="Z25" s="19">
        <f>generator_costs!AG25</f>
        <v>1</v>
      </c>
      <c r="AA25" s="30">
        <f>generator_costs!AH25</f>
        <v>0</v>
      </c>
      <c r="AB25" s="19">
        <f>generator_costs!AI25</f>
        <v>0</v>
      </c>
      <c r="AC25" s="30">
        <f>generator_costs!AJ25</f>
        <v>0</v>
      </c>
      <c r="AD25" s="30">
        <f>generator_costs!AK25</f>
        <v>0</v>
      </c>
    </row>
    <row r="26" spans="1:30">
      <c r="A26" s="19">
        <f>generator_costs!A26</f>
        <v>26</v>
      </c>
      <c r="B26" s="19" t="str">
        <f>generator_costs!B26</f>
        <v>Central_PV</v>
      </c>
      <c r="C26" s="19">
        <f>generator_costs!C26</f>
        <v>2007</v>
      </c>
      <c r="D26" s="19">
        <f>generator_costs!D26</f>
        <v>2010</v>
      </c>
      <c r="E26" s="19" t="str">
        <f>generator_costs!E26</f>
        <v>Solar</v>
      </c>
      <c r="F26" s="19">
        <f>generator_costs!M26</f>
        <v>4634620.2138119834</v>
      </c>
      <c r="G26" s="19">
        <f>generator_costs!N26</f>
        <v>10210.219999999999</v>
      </c>
      <c r="H26" s="19">
        <f>generator_costs!O26</f>
        <v>0</v>
      </c>
      <c r="I26" s="19">
        <f>generator_costs!P26</f>
        <v>-3.73E-2</v>
      </c>
      <c r="J26" s="19">
        <f>generator_costs!Q26</f>
        <v>65639</v>
      </c>
      <c r="K26" s="19">
        <f>generator_costs!R26</f>
        <v>0</v>
      </c>
      <c r="L26" s="19">
        <f>generator_costs!S26</f>
        <v>3</v>
      </c>
      <c r="M26" s="19">
        <f>generator_costs!T26</f>
        <v>0.8</v>
      </c>
      <c r="N26" s="19">
        <f>generator_costs!U26</f>
        <v>0.1</v>
      </c>
      <c r="O26" s="19">
        <f>generator_costs!V26</f>
        <v>0.1</v>
      </c>
      <c r="P26" s="19">
        <f>generator_costs!W26</f>
        <v>0</v>
      </c>
      <c r="Q26" s="19">
        <f>generator_costs!X26</f>
        <v>0</v>
      </c>
      <c r="R26" s="19">
        <f>generator_costs!Y26</f>
        <v>0</v>
      </c>
      <c r="S26" s="19">
        <f>generator_costs!Z26</f>
        <v>30</v>
      </c>
      <c r="T26" s="19">
        <f>generator_costs!AA26</f>
        <v>3.0000000000000001E-3</v>
      </c>
      <c r="U26" s="19">
        <f>generator_costs!AB26</f>
        <v>0</v>
      </c>
      <c r="V26" s="19">
        <f>generator_costs!AC26</f>
        <v>1</v>
      </c>
      <c r="W26" s="19">
        <f>generator_costs!AD26</f>
        <v>1</v>
      </c>
      <c r="X26" s="19">
        <f>generator_costs!AE26</f>
        <v>0</v>
      </c>
      <c r="Y26" s="19">
        <f>generator_costs!AF26</f>
        <v>0</v>
      </c>
      <c r="Z26" s="19">
        <f>generator_costs!AG26</f>
        <v>1</v>
      </c>
      <c r="AA26" s="30">
        <f>generator_costs!AH26</f>
        <v>0</v>
      </c>
      <c r="AB26" s="19">
        <f>generator_costs!AI26</f>
        <v>0</v>
      </c>
      <c r="AC26" s="30">
        <f>generator_costs!AJ26</f>
        <v>0</v>
      </c>
      <c r="AD26" s="30">
        <f>generator_costs!AK26</f>
        <v>0</v>
      </c>
    </row>
    <row r="27" spans="1:30">
      <c r="A27" s="19">
        <f>generator_costs!A27</f>
        <v>27</v>
      </c>
      <c r="B27" s="19" t="str">
        <f>generator_costs!B27</f>
        <v>CSP_Trough_No_Storage</v>
      </c>
      <c r="C27" s="19">
        <f>generator_costs!C27</f>
        <v>2007</v>
      </c>
      <c r="D27" s="19">
        <f>generator_costs!D27</f>
        <v>2010</v>
      </c>
      <c r="E27" s="19" t="str">
        <f>generator_costs!E27</f>
        <v>Solar</v>
      </c>
      <c r="F27" s="19">
        <f>generator_costs!M27</f>
        <v>4624269.4583522985</v>
      </c>
      <c r="G27" s="19">
        <f>generator_costs!N27</f>
        <v>42817.049999999996</v>
      </c>
      <c r="H27" s="19">
        <f>generator_costs!O27</f>
        <v>0</v>
      </c>
      <c r="I27" s="19">
        <f>generator_costs!P27</f>
        <v>-2.5000000000000001E-2</v>
      </c>
      <c r="J27" s="19">
        <f>generator_costs!Q27</f>
        <v>65639</v>
      </c>
      <c r="K27" s="19">
        <f>generator_costs!R27</f>
        <v>0</v>
      </c>
      <c r="L27" s="19">
        <f>generator_costs!S27</f>
        <v>3</v>
      </c>
      <c r="M27" s="19">
        <f>generator_costs!T27</f>
        <v>0.8</v>
      </c>
      <c r="N27" s="19">
        <f>generator_costs!U27</f>
        <v>0.1</v>
      </c>
      <c r="O27" s="19">
        <f>generator_costs!V27</f>
        <v>0.1</v>
      </c>
      <c r="P27" s="19">
        <f>generator_costs!W27</f>
        <v>0</v>
      </c>
      <c r="Q27" s="19">
        <f>generator_costs!X27</f>
        <v>0</v>
      </c>
      <c r="R27" s="19">
        <f>generator_costs!Y27</f>
        <v>0</v>
      </c>
      <c r="S27" s="19">
        <f>generator_costs!Z27</f>
        <v>30</v>
      </c>
      <c r="T27" s="19">
        <f>generator_costs!AA27</f>
        <v>0.05</v>
      </c>
      <c r="U27" s="19">
        <f>generator_costs!AB27</f>
        <v>0.05</v>
      </c>
      <c r="V27" s="19">
        <f>generator_costs!AC27</f>
        <v>1</v>
      </c>
      <c r="W27" s="19">
        <f>generator_costs!AD27</f>
        <v>1</v>
      </c>
      <c r="X27" s="19">
        <f>generator_costs!AE27</f>
        <v>0</v>
      </c>
      <c r="Y27" s="19">
        <f>generator_costs!AF27</f>
        <v>0</v>
      </c>
      <c r="Z27" s="19">
        <f>generator_costs!AG27</f>
        <v>1</v>
      </c>
      <c r="AA27" s="30">
        <f>generator_costs!AH27</f>
        <v>0</v>
      </c>
      <c r="AB27" s="19">
        <f>generator_costs!AI27</f>
        <v>0</v>
      </c>
      <c r="AC27" s="30">
        <f>generator_costs!AJ27</f>
        <v>0</v>
      </c>
      <c r="AD27" s="30">
        <f>generator_costs!AK27</f>
        <v>0</v>
      </c>
    </row>
    <row r="28" spans="1:30">
      <c r="A28" s="19">
        <f>generator_costs!A28</f>
        <v>28</v>
      </c>
      <c r="B28" s="19" t="str">
        <f>generator_costs!B28</f>
        <v>Compressed_Air_Energy_Storage</v>
      </c>
      <c r="C28" s="19">
        <f>generator_costs!C28</f>
        <v>2007</v>
      </c>
      <c r="D28" s="19">
        <f>generator_costs!D28</f>
        <v>2010</v>
      </c>
      <c r="E28" s="19" t="str">
        <f>generator_costs!E28</f>
        <v>Gas</v>
      </c>
      <c r="F28" s="19">
        <f>generator_costs!M28</f>
        <v>1402503.9775474914</v>
      </c>
      <c r="G28" s="19">
        <f>generator_costs!N28</f>
        <v>9949.15</v>
      </c>
      <c r="H28" s="19">
        <f>generator_costs!O28</f>
        <v>2.9914999999999998</v>
      </c>
      <c r="I28" s="19">
        <f>generator_costs!P28</f>
        <v>-1.1999999999999999E-3</v>
      </c>
      <c r="J28" s="19">
        <f>generator_costs!Q28</f>
        <v>91289</v>
      </c>
      <c r="K28" s="19">
        <f>generator_costs!R28</f>
        <v>4.4000000000000004</v>
      </c>
      <c r="L28" s="19">
        <f>generator_costs!S28</f>
        <v>6</v>
      </c>
      <c r="M28" s="19">
        <f>generator_costs!T28</f>
        <v>0.1</v>
      </c>
      <c r="N28" s="19">
        <f>generator_costs!U28</f>
        <v>0.2</v>
      </c>
      <c r="O28" s="19">
        <f>generator_costs!V28</f>
        <v>0.2</v>
      </c>
      <c r="P28" s="19">
        <f>generator_costs!W28</f>
        <v>0.2</v>
      </c>
      <c r="Q28" s="19">
        <f>generator_costs!X28</f>
        <v>0.2</v>
      </c>
      <c r="R28" s="19">
        <f>generator_costs!Y28</f>
        <v>0.1</v>
      </c>
      <c r="S28" s="19">
        <f>generator_costs!Z28</f>
        <v>30</v>
      </c>
      <c r="T28" s="19">
        <f>generator_costs!AA28</f>
        <v>0.03</v>
      </c>
      <c r="U28" s="19">
        <f>generator_costs!AB28</f>
        <v>0.04</v>
      </c>
      <c r="V28" s="19">
        <f>generator_costs!AC28</f>
        <v>0</v>
      </c>
      <c r="W28" s="19">
        <f>generator_costs!AD28</f>
        <v>1</v>
      </c>
      <c r="X28" s="19">
        <f>generator_costs!AE28</f>
        <v>0</v>
      </c>
      <c r="Y28" s="19">
        <f>generator_costs!AF28</f>
        <v>0</v>
      </c>
      <c r="Z28" s="19">
        <f>generator_costs!AG28</f>
        <v>1</v>
      </c>
      <c r="AA28" s="30">
        <f>generator_costs!AH28</f>
        <v>0</v>
      </c>
      <c r="AB28" s="19">
        <f>generator_costs!AI28</f>
        <v>1</v>
      </c>
      <c r="AC28" s="30">
        <f>generator_costs!AJ28</f>
        <v>0.81699999999999995</v>
      </c>
      <c r="AD28" s="30">
        <f>generator_costs!AK28</f>
        <v>1.2</v>
      </c>
    </row>
    <row r="29" spans="1:30">
      <c r="A29" s="21">
        <f>generator_costs!A29</f>
        <v>29</v>
      </c>
      <c r="B29" s="21" t="str">
        <f>generator_costs!B29</f>
        <v>Gas_Combustion_Turbine_Cogen_EP</v>
      </c>
      <c r="C29" s="21">
        <f>generator_costs!C29</f>
        <v>0</v>
      </c>
      <c r="D29" s="21">
        <f>generator_costs!D29</f>
        <v>0</v>
      </c>
      <c r="E29" s="21" t="str">
        <f>generator_costs!E29</f>
        <v>Gas</v>
      </c>
      <c r="F29" s="21">
        <f>generator_costs!M29</f>
        <v>0</v>
      </c>
      <c r="G29" s="21">
        <f>generator_costs!N29</f>
        <v>0</v>
      </c>
      <c r="H29" s="21">
        <f>generator_costs!O29</f>
        <v>0</v>
      </c>
      <c r="I29" s="21">
        <f>generator_costs!P29</f>
        <v>0</v>
      </c>
      <c r="J29" s="21">
        <f>generator_costs!Q29</f>
        <v>0</v>
      </c>
      <c r="K29" s="21">
        <f>generator_costs!R29</f>
        <v>0</v>
      </c>
      <c r="L29" s="21">
        <f>generator_costs!S29</f>
        <v>3</v>
      </c>
      <c r="M29" s="21">
        <f>generator_costs!T29</f>
        <v>0.8</v>
      </c>
      <c r="N29" s="21">
        <f>generator_costs!U29</f>
        <v>0.1</v>
      </c>
      <c r="O29" s="21">
        <f>generator_costs!V29</f>
        <v>0.1</v>
      </c>
      <c r="P29" s="21">
        <f>generator_costs!W29</f>
        <v>0</v>
      </c>
      <c r="Q29" s="21">
        <f>generator_costs!X29</f>
        <v>0</v>
      </c>
      <c r="R29" s="21">
        <f>generator_costs!Y29</f>
        <v>0</v>
      </c>
      <c r="S29" s="21">
        <f>generator_costs!Z29</f>
        <v>0</v>
      </c>
      <c r="T29" s="21">
        <f>generator_costs!AA29</f>
        <v>0</v>
      </c>
      <c r="U29" s="21">
        <f>generator_costs!AB29</f>
        <v>0</v>
      </c>
      <c r="V29" s="21">
        <f>generator_costs!AC29</f>
        <v>0</v>
      </c>
      <c r="W29" s="21">
        <f>generator_costs!AD29</f>
        <v>0</v>
      </c>
      <c r="X29" s="21">
        <f>generator_costs!AE29</f>
        <v>1</v>
      </c>
      <c r="Y29" s="21">
        <f>generator_costs!AF29</f>
        <v>0</v>
      </c>
      <c r="Z29" s="21">
        <f>generator_costs!AG29</f>
        <v>0</v>
      </c>
      <c r="AA29" s="30">
        <f>generator_costs!AH29</f>
        <v>0</v>
      </c>
      <c r="AB29" s="21">
        <f>generator_costs!AI29</f>
        <v>0</v>
      </c>
      <c r="AC29" s="30">
        <f>generator_costs!AJ29</f>
        <v>0</v>
      </c>
      <c r="AD29" s="30">
        <f>generator_costs!AK29</f>
        <v>0</v>
      </c>
    </row>
    <row r="30" spans="1:30">
      <c r="A30" s="21">
        <f>generator_costs!A30</f>
        <v>30</v>
      </c>
      <c r="B30" s="21" t="str">
        <f>generator_costs!B30</f>
        <v>Coal_Steam_Turbine_Cogen_EP</v>
      </c>
      <c r="C30" s="21">
        <f>generator_costs!C30</f>
        <v>0</v>
      </c>
      <c r="D30" s="21">
        <f>generator_costs!D30</f>
        <v>0</v>
      </c>
      <c r="E30" s="21" t="str">
        <f>generator_costs!E30</f>
        <v>Coal</v>
      </c>
      <c r="F30" s="21">
        <f>generator_costs!M30</f>
        <v>0</v>
      </c>
      <c r="G30" s="21">
        <f>generator_costs!N30</f>
        <v>0</v>
      </c>
      <c r="H30" s="21">
        <f>generator_costs!O30</f>
        <v>0</v>
      </c>
      <c r="I30" s="21">
        <f>generator_costs!P30</f>
        <v>0</v>
      </c>
      <c r="J30" s="21">
        <f>generator_costs!Q30</f>
        <v>0</v>
      </c>
      <c r="K30" s="21">
        <f>generator_costs!R30</f>
        <v>0</v>
      </c>
      <c r="L30" s="21">
        <f>generator_costs!S30</f>
        <v>4</v>
      </c>
      <c r="M30" s="21">
        <f>generator_costs!T30</f>
        <v>0.4</v>
      </c>
      <c r="N30" s="21">
        <f>generator_costs!U30</f>
        <v>0.3</v>
      </c>
      <c r="O30" s="21">
        <f>generator_costs!V30</f>
        <v>0.2</v>
      </c>
      <c r="P30" s="21">
        <f>generator_costs!W30</f>
        <v>0.1</v>
      </c>
      <c r="Q30" s="21">
        <f>generator_costs!X30</f>
        <v>0</v>
      </c>
      <c r="R30" s="21">
        <f>generator_costs!Y30</f>
        <v>0</v>
      </c>
      <c r="S30" s="21">
        <f>generator_costs!Z30</f>
        <v>0</v>
      </c>
      <c r="T30" s="21">
        <f>generator_costs!AA30</f>
        <v>0</v>
      </c>
      <c r="U30" s="21">
        <f>generator_costs!AB30</f>
        <v>0</v>
      </c>
      <c r="V30" s="21">
        <f>generator_costs!AC30</f>
        <v>0</v>
      </c>
      <c r="W30" s="21">
        <f>generator_costs!AD30</f>
        <v>0</v>
      </c>
      <c r="X30" s="21">
        <f>generator_costs!AE30</f>
        <v>1</v>
      </c>
      <c r="Y30" s="21">
        <f>generator_costs!AF30</f>
        <v>0</v>
      </c>
      <c r="Z30" s="21">
        <f>generator_costs!AG30</f>
        <v>0</v>
      </c>
      <c r="AA30" s="30">
        <f>generator_costs!AH30</f>
        <v>0</v>
      </c>
      <c r="AB30" s="21">
        <f>generator_costs!AI30</f>
        <v>0</v>
      </c>
      <c r="AC30" s="30">
        <f>generator_costs!AJ30</f>
        <v>0</v>
      </c>
      <c r="AD30" s="30">
        <f>generator_costs!AK30</f>
        <v>0</v>
      </c>
    </row>
    <row r="31" spans="1:30">
      <c r="A31" s="21">
        <f>generator_costs!A31</f>
        <v>31</v>
      </c>
      <c r="B31" s="21" t="str">
        <f>generator_costs!B31</f>
        <v>Gas_Steam_Turbine_Cogen_EP</v>
      </c>
      <c r="C31" s="21">
        <f>generator_costs!C31</f>
        <v>0</v>
      </c>
      <c r="D31" s="21">
        <f>generator_costs!D31</f>
        <v>0</v>
      </c>
      <c r="E31" s="21" t="str">
        <f>generator_costs!E31</f>
        <v>Gas</v>
      </c>
      <c r="F31" s="21">
        <f>generator_costs!M31</f>
        <v>0</v>
      </c>
      <c r="G31" s="21">
        <f>generator_costs!N31</f>
        <v>0</v>
      </c>
      <c r="H31" s="21">
        <f>generator_costs!O31</f>
        <v>0</v>
      </c>
      <c r="I31" s="21">
        <f>generator_costs!P31</f>
        <v>0</v>
      </c>
      <c r="J31" s="21">
        <f>generator_costs!Q31</f>
        <v>0</v>
      </c>
      <c r="K31" s="21">
        <f>generator_costs!R31</f>
        <v>0</v>
      </c>
      <c r="L31" s="21">
        <f>generator_costs!S31</f>
        <v>3</v>
      </c>
      <c r="M31" s="21">
        <f>generator_costs!T31</f>
        <v>0.5</v>
      </c>
      <c r="N31" s="21">
        <f>generator_costs!U31</f>
        <v>0.4</v>
      </c>
      <c r="O31" s="21">
        <f>generator_costs!V31</f>
        <v>0.1</v>
      </c>
      <c r="P31" s="21">
        <f>generator_costs!W31</f>
        <v>0</v>
      </c>
      <c r="Q31" s="21">
        <f>generator_costs!X31</f>
        <v>0</v>
      </c>
      <c r="R31" s="21">
        <f>generator_costs!Y31</f>
        <v>0</v>
      </c>
      <c r="S31" s="21">
        <f>generator_costs!Z31</f>
        <v>0</v>
      </c>
      <c r="T31" s="21">
        <f>generator_costs!AA31</f>
        <v>0</v>
      </c>
      <c r="U31" s="21">
        <f>generator_costs!AB31</f>
        <v>0</v>
      </c>
      <c r="V31" s="21">
        <f>generator_costs!AC31</f>
        <v>0</v>
      </c>
      <c r="W31" s="21">
        <f>generator_costs!AD31</f>
        <v>0</v>
      </c>
      <c r="X31" s="21">
        <f>generator_costs!AE31</f>
        <v>1</v>
      </c>
      <c r="Y31" s="21">
        <f>generator_costs!AF31</f>
        <v>0</v>
      </c>
      <c r="Z31" s="21">
        <f>generator_costs!AG31</f>
        <v>0</v>
      </c>
      <c r="AA31" s="30">
        <f>generator_costs!AH31</f>
        <v>0</v>
      </c>
      <c r="AB31" s="21">
        <f>generator_costs!AI31</f>
        <v>0</v>
      </c>
      <c r="AC31" s="30">
        <f>generator_costs!AJ31</f>
        <v>0</v>
      </c>
      <c r="AD31" s="30">
        <f>generator_costs!AK31</f>
        <v>0</v>
      </c>
    </row>
    <row r="32" spans="1:30">
      <c r="A32" s="21">
        <f>generator_costs!A32</f>
        <v>32</v>
      </c>
      <c r="B32" s="21" t="str">
        <f>generator_costs!B32</f>
        <v>CCGT_Cogen_EP</v>
      </c>
      <c r="C32" s="21">
        <f>generator_costs!C32</f>
        <v>0</v>
      </c>
      <c r="D32" s="21">
        <f>generator_costs!D32</f>
        <v>0</v>
      </c>
      <c r="E32" s="21" t="str">
        <f>generator_costs!E32</f>
        <v>Gas</v>
      </c>
      <c r="F32" s="21">
        <f>generator_costs!M32</f>
        <v>0</v>
      </c>
      <c r="G32" s="21">
        <f>generator_costs!N32</f>
        <v>0</v>
      </c>
      <c r="H32" s="21">
        <f>generator_costs!O32</f>
        <v>0</v>
      </c>
      <c r="I32" s="21">
        <f>generator_costs!P32</f>
        <v>0</v>
      </c>
      <c r="J32" s="21">
        <f>generator_costs!Q32</f>
        <v>0</v>
      </c>
      <c r="K32" s="21">
        <f>generator_costs!R32</f>
        <v>0</v>
      </c>
      <c r="L32" s="21">
        <f>generator_costs!S32</f>
        <v>3</v>
      </c>
      <c r="M32" s="21">
        <f>generator_costs!T32</f>
        <v>0.5</v>
      </c>
      <c r="N32" s="21">
        <f>generator_costs!U32</f>
        <v>0.4</v>
      </c>
      <c r="O32" s="21">
        <f>generator_costs!V32</f>
        <v>0.1</v>
      </c>
      <c r="P32" s="21">
        <f>generator_costs!W32</f>
        <v>0</v>
      </c>
      <c r="Q32" s="21">
        <f>generator_costs!X32</f>
        <v>0</v>
      </c>
      <c r="R32" s="21">
        <f>generator_costs!Y32</f>
        <v>0</v>
      </c>
      <c r="S32" s="21">
        <f>generator_costs!Z32</f>
        <v>0</v>
      </c>
      <c r="T32" s="21">
        <f>generator_costs!AA32</f>
        <v>0</v>
      </c>
      <c r="U32" s="21">
        <f>generator_costs!AB32</f>
        <v>0</v>
      </c>
      <c r="V32" s="21">
        <f>generator_costs!AC32</f>
        <v>0</v>
      </c>
      <c r="W32" s="21">
        <f>generator_costs!AD32</f>
        <v>0</v>
      </c>
      <c r="X32" s="21">
        <f>generator_costs!AE32</f>
        <v>1</v>
      </c>
      <c r="Y32" s="21">
        <f>generator_costs!AF32</f>
        <v>0</v>
      </c>
      <c r="Z32" s="21">
        <f>generator_costs!AG32</f>
        <v>0</v>
      </c>
      <c r="AA32" s="30">
        <f>generator_costs!AH32</f>
        <v>0</v>
      </c>
      <c r="AB32" s="21">
        <f>generator_costs!AI32</f>
        <v>0</v>
      </c>
      <c r="AC32" s="30">
        <f>generator_costs!AJ32</f>
        <v>0</v>
      </c>
      <c r="AD32" s="30">
        <f>generator_costs!AK32</f>
        <v>0</v>
      </c>
    </row>
    <row r="33" spans="1:30">
      <c r="A33" s="27">
        <f>generator_costs!A33</f>
        <v>33</v>
      </c>
      <c r="B33" s="27" t="str">
        <f>generator_costs!B33</f>
        <v>Battery_Storage</v>
      </c>
      <c r="C33" s="27">
        <f>generator_costs!C33</f>
        <v>2007</v>
      </c>
      <c r="D33" s="27">
        <f>generator_costs!D33</f>
        <v>2010</v>
      </c>
      <c r="E33" s="27" t="str">
        <f>generator_costs!E33</f>
        <v>Storage</v>
      </c>
      <c r="F33" s="27">
        <f>generator_costs!M33</f>
        <v>4144936.7381368177</v>
      </c>
      <c r="G33" s="27">
        <f>generator_costs!N33</f>
        <v>24265.800000000003</v>
      </c>
      <c r="H33" s="27">
        <f>generator_costs!O33</f>
        <v>0.48861000000000004</v>
      </c>
      <c r="I33" s="27">
        <f>generator_costs!P33</f>
        <v>-5.5563899759500934E-3</v>
      </c>
      <c r="J33" s="27">
        <f>generator_costs!Q33</f>
        <v>91289</v>
      </c>
      <c r="K33" s="27">
        <f>generator_costs!R33</f>
        <v>0</v>
      </c>
      <c r="L33" s="27">
        <f>generator_costs!S33</f>
        <v>3</v>
      </c>
      <c r="M33" s="27">
        <f>generator_costs!T33</f>
        <v>0.8</v>
      </c>
      <c r="N33" s="27">
        <f>generator_costs!U33</f>
        <v>0.1</v>
      </c>
      <c r="O33" s="27">
        <f>generator_costs!V33</f>
        <v>0.1</v>
      </c>
      <c r="P33" s="27">
        <f>generator_costs!W33</f>
        <v>0</v>
      </c>
      <c r="Q33" s="27">
        <f>generator_costs!X33</f>
        <v>0</v>
      </c>
      <c r="R33" s="27">
        <f>generator_costs!Y33</f>
        <v>0</v>
      </c>
      <c r="S33" s="27">
        <f>generator_costs!Z33</f>
        <v>15</v>
      </c>
      <c r="T33" s="27">
        <f>generator_costs!AA33</f>
        <v>0.02</v>
      </c>
      <c r="U33" s="27">
        <f>generator_costs!AB33</f>
        <v>5.4999999999999997E-3</v>
      </c>
      <c r="V33" s="27">
        <f>generator_costs!AC33</f>
        <v>0</v>
      </c>
      <c r="W33" s="27">
        <f>generator_costs!AD33</f>
        <v>0</v>
      </c>
      <c r="X33" s="27">
        <f>generator_costs!AE33</f>
        <v>0</v>
      </c>
      <c r="Y33" s="27">
        <f>generator_costs!AF33</f>
        <v>0</v>
      </c>
      <c r="Z33" s="27">
        <f>generator_costs!AG33</f>
        <v>1</v>
      </c>
      <c r="AA33" s="30">
        <f>generator_costs!AH33</f>
        <v>0</v>
      </c>
      <c r="AB33" s="27">
        <f>generator_costs!AI33</f>
        <v>1</v>
      </c>
      <c r="AC33" s="30">
        <f>generator_costs!AJ33</f>
        <v>0.76700000000000002</v>
      </c>
      <c r="AD33" s="30">
        <f>generator_costs!AK33</f>
        <v>1</v>
      </c>
    </row>
    <row r="34" spans="1:30">
      <c r="A34" s="30">
        <f>generator_costs!A34</f>
        <v>34</v>
      </c>
      <c r="B34" s="30" t="str">
        <f>generator_costs!B34</f>
        <v>CCGT_CCS</v>
      </c>
      <c r="C34" s="30">
        <f>generator_costs!C34</f>
        <v>2007</v>
      </c>
      <c r="D34" s="30">
        <f>generator_costs!D34</f>
        <v>2014</v>
      </c>
      <c r="E34" s="30" t="str">
        <f>generator_costs!E34</f>
        <v>Gas_CCS</v>
      </c>
      <c r="F34" s="30">
        <f>generator_costs!M34</f>
        <v>3961894.0067618708</v>
      </c>
      <c r="G34" s="30">
        <f>generator_costs!N34</f>
        <v>19903.446</v>
      </c>
      <c r="H34" s="30">
        <f>generator_costs!O34</f>
        <v>2.9400871500000001</v>
      </c>
      <c r="I34" s="30">
        <f>generator_costs!P34</f>
        <v>-1.8173506790955307E-2</v>
      </c>
      <c r="J34" s="30">
        <f>generator_costs!Q34</f>
        <v>91289</v>
      </c>
      <c r="K34" s="30">
        <f>generator_costs!R34</f>
        <v>10.004</v>
      </c>
      <c r="L34" s="30">
        <f>generator_costs!S34</f>
        <v>3</v>
      </c>
      <c r="M34" s="30">
        <f>generator_costs!T34</f>
        <v>0.5</v>
      </c>
      <c r="N34" s="30">
        <f>generator_costs!U34</f>
        <v>0.4</v>
      </c>
      <c r="O34" s="30">
        <f>generator_costs!V34</f>
        <v>0.1</v>
      </c>
      <c r="P34" s="30">
        <f>generator_costs!W34</f>
        <v>0</v>
      </c>
      <c r="Q34" s="30">
        <f>generator_costs!X34</f>
        <v>0</v>
      </c>
      <c r="R34" s="30">
        <f>generator_costs!Y34</f>
        <v>0</v>
      </c>
      <c r="S34" s="30">
        <f>generator_costs!Z34</f>
        <v>30</v>
      </c>
      <c r="T34" s="30">
        <f>generator_costs!AA34</f>
        <v>0.04</v>
      </c>
      <c r="U34" s="30">
        <f>generator_costs!AB34</f>
        <v>0.06</v>
      </c>
      <c r="V34" s="30">
        <f>generator_costs!AC34</f>
        <v>0</v>
      </c>
      <c r="W34" s="30">
        <f>generator_costs!AD34</f>
        <v>0</v>
      </c>
      <c r="X34" s="30">
        <f>generator_costs!AE34</f>
        <v>0</v>
      </c>
      <c r="Y34" s="30">
        <f>generator_costs!AF34</f>
        <v>0</v>
      </c>
      <c r="Z34" s="30">
        <f>generator_costs!AG34</f>
        <v>1</v>
      </c>
      <c r="AA34" s="30">
        <f>generator_costs!AH34</f>
        <v>1</v>
      </c>
      <c r="AB34" s="30">
        <f>generator_costs!AI34</f>
        <v>0</v>
      </c>
      <c r="AC34" s="30">
        <f>generator_costs!AJ34</f>
        <v>0</v>
      </c>
      <c r="AD34" s="30">
        <f>generator_costs!AK34</f>
        <v>0</v>
      </c>
    </row>
    <row r="35" spans="1:30">
      <c r="A35" s="30">
        <f>generator_costs!A35</f>
        <v>35</v>
      </c>
      <c r="B35" s="30" t="str">
        <f>generator_costs!B35</f>
        <v>Gas_Combustion_Turbine_CCS</v>
      </c>
      <c r="C35" s="30">
        <f>generator_costs!C35</f>
        <v>2007</v>
      </c>
      <c r="D35" s="30">
        <f>generator_costs!D35</f>
        <v>2014</v>
      </c>
      <c r="E35" s="30" t="str">
        <f>generator_costs!E35</f>
        <v>Gas_CCS</v>
      </c>
      <c r="F35" s="30">
        <f>generator_costs!M35</f>
        <v>3494840.6210656902</v>
      </c>
      <c r="G35" s="30">
        <f>generator_costs!N35</f>
        <v>19132.650000000001</v>
      </c>
      <c r="H35" s="30">
        <f>generator_costs!O35</f>
        <v>4.2552989999999999</v>
      </c>
      <c r="I35" s="30">
        <f>generator_costs!P35</f>
        <v>-1.9073506790955305E-2</v>
      </c>
      <c r="J35" s="30">
        <f>generator_costs!Q35</f>
        <v>91289</v>
      </c>
      <c r="K35" s="30">
        <f>generator_costs!R35</f>
        <v>13.08</v>
      </c>
      <c r="L35" s="30">
        <f>generator_costs!S35</f>
        <v>3</v>
      </c>
      <c r="M35" s="30">
        <f>generator_costs!T35</f>
        <v>0.8</v>
      </c>
      <c r="N35" s="30">
        <f>generator_costs!U35</f>
        <v>0.1</v>
      </c>
      <c r="O35" s="30">
        <f>generator_costs!V35</f>
        <v>0.1</v>
      </c>
      <c r="P35" s="30">
        <f>generator_costs!W35</f>
        <v>0</v>
      </c>
      <c r="Q35" s="30">
        <f>generator_costs!X35</f>
        <v>0</v>
      </c>
      <c r="R35" s="30">
        <f>generator_costs!Y35</f>
        <v>0</v>
      </c>
      <c r="S35" s="30">
        <f>generator_costs!Z35</f>
        <v>30</v>
      </c>
      <c r="T35" s="30">
        <f>generator_costs!AA35</f>
        <v>0.03</v>
      </c>
      <c r="U35" s="30">
        <f>generator_costs!AB35</f>
        <v>0.05</v>
      </c>
      <c r="V35" s="30">
        <f>generator_costs!AC35</f>
        <v>0</v>
      </c>
      <c r="W35" s="30">
        <f>generator_costs!AD35</f>
        <v>0</v>
      </c>
      <c r="X35" s="30">
        <f>generator_costs!AE35</f>
        <v>0</v>
      </c>
      <c r="Y35" s="30">
        <f>generator_costs!AF35</f>
        <v>0</v>
      </c>
      <c r="Z35" s="30">
        <f>generator_costs!AG35</f>
        <v>1</v>
      </c>
      <c r="AA35" s="30">
        <f>generator_costs!AH35</f>
        <v>1</v>
      </c>
      <c r="AB35" s="30">
        <f>generator_costs!AI35</f>
        <v>0</v>
      </c>
      <c r="AC35" s="30">
        <f>generator_costs!AJ35</f>
        <v>0</v>
      </c>
      <c r="AD35" s="30">
        <f>generator_costs!AK35</f>
        <v>0</v>
      </c>
    </row>
    <row r="36" spans="1:30">
      <c r="A36" s="30">
        <f>generator_costs!A36</f>
        <v>36</v>
      </c>
      <c r="B36" s="30" t="str">
        <f>generator_costs!B36</f>
        <v>Bio_Gas_CCS</v>
      </c>
      <c r="C36" s="30">
        <f>generator_costs!C36</f>
        <v>2007</v>
      </c>
      <c r="D36" s="30">
        <f>generator_costs!D36</f>
        <v>2014</v>
      </c>
      <c r="E36" s="30" t="str">
        <f>generator_costs!E36</f>
        <v>Bio_Gas_CCS</v>
      </c>
      <c r="F36" s="30">
        <f>generator_costs!M36</f>
        <v>5815133.1845351728</v>
      </c>
      <c r="G36" s="30">
        <f>generator_costs!N36</f>
        <v>133257.67200000002</v>
      </c>
      <c r="H36" s="30">
        <f>generator_costs!O36</f>
        <v>0.91573199999999999</v>
      </c>
      <c r="I36" s="30">
        <f>generator_costs!P36</f>
        <v>-1.9073506790955305E-2</v>
      </c>
      <c r="J36" s="30">
        <f>generator_costs!Q36</f>
        <v>91289</v>
      </c>
      <c r="K36" s="30">
        <f>generator_costs!R36</f>
        <v>16.678000000000001</v>
      </c>
      <c r="L36" s="30">
        <f>generator_costs!S36</f>
        <v>3</v>
      </c>
      <c r="M36" s="30">
        <f>generator_costs!T36</f>
        <v>0.8</v>
      </c>
      <c r="N36" s="30">
        <f>generator_costs!U36</f>
        <v>0.1</v>
      </c>
      <c r="O36" s="30">
        <f>generator_costs!V36</f>
        <v>0.1</v>
      </c>
      <c r="P36" s="30">
        <f>generator_costs!W36</f>
        <v>0</v>
      </c>
      <c r="Q36" s="30">
        <f>generator_costs!X36</f>
        <v>0</v>
      </c>
      <c r="R36" s="30">
        <f>generator_costs!Y36</f>
        <v>0</v>
      </c>
      <c r="S36" s="30">
        <f>generator_costs!Z36</f>
        <v>30</v>
      </c>
      <c r="T36" s="30">
        <f>generator_costs!AA36</f>
        <v>0.03</v>
      </c>
      <c r="U36" s="30">
        <f>generator_costs!AB36</f>
        <v>0.05</v>
      </c>
      <c r="V36" s="30">
        <f>generator_costs!AC36</f>
        <v>0</v>
      </c>
      <c r="W36" s="30">
        <f>generator_costs!AD36</f>
        <v>1</v>
      </c>
      <c r="X36" s="30">
        <f>generator_costs!AE36</f>
        <v>1</v>
      </c>
      <c r="Y36" s="30">
        <f>generator_costs!AF36</f>
        <v>0</v>
      </c>
      <c r="Z36" s="30">
        <f>generator_costs!AG36</f>
        <v>1</v>
      </c>
      <c r="AA36" s="30">
        <f>generator_costs!AH36</f>
        <v>1</v>
      </c>
      <c r="AB36" s="30">
        <f>generator_costs!AI36</f>
        <v>0</v>
      </c>
      <c r="AC36" s="30">
        <f>generator_costs!AJ36</f>
        <v>0</v>
      </c>
      <c r="AD36" s="30">
        <f>generator_costs!AK36</f>
        <v>0</v>
      </c>
    </row>
    <row r="37" spans="1:30">
      <c r="A37" s="30">
        <f>generator_costs!A37</f>
        <v>37</v>
      </c>
      <c r="B37" s="30" t="str">
        <f>generator_costs!B37</f>
        <v>Biomass_IGCC_CCS</v>
      </c>
      <c r="C37" s="30">
        <f>generator_costs!C37</f>
        <v>2007</v>
      </c>
      <c r="D37" s="30">
        <f>generator_costs!D37</f>
        <v>2014</v>
      </c>
      <c r="E37" s="30" t="str">
        <f>generator_costs!E37</f>
        <v>Bio_Solid_CCS</v>
      </c>
      <c r="F37" s="30">
        <f>generator_costs!M37</f>
        <v>7294966.6907851472</v>
      </c>
      <c r="G37" s="30">
        <f>generator_costs!N37</f>
        <v>78217.128000000012</v>
      </c>
      <c r="H37" s="30">
        <f>generator_costs!O37</f>
        <v>8.8883100000000006</v>
      </c>
      <c r="I37" s="30">
        <f>generator_costs!P37</f>
        <v>-1.7047650087669619E-2</v>
      </c>
      <c r="J37" s="30">
        <f>generator_costs!Q37</f>
        <v>91289</v>
      </c>
      <c r="K37" s="30">
        <f>generator_costs!R37</f>
        <v>11.782</v>
      </c>
      <c r="L37" s="30">
        <f>generator_costs!S37</f>
        <v>4</v>
      </c>
      <c r="M37" s="30">
        <f>generator_costs!T37</f>
        <v>0.4</v>
      </c>
      <c r="N37" s="30">
        <f>generator_costs!U37</f>
        <v>0.3</v>
      </c>
      <c r="O37" s="30">
        <f>generator_costs!V37</f>
        <v>0.2</v>
      </c>
      <c r="P37" s="30">
        <f>generator_costs!W37</f>
        <v>0.1</v>
      </c>
      <c r="Q37" s="30">
        <f>generator_costs!X37</f>
        <v>0</v>
      </c>
      <c r="R37" s="30">
        <f>generator_costs!Y37</f>
        <v>0</v>
      </c>
      <c r="S37" s="30">
        <f>generator_costs!Z37</f>
        <v>40</v>
      </c>
      <c r="T37" s="30">
        <f>generator_costs!AA37</f>
        <v>0.06</v>
      </c>
      <c r="U37" s="30">
        <f>generator_costs!AB37</f>
        <v>0.1</v>
      </c>
      <c r="V37" s="30">
        <f>generator_costs!AC37</f>
        <v>0</v>
      </c>
      <c r="W37" s="30">
        <f>generator_costs!AD37</f>
        <v>1</v>
      </c>
      <c r="X37" s="30">
        <f>generator_costs!AE37</f>
        <v>1</v>
      </c>
      <c r="Y37" s="30">
        <f>generator_costs!AF37</f>
        <v>0</v>
      </c>
      <c r="Z37" s="30">
        <f>generator_costs!AG37</f>
        <v>1</v>
      </c>
      <c r="AA37" s="30">
        <f>generator_costs!AH37</f>
        <v>1</v>
      </c>
      <c r="AB37" s="30">
        <f>generator_costs!AI37</f>
        <v>0</v>
      </c>
      <c r="AC37" s="30">
        <f>generator_costs!AJ37</f>
        <v>0</v>
      </c>
      <c r="AD37" s="30">
        <f>generator_costs!AK37</f>
        <v>0</v>
      </c>
    </row>
    <row r="38" spans="1:30">
      <c r="A38" s="30">
        <f>generator_costs!A38</f>
        <v>38</v>
      </c>
      <c r="B38" s="30" t="str">
        <f>generator_costs!B38</f>
        <v>Coal_IGCC_CCS</v>
      </c>
      <c r="C38" s="30">
        <f>generator_costs!C38</f>
        <v>2007</v>
      </c>
      <c r="D38" s="30">
        <f>generator_costs!D38</f>
        <v>2014</v>
      </c>
      <c r="E38" s="30" t="str">
        <f>generator_costs!E38</f>
        <v>Coal_CCS</v>
      </c>
      <c r="F38" s="30">
        <f>generator_costs!M38</f>
        <v>6034109.6319010211</v>
      </c>
      <c r="G38" s="30">
        <f>generator_costs!N38</f>
        <v>46126.98</v>
      </c>
      <c r="H38" s="30">
        <f>generator_costs!O38</f>
        <v>4.4412112620000004</v>
      </c>
      <c r="I38" s="30">
        <f>generator_costs!P38</f>
        <v>-1.7047650087669619E-2</v>
      </c>
      <c r="J38" s="30">
        <f>generator_costs!Q38</f>
        <v>91289</v>
      </c>
      <c r="K38" s="30">
        <f>generator_costs!R38</f>
        <v>9.0990000000000002</v>
      </c>
      <c r="L38" s="30">
        <f>generator_costs!S38</f>
        <v>4</v>
      </c>
      <c r="M38" s="30">
        <f>generator_costs!T38</f>
        <v>0.4</v>
      </c>
      <c r="N38" s="30">
        <f>generator_costs!U38</f>
        <v>0.3</v>
      </c>
      <c r="O38" s="30">
        <f>generator_costs!V38</f>
        <v>0.2</v>
      </c>
      <c r="P38" s="30">
        <f>generator_costs!W38</f>
        <v>0.1</v>
      </c>
      <c r="Q38" s="30">
        <f>generator_costs!X38</f>
        <v>0</v>
      </c>
      <c r="R38" s="30">
        <f>generator_costs!Y38</f>
        <v>0</v>
      </c>
      <c r="S38" s="30">
        <f>generator_costs!Z38</f>
        <v>40</v>
      </c>
      <c r="T38" s="30">
        <f>generator_costs!AA38</f>
        <v>0.06</v>
      </c>
      <c r="U38" s="30">
        <f>generator_costs!AB38</f>
        <v>0.1</v>
      </c>
      <c r="V38" s="30">
        <f>generator_costs!AC38</f>
        <v>0</v>
      </c>
      <c r="W38" s="30">
        <f>generator_costs!AD38</f>
        <v>0</v>
      </c>
      <c r="X38" s="30">
        <f>generator_costs!AE38</f>
        <v>1</v>
      </c>
      <c r="Y38" s="30">
        <f>generator_costs!AF38</f>
        <v>0</v>
      </c>
      <c r="Z38" s="30">
        <f>generator_costs!AG38</f>
        <v>1</v>
      </c>
      <c r="AA38" s="30">
        <f>generator_costs!AH38</f>
        <v>1</v>
      </c>
      <c r="AB38" s="30">
        <f>generator_costs!AI38</f>
        <v>0</v>
      </c>
      <c r="AC38" s="30">
        <f>generator_costs!AJ38</f>
        <v>0</v>
      </c>
      <c r="AD38" s="30">
        <f>generator_costs!AK38</f>
        <v>0</v>
      </c>
    </row>
    <row r="39" spans="1:30">
      <c r="A39" s="30">
        <f>generator_costs!A39</f>
        <v>39</v>
      </c>
      <c r="B39" s="30" t="str">
        <f>generator_costs!B39</f>
        <v>Coal_Steam_Turbine_CCS</v>
      </c>
      <c r="C39" s="30">
        <f>generator_costs!C39</f>
        <v>2007</v>
      </c>
      <c r="D39" s="30">
        <f>generator_costs!D39</f>
        <v>2014</v>
      </c>
      <c r="E39" s="30" t="str">
        <f>generator_costs!E39</f>
        <v>Coal_CCS</v>
      </c>
      <c r="F39" s="30">
        <f>generator_costs!M39</f>
        <v>5255744.0746610165</v>
      </c>
      <c r="G39" s="30">
        <f>generator_costs!N39</f>
        <v>34985.574000000001</v>
      </c>
      <c r="H39" s="30">
        <f>generator_costs!O39</f>
        <v>6.111485568</v>
      </c>
      <c r="I39" s="30">
        <f>generator_costs!P39</f>
        <v>-1.4147650087669619E-2</v>
      </c>
      <c r="J39" s="30">
        <f>generator_costs!Q39</f>
        <v>91289</v>
      </c>
      <c r="K39" s="30">
        <f>generator_costs!R39</f>
        <v>11.335999999999999</v>
      </c>
      <c r="L39" s="30">
        <f>generator_costs!S39</f>
        <v>4</v>
      </c>
      <c r="M39" s="30">
        <f>generator_costs!T39</f>
        <v>0.4</v>
      </c>
      <c r="N39" s="30">
        <f>generator_costs!U39</f>
        <v>0.3</v>
      </c>
      <c r="O39" s="30">
        <f>generator_costs!V39</f>
        <v>0.2</v>
      </c>
      <c r="P39" s="30">
        <f>generator_costs!W39</f>
        <v>0.1</v>
      </c>
      <c r="Q39" s="30">
        <f>generator_costs!X39</f>
        <v>0</v>
      </c>
      <c r="R39" s="30">
        <f>generator_costs!Y39</f>
        <v>0</v>
      </c>
      <c r="S39" s="30">
        <f>generator_costs!Z39</f>
        <v>40</v>
      </c>
      <c r="T39" s="30">
        <f>generator_costs!AA39</f>
        <v>0.08</v>
      </c>
      <c r="U39" s="30">
        <f>generator_costs!AB39</f>
        <v>0.12</v>
      </c>
      <c r="V39" s="30">
        <f>generator_costs!AC39</f>
        <v>0</v>
      </c>
      <c r="W39" s="30">
        <f>generator_costs!AD39</f>
        <v>0</v>
      </c>
      <c r="X39" s="30">
        <f>generator_costs!AE39</f>
        <v>1</v>
      </c>
      <c r="Y39" s="30">
        <f>generator_costs!AF39</f>
        <v>0</v>
      </c>
      <c r="Z39" s="30">
        <f>generator_costs!AG39</f>
        <v>1</v>
      </c>
      <c r="AA39" s="30">
        <f>generator_costs!AH39</f>
        <v>1</v>
      </c>
      <c r="AB39" s="30">
        <f>generator_costs!AI39</f>
        <v>0</v>
      </c>
      <c r="AC39" s="30">
        <f>generator_costs!AJ39</f>
        <v>0</v>
      </c>
      <c r="AD39" s="30">
        <f>generator_costs!AK39</f>
        <v>0</v>
      </c>
    </row>
    <row r="40" spans="1:30" s="31" customFormat="1">
      <c r="A40" s="31">
        <f>generator_costs!A40</f>
        <v>41</v>
      </c>
      <c r="B40" s="31" t="str">
        <f>generator_costs!B40</f>
        <v>Gas_Combustion_Turbine_CCS_EP</v>
      </c>
      <c r="C40" s="31">
        <f>generator_costs!C40</f>
        <v>2007</v>
      </c>
      <c r="D40" s="31">
        <f>generator_costs!D40</f>
        <v>2014</v>
      </c>
      <c r="E40" s="31" t="str">
        <f>generator_costs!E40</f>
        <v>Gas_CCS</v>
      </c>
      <c r="F40" s="31">
        <f>generator_costs!M40</f>
        <v>2810868.4742858419</v>
      </c>
      <c r="G40" s="31">
        <f>generator_costs!N40</f>
        <v>20242.728000000003</v>
      </c>
      <c r="H40" s="31">
        <f>generator_costs!O40</f>
        <v>4.5830520000000003</v>
      </c>
      <c r="I40" s="31">
        <f>generator_costs!P40</f>
        <v>-4.6735067909553056E-3</v>
      </c>
      <c r="J40" s="31">
        <f>generator_costs!Q40</f>
        <v>0</v>
      </c>
      <c r="K40" s="31">
        <f>generator_costs!R40</f>
        <v>3.03</v>
      </c>
      <c r="L40" s="31">
        <f>generator_costs!S40</f>
        <v>3</v>
      </c>
      <c r="M40" s="31">
        <f>generator_costs!T40</f>
        <v>0.8</v>
      </c>
      <c r="N40" s="31">
        <f>generator_costs!U40</f>
        <v>0.1</v>
      </c>
      <c r="O40" s="31">
        <f>generator_costs!V40</f>
        <v>0.1</v>
      </c>
      <c r="P40" s="31">
        <f>generator_costs!W40</f>
        <v>0</v>
      </c>
      <c r="Q40" s="31">
        <f>generator_costs!X40</f>
        <v>0</v>
      </c>
      <c r="R40" s="31">
        <f>generator_costs!Y40</f>
        <v>0</v>
      </c>
      <c r="S40" s="31">
        <f>generator_costs!Z40</f>
        <v>30</v>
      </c>
      <c r="T40" s="31">
        <f>generator_costs!AA40</f>
        <v>0.03</v>
      </c>
      <c r="U40" s="31">
        <f>generator_costs!AB40</f>
        <v>0.05</v>
      </c>
      <c r="V40" s="31">
        <f>generator_costs!AC40</f>
        <v>0</v>
      </c>
      <c r="W40" s="31">
        <f>generator_costs!AD40</f>
        <v>1</v>
      </c>
      <c r="X40" s="31">
        <f>generator_costs!AE40</f>
        <v>0</v>
      </c>
      <c r="Y40" s="31">
        <f>generator_costs!AF40</f>
        <v>0</v>
      </c>
      <c r="Z40" s="31">
        <f>generator_costs!AG40</f>
        <v>1</v>
      </c>
      <c r="AA40" s="31">
        <f>generator_costs!AH40</f>
        <v>1</v>
      </c>
      <c r="AB40" s="31">
        <f>generator_costs!AI40</f>
        <v>0</v>
      </c>
      <c r="AC40" s="31">
        <f>generator_costs!AJ40</f>
        <v>0</v>
      </c>
      <c r="AD40" s="31">
        <f>generator_costs!AK40</f>
        <v>0</v>
      </c>
    </row>
    <row r="41" spans="1:30" s="31" customFormat="1">
      <c r="A41" s="31">
        <f>generator_costs!A41</f>
        <v>42</v>
      </c>
      <c r="B41" s="31" t="str">
        <f>generator_costs!B41</f>
        <v>Coal_Steam_Turbine_CCS_EP</v>
      </c>
      <c r="C41" s="31">
        <f>generator_costs!C41</f>
        <v>2007</v>
      </c>
      <c r="D41" s="31">
        <f>generator_costs!D41</f>
        <v>2014</v>
      </c>
      <c r="E41" s="31" t="str">
        <f>generator_costs!E41</f>
        <v>Coal_CCS</v>
      </c>
      <c r="F41" s="31">
        <f>generator_costs!M41</f>
        <v>2790415.9071952482</v>
      </c>
      <c r="G41" s="31">
        <f>generator_costs!N41</f>
        <v>35672.922000000006</v>
      </c>
      <c r="H41" s="31">
        <f>generator_costs!O41</f>
        <v>5.616270000000001</v>
      </c>
      <c r="I41" s="31">
        <f>generator_costs!P41</f>
        <v>-2.2476500876696184E-3</v>
      </c>
      <c r="J41" s="31">
        <f>generator_costs!Q41</f>
        <v>0</v>
      </c>
      <c r="K41" s="31">
        <f>generator_costs!R41</f>
        <v>2.1360000000000001</v>
      </c>
      <c r="L41" s="31">
        <f>generator_costs!S41</f>
        <v>3</v>
      </c>
      <c r="M41" s="31">
        <f>generator_costs!T41</f>
        <v>0.8</v>
      </c>
      <c r="N41" s="31">
        <f>generator_costs!U41</f>
        <v>0.1</v>
      </c>
      <c r="O41" s="31">
        <f>generator_costs!V41</f>
        <v>0.1</v>
      </c>
      <c r="P41" s="31">
        <f>generator_costs!W41</f>
        <v>0</v>
      </c>
      <c r="Q41" s="31">
        <f>generator_costs!X41</f>
        <v>0</v>
      </c>
      <c r="R41" s="31">
        <f>generator_costs!Y41</f>
        <v>0</v>
      </c>
      <c r="S41" s="31">
        <f>generator_costs!Z41</f>
        <v>60</v>
      </c>
      <c r="T41" s="31">
        <f>generator_costs!AA41</f>
        <v>0.06</v>
      </c>
      <c r="U41" s="31">
        <f>generator_costs!AB41</f>
        <v>0.1</v>
      </c>
      <c r="V41" s="31">
        <f>generator_costs!AC41</f>
        <v>0</v>
      </c>
      <c r="W41" s="31">
        <f>generator_costs!AD41</f>
        <v>1</v>
      </c>
      <c r="X41" s="31">
        <f>generator_costs!AE41</f>
        <v>1</v>
      </c>
      <c r="Y41" s="31">
        <f>generator_costs!AF41</f>
        <v>0</v>
      </c>
      <c r="Z41" s="31">
        <f>generator_costs!AG41</f>
        <v>1</v>
      </c>
      <c r="AA41" s="31">
        <f>generator_costs!AH41</f>
        <v>1</v>
      </c>
      <c r="AB41" s="31">
        <f>generator_costs!AI41</f>
        <v>0</v>
      </c>
      <c r="AC41" s="31">
        <f>generator_costs!AJ41</f>
        <v>0</v>
      </c>
      <c r="AD41" s="31">
        <f>generator_costs!AK41</f>
        <v>0</v>
      </c>
    </row>
    <row r="42" spans="1:30" s="31" customFormat="1">
      <c r="A42" s="31">
        <f>generator_costs!A42</f>
        <v>43</v>
      </c>
      <c r="B42" s="31" t="str">
        <f>generator_costs!B42</f>
        <v>Gas_Steam_Turbine_CCS_EP</v>
      </c>
      <c r="C42" s="31">
        <f>generator_costs!C42</f>
        <v>2007</v>
      </c>
      <c r="D42" s="31">
        <f>generator_costs!D42</f>
        <v>2014</v>
      </c>
      <c r="E42" s="31" t="str">
        <f>generator_costs!E42</f>
        <v>Gas_CCS</v>
      </c>
      <c r="F42" s="31">
        <f>generator_costs!M42</f>
        <v>2810868.4742858419</v>
      </c>
      <c r="G42" s="31">
        <f>generator_costs!N42</f>
        <v>37898.568000000007</v>
      </c>
      <c r="H42" s="31">
        <f>generator_costs!O42</f>
        <v>5.3307900000000012</v>
      </c>
      <c r="I42" s="31">
        <f>generator_costs!P42</f>
        <v>-4.6735067909553073E-3</v>
      </c>
      <c r="J42" s="31">
        <f>generator_costs!Q42</f>
        <v>0</v>
      </c>
      <c r="K42" s="31">
        <f>generator_costs!R42</f>
        <v>2.1360000000000001</v>
      </c>
      <c r="L42" s="31">
        <f>generator_costs!S42</f>
        <v>3</v>
      </c>
      <c r="M42" s="31">
        <f>generator_costs!T42</f>
        <v>0.8</v>
      </c>
      <c r="N42" s="31">
        <f>generator_costs!U42</f>
        <v>0.1</v>
      </c>
      <c r="O42" s="31">
        <f>generator_costs!V42</f>
        <v>0.1</v>
      </c>
      <c r="P42" s="31">
        <f>generator_costs!W42</f>
        <v>0</v>
      </c>
      <c r="Q42" s="31">
        <f>generator_costs!X42</f>
        <v>0</v>
      </c>
      <c r="R42" s="31">
        <f>generator_costs!Y42</f>
        <v>0</v>
      </c>
      <c r="S42" s="31">
        <f>generator_costs!Z42</f>
        <v>45</v>
      </c>
      <c r="T42" s="31">
        <f>generator_costs!AA42</f>
        <v>0.1</v>
      </c>
      <c r="U42" s="31">
        <f>generator_costs!AB42</f>
        <v>2.5999999999999999E-2</v>
      </c>
      <c r="V42" s="31">
        <f>generator_costs!AC42</f>
        <v>0</v>
      </c>
      <c r="W42" s="31">
        <f>generator_costs!AD42</f>
        <v>1</v>
      </c>
      <c r="X42" s="31">
        <f>generator_costs!AE42</f>
        <v>0</v>
      </c>
      <c r="Y42" s="31">
        <f>generator_costs!AF42</f>
        <v>0</v>
      </c>
      <c r="Z42" s="31">
        <f>generator_costs!AG42</f>
        <v>1</v>
      </c>
      <c r="AA42" s="31">
        <f>generator_costs!AH42</f>
        <v>1</v>
      </c>
      <c r="AB42" s="31">
        <f>generator_costs!AI42</f>
        <v>0</v>
      </c>
      <c r="AC42" s="31">
        <f>generator_costs!AJ42</f>
        <v>0</v>
      </c>
      <c r="AD42" s="31">
        <f>generator_costs!AK42</f>
        <v>0</v>
      </c>
    </row>
    <row r="43" spans="1:30" s="31" customFormat="1">
      <c r="A43" s="31">
        <f>generator_costs!A43</f>
        <v>44</v>
      </c>
      <c r="B43" s="31" t="str">
        <f>generator_costs!B43</f>
        <v>CCGT_CCS_EP</v>
      </c>
      <c r="C43" s="31">
        <f>generator_costs!C43</f>
        <v>2007</v>
      </c>
      <c r="D43" s="31">
        <f>generator_costs!D43</f>
        <v>2014</v>
      </c>
      <c r="E43" s="31" t="str">
        <f>generator_costs!E43</f>
        <v>Gas_CCS</v>
      </c>
      <c r="F43" s="31">
        <f>generator_costs!M43</f>
        <v>2810868.4742858419</v>
      </c>
      <c r="G43" s="31">
        <f>generator_costs!N43</f>
        <v>20242.728000000003</v>
      </c>
      <c r="H43" s="31">
        <f>generator_costs!O43</f>
        <v>4.5830520000000003</v>
      </c>
      <c r="I43" s="31">
        <f>generator_costs!P43</f>
        <v>-4.6735067909553073E-3</v>
      </c>
      <c r="J43" s="31">
        <f>generator_costs!Q43</f>
        <v>0</v>
      </c>
      <c r="K43" s="31">
        <f>generator_costs!R43</f>
        <v>3.03</v>
      </c>
      <c r="L43" s="31">
        <f>generator_costs!S43</f>
        <v>3</v>
      </c>
      <c r="M43" s="31">
        <f>generator_costs!T43</f>
        <v>0.8</v>
      </c>
      <c r="N43" s="31">
        <f>generator_costs!U43</f>
        <v>0.1</v>
      </c>
      <c r="O43" s="31">
        <f>generator_costs!V43</f>
        <v>0.1</v>
      </c>
      <c r="P43" s="31">
        <f>generator_costs!W43</f>
        <v>0</v>
      </c>
      <c r="Q43" s="31">
        <f>generator_costs!X43</f>
        <v>0</v>
      </c>
      <c r="R43" s="31">
        <f>generator_costs!Y43</f>
        <v>0</v>
      </c>
      <c r="S43" s="31">
        <f>generator_costs!Z43</f>
        <v>30</v>
      </c>
      <c r="T43" s="31">
        <f>generator_costs!AA43</f>
        <v>0.04</v>
      </c>
      <c r="U43" s="31">
        <f>generator_costs!AB43</f>
        <v>0.06</v>
      </c>
      <c r="V43" s="31">
        <f>generator_costs!AC43</f>
        <v>0</v>
      </c>
      <c r="W43" s="31">
        <f>generator_costs!AD43</f>
        <v>1</v>
      </c>
      <c r="X43" s="31">
        <f>generator_costs!AE43</f>
        <v>0</v>
      </c>
      <c r="Y43" s="31">
        <f>generator_costs!AF43</f>
        <v>0</v>
      </c>
      <c r="Z43" s="31">
        <f>generator_costs!AG43</f>
        <v>1</v>
      </c>
      <c r="AA43" s="31">
        <f>generator_costs!AH43</f>
        <v>1</v>
      </c>
      <c r="AB43" s="31">
        <f>generator_costs!AI43</f>
        <v>0</v>
      </c>
      <c r="AC43" s="31">
        <f>generator_costs!AJ43</f>
        <v>0</v>
      </c>
      <c r="AD43" s="31">
        <f>generator_costs!AK43</f>
        <v>0</v>
      </c>
    </row>
    <row r="44" spans="1:30" s="31" customFormat="1">
      <c r="A44" s="31">
        <f>generator_costs!A44</f>
        <v>45</v>
      </c>
      <c r="B44" s="31" t="str">
        <f>generator_costs!B44</f>
        <v>Gas_Combustion_Turbine_Cogen_CCS_EP</v>
      </c>
      <c r="C44" s="31">
        <f>generator_costs!C44</f>
        <v>2007</v>
      </c>
      <c r="D44" s="31">
        <f>generator_costs!D44</f>
        <v>2014</v>
      </c>
      <c r="E44" s="31" t="str">
        <f>generator_costs!E44</f>
        <v>Gas_CCS</v>
      </c>
      <c r="F44" s="31">
        <f>generator_costs!M44</f>
        <v>2810868.4742858419</v>
      </c>
      <c r="G44" s="31">
        <f>generator_costs!N44</f>
        <v>20242.728000000003</v>
      </c>
      <c r="H44" s="31">
        <f>generator_costs!O44</f>
        <v>4.5830520000000003</v>
      </c>
      <c r="I44" s="31">
        <f>generator_costs!P44</f>
        <v>-4.6735067909553056E-3</v>
      </c>
      <c r="J44" s="31">
        <f>generator_costs!Q44</f>
        <v>0</v>
      </c>
      <c r="K44" s="31">
        <f>generator_costs!R44</f>
        <v>3.03</v>
      </c>
      <c r="L44" s="31">
        <f>generator_costs!S44</f>
        <v>3</v>
      </c>
      <c r="M44" s="31">
        <f>generator_costs!T44</f>
        <v>0.8</v>
      </c>
      <c r="N44" s="31">
        <f>generator_costs!U44</f>
        <v>0.1</v>
      </c>
      <c r="O44" s="31">
        <f>generator_costs!V44</f>
        <v>0.1</v>
      </c>
      <c r="P44" s="31">
        <f>generator_costs!W44</f>
        <v>0</v>
      </c>
      <c r="Q44" s="31">
        <f>generator_costs!X44</f>
        <v>0</v>
      </c>
      <c r="R44" s="31">
        <f>generator_costs!Y44</f>
        <v>0</v>
      </c>
      <c r="S44" s="31">
        <f>generator_costs!Z44</f>
        <v>30</v>
      </c>
      <c r="T44" s="31">
        <f>generator_costs!AA44</f>
        <v>0.03</v>
      </c>
      <c r="U44" s="31">
        <f>generator_costs!AB44</f>
        <v>0.05</v>
      </c>
      <c r="V44" s="31">
        <f>generator_costs!AC44</f>
        <v>0</v>
      </c>
      <c r="W44" s="31">
        <f>generator_costs!AD44</f>
        <v>1</v>
      </c>
      <c r="X44" s="31">
        <f>generator_costs!AE44</f>
        <v>1</v>
      </c>
      <c r="Y44" s="31">
        <f>generator_costs!AF44</f>
        <v>0</v>
      </c>
      <c r="Z44" s="31">
        <f>generator_costs!AG44</f>
        <v>1</v>
      </c>
      <c r="AA44" s="31">
        <f>generator_costs!AH44</f>
        <v>1</v>
      </c>
      <c r="AB44" s="31">
        <f>generator_costs!AI44</f>
        <v>0</v>
      </c>
      <c r="AC44" s="31">
        <f>generator_costs!AJ44</f>
        <v>0</v>
      </c>
      <c r="AD44" s="31">
        <f>generator_costs!AK44</f>
        <v>0</v>
      </c>
    </row>
    <row r="45" spans="1:30" s="31" customFormat="1">
      <c r="A45" s="31">
        <f>generator_costs!A45</f>
        <v>46</v>
      </c>
      <c r="B45" s="31" t="str">
        <f>generator_costs!B45</f>
        <v>Coal_Steam_Turbine_Cogen_CCS_EP</v>
      </c>
      <c r="C45" s="31">
        <f>generator_costs!C45</f>
        <v>2007</v>
      </c>
      <c r="D45" s="31">
        <f>generator_costs!D45</f>
        <v>2014</v>
      </c>
      <c r="E45" s="31" t="str">
        <f>generator_costs!E45</f>
        <v>Coal_CCS</v>
      </c>
      <c r="F45" s="31">
        <f>generator_costs!M45</f>
        <v>2790415.9071952482</v>
      </c>
      <c r="G45" s="31">
        <f>generator_costs!N45</f>
        <v>35672.922000000006</v>
      </c>
      <c r="H45" s="31">
        <f>generator_costs!O45</f>
        <v>5.616270000000001</v>
      </c>
      <c r="I45" s="31">
        <f>generator_costs!P45</f>
        <v>-2.2476500876696184E-3</v>
      </c>
      <c r="J45" s="31">
        <f>generator_costs!Q45</f>
        <v>0</v>
      </c>
      <c r="K45" s="31">
        <f>generator_costs!R45</f>
        <v>2.1360000000000001</v>
      </c>
      <c r="L45" s="31">
        <f>generator_costs!S45</f>
        <v>3</v>
      </c>
      <c r="M45" s="31">
        <f>generator_costs!T45</f>
        <v>0.8</v>
      </c>
      <c r="N45" s="31">
        <f>generator_costs!U45</f>
        <v>0.1</v>
      </c>
      <c r="O45" s="31">
        <f>generator_costs!V45</f>
        <v>0.1</v>
      </c>
      <c r="P45" s="31">
        <f>generator_costs!W45</f>
        <v>0</v>
      </c>
      <c r="Q45" s="31">
        <f>generator_costs!X45</f>
        <v>0</v>
      </c>
      <c r="R45" s="31">
        <f>generator_costs!Y45</f>
        <v>0</v>
      </c>
      <c r="S45" s="31">
        <f>generator_costs!Z45</f>
        <v>60</v>
      </c>
      <c r="T45" s="31">
        <f>generator_costs!AA45</f>
        <v>0.06</v>
      </c>
      <c r="U45" s="31">
        <f>generator_costs!AB45</f>
        <v>0.1</v>
      </c>
      <c r="V45" s="31">
        <f>generator_costs!AC45</f>
        <v>0</v>
      </c>
      <c r="W45" s="31">
        <f>generator_costs!AD45</f>
        <v>1</v>
      </c>
      <c r="X45" s="31">
        <f>generator_costs!AE45</f>
        <v>1</v>
      </c>
      <c r="Y45" s="31">
        <f>generator_costs!AF45</f>
        <v>0</v>
      </c>
      <c r="Z45" s="31">
        <f>generator_costs!AG45</f>
        <v>1</v>
      </c>
      <c r="AA45" s="31">
        <f>generator_costs!AH45</f>
        <v>1</v>
      </c>
      <c r="AB45" s="31">
        <f>generator_costs!AI45</f>
        <v>0</v>
      </c>
      <c r="AC45" s="31">
        <f>generator_costs!AJ45</f>
        <v>0</v>
      </c>
      <c r="AD45" s="31">
        <f>generator_costs!AK45</f>
        <v>0</v>
      </c>
    </row>
    <row r="46" spans="1:30" s="31" customFormat="1">
      <c r="A46" s="31">
        <f>generator_costs!A46</f>
        <v>47</v>
      </c>
      <c r="B46" s="31" t="str">
        <f>generator_costs!B46</f>
        <v>Gas_Steam_Turbine_Cogen_CCS_EP</v>
      </c>
      <c r="C46" s="31">
        <f>generator_costs!C46</f>
        <v>2007</v>
      </c>
      <c r="D46" s="31">
        <f>generator_costs!D46</f>
        <v>2014</v>
      </c>
      <c r="E46" s="31" t="str">
        <f>generator_costs!E46</f>
        <v>Gas_CCS</v>
      </c>
      <c r="F46" s="31">
        <f>generator_costs!M46</f>
        <v>2810868.4742858419</v>
      </c>
      <c r="G46" s="31">
        <f>generator_costs!N46</f>
        <v>37898.568000000007</v>
      </c>
      <c r="H46" s="31">
        <f>generator_costs!O46</f>
        <v>5.3307900000000012</v>
      </c>
      <c r="I46" s="31">
        <f>generator_costs!P46</f>
        <v>-4.6735067909553073E-3</v>
      </c>
      <c r="J46" s="31">
        <f>generator_costs!Q46</f>
        <v>0</v>
      </c>
      <c r="K46" s="31">
        <f>generator_costs!R46</f>
        <v>2.1360000000000001</v>
      </c>
      <c r="L46" s="31">
        <f>generator_costs!S46</f>
        <v>3</v>
      </c>
      <c r="M46" s="31">
        <f>generator_costs!T46</f>
        <v>0.8</v>
      </c>
      <c r="N46" s="31">
        <f>generator_costs!U46</f>
        <v>0.1</v>
      </c>
      <c r="O46" s="31">
        <f>generator_costs!V46</f>
        <v>0.1</v>
      </c>
      <c r="P46" s="31">
        <f>generator_costs!W46</f>
        <v>0</v>
      </c>
      <c r="Q46" s="31">
        <f>generator_costs!X46</f>
        <v>0</v>
      </c>
      <c r="R46" s="31">
        <f>generator_costs!Y46</f>
        <v>0</v>
      </c>
      <c r="S46" s="31">
        <f>generator_costs!Z46</f>
        <v>45</v>
      </c>
      <c r="T46" s="31">
        <f>generator_costs!AA46</f>
        <v>0.1</v>
      </c>
      <c r="U46" s="31">
        <f>generator_costs!AB46</f>
        <v>2.5999999999999999E-2</v>
      </c>
      <c r="V46" s="31">
        <f>generator_costs!AC46</f>
        <v>0</v>
      </c>
      <c r="W46" s="31">
        <f>generator_costs!AD46</f>
        <v>1</v>
      </c>
      <c r="X46" s="31">
        <f>generator_costs!AE46</f>
        <v>1</v>
      </c>
      <c r="Y46" s="31">
        <f>generator_costs!AF46</f>
        <v>0</v>
      </c>
      <c r="Z46" s="31">
        <f>generator_costs!AG46</f>
        <v>1</v>
      </c>
      <c r="AA46" s="31">
        <f>generator_costs!AH46</f>
        <v>1</v>
      </c>
      <c r="AB46" s="31">
        <f>generator_costs!AI46</f>
        <v>0</v>
      </c>
      <c r="AC46" s="31">
        <f>generator_costs!AJ46</f>
        <v>0</v>
      </c>
      <c r="AD46" s="31">
        <f>generator_costs!AK46</f>
        <v>0</v>
      </c>
    </row>
    <row r="47" spans="1:30" s="31" customFormat="1">
      <c r="A47" s="31">
        <f>generator_costs!A47</f>
        <v>48</v>
      </c>
      <c r="B47" s="31" t="str">
        <f>generator_costs!B47</f>
        <v>CCGT_Cogen_CCS_EP</v>
      </c>
      <c r="C47" s="31">
        <f>generator_costs!C47</f>
        <v>2007</v>
      </c>
      <c r="D47" s="31">
        <f>generator_costs!D47</f>
        <v>2014</v>
      </c>
      <c r="E47" s="31" t="str">
        <f>generator_costs!E47</f>
        <v>Gas_CCS</v>
      </c>
      <c r="F47" s="31">
        <f>generator_costs!M47</f>
        <v>2810868.4742858419</v>
      </c>
      <c r="G47" s="31">
        <f>generator_costs!N47</f>
        <v>20242.728000000003</v>
      </c>
      <c r="H47" s="31">
        <f>generator_costs!O47</f>
        <v>4.5830520000000003</v>
      </c>
      <c r="I47" s="31">
        <f>generator_costs!P47</f>
        <v>-4.6735067909553073E-3</v>
      </c>
      <c r="J47" s="31">
        <f>generator_costs!Q47</f>
        <v>0</v>
      </c>
      <c r="K47" s="31">
        <f>generator_costs!R47</f>
        <v>3.03</v>
      </c>
      <c r="L47" s="31">
        <f>generator_costs!S47</f>
        <v>3</v>
      </c>
      <c r="M47" s="31">
        <f>generator_costs!T47</f>
        <v>0.8</v>
      </c>
      <c r="N47" s="31">
        <f>generator_costs!U47</f>
        <v>0.1</v>
      </c>
      <c r="O47" s="31">
        <f>generator_costs!V47</f>
        <v>0.1</v>
      </c>
      <c r="P47" s="31">
        <f>generator_costs!W47</f>
        <v>0</v>
      </c>
      <c r="Q47" s="31">
        <f>generator_costs!X47</f>
        <v>0</v>
      </c>
      <c r="R47" s="31">
        <f>generator_costs!Y47</f>
        <v>0</v>
      </c>
      <c r="S47" s="31">
        <f>generator_costs!Z47</f>
        <v>30</v>
      </c>
      <c r="T47" s="31">
        <f>generator_costs!AA47</f>
        <v>0.04</v>
      </c>
      <c r="U47" s="31">
        <f>generator_costs!AB47</f>
        <v>0.06</v>
      </c>
      <c r="V47" s="31">
        <f>generator_costs!AC47</f>
        <v>0</v>
      </c>
      <c r="W47" s="31">
        <f>generator_costs!AD47</f>
        <v>1</v>
      </c>
      <c r="X47" s="31">
        <f>generator_costs!AE47</f>
        <v>1</v>
      </c>
      <c r="Y47" s="31">
        <f>generator_costs!AF47</f>
        <v>0</v>
      </c>
      <c r="Z47" s="31">
        <f>generator_costs!AG47</f>
        <v>1</v>
      </c>
      <c r="AA47" s="31">
        <f>generator_costs!AH47</f>
        <v>1</v>
      </c>
      <c r="AB47" s="31">
        <f>generator_costs!AI47</f>
        <v>0</v>
      </c>
      <c r="AC47" s="31">
        <f>generator_costs!AJ47</f>
        <v>0</v>
      </c>
      <c r="AD47" s="31">
        <f>generator_costs!AK47</f>
        <v>0</v>
      </c>
    </row>
  </sheetData>
  <phoneticPr fontId="2" type="noConversion"/>
  <pageMargins left="0.75" right="0.75" top="1" bottom="1" header="0.5" footer="0.5"/>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21"/>
  <sheetViews>
    <sheetView view="pageLayout" workbookViewId="0">
      <selection activeCell="D6" sqref="D6"/>
    </sheetView>
  </sheetViews>
  <sheetFormatPr baseColWidth="10" defaultRowHeight="13"/>
  <sheetData>
    <row r="1" spans="1:5">
      <c r="A1" s="24" t="s">
        <v>73</v>
      </c>
    </row>
    <row r="2" spans="1:5">
      <c r="A2" s="24" t="s">
        <v>74</v>
      </c>
      <c r="B2" s="24" t="s">
        <v>75</v>
      </c>
    </row>
    <row r="3" spans="1:5" s="24" customFormat="1">
      <c r="A3" s="24">
        <v>2010</v>
      </c>
      <c r="B3" s="24">
        <v>4.7</v>
      </c>
    </row>
    <row r="4" spans="1:5">
      <c r="A4" s="24">
        <v>2011</v>
      </c>
      <c r="B4">
        <v>4.25</v>
      </c>
      <c r="E4" s="24"/>
    </row>
    <row r="5" spans="1:5">
      <c r="A5" s="24">
        <v>2013</v>
      </c>
      <c r="B5">
        <v>3.3</v>
      </c>
      <c r="D5" s="24" t="s">
        <v>77</v>
      </c>
      <c r="E5" s="24"/>
    </row>
    <row r="6" spans="1:5">
      <c r="A6">
        <v>2015</v>
      </c>
      <c r="B6">
        <v>2.6</v>
      </c>
      <c r="D6">
        <f>-(1-LOGEST(B3:B21, A3:A21))</f>
        <v>-6.2858623743340614E-2</v>
      </c>
      <c r="E6" s="24"/>
    </row>
    <row r="7" spans="1:5">
      <c r="A7">
        <v>2016</v>
      </c>
      <c r="B7">
        <v>2.4700000000000002</v>
      </c>
      <c r="E7" s="24"/>
    </row>
    <row r="8" spans="1:5">
      <c r="A8">
        <v>2017</v>
      </c>
      <c r="B8">
        <v>2.35</v>
      </c>
      <c r="E8" s="24"/>
    </row>
    <row r="9" spans="1:5">
      <c r="A9">
        <v>2018</v>
      </c>
      <c r="B9" s="26">
        <v>2.23</v>
      </c>
      <c r="E9" s="24"/>
    </row>
    <row r="10" spans="1:5">
      <c r="A10">
        <v>2019</v>
      </c>
      <c r="B10" s="26">
        <v>2.12</v>
      </c>
      <c r="E10" s="24"/>
    </row>
    <row r="11" spans="1:5">
      <c r="A11">
        <v>2020</v>
      </c>
      <c r="B11" s="26">
        <v>2.0099999999999998</v>
      </c>
      <c r="E11" s="24"/>
    </row>
    <row r="12" spans="1:5">
      <c r="A12">
        <v>2021</v>
      </c>
      <c r="B12" s="26">
        <v>1.92</v>
      </c>
      <c r="E12" s="24"/>
    </row>
    <row r="13" spans="1:5">
      <c r="A13">
        <v>2022</v>
      </c>
      <c r="B13" s="26">
        <v>1.83</v>
      </c>
      <c r="E13" s="24"/>
    </row>
    <row r="14" spans="1:5">
      <c r="A14">
        <v>2023</v>
      </c>
      <c r="B14" s="26">
        <v>1.74</v>
      </c>
      <c r="E14" s="24"/>
    </row>
    <row r="15" spans="1:5">
      <c r="A15">
        <v>2024</v>
      </c>
      <c r="B15" s="26">
        <v>1.65</v>
      </c>
      <c r="E15" s="24"/>
    </row>
    <row r="16" spans="1:5">
      <c r="A16">
        <v>2025</v>
      </c>
      <c r="B16" s="26">
        <v>1.56</v>
      </c>
      <c r="E16" s="24"/>
    </row>
    <row r="17" spans="1:5">
      <c r="A17">
        <v>2026</v>
      </c>
      <c r="B17" s="26">
        <v>1.47</v>
      </c>
      <c r="E17" s="24"/>
    </row>
    <row r="18" spans="1:5">
      <c r="A18">
        <v>2027</v>
      </c>
      <c r="B18" s="26">
        <v>1.38</v>
      </c>
      <c r="E18" s="24"/>
    </row>
    <row r="19" spans="1:5">
      <c r="A19">
        <v>2028</v>
      </c>
      <c r="B19" s="26">
        <v>1.29</v>
      </c>
      <c r="E19" s="24"/>
    </row>
    <row r="20" spans="1:5">
      <c r="A20">
        <v>2029</v>
      </c>
      <c r="B20" s="26">
        <v>1.2</v>
      </c>
      <c r="E20" s="24"/>
    </row>
    <row r="21" spans="1:5">
      <c r="A21">
        <v>2030</v>
      </c>
      <c r="B21" s="26">
        <v>1.1100000000000001</v>
      </c>
      <c r="E21" s="24"/>
    </row>
  </sheetData>
  <phoneticPr fontId="2" type="noConversion"/>
  <pageMargins left="0.75" right="0.75" top="1" bottom="1" header="0.5" footer="0.5"/>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Charts</vt:lpstr>
      </vt:variant>
      <vt:variant>
        <vt:i4>1</vt:i4>
      </vt:variant>
    </vt:vector>
  </HeadingPairs>
  <TitlesOfParts>
    <vt:vector size="4" baseType="lpstr">
      <vt:lpstr>generator_costs</vt:lpstr>
      <vt:lpstr>Cost CSV For Export</vt:lpstr>
      <vt:lpstr>CPV Cost Calcs</vt:lpstr>
      <vt:lpstr>Cost Chart_revise</vt:lpstr>
    </vt:vector>
  </TitlesOfParts>
  <Company>RAEL</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Jimmy Nelson</dc:creator>
  <cp:lastModifiedBy>Jimmy Nelson</cp:lastModifiedBy>
  <dcterms:created xsi:type="dcterms:W3CDTF">2010-02-04T00:06:32Z</dcterms:created>
  <dcterms:modified xsi:type="dcterms:W3CDTF">2010-12-17T20:47:54Z</dcterms:modified>
</cp:coreProperties>
</file>