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date1904="1" showInkAnnotation="0" autoCompressPictures="0"/>
  <bookViews>
    <workbookView xWindow="11560" yWindow="3340" windowWidth="33560" windowHeight="21340" tabRatio="572" activeTab="3"/>
  </bookViews>
  <sheets>
    <sheet name="generator_info" sheetId="1" r:id="rId1"/>
    <sheet name="Info CSV for export" sheetId="2" r:id="rId2"/>
    <sheet name="generator_costs" sheetId="12" r:id="rId3"/>
    <sheet name="Costs CSV for export" sheetId="13" r:id="rId4"/>
    <sheet name="spinning_reserves_penalty" sheetId="11" r:id="rId5"/>
    <sheet name="deep_cycling_penalty" sheetId="10" r:id="rId6"/>
    <sheet name="storage_params" sheetId="14" r:id="rId7"/>
  </sheets>
  <definedNames>
    <definedName name="_xlnm._FilterDatabase" localSheetId="0" hidden="1">generator_info!$B$1:$AL$63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12" i="13" l="1"/>
  <c r="G112" i="13"/>
  <c r="F113" i="13"/>
  <c r="G113" i="13"/>
  <c r="F114" i="13"/>
  <c r="G114" i="13"/>
  <c r="F115" i="13"/>
  <c r="G115" i="13"/>
  <c r="F116" i="13"/>
  <c r="G116" i="13"/>
  <c r="F117" i="13"/>
  <c r="G117" i="13"/>
  <c r="F118" i="13"/>
  <c r="G118" i="13"/>
  <c r="F119" i="13"/>
  <c r="G119" i="13"/>
  <c r="F120" i="13"/>
  <c r="G120" i="13"/>
  <c r="F121" i="13"/>
  <c r="G121" i="13"/>
  <c r="F122" i="13"/>
  <c r="G122" i="13"/>
  <c r="F123" i="13"/>
  <c r="G123" i="13"/>
  <c r="F124" i="13"/>
  <c r="G124" i="13"/>
  <c r="F125" i="13"/>
  <c r="G125" i="13"/>
  <c r="F126" i="13"/>
  <c r="G126" i="13"/>
  <c r="F127" i="13"/>
  <c r="G127" i="13"/>
  <c r="F128" i="13"/>
  <c r="G128" i="13"/>
  <c r="F129" i="13"/>
  <c r="G129" i="13"/>
  <c r="F130" i="13"/>
  <c r="G130" i="13"/>
  <c r="F131" i="13"/>
  <c r="G131" i="13"/>
  <c r="F132" i="13"/>
  <c r="G132" i="13"/>
  <c r="F133" i="13"/>
  <c r="G133" i="13"/>
  <c r="F134" i="13"/>
  <c r="G134" i="13"/>
  <c r="F135" i="13"/>
  <c r="G135" i="13"/>
  <c r="F136" i="13"/>
  <c r="G136" i="13"/>
  <c r="F137" i="13"/>
  <c r="G137" i="13"/>
  <c r="F138" i="13"/>
  <c r="G138" i="13"/>
  <c r="F139" i="13"/>
  <c r="G139" i="13"/>
  <c r="F140" i="13"/>
  <c r="G140" i="13"/>
  <c r="F141" i="13"/>
  <c r="G141" i="13"/>
  <c r="F142" i="13"/>
  <c r="G142" i="13"/>
  <c r="F143" i="13"/>
  <c r="G143" i="13"/>
  <c r="F144" i="13"/>
  <c r="G144" i="13"/>
  <c r="F145" i="13"/>
  <c r="G145" i="13"/>
  <c r="F146" i="13"/>
  <c r="G146" i="13"/>
  <c r="F147" i="13"/>
  <c r="G147" i="13"/>
  <c r="F148" i="13"/>
  <c r="G148" i="13"/>
  <c r="F149" i="13"/>
  <c r="G149" i="13"/>
  <c r="F150" i="13"/>
  <c r="G150" i="13"/>
  <c r="F151" i="13"/>
  <c r="G151" i="13"/>
  <c r="F152" i="13"/>
  <c r="G152" i="13"/>
  <c r="F153" i="13"/>
  <c r="G153" i="13"/>
  <c r="F154" i="13"/>
  <c r="G154" i="13"/>
  <c r="F155" i="13"/>
  <c r="G155" i="13"/>
  <c r="F156" i="13"/>
  <c r="G156" i="13"/>
  <c r="F157" i="13"/>
  <c r="G157" i="13"/>
  <c r="F158" i="13"/>
  <c r="G158" i="13"/>
  <c r="F159" i="13"/>
  <c r="G159" i="13"/>
  <c r="F160" i="13"/>
  <c r="G160" i="13"/>
  <c r="F161" i="13"/>
  <c r="G161" i="13"/>
  <c r="F162" i="13"/>
  <c r="G162" i="13"/>
  <c r="F163" i="13"/>
  <c r="G163" i="13"/>
  <c r="F164" i="13"/>
  <c r="G164" i="13"/>
  <c r="F165" i="13"/>
  <c r="G165" i="13"/>
  <c r="F166" i="13"/>
  <c r="G166" i="13"/>
  <c r="F167" i="13"/>
  <c r="G167" i="13"/>
  <c r="F168" i="13"/>
  <c r="G168" i="13"/>
  <c r="F169" i="13"/>
  <c r="G169" i="13"/>
  <c r="F170" i="13"/>
  <c r="G170" i="13"/>
  <c r="F171" i="13"/>
  <c r="G171" i="13"/>
  <c r="F172" i="13"/>
  <c r="G172" i="13"/>
  <c r="F173" i="13"/>
  <c r="G173" i="13"/>
  <c r="F174" i="13"/>
  <c r="G174" i="13"/>
  <c r="F175" i="13"/>
  <c r="G175" i="13"/>
  <c r="F176" i="13"/>
  <c r="G176" i="13"/>
  <c r="F177" i="13"/>
  <c r="G177" i="13"/>
  <c r="F178" i="13"/>
  <c r="G178" i="13"/>
  <c r="F179" i="13"/>
  <c r="G179" i="13"/>
  <c r="F180" i="13"/>
  <c r="G180" i="13"/>
  <c r="F181" i="13"/>
  <c r="G181" i="13"/>
  <c r="F182" i="13"/>
  <c r="G182" i="13"/>
  <c r="F183" i="13"/>
  <c r="G183" i="13"/>
  <c r="F184" i="13"/>
  <c r="G184" i="13"/>
  <c r="F185" i="13"/>
  <c r="G185" i="13"/>
  <c r="F186" i="13"/>
  <c r="G186" i="13"/>
  <c r="F187" i="13"/>
  <c r="G187" i="13"/>
  <c r="F188" i="13"/>
  <c r="G188" i="13"/>
  <c r="F189" i="13"/>
  <c r="G189" i="13"/>
  <c r="F190" i="13"/>
  <c r="G190" i="13"/>
  <c r="F191" i="13"/>
  <c r="G191" i="13"/>
  <c r="F192" i="13"/>
  <c r="G192" i="13"/>
  <c r="F193" i="13"/>
  <c r="G193" i="13"/>
  <c r="F194" i="13"/>
  <c r="G194" i="13"/>
  <c r="F195" i="13"/>
  <c r="G195" i="13"/>
  <c r="F196" i="13"/>
  <c r="G196" i="13"/>
  <c r="F197" i="13"/>
  <c r="G197" i="13"/>
  <c r="F198" i="13"/>
  <c r="G198" i="13"/>
  <c r="F199" i="13"/>
  <c r="G199" i="13"/>
  <c r="F200" i="13"/>
  <c r="G200" i="13"/>
  <c r="F201" i="13"/>
  <c r="G201" i="13"/>
  <c r="F202" i="13"/>
  <c r="G202" i="13"/>
  <c r="F203" i="13"/>
  <c r="G203" i="13"/>
  <c r="F204" i="13"/>
  <c r="G204" i="13"/>
  <c r="F205" i="13"/>
  <c r="G205" i="13"/>
  <c r="F206" i="13"/>
  <c r="G206" i="13"/>
  <c r="F207" i="13"/>
  <c r="G207" i="13"/>
  <c r="F208" i="13"/>
  <c r="G208" i="13"/>
  <c r="F209" i="13"/>
  <c r="G209" i="13"/>
  <c r="F210" i="13"/>
  <c r="G210" i="13"/>
  <c r="F211" i="13"/>
  <c r="G211" i="13"/>
  <c r="F212" i="13"/>
  <c r="G212" i="13"/>
  <c r="F213" i="13"/>
  <c r="G213" i="13"/>
  <c r="F214" i="13"/>
  <c r="G214" i="13"/>
  <c r="F215" i="13"/>
  <c r="G215" i="13"/>
  <c r="F216" i="13"/>
  <c r="G216" i="13"/>
  <c r="F217" i="13"/>
  <c r="G217" i="13"/>
  <c r="F218" i="13"/>
  <c r="G218" i="13"/>
  <c r="F219" i="13"/>
  <c r="G219" i="13"/>
  <c r="F220" i="13"/>
  <c r="G220" i="13"/>
  <c r="F221" i="13"/>
  <c r="G221" i="13"/>
  <c r="F222" i="13"/>
  <c r="G222" i="13"/>
  <c r="F223" i="13"/>
  <c r="G223" i="13"/>
  <c r="F224" i="13"/>
  <c r="G224" i="13"/>
  <c r="F225" i="13"/>
  <c r="G225" i="13"/>
  <c r="F226" i="13"/>
  <c r="G226" i="13"/>
  <c r="F227" i="13"/>
  <c r="G227" i="13"/>
  <c r="F228" i="13"/>
  <c r="G228" i="13"/>
  <c r="F229" i="13"/>
  <c r="G229" i="13"/>
  <c r="F230" i="13"/>
  <c r="G230" i="13"/>
  <c r="F231" i="13"/>
  <c r="G231" i="13"/>
  <c r="F232" i="13"/>
  <c r="G232" i="13"/>
  <c r="F233" i="13"/>
  <c r="G233" i="13"/>
  <c r="F234" i="13"/>
  <c r="G234" i="13"/>
  <c r="F235" i="13"/>
  <c r="G235" i="13"/>
  <c r="F236" i="13"/>
  <c r="G236" i="13"/>
  <c r="F237" i="13"/>
  <c r="G237" i="13"/>
  <c r="F238" i="13"/>
  <c r="G238" i="13"/>
  <c r="F239" i="13"/>
  <c r="G239" i="13"/>
  <c r="F240" i="13"/>
  <c r="G240" i="13"/>
  <c r="F241" i="13"/>
  <c r="G241" i="13"/>
  <c r="F242" i="13"/>
  <c r="G242" i="13"/>
  <c r="F243" i="13"/>
  <c r="G243" i="13"/>
  <c r="F244" i="13"/>
  <c r="G244" i="13"/>
  <c r="F245" i="13"/>
  <c r="G245" i="13"/>
  <c r="F246" i="13"/>
  <c r="G246" i="13"/>
  <c r="F247" i="13"/>
  <c r="G247" i="13"/>
  <c r="F248" i="13"/>
  <c r="G248" i="13"/>
  <c r="F249" i="13"/>
  <c r="G249" i="13"/>
  <c r="F250" i="13"/>
  <c r="G250" i="13"/>
  <c r="F251" i="13"/>
  <c r="G251" i="13"/>
  <c r="F252" i="13"/>
  <c r="G252" i="13"/>
  <c r="F253" i="13"/>
  <c r="G253" i="13"/>
  <c r="F254" i="13"/>
  <c r="G254" i="13"/>
  <c r="F255" i="13"/>
  <c r="G255" i="13"/>
  <c r="F256" i="13"/>
  <c r="G256" i="13"/>
  <c r="F257" i="13"/>
  <c r="G257" i="13"/>
  <c r="F258" i="13"/>
  <c r="G258" i="13"/>
  <c r="F259" i="13"/>
  <c r="G259" i="13"/>
  <c r="F260" i="13"/>
  <c r="G260" i="13"/>
  <c r="F261" i="13"/>
  <c r="G261" i="13"/>
  <c r="F262" i="13"/>
  <c r="G262" i="13"/>
  <c r="F263" i="13"/>
  <c r="G263" i="13"/>
  <c r="F264" i="13"/>
  <c r="G264" i="13"/>
  <c r="F265" i="13"/>
  <c r="G265" i="13"/>
  <c r="F266" i="13"/>
  <c r="G266" i="13"/>
  <c r="F267" i="13"/>
  <c r="G267" i="13"/>
  <c r="F268" i="13"/>
  <c r="G268" i="13"/>
  <c r="F269" i="13"/>
  <c r="G269" i="13"/>
  <c r="F270" i="13"/>
  <c r="G270" i="13"/>
  <c r="F271" i="13"/>
  <c r="G271" i="13"/>
  <c r="F272" i="13"/>
  <c r="G272" i="13"/>
  <c r="F273" i="13"/>
  <c r="G273" i="13"/>
  <c r="F274" i="13"/>
  <c r="G274" i="13"/>
  <c r="F275" i="13"/>
  <c r="G275" i="13"/>
  <c r="F276" i="13"/>
  <c r="G276" i="13"/>
  <c r="F277" i="13"/>
  <c r="G277" i="13"/>
  <c r="F278" i="13"/>
  <c r="G278" i="13"/>
  <c r="F279" i="13"/>
  <c r="G279" i="13"/>
  <c r="F280" i="13"/>
  <c r="G280" i="13"/>
  <c r="F281" i="13"/>
  <c r="G281" i="13"/>
  <c r="F282" i="13"/>
  <c r="G282" i="13"/>
  <c r="F283" i="13"/>
  <c r="G283" i="13"/>
  <c r="F284" i="13"/>
  <c r="G284" i="13"/>
  <c r="F285" i="13"/>
  <c r="G285" i="13"/>
  <c r="F286" i="13"/>
  <c r="G286" i="13"/>
  <c r="F287" i="13"/>
  <c r="G287" i="13"/>
  <c r="F288" i="13"/>
  <c r="G288" i="13"/>
  <c r="F289" i="13"/>
  <c r="G289" i="13"/>
  <c r="F290" i="13"/>
  <c r="G290" i="13"/>
  <c r="F291" i="13"/>
  <c r="G291" i="13"/>
  <c r="F292" i="13"/>
  <c r="G292" i="13"/>
  <c r="F293" i="13"/>
  <c r="G293" i="13"/>
  <c r="F294" i="13"/>
  <c r="G294" i="13"/>
  <c r="F295" i="13"/>
  <c r="G295" i="13"/>
  <c r="F296" i="13"/>
  <c r="G296" i="13"/>
  <c r="F297" i="13"/>
  <c r="G297" i="13"/>
  <c r="F298" i="13"/>
  <c r="G298" i="13"/>
  <c r="F299" i="13"/>
  <c r="G299" i="13"/>
  <c r="F300" i="13"/>
  <c r="G300" i="13"/>
  <c r="F301" i="13"/>
  <c r="G301" i="13"/>
  <c r="F302" i="13"/>
  <c r="G302" i="13"/>
  <c r="F303" i="13"/>
  <c r="G303" i="13"/>
  <c r="F304" i="13"/>
  <c r="G304" i="13"/>
  <c r="F305" i="13"/>
  <c r="G305" i="13"/>
  <c r="F306" i="13"/>
  <c r="G306" i="13"/>
  <c r="F307" i="13"/>
  <c r="G307" i="13"/>
  <c r="F308" i="13"/>
  <c r="G308" i="13"/>
  <c r="F309" i="13"/>
  <c r="G309" i="13"/>
  <c r="F310" i="13"/>
  <c r="G310" i="13"/>
  <c r="F311" i="13"/>
  <c r="G311" i="13"/>
  <c r="F312" i="13"/>
  <c r="G312" i="13"/>
  <c r="F313" i="13"/>
  <c r="G313" i="13"/>
  <c r="F314" i="13"/>
  <c r="G314" i="13"/>
  <c r="F315" i="13"/>
  <c r="G315" i="13"/>
  <c r="F316" i="13"/>
  <c r="G316" i="13"/>
  <c r="F317" i="13"/>
  <c r="G317" i="13"/>
  <c r="F318" i="13"/>
  <c r="G318" i="13"/>
  <c r="F319" i="13"/>
  <c r="G319" i="13"/>
  <c r="F320" i="13"/>
  <c r="G320" i="13"/>
  <c r="F321" i="13"/>
  <c r="G321" i="13"/>
  <c r="F322" i="13"/>
  <c r="G322" i="13"/>
  <c r="F323" i="13"/>
  <c r="G323" i="13"/>
  <c r="F324" i="13"/>
  <c r="G324" i="13"/>
  <c r="F325" i="13"/>
  <c r="G325" i="13"/>
  <c r="F326" i="13"/>
  <c r="G326" i="13"/>
  <c r="F327" i="13"/>
  <c r="G327" i="13"/>
  <c r="F328" i="13"/>
  <c r="G328" i="13"/>
  <c r="F329" i="13"/>
  <c r="G329" i="13"/>
  <c r="F330" i="13"/>
  <c r="G330" i="13"/>
  <c r="F331" i="13"/>
  <c r="G331" i="13"/>
  <c r="F332" i="13"/>
  <c r="G332" i="13"/>
  <c r="F333" i="13"/>
  <c r="G333" i="13"/>
  <c r="F334" i="13"/>
  <c r="G334" i="13"/>
  <c r="F335" i="13"/>
  <c r="G335" i="13"/>
  <c r="F336" i="13"/>
  <c r="G336" i="13"/>
  <c r="F337" i="13"/>
  <c r="G337" i="13"/>
  <c r="F338" i="13"/>
  <c r="G338" i="13"/>
  <c r="F339" i="13"/>
  <c r="G339" i="13"/>
  <c r="F340" i="13"/>
  <c r="G340" i="13"/>
  <c r="F341" i="13"/>
  <c r="G341" i="13"/>
  <c r="F342" i="13"/>
  <c r="G342" i="13"/>
  <c r="F343" i="13"/>
  <c r="G343" i="13"/>
  <c r="F344" i="13"/>
  <c r="G344" i="13"/>
  <c r="F345" i="13"/>
  <c r="G345" i="13"/>
  <c r="F346" i="13"/>
  <c r="G346" i="13"/>
  <c r="F347" i="13"/>
  <c r="G347" i="13"/>
  <c r="F57" i="13"/>
  <c r="G57" i="13"/>
  <c r="F58" i="13"/>
  <c r="G58" i="13"/>
  <c r="F59" i="13"/>
  <c r="G59" i="13"/>
  <c r="F60" i="13"/>
  <c r="G60" i="13"/>
  <c r="F61" i="13"/>
  <c r="G61" i="13"/>
  <c r="F62" i="13"/>
  <c r="G62" i="13"/>
  <c r="F63" i="13"/>
  <c r="G63" i="13"/>
  <c r="F64" i="13"/>
  <c r="G64" i="13"/>
  <c r="F65" i="13"/>
  <c r="G65" i="13"/>
  <c r="F66" i="13"/>
  <c r="G66" i="13"/>
  <c r="F67" i="13"/>
  <c r="G67" i="13"/>
  <c r="F68" i="13"/>
  <c r="G68" i="13"/>
  <c r="F69" i="13"/>
  <c r="G69" i="13"/>
  <c r="F70" i="13"/>
  <c r="G70" i="13"/>
  <c r="F71" i="13"/>
  <c r="G71" i="13"/>
  <c r="F72" i="13"/>
  <c r="G72" i="13"/>
  <c r="F73" i="13"/>
  <c r="G73" i="13"/>
  <c r="F74" i="13"/>
  <c r="G74" i="13"/>
  <c r="F75" i="13"/>
  <c r="G75" i="13"/>
  <c r="F76" i="13"/>
  <c r="G76" i="13"/>
  <c r="F77" i="13"/>
  <c r="G77" i="13"/>
  <c r="F78" i="13"/>
  <c r="G78" i="13"/>
  <c r="F79" i="13"/>
  <c r="G79" i="13"/>
  <c r="F80" i="13"/>
  <c r="G80" i="13"/>
  <c r="F81" i="13"/>
  <c r="G81" i="13"/>
  <c r="F82" i="13"/>
  <c r="G82" i="13"/>
  <c r="F83" i="13"/>
  <c r="G83" i="13"/>
  <c r="F84" i="13"/>
  <c r="G84" i="13"/>
  <c r="F85" i="13"/>
  <c r="G85" i="13"/>
  <c r="F86" i="13"/>
  <c r="G86" i="13"/>
  <c r="F87" i="13"/>
  <c r="G87" i="13"/>
  <c r="F88" i="13"/>
  <c r="G88" i="13"/>
  <c r="F89" i="13"/>
  <c r="G89" i="13"/>
  <c r="F90" i="13"/>
  <c r="G90" i="13"/>
  <c r="F91" i="13"/>
  <c r="G91" i="13"/>
  <c r="F92" i="13"/>
  <c r="G92" i="13"/>
  <c r="F93" i="13"/>
  <c r="G93" i="13"/>
  <c r="F94" i="13"/>
  <c r="G94" i="13"/>
  <c r="F95" i="13"/>
  <c r="G95" i="13"/>
  <c r="F96" i="13"/>
  <c r="G96" i="13"/>
  <c r="F97" i="13"/>
  <c r="G97" i="13"/>
  <c r="F98" i="13"/>
  <c r="G98" i="13"/>
  <c r="F99" i="13"/>
  <c r="G99" i="13"/>
  <c r="F100" i="13"/>
  <c r="G100" i="13"/>
  <c r="F101" i="13"/>
  <c r="G101" i="13"/>
  <c r="F102" i="13"/>
  <c r="G102" i="13"/>
  <c r="F103" i="13"/>
  <c r="G103" i="13"/>
  <c r="F104" i="13"/>
  <c r="G104" i="13"/>
  <c r="F105" i="13"/>
  <c r="G105" i="13"/>
  <c r="F106" i="13"/>
  <c r="G106" i="13"/>
  <c r="F107" i="13"/>
  <c r="G107" i="13"/>
  <c r="F108" i="13"/>
  <c r="G108" i="13"/>
  <c r="F109" i="13"/>
  <c r="G109" i="13"/>
  <c r="F110" i="13"/>
  <c r="G110" i="13"/>
  <c r="F111" i="13"/>
  <c r="G111" i="13"/>
  <c r="F2" i="13"/>
  <c r="G2" i="13"/>
  <c r="F3" i="13"/>
  <c r="G3" i="13"/>
  <c r="F4" i="13"/>
  <c r="G4" i="13"/>
  <c r="F5" i="13"/>
  <c r="G5" i="13"/>
  <c r="F6" i="13"/>
  <c r="G6" i="13"/>
  <c r="F7" i="13"/>
  <c r="G7" i="13"/>
  <c r="F8" i="13"/>
  <c r="G8" i="13"/>
  <c r="F9" i="13"/>
  <c r="G9" i="13"/>
  <c r="F10" i="13"/>
  <c r="G10" i="13"/>
  <c r="F11" i="13"/>
  <c r="G11" i="13"/>
  <c r="F12" i="13"/>
  <c r="G12" i="13"/>
  <c r="F13" i="13"/>
  <c r="G13" i="13"/>
  <c r="F14" i="13"/>
  <c r="G14" i="13"/>
  <c r="F15" i="13"/>
  <c r="G15" i="13"/>
  <c r="F16" i="13"/>
  <c r="G16" i="13"/>
  <c r="F17" i="13"/>
  <c r="G17" i="13"/>
  <c r="F18" i="13"/>
  <c r="G18" i="13"/>
  <c r="F19" i="13"/>
  <c r="G19" i="13"/>
  <c r="F20" i="13"/>
  <c r="G20" i="13"/>
  <c r="F21" i="13"/>
  <c r="G21" i="13"/>
  <c r="F22" i="13"/>
  <c r="G22" i="13"/>
  <c r="F23" i="13"/>
  <c r="G23" i="13"/>
  <c r="F24" i="13"/>
  <c r="G24" i="13"/>
  <c r="F25" i="13"/>
  <c r="G25" i="13"/>
  <c r="F26" i="13"/>
  <c r="G26" i="13"/>
  <c r="F27" i="13"/>
  <c r="G27" i="13"/>
  <c r="F28" i="13"/>
  <c r="G28" i="13"/>
  <c r="F29" i="13"/>
  <c r="G29" i="13"/>
  <c r="F30" i="13"/>
  <c r="G30" i="13"/>
  <c r="F31" i="13"/>
  <c r="G31" i="13"/>
  <c r="F32" i="13"/>
  <c r="G32" i="13"/>
  <c r="F33" i="13"/>
  <c r="G33" i="13"/>
  <c r="F34" i="13"/>
  <c r="G34" i="13"/>
  <c r="F35" i="13"/>
  <c r="G35" i="13"/>
  <c r="F36" i="13"/>
  <c r="G36" i="13"/>
  <c r="F37" i="13"/>
  <c r="G37" i="13"/>
  <c r="F38" i="13"/>
  <c r="G38" i="13"/>
  <c r="F39" i="13"/>
  <c r="G39" i="13"/>
  <c r="F40" i="13"/>
  <c r="G40" i="13"/>
  <c r="F41" i="13"/>
  <c r="G41" i="13"/>
  <c r="F42" i="13"/>
  <c r="G42" i="13"/>
  <c r="F43" i="13"/>
  <c r="G43" i="13"/>
  <c r="F44" i="13"/>
  <c r="G44" i="13"/>
  <c r="F45" i="13"/>
  <c r="G45" i="13"/>
  <c r="F46" i="13"/>
  <c r="G46" i="13"/>
  <c r="F47" i="13"/>
  <c r="G47" i="13"/>
  <c r="F48" i="13"/>
  <c r="G48" i="13"/>
  <c r="F49" i="13"/>
  <c r="G49" i="13"/>
  <c r="F50" i="13"/>
  <c r="G50" i="13"/>
  <c r="F51" i="13"/>
  <c r="G51" i="13"/>
  <c r="F52" i="13"/>
  <c r="G52" i="13"/>
  <c r="F53" i="13"/>
  <c r="G53" i="13"/>
  <c r="F54" i="13"/>
  <c r="G54" i="13"/>
  <c r="F55" i="13"/>
  <c r="G55" i="13"/>
  <c r="F56" i="13"/>
  <c r="G56" i="13"/>
  <c r="G1" i="13"/>
  <c r="E335" i="12"/>
  <c r="E336" i="12"/>
  <c r="E337" i="12"/>
  <c r="E338" i="12"/>
  <c r="E339" i="12"/>
  <c r="E340" i="12"/>
  <c r="E341" i="12"/>
  <c r="E342" i="12"/>
  <c r="E343" i="12"/>
  <c r="E344" i="12"/>
  <c r="E345" i="12"/>
  <c r="E346" i="12"/>
  <c r="E347" i="12"/>
  <c r="E348" i="12"/>
  <c r="E349" i="12"/>
  <c r="E350" i="12"/>
  <c r="E351" i="12"/>
  <c r="E352" i="12"/>
  <c r="D335" i="12"/>
  <c r="D336" i="12"/>
  <c r="D337" i="12"/>
  <c r="D338" i="12"/>
  <c r="D339" i="12"/>
  <c r="D340" i="12"/>
  <c r="D341" i="12"/>
  <c r="D342" i="12"/>
  <c r="D343" i="12"/>
  <c r="D344" i="12"/>
  <c r="D345" i="12"/>
  <c r="D346" i="12"/>
  <c r="D347" i="12"/>
  <c r="D348" i="12"/>
  <c r="D349" i="12"/>
  <c r="D350" i="12"/>
  <c r="D351" i="12"/>
  <c r="D352" i="12"/>
  <c r="B71" i="14"/>
  <c r="A71" i="14"/>
  <c r="M40" i="14"/>
  <c r="L40" i="14"/>
  <c r="M39" i="14"/>
  <c r="L39" i="14"/>
  <c r="M38" i="14"/>
  <c r="L38" i="14"/>
  <c r="M37" i="14"/>
  <c r="L37" i="14"/>
  <c r="M36" i="14"/>
  <c r="L36" i="14"/>
  <c r="M35" i="14"/>
  <c r="L35" i="14"/>
  <c r="M34" i="14"/>
  <c r="L34" i="14"/>
  <c r="M33" i="14"/>
  <c r="L33" i="14"/>
  <c r="M32" i="14"/>
  <c r="L32" i="14"/>
  <c r="B66" i="14"/>
  <c r="B65" i="14"/>
  <c r="C62" i="14"/>
  <c r="C61" i="14"/>
  <c r="B62" i="14"/>
  <c r="B61" i="14"/>
  <c r="A58" i="14"/>
  <c r="A55" i="14"/>
  <c r="A53" i="14"/>
  <c r="H50" i="14"/>
  <c r="H49" i="14"/>
  <c r="G49" i="14"/>
  <c r="G50" i="14"/>
  <c r="D50" i="14"/>
  <c r="D49" i="14"/>
  <c r="G32" i="14"/>
  <c r="J40" i="14"/>
  <c r="F40" i="14"/>
  <c r="D40" i="14"/>
  <c r="G40" i="14"/>
  <c r="H40" i="14"/>
  <c r="I40" i="14"/>
  <c r="J39" i="14"/>
  <c r="F39" i="14"/>
  <c r="D39" i="14"/>
  <c r="G39" i="14"/>
  <c r="H39" i="14"/>
  <c r="I39" i="14"/>
  <c r="J38" i="14"/>
  <c r="F38" i="14"/>
  <c r="D38" i="14"/>
  <c r="G38" i="14"/>
  <c r="H38" i="14"/>
  <c r="I38" i="14"/>
  <c r="J37" i="14"/>
  <c r="F37" i="14"/>
  <c r="D37" i="14"/>
  <c r="G37" i="14"/>
  <c r="H37" i="14"/>
  <c r="I37" i="14"/>
  <c r="J36" i="14"/>
  <c r="F36" i="14"/>
  <c r="D36" i="14"/>
  <c r="G36" i="14"/>
  <c r="H36" i="14"/>
  <c r="I36" i="14"/>
  <c r="J35" i="14"/>
  <c r="F35" i="14"/>
  <c r="D35" i="14"/>
  <c r="G35" i="14"/>
  <c r="H35" i="14"/>
  <c r="I35" i="14"/>
  <c r="J34" i="14"/>
  <c r="F34" i="14"/>
  <c r="D34" i="14"/>
  <c r="G34" i="14"/>
  <c r="H34" i="14"/>
  <c r="I34" i="14"/>
  <c r="J33" i="14"/>
  <c r="F33" i="14"/>
  <c r="D33" i="14"/>
  <c r="G33" i="14"/>
  <c r="H33" i="14"/>
  <c r="I33" i="14"/>
  <c r="J32" i="14"/>
  <c r="F32" i="14"/>
  <c r="D32" i="14"/>
  <c r="H32" i="14"/>
  <c r="I32" i="14"/>
  <c r="A327" i="13"/>
  <c r="A328" i="13"/>
  <c r="C328" i="13"/>
  <c r="A329" i="13"/>
  <c r="C329" i="13"/>
  <c r="A330" i="13"/>
  <c r="A331" i="13"/>
  <c r="A332" i="13"/>
  <c r="A333" i="13"/>
  <c r="A334" i="13"/>
  <c r="A335" i="13"/>
  <c r="A336" i="13"/>
  <c r="A337" i="13"/>
  <c r="A338" i="13"/>
  <c r="A339" i="13"/>
  <c r="A340" i="13"/>
  <c r="A341" i="13"/>
  <c r="A342" i="13"/>
  <c r="A343" i="13"/>
  <c r="A344" i="13"/>
  <c r="A345" i="13"/>
  <c r="A346" i="13"/>
  <c r="A347" i="13"/>
  <c r="A326" i="13"/>
  <c r="A325" i="13"/>
  <c r="A324" i="13"/>
  <c r="A323" i="13"/>
  <c r="A322" i="13"/>
  <c r="A321" i="13"/>
  <c r="A320" i="13"/>
  <c r="A319" i="13"/>
  <c r="A318" i="13"/>
  <c r="A317" i="13"/>
  <c r="A316" i="13"/>
  <c r="A315" i="13"/>
  <c r="A314" i="13"/>
  <c r="A313" i="13"/>
  <c r="A312" i="13"/>
  <c r="A311" i="13"/>
  <c r="A310" i="13"/>
  <c r="C309" i="13"/>
  <c r="A309" i="13"/>
  <c r="A308" i="13"/>
  <c r="A307" i="13"/>
  <c r="A306" i="13"/>
  <c r="A305" i="13"/>
  <c r="A304" i="13"/>
  <c r="A303" i="13"/>
  <c r="A302" i="13"/>
  <c r="A301" i="13"/>
  <c r="A300" i="13"/>
  <c r="A299" i="13"/>
  <c r="A298" i="13"/>
  <c r="A297" i="13"/>
  <c r="A296" i="13"/>
  <c r="A295" i="13"/>
  <c r="A294" i="13"/>
  <c r="A293" i="13"/>
  <c r="A292" i="13"/>
  <c r="A291" i="13"/>
  <c r="A290" i="13"/>
  <c r="A289" i="13"/>
  <c r="A288" i="13"/>
  <c r="A287" i="13"/>
  <c r="A286" i="13"/>
  <c r="A285" i="13"/>
  <c r="A284" i="13"/>
  <c r="A283" i="13"/>
  <c r="A282" i="13"/>
  <c r="A281" i="13"/>
  <c r="A280" i="13"/>
  <c r="A279" i="13"/>
  <c r="A278" i="13"/>
  <c r="A277" i="13"/>
  <c r="A276" i="13"/>
  <c r="A275" i="13"/>
  <c r="A274" i="13"/>
  <c r="A273" i="13"/>
  <c r="A272" i="13"/>
  <c r="A271" i="13"/>
  <c r="A270" i="13"/>
  <c r="A269" i="13"/>
  <c r="A268" i="13"/>
  <c r="A267" i="13"/>
  <c r="A266" i="13"/>
  <c r="A265" i="13"/>
  <c r="A264" i="13"/>
  <c r="A263" i="13"/>
  <c r="A262" i="13"/>
  <c r="A261" i="13"/>
  <c r="A260" i="13"/>
  <c r="A259" i="13"/>
  <c r="A258" i="13"/>
  <c r="A257" i="13"/>
  <c r="A256" i="13"/>
  <c r="A255" i="13"/>
  <c r="C254" i="13"/>
  <c r="A254" i="13"/>
  <c r="A253" i="13"/>
  <c r="A252" i="13"/>
  <c r="A251" i="13"/>
  <c r="A250" i="13"/>
  <c r="A249" i="13"/>
  <c r="A248" i="13"/>
  <c r="A247" i="13"/>
  <c r="A246" i="13"/>
  <c r="A245" i="13"/>
  <c r="C244" i="13"/>
  <c r="A244" i="13"/>
  <c r="A243" i="13"/>
  <c r="A242" i="13"/>
  <c r="A241" i="13"/>
  <c r="A240" i="13"/>
  <c r="A239" i="13"/>
  <c r="A238" i="13"/>
  <c r="A237" i="13"/>
  <c r="A236" i="13"/>
  <c r="A235" i="13"/>
  <c r="A234" i="13"/>
  <c r="A233" i="13"/>
  <c r="A232" i="13"/>
  <c r="A231" i="13"/>
  <c r="A230" i="13"/>
  <c r="A229" i="13"/>
  <c r="A228" i="13"/>
  <c r="C227" i="13"/>
  <c r="A227" i="13"/>
  <c r="C226" i="13"/>
  <c r="A226" i="13"/>
  <c r="C225" i="13"/>
  <c r="A225" i="13"/>
  <c r="C224" i="13"/>
  <c r="A224" i="13"/>
  <c r="A223" i="13"/>
  <c r="A222" i="13"/>
  <c r="A221" i="13"/>
  <c r="A220" i="13"/>
  <c r="A219" i="13"/>
  <c r="A218" i="13"/>
  <c r="A217" i="13"/>
  <c r="A216" i="13"/>
  <c r="A215" i="13"/>
  <c r="A214" i="13"/>
  <c r="A213" i="13"/>
  <c r="A212" i="13"/>
  <c r="A211" i="13"/>
  <c r="A210" i="13"/>
  <c r="A209" i="13"/>
  <c r="A208" i="13"/>
  <c r="A207" i="13"/>
  <c r="A206" i="13"/>
  <c r="A205" i="13"/>
  <c r="A204" i="13"/>
  <c r="A203" i="13"/>
  <c r="A202" i="13"/>
  <c r="A201" i="13"/>
  <c r="A200" i="13"/>
  <c r="A199" i="13"/>
  <c r="A198" i="13"/>
  <c r="A197" i="13"/>
  <c r="A196" i="13"/>
  <c r="A195" i="13"/>
  <c r="A194" i="13"/>
  <c r="A193" i="13"/>
  <c r="A192" i="13"/>
  <c r="A191" i="13"/>
  <c r="A190" i="13"/>
  <c r="A189" i="13"/>
  <c r="A188" i="13"/>
  <c r="A187" i="13"/>
  <c r="A186" i="13"/>
  <c r="A185" i="13"/>
  <c r="A184" i="13"/>
  <c r="A183" i="13"/>
  <c r="A182" i="13"/>
  <c r="A181" i="13"/>
  <c r="A180" i="13"/>
  <c r="A179" i="13"/>
  <c r="A178" i="13"/>
  <c r="A177" i="13"/>
  <c r="A176" i="13"/>
  <c r="C175" i="13"/>
  <c r="A175" i="13"/>
  <c r="C174" i="13"/>
  <c r="A174" i="13"/>
  <c r="A173" i="13"/>
  <c r="A172" i="13"/>
  <c r="A171" i="13"/>
  <c r="A170" i="13"/>
  <c r="A169" i="13"/>
  <c r="A168" i="13"/>
  <c r="A167" i="13"/>
  <c r="A166" i="13"/>
  <c r="A165" i="13"/>
  <c r="A164" i="13"/>
  <c r="A163" i="13"/>
  <c r="A162" i="13"/>
  <c r="A161" i="13"/>
  <c r="A160" i="13"/>
  <c r="A159" i="13"/>
  <c r="A158" i="13"/>
  <c r="A157" i="13"/>
  <c r="A156" i="13"/>
  <c r="A155" i="13"/>
  <c r="A154" i="13"/>
  <c r="A153" i="13"/>
  <c r="A152" i="13"/>
  <c r="A151" i="13"/>
  <c r="A150" i="13"/>
  <c r="A149" i="13"/>
  <c r="A148" i="13"/>
  <c r="A147" i="13"/>
  <c r="A146" i="13"/>
  <c r="A145" i="13"/>
  <c r="A144" i="13"/>
  <c r="A143" i="13"/>
  <c r="A142" i="13"/>
  <c r="C141" i="13"/>
  <c r="A141" i="13"/>
  <c r="C140" i="13"/>
  <c r="A140" i="13"/>
  <c r="A139" i="13"/>
  <c r="A138" i="13"/>
  <c r="A137" i="13"/>
  <c r="A136" i="13"/>
  <c r="A135" i="13"/>
  <c r="A134" i="13"/>
  <c r="A133" i="13"/>
  <c r="A132" i="13"/>
  <c r="A131" i="13"/>
  <c r="A130" i="13"/>
  <c r="A129" i="13"/>
  <c r="A128" i="13"/>
  <c r="A127" i="13"/>
  <c r="A126" i="13"/>
  <c r="A125" i="13"/>
  <c r="A124" i="13"/>
  <c r="A123" i="13"/>
  <c r="A122" i="13"/>
  <c r="A121" i="13"/>
  <c r="A120" i="13"/>
  <c r="A119" i="13"/>
  <c r="A118" i="13"/>
  <c r="A117" i="13"/>
  <c r="A116" i="13"/>
  <c r="A115" i="13"/>
  <c r="A114" i="13"/>
  <c r="A113" i="13"/>
  <c r="A112" i="13"/>
  <c r="A111" i="13"/>
  <c r="A110" i="13"/>
  <c r="A109" i="13"/>
  <c r="A108" i="13"/>
  <c r="C107" i="13"/>
  <c r="A107" i="13"/>
  <c r="C106" i="13"/>
  <c r="A106" i="13"/>
  <c r="A105" i="13"/>
  <c r="A104" i="13"/>
  <c r="A103" i="13"/>
  <c r="A102" i="13"/>
  <c r="A101" i="13"/>
  <c r="A100" i="13"/>
  <c r="A99" i="13"/>
  <c r="A98" i="13"/>
  <c r="A97" i="13"/>
  <c r="A96" i="13"/>
  <c r="A95" i="13"/>
  <c r="A94" i="13"/>
  <c r="A93" i="13"/>
  <c r="A92" i="13"/>
  <c r="A91" i="13"/>
  <c r="A90" i="13"/>
  <c r="C89" i="13"/>
  <c r="A89" i="13"/>
  <c r="C88" i="13"/>
  <c r="A88" i="13"/>
  <c r="A87" i="13"/>
  <c r="A86" i="13"/>
  <c r="A85" i="13"/>
  <c r="A84" i="13"/>
  <c r="A83" i="13"/>
  <c r="A82" i="13"/>
  <c r="A81" i="13"/>
  <c r="A80" i="13"/>
  <c r="A79" i="13"/>
  <c r="A78" i="13"/>
  <c r="A77" i="13"/>
  <c r="A76" i="13"/>
  <c r="A75" i="13"/>
  <c r="A74" i="13"/>
  <c r="A73" i="13"/>
  <c r="A72" i="13"/>
  <c r="C71" i="13"/>
  <c r="A71" i="13"/>
  <c r="C70" i="13"/>
  <c r="A70" i="13"/>
  <c r="A69" i="13"/>
  <c r="A68" i="13"/>
  <c r="A67" i="13"/>
  <c r="A66" i="13"/>
  <c r="A65" i="13"/>
  <c r="A64" i="13"/>
  <c r="A63" i="13"/>
  <c r="A62" i="13"/>
  <c r="A61" i="13"/>
  <c r="A60" i="13"/>
  <c r="A59" i="13"/>
  <c r="A58" i="13"/>
  <c r="A57" i="13"/>
  <c r="A56" i="13"/>
  <c r="C55" i="13"/>
  <c r="A55" i="13"/>
  <c r="C54"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C21" i="13"/>
  <c r="A21" i="13"/>
  <c r="C20" i="13"/>
  <c r="A20" i="13"/>
  <c r="A19" i="13"/>
  <c r="A18" i="13"/>
  <c r="A17" i="13"/>
  <c r="A16" i="13"/>
  <c r="A15" i="13"/>
  <c r="A14" i="13"/>
  <c r="A13" i="13"/>
  <c r="A12" i="13"/>
  <c r="A11" i="13"/>
  <c r="A10" i="13"/>
  <c r="A9" i="13"/>
  <c r="A8" i="13"/>
  <c r="A7" i="13"/>
  <c r="A6" i="13"/>
  <c r="A5" i="13"/>
  <c r="A4" i="13"/>
  <c r="A3" i="13"/>
  <c r="A2" i="13"/>
  <c r="A1" i="13"/>
  <c r="E1" i="13"/>
  <c r="F1" i="13"/>
  <c r="D1" i="13"/>
  <c r="C1" i="13"/>
  <c r="B1" i="13"/>
  <c r="B324" i="12"/>
  <c r="B325" i="12"/>
  <c r="B326" i="12"/>
  <c r="B327" i="12"/>
  <c r="B328" i="12"/>
  <c r="B329" i="12"/>
  <c r="B330" i="12"/>
  <c r="B331" i="12"/>
  <c r="B332" i="12"/>
  <c r="B327" i="13"/>
  <c r="C324" i="12"/>
  <c r="C325" i="12"/>
  <c r="C326" i="12"/>
  <c r="C327" i="12"/>
  <c r="C328" i="12"/>
  <c r="C329" i="12"/>
  <c r="C330" i="12"/>
  <c r="C331" i="12"/>
  <c r="C332" i="12"/>
  <c r="C327" i="13"/>
  <c r="E251" i="12"/>
  <c r="E252" i="12"/>
  <c r="E253" i="12"/>
  <c r="E254" i="12"/>
  <c r="E255" i="12"/>
  <c r="E256" i="12"/>
  <c r="E257" i="12"/>
  <c r="E258" i="12"/>
  <c r="E259" i="12"/>
  <c r="E260" i="12"/>
  <c r="E261" i="12"/>
  <c r="E262" i="12"/>
  <c r="E263" i="12"/>
  <c r="E264" i="12"/>
  <c r="E265" i="12"/>
  <c r="E266" i="12"/>
  <c r="E267" i="12"/>
  <c r="E268" i="12"/>
  <c r="E269" i="12"/>
  <c r="E270" i="12"/>
  <c r="E271" i="12"/>
  <c r="E272" i="12"/>
  <c r="E273" i="12"/>
  <c r="E274" i="12"/>
  <c r="E275" i="12"/>
  <c r="E276" i="12"/>
  <c r="E277" i="12"/>
  <c r="E278" i="12"/>
  <c r="E279" i="12"/>
  <c r="E280" i="12"/>
  <c r="E281" i="12"/>
  <c r="E282" i="12"/>
  <c r="E283" i="12"/>
  <c r="E284" i="12"/>
  <c r="E285" i="12"/>
  <c r="E286" i="12"/>
  <c r="E287" i="12"/>
  <c r="E288" i="12"/>
  <c r="E289" i="12"/>
  <c r="E290" i="12"/>
  <c r="E291" i="12"/>
  <c r="E292" i="12"/>
  <c r="E293" i="12"/>
  <c r="E294" i="12"/>
  <c r="E295" i="12"/>
  <c r="E296" i="12"/>
  <c r="E297" i="12"/>
  <c r="E298" i="12"/>
  <c r="E299" i="12"/>
  <c r="E300" i="12"/>
  <c r="E301" i="12"/>
  <c r="E302" i="12"/>
  <c r="E303" i="12"/>
  <c r="E304" i="12"/>
  <c r="E305" i="12"/>
  <c r="E306" i="12"/>
  <c r="E307" i="12"/>
  <c r="E308" i="12"/>
  <c r="E309" i="12"/>
  <c r="E310" i="12"/>
  <c r="E311" i="12"/>
  <c r="E312" i="12"/>
  <c r="E313" i="12"/>
  <c r="E315" i="12"/>
  <c r="E316" i="12"/>
  <c r="E317" i="12"/>
  <c r="E318" i="12"/>
  <c r="E319" i="12"/>
  <c r="E320" i="12"/>
  <c r="E321" i="12"/>
  <c r="E322" i="12"/>
  <c r="E323" i="12"/>
  <c r="E324" i="12"/>
  <c r="E325" i="12"/>
  <c r="E326" i="12"/>
  <c r="E327" i="12"/>
  <c r="E328" i="12"/>
  <c r="E329" i="12"/>
  <c r="E330" i="12"/>
  <c r="E331" i="12"/>
  <c r="E332" i="12"/>
  <c r="I332" i="12"/>
  <c r="D327" i="13"/>
  <c r="J332" i="12"/>
  <c r="E327" i="13"/>
  <c r="K332" i="12"/>
  <c r="B333" i="12"/>
  <c r="B328" i="13"/>
  <c r="E333" i="12"/>
  <c r="I333" i="12"/>
  <c r="D328" i="13"/>
  <c r="J333" i="12"/>
  <c r="E328" i="13"/>
  <c r="K333" i="12"/>
  <c r="B334" i="12"/>
  <c r="B329" i="13"/>
  <c r="E334" i="12"/>
  <c r="I334" i="12"/>
  <c r="D329" i="13"/>
  <c r="J334" i="12"/>
  <c r="E329" i="13"/>
  <c r="K334" i="12"/>
  <c r="B335" i="12"/>
  <c r="B330" i="13"/>
  <c r="C335" i="12"/>
  <c r="C330" i="13"/>
  <c r="D330" i="13"/>
  <c r="J335" i="12"/>
  <c r="E330" i="13"/>
  <c r="K335" i="12"/>
  <c r="B336" i="12"/>
  <c r="B331" i="13"/>
  <c r="C336" i="12"/>
  <c r="C331" i="13"/>
  <c r="D331" i="13"/>
  <c r="J336" i="12"/>
  <c r="E331" i="13"/>
  <c r="K336" i="12"/>
  <c r="B337" i="12"/>
  <c r="B332" i="13"/>
  <c r="C337" i="12"/>
  <c r="C332" i="13"/>
  <c r="D332" i="13"/>
  <c r="J337" i="12"/>
  <c r="E332" i="13"/>
  <c r="K337" i="12"/>
  <c r="B338" i="12"/>
  <c r="B333" i="13"/>
  <c r="C338" i="12"/>
  <c r="C333" i="13"/>
  <c r="D333" i="13"/>
  <c r="J338" i="12"/>
  <c r="E333" i="13"/>
  <c r="K338" i="12"/>
  <c r="B339" i="12"/>
  <c r="B334" i="13"/>
  <c r="C339" i="12"/>
  <c r="C334" i="13"/>
  <c r="D334" i="13"/>
  <c r="J339" i="12"/>
  <c r="E334" i="13"/>
  <c r="K339" i="12"/>
  <c r="B340" i="12"/>
  <c r="B335" i="13"/>
  <c r="C340" i="12"/>
  <c r="C335" i="13"/>
  <c r="D335" i="13"/>
  <c r="J340" i="12"/>
  <c r="E335" i="13"/>
  <c r="K340" i="12"/>
  <c r="B341" i="12"/>
  <c r="B336" i="13"/>
  <c r="C341" i="12"/>
  <c r="C336" i="13"/>
  <c r="D336" i="13"/>
  <c r="J341" i="12"/>
  <c r="E336" i="13"/>
  <c r="K341" i="12"/>
  <c r="B342" i="12"/>
  <c r="B337" i="13"/>
  <c r="C342" i="12"/>
  <c r="C337" i="13"/>
  <c r="D337" i="13"/>
  <c r="J342" i="12"/>
  <c r="E337" i="13"/>
  <c r="K342" i="12"/>
  <c r="B343" i="12"/>
  <c r="B338" i="13"/>
  <c r="C343" i="12"/>
  <c r="C338" i="13"/>
  <c r="D338" i="13"/>
  <c r="J343" i="12"/>
  <c r="E338" i="13"/>
  <c r="K343" i="12"/>
  <c r="B344" i="12"/>
  <c r="B339" i="13"/>
  <c r="C344" i="12"/>
  <c r="C339" i="13"/>
  <c r="D339" i="13"/>
  <c r="J344" i="12"/>
  <c r="E339" i="13"/>
  <c r="B345" i="12"/>
  <c r="B340" i="13"/>
  <c r="C345" i="12"/>
  <c r="C340" i="13"/>
  <c r="D340" i="13"/>
  <c r="J345" i="12"/>
  <c r="E340" i="13"/>
  <c r="B346" i="12"/>
  <c r="B341" i="13"/>
  <c r="C346" i="12"/>
  <c r="C341" i="13"/>
  <c r="D341" i="13"/>
  <c r="J346" i="12"/>
  <c r="E341" i="13"/>
  <c r="B347" i="12"/>
  <c r="B342" i="13"/>
  <c r="C347" i="12"/>
  <c r="C342" i="13"/>
  <c r="D342" i="13"/>
  <c r="J347" i="12"/>
  <c r="E342" i="13"/>
  <c r="B348" i="12"/>
  <c r="B343" i="13"/>
  <c r="C348" i="12"/>
  <c r="C343" i="13"/>
  <c r="D343" i="13"/>
  <c r="J348" i="12"/>
  <c r="E343" i="13"/>
  <c r="B349" i="12"/>
  <c r="B344" i="13"/>
  <c r="C349" i="12"/>
  <c r="C344" i="13"/>
  <c r="D344" i="13"/>
  <c r="J349" i="12"/>
  <c r="E344" i="13"/>
  <c r="B350" i="12"/>
  <c r="B345" i="13"/>
  <c r="C350" i="12"/>
  <c r="C345" i="13"/>
  <c r="D345" i="13"/>
  <c r="J350" i="12"/>
  <c r="E345" i="13"/>
  <c r="B351" i="12"/>
  <c r="B346" i="13"/>
  <c r="C351" i="12"/>
  <c r="C346" i="13"/>
  <c r="D346" i="13"/>
  <c r="J351" i="12"/>
  <c r="E346" i="13"/>
  <c r="B352" i="12"/>
  <c r="B347" i="13"/>
  <c r="C352" i="12"/>
  <c r="C347" i="13"/>
  <c r="D347" i="13"/>
  <c r="J352" i="12"/>
  <c r="E347" i="13"/>
  <c r="K331" i="12"/>
  <c r="J331" i="12"/>
  <c r="E326" i="13"/>
  <c r="I331" i="12"/>
  <c r="D326" i="13"/>
  <c r="C326" i="13"/>
  <c r="B326" i="13"/>
  <c r="K330" i="12"/>
  <c r="J330" i="12"/>
  <c r="E325" i="13"/>
  <c r="I330" i="12"/>
  <c r="D325" i="13"/>
  <c r="C325" i="13"/>
  <c r="B325" i="13"/>
  <c r="K329" i="12"/>
  <c r="J329" i="12"/>
  <c r="E324" i="13"/>
  <c r="I329" i="12"/>
  <c r="D324" i="13"/>
  <c r="C324" i="13"/>
  <c r="B324" i="13"/>
  <c r="K328" i="12"/>
  <c r="J328" i="12"/>
  <c r="E323" i="13"/>
  <c r="I328" i="12"/>
  <c r="D323" i="13"/>
  <c r="C323" i="13"/>
  <c r="B323" i="13"/>
  <c r="K327" i="12"/>
  <c r="J327" i="12"/>
  <c r="E322" i="13"/>
  <c r="I327" i="12"/>
  <c r="D322" i="13"/>
  <c r="C322" i="13"/>
  <c r="B322" i="13"/>
  <c r="K326" i="12"/>
  <c r="J326" i="12"/>
  <c r="E321" i="13"/>
  <c r="I326" i="12"/>
  <c r="D321" i="13"/>
  <c r="C321" i="13"/>
  <c r="B321" i="13"/>
  <c r="K325" i="12"/>
  <c r="J325" i="12"/>
  <c r="E320" i="13"/>
  <c r="I325" i="12"/>
  <c r="D320" i="13"/>
  <c r="C320" i="13"/>
  <c r="B320" i="13"/>
  <c r="K324" i="12"/>
  <c r="J324" i="12"/>
  <c r="E319" i="13"/>
  <c r="I324" i="12"/>
  <c r="D319" i="13"/>
  <c r="C319" i="13"/>
  <c r="B319" i="13"/>
  <c r="K323" i="12"/>
  <c r="J323" i="12"/>
  <c r="E318" i="13"/>
  <c r="I323" i="12"/>
  <c r="D318" i="13"/>
  <c r="C315" i="12"/>
  <c r="C316" i="12"/>
  <c r="C317" i="12"/>
  <c r="C318" i="12"/>
  <c r="C319" i="12"/>
  <c r="C320" i="12"/>
  <c r="C321" i="12"/>
  <c r="C322" i="12"/>
  <c r="C323" i="12"/>
  <c r="C318" i="13"/>
  <c r="B315" i="12"/>
  <c r="B316" i="12"/>
  <c r="B317" i="12"/>
  <c r="B318" i="12"/>
  <c r="B319" i="12"/>
  <c r="B320" i="12"/>
  <c r="B321" i="12"/>
  <c r="B322" i="12"/>
  <c r="B323" i="12"/>
  <c r="B318" i="13"/>
  <c r="K322" i="12"/>
  <c r="J322" i="12"/>
  <c r="E317" i="13"/>
  <c r="I322" i="12"/>
  <c r="D317" i="13"/>
  <c r="C317" i="13"/>
  <c r="B317" i="13"/>
  <c r="K321" i="12"/>
  <c r="J321" i="12"/>
  <c r="E316" i="13"/>
  <c r="I321" i="12"/>
  <c r="D316" i="13"/>
  <c r="C316" i="13"/>
  <c r="B316" i="13"/>
  <c r="K320" i="12"/>
  <c r="J320" i="12"/>
  <c r="E315" i="13"/>
  <c r="I320" i="12"/>
  <c r="D315" i="13"/>
  <c r="C315" i="13"/>
  <c r="B315" i="13"/>
  <c r="K319" i="12"/>
  <c r="J319" i="12"/>
  <c r="E314" i="13"/>
  <c r="I319" i="12"/>
  <c r="D314" i="13"/>
  <c r="C314" i="13"/>
  <c r="B314" i="13"/>
  <c r="K318" i="12"/>
  <c r="J318" i="12"/>
  <c r="E313" i="13"/>
  <c r="I318" i="12"/>
  <c r="D313" i="13"/>
  <c r="C313" i="13"/>
  <c r="B313" i="13"/>
  <c r="K317" i="12"/>
  <c r="J317" i="12"/>
  <c r="E312" i="13"/>
  <c r="I317" i="12"/>
  <c r="D312" i="13"/>
  <c r="C312" i="13"/>
  <c r="B312" i="13"/>
  <c r="K316" i="12"/>
  <c r="J316" i="12"/>
  <c r="E311" i="13"/>
  <c r="I316" i="12"/>
  <c r="D311" i="13"/>
  <c r="C311" i="13"/>
  <c r="B311" i="13"/>
  <c r="K315" i="12"/>
  <c r="J315" i="12"/>
  <c r="E310" i="13"/>
  <c r="I315" i="12"/>
  <c r="D310" i="13"/>
  <c r="C310" i="13"/>
  <c r="B310" i="13"/>
  <c r="E314" i="12"/>
  <c r="K314" i="12"/>
  <c r="J314" i="12"/>
  <c r="E309" i="13"/>
  <c r="I314" i="12"/>
  <c r="D309" i="13"/>
  <c r="B314" i="12"/>
  <c r="B309" i="13"/>
  <c r="K313" i="12"/>
  <c r="J313" i="12"/>
  <c r="E308" i="13"/>
  <c r="I313" i="12"/>
  <c r="D308" i="13"/>
  <c r="C305" i="12"/>
  <c r="C306" i="12"/>
  <c r="C307" i="12"/>
  <c r="C308" i="12"/>
  <c r="C309" i="12"/>
  <c r="C310" i="12"/>
  <c r="C311" i="12"/>
  <c r="C312" i="12"/>
  <c r="C313" i="12"/>
  <c r="C308" i="13"/>
  <c r="B305" i="12"/>
  <c r="B306" i="12"/>
  <c r="B307" i="12"/>
  <c r="B308" i="12"/>
  <c r="B309" i="12"/>
  <c r="B310" i="12"/>
  <c r="B311" i="12"/>
  <c r="B312" i="12"/>
  <c r="B313" i="12"/>
  <c r="B308" i="13"/>
  <c r="K312" i="12"/>
  <c r="J312" i="12"/>
  <c r="E307" i="13"/>
  <c r="I312" i="12"/>
  <c r="D307" i="13"/>
  <c r="C307" i="13"/>
  <c r="B307" i="13"/>
  <c r="K311" i="12"/>
  <c r="J311" i="12"/>
  <c r="E306" i="13"/>
  <c r="I311" i="12"/>
  <c r="D306" i="13"/>
  <c r="C306" i="13"/>
  <c r="B306" i="13"/>
  <c r="K310" i="12"/>
  <c r="J310" i="12"/>
  <c r="E305" i="13"/>
  <c r="I310" i="12"/>
  <c r="D305" i="13"/>
  <c r="C305" i="13"/>
  <c r="B305" i="13"/>
  <c r="K309" i="12"/>
  <c r="J309" i="12"/>
  <c r="E304" i="13"/>
  <c r="I309" i="12"/>
  <c r="D304" i="13"/>
  <c r="C304" i="13"/>
  <c r="B304" i="13"/>
  <c r="K308" i="12"/>
  <c r="J308" i="12"/>
  <c r="E303" i="13"/>
  <c r="I308" i="12"/>
  <c r="D303" i="13"/>
  <c r="C303" i="13"/>
  <c r="B303" i="13"/>
  <c r="K307" i="12"/>
  <c r="J307" i="12"/>
  <c r="E302" i="13"/>
  <c r="I307" i="12"/>
  <c r="D302" i="13"/>
  <c r="C302" i="13"/>
  <c r="B302" i="13"/>
  <c r="K306" i="12"/>
  <c r="J306" i="12"/>
  <c r="E301" i="13"/>
  <c r="I306" i="12"/>
  <c r="D301" i="13"/>
  <c r="C301" i="13"/>
  <c r="B301" i="13"/>
  <c r="K305" i="12"/>
  <c r="J305" i="12"/>
  <c r="E300" i="13"/>
  <c r="I305" i="12"/>
  <c r="D300" i="13"/>
  <c r="C300" i="13"/>
  <c r="B300" i="13"/>
  <c r="K304" i="12"/>
  <c r="J304" i="12"/>
  <c r="E299" i="13"/>
  <c r="I304" i="12"/>
  <c r="D299" i="13"/>
  <c r="C296" i="12"/>
  <c r="C297" i="12"/>
  <c r="C298" i="12"/>
  <c r="C299" i="12"/>
  <c r="C300" i="12"/>
  <c r="C301" i="12"/>
  <c r="C302" i="12"/>
  <c r="C303" i="12"/>
  <c r="C304" i="12"/>
  <c r="C299" i="13"/>
  <c r="B296" i="12"/>
  <c r="B297" i="12"/>
  <c r="B298" i="12"/>
  <c r="B299" i="12"/>
  <c r="B300" i="12"/>
  <c r="B301" i="12"/>
  <c r="B302" i="12"/>
  <c r="B303" i="12"/>
  <c r="B304" i="12"/>
  <c r="B299" i="13"/>
  <c r="K303" i="12"/>
  <c r="J303" i="12"/>
  <c r="E298" i="13"/>
  <c r="I303" i="12"/>
  <c r="D298" i="13"/>
  <c r="C298" i="13"/>
  <c r="B298" i="13"/>
  <c r="K302" i="12"/>
  <c r="J302" i="12"/>
  <c r="E297" i="13"/>
  <c r="I302" i="12"/>
  <c r="D297" i="13"/>
  <c r="C297" i="13"/>
  <c r="B297" i="13"/>
  <c r="K301" i="12"/>
  <c r="J301" i="12"/>
  <c r="E296" i="13"/>
  <c r="I301" i="12"/>
  <c r="D296" i="13"/>
  <c r="C296" i="13"/>
  <c r="B296" i="13"/>
  <c r="K300" i="12"/>
  <c r="J300" i="12"/>
  <c r="E295" i="13"/>
  <c r="I300" i="12"/>
  <c r="D295" i="13"/>
  <c r="C295" i="13"/>
  <c r="B295" i="13"/>
  <c r="K299" i="12"/>
  <c r="J299" i="12"/>
  <c r="E294" i="13"/>
  <c r="I299" i="12"/>
  <c r="D294" i="13"/>
  <c r="C294" i="13"/>
  <c r="B294" i="13"/>
  <c r="K298" i="12"/>
  <c r="J298" i="12"/>
  <c r="E293" i="13"/>
  <c r="I298" i="12"/>
  <c r="D293" i="13"/>
  <c r="C293" i="13"/>
  <c r="B293" i="13"/>
  <c r="K297" i="12"/>
  <c r="J297" i="12"/>
  <c r="E292" i="13"/>
  <c r="I297" i="12"/>
  <c r="D292" i="13"/>
  <c r="C292" i="13"/>
  <c r="B292" i="13"/>
  <c r="K296" i="12"/>
  <c r="J296" i="12"/>
  <c r="E291" i="13"/>
  <c r="I296" i="12"/>
  <c r="D291" i="13"/>
  <c r="C291" i="13"/>
  <c r="B291" i="13"/>
  <c r="K295" i="12"/>
  <c r="J295" i="12"/>
  <c r="E290" i="13"/>
  <c r="I295" i="12"/>
  <c r="D290" i="13"/>
  <c r="C287" i="12"/>
  <c r="C288" i="12"/>
  <c r="C289" i="12"/>
  <c r="C290" i="12"/>
  <c r="C291" i="12"/>
  <c r="C292" i="12"/>
  <c r="C293" i="12"/>
  <c r="C294" i="12"/>
  <c r="C295" i="12"/>
  <c r="C290" i="13"/>
  <c r="B287" i="12"/>
  <c r="B288" i="12"/>
  <c r="B289" i="12"/>
  <c r="B290" i="12"/>
  <c r="B291" i="12"/>
  <c r="B292" i="12"/>
  <c r="B293" i="12"/>
  <c r="B294" i="12"/>
  <c r="B295" i="12"/>
  <c r="B290" i="13"/>
  <c r="K294" i="12"/>
  <c r="J294" i="12"/>
  <c r="E289" i="13"/>
  <c r="I294" i="12"/>
  <c r="D289" i="13"/>
  <c r="C289" i="13"/>
  <c r="B289" i="13"/>
  <c r="K293" i="12"/>
  <c r="J293" i="12"/>
  <c r="E288" i="13"/>
  <c r="I293" i="12"/>
  <c r="D288" i="13"/>
  <c r="C288" i="13"/>
  <c r="B288" i="13"/>
  <c r="K292" i="12"/>
  <c r="J292" i="12"/>
  <c r="E287" i="13"/>
  <c r="I292" i="12"/>
  <c r="D287" i="13"/>
  <c r="C287" i="13"/>
  <c r="B287" i="13"/>
  <c r="K291" i="12"/>
  <c r="J291" i="12"/>
  <c r="E286" i="13"/>
  <c r="I291" i="12"/>
  <c r="D286" i="13"/>
  <c r="C286" i="13"/>
  <c r="B286" i="13"/>
  <c r="K290" i="12"/>
  <c r="J290" i="12"/>
  <c r="E285" i="13"/>
  <c r="I290" i="12"/>
  <c r="D285" i="13"/>
  <c r="C285" i="13"/>
  <c r="B285" i="13"/>
  <c r="K289" i="12"/>
  <c r="J289" i="12"/>
  <c r="E284" i="13"/>
  <c r="I289" i="12"/>
  <c r="D284" i="13"/>
  <c r="C284" i="13"/>
  <c r="B284" i="13"/>
  <c r="K288" i="12"/>
  <c r="J288" i="12"/>
  <c r="E283" i="13"/>
  <c r="I288" i="12"/>
  <c r="D283" i="13"/>
  <c r="C283" i="13"/>
  <c r="B283" i="13"/>
  <c r="K287" i="12"/>
  <c r="J287" i="12"/>
  <c r="E282" i="13"/>
  <c r="I287" i="12"/>
  <c r="D282" i="13"/>
  <c r="C282" i="13"/>
  <c r="B282" i="13"/>
  <c r="K286" i="12"/>
  <c r="J286" i="12"/>
  <c r="E281" i="13"/>
  <c r="I286" i="12"/>
  <c r="D281" i="13"/>
  <c r="C278" i="12"/>
  <c r="C279" i="12"/>
  <c r="C280" i="12"/>
  <c r="C281" i="12"/>
  <c r="C282" i="12"/>
  <c r="C283" i="12"/>
  <c r="C284" i="12"/>
  <c r="C285" i="12"/>
  <c r="C286" i="12"/>
  <c r="C281" i="13"/>
  <c r="B278" i="12"/>
  <c r="B279" i="12"/>
  <c r="B280" i="12"/>
  <c r="B281" i="12"/>
  <c r="B282" i="12"/>
  <c r="B283" i="12"/>
  <c r="B284" i="12"/>
  <c r="B285" i="12"/>
  <c r="B286" i="12"/>
  <c r="B281" i="13"/>
  <c r="K285" i="12"/>
  <c r="J285" i="12"/>
  <c r="E280" i="13"/>
  <c r="I285" i="12"/>
  <c r="D280" i="13"/>
  <c r="C280" i="13"/>
  <c r="B280" i="13"/>
  <c r="K284" i="12"/>
  <c r="J284" i="12"/>
  <c r="E279" i="13"/>
  <c r="I284" i="12"/>
  <c r="D279" i="13"/>
  <c r="C279" i="13"/>
  <c r="B279" i="13"/>
  <c r="K283" i="12"/>
  <c r="J283" i="12"/>
  <c r="E278" i="13"/>
  <c r="I283" i="12"/>
  <c r="D278" i="13"/>
  <c r="C278" i="13"/>
  <c r="B278" i="13"/>
  <c r="K282" i="12"/>
  <c r="J282" i="12"/>
  <c r="E277" i="13"/>
  <c r="I282" i="12"/>
  <c r="D277" i="13"/>
  <c r="C277" i="13"/>
  <c r="B277" i="13"/>
  <c r="K281" i="12"/>
  <c r="J281" i="12"/>
  <c r="E276" i="13"/>
  <c r="I281" i="12"/>
  <c r="D276" i="13"/>
  <c r="C276" i="13"/>
  <c r="B276" i="13"/>
  <c r="K280" i="12"/>
  <c r="J280" i="12"/>
  <c r="E275" i="13"/>
  <c r="I280" i="12"/>
  <c r="D275" i="13"/>
  <c r="C275" i="13"/>
  <c r="B275" i="13"/>
  <c r="K279" i="12"/>
  <c r="J279" i="12"/>
  <c r="E274" i="13"/>
  <c r="I279" i="12"/>
  <c r="D274" i="13"/>
  <c r="C274" i="13"/>
  <c r="B274" i="13"/>
  <c r="K278" i="12"/>
  <c r="J278" i="12"/>
  <c r="E273" i="13"/>
  <c r="I278" i="12"/>
  <c r="D273" i="13"/>
  <c r="C273" i="13"/>
  <c r="B273" i="13"/>
  <c r="K277" i="12"/>
  <c r="J277" i="12"/>
  <c r="E272" i="13"/>
  <c r="I277" i="12"/>
  <c r="D272" i="13"/>
  <c r="C269" i="12"/>
  <c r="C270" i="12"/>
  <c r="C271" i="12"/>
  <c r="C272" i="12"/>
  <c r="C273" i="12"/>
  <c r="C274" i="12"/>
  <c r="C275" i="12"/>
  <c r="C276" i="12"/>
  <c r="C277" i="12"/>
  <c r="C272" i="13"/>
  <c r="B269" i="12"/>
  <c r="B270" i="12"/>
  <c r="B271" i="12"/>
  <c r="B272" i="12"/>
  <c r="B273" i="12"/>
  <c r="B274" i="12"/>
  <c r="B275" i="12"/>
  <c r="B276" i="12"/>
  <c r="B277" i="12"/>
  <c r="B272" i="13"/>
  <c r="K276" i="12"/>
  <c r="J276" i="12"/>
  <c r="E271" i="13"/>
  <c r="I276" i="12"/>
  <c r="D271" i="13"/>
  <c r="C271" i="13"/>
  <c r="B271" i="13"/>
  <c r="K275" i="12"/>
  <c r="J275" i="12"/>
  <c r="E270" i="13"/>
  <c r="I275" i="12"/>
  <c r="D270" i="13"/>
  <c r="C270" i="13"/>
  <c r="B270" i="13"/>
  <c r="K274" i="12"/>
  <c r="J274" i="12"/>
  <c r="E269" i="13"/>
  <c r="I274" i="12"/>
  <c r="D269" i="13"/>
  <c r="C269" i="13"/>
  <c r="B269" i="13"/>
  <c r="K273" i="12"/>
  <c r="J273" i="12"/>
  <c r="E268" i="13"/>
  <c r="I273" i="12"/>
  <c r="D268" i="13"/>
  <c r="C268" i="13"/>
  <c r="B268" i="13"/>
  <c r="K272" i="12"/>
  <c r="J272" i="12"/>
  <c r="E267" i="13"/>
  <c r="I272" i="12"/>
  <c r="D267" i="13"/>
  <c r="C267" i="13"/>
  <c r="B267" i="13"/>
  <c r="K271" i="12"/>
  <c r="J271" i="12"/>
  <c r="E266" i="13"/>
  <c r="I271" i="12"/>
  <c r="D266" i="13"/>
  <c r="C266" i="13"/>
  <c r="B266" i="13"/>
  <c r="K270" i="12"/>
  <c r="J270" i="12"/>
  <c r="E265" i="13"/>
  <c r="I270" i="12"/>
  <c r="D265" i="13"/>
  <c r="C265" i="13"/>
  <c r="B265" i="13"/>
  <c r="K269" i="12"/>
  <c r="J269" i="12"/>
  <c r="E264" i="13"/>
  <c r="I269" i="12"/>
  <c r="D264" i="13"/>
  <c r="C264" i="13"/>
  <c r="B264" i="13"/>
  <c r="K268" i="12"/>
  <c r="J268" i="12"/>
  <c r="E263" i="13"/>
  <c r="I268" i="12"/>
  <c r="D263" i="13"/>
  <c r="C260" i="12"/>
  <c r="C261" i="12"/>
  <c r="C262" i="12"/>
  <c r="C263" i="12"/>
  <c r="C264" i="12"/>
  <c r="C265" i="12"/>
  <c r="C266" i="12"/>
  <c r="C267" i="12"/>
  <c r="C268" i="12"/>
  <c r="C263" i="13"/>
  <c r="B260" i="12"/>
  <c r="B261" i="12"/>
  <c r="B262" i="12"/>
  <c r="B263" i="12"/>
  <c r="B264" i="12"/>
  <c r="B265" i="12"/>
  <c r="B266" i="12"/>
  <c r="B267" i="12"/>
  <c r="B268" i="12"/>
  <c r="B263" i="13"/>
  <c r="K267" i="12"/>
  <c r="J267" i="12"/>
  <c r="E262" i="13"/>
  <c r="I267" i="12"/>
  <c r="D262" i="13"/>
  <c r="C262" i="13"/>
  <c r="B262" i="13"/>
  <c r="K266" i="12"/>
  <c r="J266" i="12"/>
  <c r="E261" i="13"/>
  <c r="I266" i="12"/>
  <c r="D261" i="13"/>
  <c r="C261" i="13"/>
  <c r="B261" i="13"/>
  <c r="K265" i="12"/>
  <c r="J265" i="12"/>
  <c r="E260" i="13"/>
  <c r="I265" i="12"/>
  <c r="D260" i="13"/>
  <c r="C260" i="13"/>
  <c r="B260" i="13"/>
  <c r="K264" i="12"/>
  <c r="J264" i="12"/>
  <c r="E259" i="13"/>
  <c r="I264" i="12"/>
  <c r="D259" i="13"/>
  <c r="C259" i="13"/>
  <c r="B259" i="13"/>
  <c r="K263" i="12"/>
  <c r="J263" i="12"/>
  <c r="E258" i="13"/>
  <c r="I263" i="12"/>
  <c r="D258" i="13"/>
  <c r="C258" i="13"/>
  <c r="B258" i="13"/>
  <c r="K262" i="12"/>
  <c r="J262" i="12"/>
  <c r="E257" i="13"/>
  <c r="I262" i="12"/>
  <c r="D257" i="13"/>
  <c r="C257" i="13"/>
  <c r="B257" i="13"/>
  <c r="K261" i="12"/>
  <c r="J261" i="12"/>
  <c r="E256" i="13"/>
  <c r="I261" i="12"/>
  <c r="D256" i="13"/>
  <c r="C256" i="13"/>
  <c r="B256" i="13"/>
  <c r="K260" i="12"/>
  <c r="J260" i="12"/>
  <c r="E255" i="13"/>
  <c r="I260" i="12"/>
  <c r="D255" i="13"/>
  <c r="C255" i="13"/>
  <c r="B255" i="13"/>
  <c r="K259" i="12"/>
  <c r="J259" i="12"/>
  <c r="E254" i="13"/>
  <c r="I259" i="12"/>
  <c r="D254" i="13"/>
  <c r="B259" i="12"/>
  <c r="B254" i="13"/>
  <c r="H250" i="12"/>
  <c r="H251" i="12"/>
  <c r="H252" i="12"/>
  <c r="H253" i="12"/>
  <c r="H254" i="12"/>
  <c r="H255" i="12"/>
  <c r="H256" i="12"/>
  <c r="H257" i="12"/>
  <c r="H258" i="12"/>
  <c r="K258" i="12"/>
  <c r="G250" i="12"/>
  <c r="G251" i="12"/>
  <c r="G252" i="12"/>
  <c r="G253" i="12"/>
  <c r="G254" i="12"/>
  <c r="G255" i="12"/>
  <c r="G256" i="12"/>
  <c r="G257" i="12"/>
  <c r="G258" i="12"/>
  <c r="J258" i="12"/>
  <c r="E253" i="13"/>
  <c r="F251" i="12"/>
  <c r="F252" i="12"/>
  <c r="F253" i="12"/>
  <c r="F254" i="12"/>
  <c r="F255" i="12"/>
  <c r="F256" i="12"/>
  <c r="F257" i="12"/>
  <c r="F258" i="12"/>
  <c r="I258" i="12"/>
  <c r="D253" i="13"/>
  <c r="C250" i="12"/>
  <c r="C251" i="12"/>
  <c r="C252" i="12"/>
  <c r="C253" i="12"/>
  <c r="C254" i="12"/>
  <c r="C255" i="12"/>
  <c r="C256" i="12"/>
  <c r="C257" i="12"/>
  <c r="C258" i="12"/>
  <c r="C253" i="13"/>
  <c r="B250" i="12"/>
  <c r="B251" i="12"/>
  <c r="B252" i="12"/>
  <c r="B253" i="12"/>
  <c r="B254" i="12"/>
  <c r="B255" i="12"/>
  <c r="B256" i="12"/>
  <c r="B257" i="12"/>
  <c r="B258" i="12"/>
  <c r="B253" i="13"/>
  <c r="K257" i="12"/>
  <c r="J257" i="12"/>
  <c r="E252" i="13"/>
  <c r="I257" i="12"/>
  <c r="D252" i="13"/>
  <c r="C252" i="13"/>
  <c r="B252" i="13"/>
  <c r="K256" i="12"/>
  <c r="J256" i="12"/>
  <c r="E251" i="13"/>
  <c r="I256" i="12"/>
  <c r="D251" i="13"/>
  <c r="C251" i="13"/>
  <c r="B251" i="13"/>
  <c r="K255" i="12"/>
  <c r="J255" i="12"/>
  <c r="E250" i="13"/>
  <c r="I255" i="12"/>
  <c r="D250" i="13"/>
  <c r="C250" i="13"/>
  <c r="B250" i="13"/>
  <c r="K254" i="12"/>
  <c r="J254" i="12"/>
  <c r="E249" i="13"/>
  <c r="I254" i="12"/>
  <c r="D249" i="13"/>
  <c r="C249" i="13"/>
  <c r="B249" i="13"/>
  <c r="K253" i="12"/>
  <c r="J253" i="12"/>
  <c r="E248" i="13"/>
  <c r="I253" i="12"/>
  <c r="D248" i="13"/>
  <c r="C248" i="13"/>
  <c r="B248" i="13"/>
  <c r="K252" i="12"/>
  <c r="J252" i="12"/>
  <c r="E247" i="13"/>
  <c r="I252" i="12"/>
  <c r="D247" i="13"/>
  <c r="C247" i="13"/>
  <c r="B247" i="13"/>
  <c r="K251" i="12"/>
  <c r="J251" i="12"/>
  <c r="E246" i="13"/>
  <c r="I251" i="12"/>
  <c r="D246" i="13"/>
  <c r="C246" i="13"/>
  <c r="B246" i="13"/>
  <c r="K250" i="12"/>
  <c r="J250" i="12"/>
  <c r="E245" i="13"/>
  <c r="I250" i="12"/>
  <c r="D245" i="13"/>
  <c r="C245" i="13"/>
  <c r="B245" i="13"/>
  <c r="K249" i="12"/>
  <c r="J249" i="12"/>
  <c r="E244" i="13"/>
  <c r="I249" i="12"/>
  <c r="D244" i="13"/>
  <c r="B249" i="12"/>
  <c r="B244" i="13"/>
  <c r="G178" i="12"/>
  <c r="G196" i="12"/>
  <c r="E179" i="12"/>
  <c r="E180" i="12"/>
  <c r="E181" i="12"/>
  <c r="E182" i="12"/>
  <c r="E183" i="12"/>
  <c r="E184" i="12"/>
  <c r="E185" i="12"/>
  <c r="E186" i="12"/>
  <c r="E187" i="12"/>
  <c r="E188" i="12"/>
  <c r="E189" i="12"/>
  <c r="E190" i="12"/>
  <c r="E191" i="12"/>
  <c r="E192" i="12"/>
  <c r="E193" i="12"/>
  <c r="E194" i="12"/>
  <c r="E195" i="12"/>
  <c r="E196" i="12"/>
  <c r="J196" i="12"/>
  <c r="J248" i="12"/>
  <c r="E243" i="13"/>
  <c r="F178" i="12"/>
  <c r="F196" i="12"/>
  <c r="I196" i="12"/>
  <c r="I248" i="12"/>
  <c r="D243" i="13"/>
  <c r="C242" i="12"/>
  <c r="C243" i="12"/>
  <c r="C244" i="12"/>
  <c r="C245" i="12"/>
  <c r="C246" i="12"/>
  <c r="C247" i="12"/>
  <c r="C248" i="12"/>
  <c r="C243" i="13"/>
  <c r="B242" i="12"/>
  <c r="B243" i="12"/>
  <c r="B244" i="12"/>
  <c r="B245" i="12"/>
  <c r="B246" i="12"/>
  <c r="B247" i="12"/>
  <c r="B248" i="12"/>
  <c r="B243" i="13"/>
  <c r="G177" i="12"/>
  <c r="G195" i="12"/>
  <c r="J195" i="12"/>
  <c r="J247" i="12"/>
  <c r="E242" i="13"/>
  <c r="F177" i="12"/>
  <c r="F195" i="12"/>
  <c r="I195" i="12"/>
  <c r="I247" i="12"/>
  <c r="D242" i="13"/>
  <c r="C242" i="13"/>
  <c r="B242" i="13"/>
  <c r="G176" i="12"/>
  <c r="G194" i="12"/>
  <c r="J194" i="12"/>
  <c r="J246" i="12"/>
  <c r="E241" i="13"/>
  <c r="F176" i="12"/>
  <c r="F194" i="12"/>
  <c r="I194" i="12"/>
  <c r="I246" i="12"/>
  <c r="D241" i="13"/>
  <c r="C241" i="13"/>
  <c r="B241" i="13"/>
  <c r="G175" i="12"/>
  <c r="G193" i="12"/>
  <c r="J193" i="12"/>
  <c r="J245" i="12"/>
  <c r="E240" i="13"/>
  <c r="F175" i="12"/>
  <c r="F193" i="12"/>
  <c r="I193" i="12"/>
  <c r="I245" i="12"/>
  <c r="D240" i="13"/>
  <c r="C240" i="13"/>
  <c r="B240" i="13"/>
  <c r="G174" i="12"/>
  <c r="G192" i="12"/>
  <c r="J192" i="12"/>
  <c r="J244" i="12"/>
  <c r="E239" i="13"/>
  <c r="F174" i="12"/>
  <c r="F192" i="12"/>
  <c r="I192" i="12"/>
  <c r="I244" i="12"/>
  <c r="D239" i="13"/>
  <c r="C239" i="13"/>
  <c r="B239" i="13"/>
  <c r="G173" i="12"/>
  <c r="G191" i="12"/>
  <c r="J191" i="12"/>
  <c r="J243" i="12"/>
  <c r="E238" i="13"/>
  <c r="F173" i="12"/>
  <c r="F191" i="12"/>
  <c r="I191" i="12"/>
  <c r="I243" i="12"/>
  <c r="D238" i="13"/>
  <c r="C238" i="13"/>
  <c r="B238" i="13"/>
  <c r="G172" i="12"/>
  <c r="G190" i="12"/>
  <c r="J190" i="12"/>
  <c r="J242" i="12"/>
  <c r="E237" i="13"/>
  <c r="F172" i="12"/>
  <c r="F190" i="12"/>
  <c r="I190" i="12"/>
  <c r="I242" i="12"/>
  <c r="D237" i="13"/>
  <c r="C237" i="13"/>
  <c r="B237" i="13"/>
  <c r="H189" i="12"/>
  <c r="H241" i="12"/>
  <c r="E241" i="12"/>
  <c r="K241" i="12"/>
  <c r="G189" i="12"/>
  <c r="G241" i="12"/>
  <c r="J241" i="12"/>
  <c r="E236" i="13"/>
  <c r="F189" i="12"/>
  <c r="F241" i="12"/>
  <c r="I241" i="12"/>
  <c r="D236" i="13"/>
  <c r="C233" i="12"/>
  <c r="C234" i="12"/>
  <c r="C235" i="12"/>
  <c r="C236" i="12"/>
  <c r="C237" i="12"/>
  <c r="C238" i="12"/>
  <c r="C239" i="12"/>
  <c r="C240" i="12"/>
  <c r="C241" i="12"/>
  <c r="C236" i="13"/>
  <c r="H188" i="12"/>
  <c r="H240" i="12"/>
  <c r="E240" i="12"/>
  <c r="K240" i="12"/>
  <c r="G188" i="12"/>
  <c r="G240" i="12"/>
  <c r="J240" i="12"/>
  <c r="E235" i="13"/>
  <c r="F188" i="12"/>
  <c r="F240" i="12"/>
  <c r="I240" i="12"/>
  <c r="D235" i="13"/>
  <c r="C235" i="13"/>
  <c r="H187" i="12"/>
  <c r="H239" i="12"/>
  <c r="E239" i="12"/>
  <c r="K239" i="12"/>
  <c r="G187" i="12"/>
  <c r="G239" i="12"/>
  <c r="J239" i="12"/>
  <c r="E234" i="13"/>
  <c r="F187" i="12"/>
  <c r="F239" i="12"/>
  <c r="I239" i="12"/>
  <c r="D234" i="13"/>
  <c r="C234" i="13"/>
  <c r="H186" i="12"/>
  <c r="H238" i="12"/>
  <c r="E238" i="12"/>
  <c r="K238" i="12"/>
  <c r="G186" i="12"/>
  <c r="G238" i="12"/>
  <c r="J238" i="12"/>
  <c r="E233" i="13"/>
  <c r="F186" i="12"/>
  <c r="F238" i="12"/>
  <c r="I238" i="12"/>
  <c r="D233" i="13"/>
  <c r="C233" i="13"/>
  <c r="H185" i="12"/>
  <c r="H237" i="12"/>
  <c r="E237" i="12"/>
  <c r="K237" i="12"/>
  <c r="G185" i="12"/>
  <c r="G237" i="12"/>
  <c r="J237" i="12"/>
  <c r="E232" i="13"/>
  <c r="F185" i="12"/>
  <c r="F237" i="12"/>
  <c r="I237" i="12"/>
  <c r="D232" i="13"/>
  <c r="C232" i="13"/>
  <c r="H184" i="12"/>
  <c r="H236" i="12"/>
  <c r="E236" i="12"/>
  <c r="K236" i="12"/>
  <c r="G184" i="12"/>
  <c r="G236" i="12"/>
  <c r="J236" i="12"/>
  <c r="E231" i="13"/>
  <c r="F184" i="12"/>
  <c r="F236" i="12"/>
  <c r="I236" i="12"/>
  <c r="D231" i="13"/>
  <c r="C231" i="13"/>
  <c r="H183" i="12"/>
  <c r="H235" i="12"/>
  <c r="E235" i="12"/>
  <c r="K235" i="12"/>
  <c r="G183" i="12"/>
  <c r="G235" i="12"/>
  <c r="J235" i="12"/>
  <c r="E230" i="13"/>
  <c r="F183" i="12"/>
  <c r="F235" i="12"/>
  <c r="I235" i="12"/>
  <c r="D230" i="13"/>
  <c r="C230" i="13"/>
  <c r="H182" i="12"/>
  <c r="H234" i="12"/>
  <c r="E234" i="12"/>
  <c r="K234" i="12"/>
  <c r="G182" i="12"/>
  <c r="G234" i="12"/>
  <c r="J234" i="12"/>
  <c r="E229" i="13"/>
  <c r="F182" i="12"/>
  <c r="F234" i="12"/>
  <c r="I234" i="12"/>
  <c r="D229" i="13"/>
  <c r="C229" i="13"/>
  <c r="H181" i="12"/>
  <c r="H233" i="12"/>
  <c r="E233" i="12"/>
  <c r="K233" i="12"/>
  <c r="G181" i="12"/>
  <c r="G233" i="12"/>
  <c r="J233" i="12"/>
  <c r="E228" i="13"/>
  <c r="F181" i="12"/>
  <c r="F233" i="12"/>
  <c r="I233" i="12"/>
  <c r="D228" i="13"/>
  <c r="C228" i="13"/>
  <c r="H180" i="12"/>
  <c r="K180" i="12"/>
  <c r="K232" i="12"/>
  <c r="G180" i="12"/>
  <c r="J180" i="12"/>
  <c r="J232" i="12"/>
  <c r="E227" i="13"/>
  <c r="F180" i="12"/>
  <c r="I180" i="12"/>
  <c r="I232" i="12"/>
  <c r="D227" i="13"/>
  <c r="B232" i="12"/>
  <c r="B227" i="13"/>
  <c r="K179" i="12"/>
  <c r="K231" i="12"/>
  <c r="J93" i="12"/>
  <c r="J197" i="12"/>
  <c r="G59" i="12"/>
  <c r="J59" i="12"/>
  <c r="J231" i="12"/>
  <c r="E226" i="13"/>
  <c r="I93" i="12"/>
  <c r="I197" i="12"/>
  <c r="I59" i="12"/>
  <c r="I231" i="12"/>
  <c r="D226" i="13"/>
  <c r="B231" i="12"/>
  <c r="B226" i="13"/>
  <c r="H229" i="12"/>
  <c r="H230" i="12"/>
  <c r="K230" i="12"/>
  <c r="G229" i="12"/>
  <c r="G230" i="12"/>
  <c r="J230" i="12"/>
  <c r="E225" i="13"/>
  <c r="F229" i="12"/>
  <c r="F230" i="12"/>
  <c r="I230" i="12"/>
  <c r="D225" i="13"/>
  <c r="B230" i="12"/>
  <c r="B225" i="13"/>
  <c r="K229" i="12"/>
  <c r="J229" i="12"/>
  <c r="E224" i="13"/>
  <c r="I229" i="12"/>
  <c r="D224" i="13"/>
  <c r="B229" i="12"/>
  <c r="B224" i="13"/>
  <c r="J205" i="12"/>
  <c r="J33" i="12"/>
  <c r="J15" i="12"/>
  <c r="J212" i="12"/>
  <c r="J228" i="12"/>
  <c r="E223" i="13"/>
  <c r="I205" i="12"/>
  <c r="I33" i="12"/>
  <c r="I15" i="12"/>
  <c r="I212" i="12"/>
  <c r="I228" i="12"/>
  <c r="D223" i="13"/>
  <c r="C222" i="12"/>
  <c r="C223" i="12"/>
  <c r="C224" i="12"/>
  <c r="C225" i="12"/>
  <c r="C226" i="12"/>
  <c r="C227" i="12"/>
  <c r="C228" i="12"/>
  <c r="C223" i="13"/>
  <c r="B222" i="12"/>
  <c r="B223" i="12"/>
  <c r="B224" i="12"/>
  <c r="B225" i="12"/>
  <c r="B226" i="12"/>
  <c r="B227" i="12"/>
  <c r="B228" i="12"/>
  <c r="B223" i="13"/>
  <c r="J204" i="12"/>
  <c r="J32" i="12"/>
  <c r="J14" i="12"/>
  <c r="J211" i="12"/>
  <c r="J227" i="12"/>
  <c r="E222" i="13"/>
  <c r="I204" i="12"/>
  <c r="I32" i="12"/>
  <c r="I14" i="12"/>
  <c r="I211" i="12"/>
  <c r="I227" i="12"/>
  <c r="D222" i="13"/>
  <c r="C222" i="13"/>
  <c r="B222" i="13"/>
  <c r="J203" i="12"/>
  <c r="J31" i="12"/>
  <c r="J13" i="12"/>
  <c r="J210" i="12"/>
  <c r="J226" i="12"/>
  <c r="E221" i="13"/>
  <c r="I203" i="12"/>
  <c r="I31" i="12"/>
  <c r="I13" i="12"/>
  <c r="I210" i="12"/>
  <c r="I226" i="12"/>
  <c r="D221" i="13"/>
  <c r="C221" i="13"/>
  <c r="B221" i="13"/>
  <c r="J202" i="12"/>
  <c r="J30" i="12"/>
  <c r="J12" i="12"/>
  <c r="J209" i="12"/>
  <c r="J225" i="12"/>
  <c r="E220" i="13"/>
  <c r="I202" i="12"/>
  <c r="I30" i="12"/>
  <c r="I12" i="12"/>
  <c r="I209" i="12"/>
  <c r="I225" i="12"/>
  <c r="D220" i="13"/>
  <c r="C220" i="13"/>
  <c r="B220" i="13"/>
  <c r="J201" i="12"/>
  <c r="J29" i="12"/>
  <c r="J11" i="12"/>
  <c r="J208" i="12"/>
  <c r="J224" i="12"/>
  <c r="E219" i="13"/>
  <c r="I201" i="12"/>
  <c r="I29" i="12"/>
  <c r="I11" i="12"/>
  <c r="I208" i="12"/>
  <c r="I224" i="12"/>
  <c r="D219" i="13"/>
  <c r="C219" i="13"/>
  <c r="B219" i="13"/>
  <c r="J200" i="12"/>
  <c r="J28" i="12"/>
  <c r="J10" i="12"/>
  <c r="J207" i="12"/>
  <c r="J223" i="12"/>
  <c r="E218" i="13"/>
  <c r="I200" i="12"/>
  <c r="I28" i="12"/>
  <c r="I10" i="12"/>
  <c r="I207" i="12"/>
  <c r="I223" i="12"/>
  <c r="D218" i="13"/>
  <c r="C218" i="13"/>
  <c r="B218" i="13"/>
  <c r="J199" i="12"/>
  <c r="J27" i="12"/>
  <c r="J9" i="12"/>
  <c r="J206" i="12"/>
  <c r="J222" i="12"/>
  <c r="E217" i="13"/>
  <c r="I199" i="12"/>
  <c r="I27" i="12"/>
  <c r="I9" i="12"/>
  <c r="I206" i="12"/>
  <c r="I222" i="12"/>
  <c r="D217" i="13"/>
  <c r="C217" i="13"/>
  <c r="B217" i="13"/>
  <c r="H221" i="12"/>
  <c r="K221" i="12"/>
  <c r="G221" i="12"/>
  <c r="J221" i="12"/>
  <c r="E216" i="13"/>
  <c r="F221" i="12"/>
  <c r="I221" i="12"/>
  <c r="D216" i="13"/>
  <c r="C213" i="12"/>
  <c r="C214" i="12"/>
  <c r="C215" i="12"/>
  <c r="C216" i="12"/>
  <c r="C217" i="12"/>
  <c r="C218" i="12"/>
  <c r="C219" i="12"/>
  <c r="C220" i="12"/>
  <c r="C221" i="12"/>
  <c r="C216" i="13"/>
  <c r="H220" i="12"/>
  <c r="K220" i="12"/>
  <c r="G220" i="12"/>
  <c r="J220" i="12"/>
  <c r="E215" i="13"/>
  <c r="F220" i="12"/>
  <c r="I220" i="12"/>
  <c r="D215" i="13"/>
  <c r="C215" i="13"/>
  <c r="H219" i="12"/>
  <c r="K219" i="12"/>
  <c r="G219" i="12"/>
  <c r="J219" i="12"/>
  <c r="E214" i="13"/>
  <c r="F219" i="12"/>
  <c r="I219" i="12"/>
  <c r="D214" i="13"/>
  <c r="C214" i="13"/>
  <c r="H218" i="12"/>
  <c r="K218" i="12"/>
  <c r="G218" i="12"/>
  <c r="J218" i="12"/>
  <c r="E213" i="13"/>
  <c r="F218" i="12"/>
  <c r="I218" i="12"/>
  <c r="D213" i="13"/>
  <c r="C213" i="13"/>
  <c r="H217" i="12"/>
  <c r="K217" i="12"/>
  <c r="G217" i="12"/>
  <c r="J217" i="12"/>
  <c r="E212" i="13"/>
  <c r="F217" i="12"/>
  <c r="I217" i="12"/>
  <c r="D212" i="13"/>
  <c r="C212" i="13"/>
  <c r="H216" i="12"/>
  <c r="K216" i="12"/>
  <c r="G216" i="12"/>
  <c r="J216" i="12"/>
  <c r="E211" i="13"/>
  <c r="F216" i="12"/>
  <c r="I216" i="12"/>
  <c r="D211" i="13"/>
  <c r="C211" i="13"/>
  <c r="H215" i="12"/>
  <c r="K215" i="12"/>
  <c r="G215" i="12"/>
  <c r="J215" i="12"/>
  <c r="E210" i="13"/>
  <c r="F215" i="12"/>
  <c r="I215" i="12"/>
  <c r="D210" i="13"/>
  <c r="C210" i="13"/>
  <c r="H214" i="12"/>
  <c r="K214" i="12"/>
  <c r="G214" i="12"/>
  <c r="J214" i="12"/>
  <c r="E209" i="13"/>
  <c r="F214" i="12"/>
  <c r="I214" i="12"/>
  <c r="D209" i="13"/>
  <c r="C209" i="13"/>
  <c r="H213" i="12"/>
  <c r="K213" i="12"/>
  <c r="G213" i="12"/>
  <c r="J213" i="12"/>
  <c r="E208" i="13"/>
  <c r="F213" i="12"/>
  <c r="I213" i="12"/>
  <c r="D208" i="13"/>
  <c r="C208" i="13"/>
  <c r="E207" i="13"/>
  <c r="D207" i="13"/>
  <c r="C206" i="12"/>
  <c r="C207" i="12"/>
  <c r="C208" i="12"/>
  <c r="C209" i="12"/>
  <c r="C210" i="12"/>
  <c r="C211" i="12"/>
  <c r="C212" i="12"/>
  <c r="C207" i="13"/>
  <c r="B206" i="12"/>
  <c r="B207" i="12"/>
  <c r="B208" i="12"/>
  <c r="B209" i="12"/>
  <c r="B210" i="12"/>
  <c r="B211" i="12"/>
  <c r="B212" i="12"/>
  <c r="B207" i="13"/>
  <c r="E206" i="13"/>
  <c r="D206" i="13"/>
  <c r="C206" i="13"/>
  <c r="B206" i="13"/>
  <c r="E205" i="13"/>
  <c r="D205" i="13"/>
  <c r="C205" i="13"/>
  <c r="B205" i="13"/>
  <c r="E204" i="13"/>
  <c r="D204" i="13"/>
  <c r="C204" i="13"/>
  <c r="B204" i="13"/>
  <c r="E203" i="13"/>
  <c r="D203" i="13"/>
  <c r="C203" i="13"/>
  <c r="B203" i="13"/>
  <c r="E202" i="13"/>
  <c r="D202" i="13"/>
  <c r="C202" i="13"/>
  <c r="B202" i="13"/>
  <c r="E201" i="13"/>
  <c r="D201" i="13"/>
  <c r="C201" i="13"/>
  <c r="B201" i="13"/>
  <c r="K205" i="12"/>
  <c r="E200" i="13"/>
  <c r="D200" i="13"/>
  <c r="C197" i="12"/>
  <c r="C198" i="12"/>
  <c r="C199" i="12"/>
  <c r="C200" i="12"/>
  <c r="C201" i="12"/>
  <c r="C202" i="12"/>
  <c r="C203" i="12"/>
  <c r="C204" i="12"/>
  <c r="C205" i="12"/>
  <c r="C200" i="13"/>
  <c r="B197" i="12"/>
  <c r="B198" i="12"/>
  <c r="B199" i="12"/>
  <c r="B200" i="12"/>
  <c r="B201" i="12"/>
  <c r="B202" i="12"/>
  <c r="B203" i="12"/>
  <c r="B204" i="12"/>
  <c r="B205" i="12"/>
  <c r="B200" i="13"/>
  <c r="K204" i="12"/>
  <c r="E199" i="13"/>
  <c r="D199" i="13"/>
  <c r="C199" i="13"/>
  <c r="B199" i="13"/>
  <c r="K203" i="12"/>
  <c r="E198" i="13"/>
  <c r="D198" i="13"/>
  <c r="C198" i="13"/>
  <c r="B198" i="13"/>
  <c r="K202" i="12"/>
  <c r="E197" i="13"/>
  <c r="D197" i="13"/>
  <c r="C197" i="13"/>
  <c r="B197" i="13"/>
  <c r="K201" i="12"/>
  <c r="E196" i="13"/>
  <c r="D196" i="13"/>
  <c r="C196" i="13"/>
  <c r="B196" i="13"/>
  <c r="K200" i="12"/>
  <c r="E195" i="13"/>
  <c r="D195" i="13"/>
  <c r="C195" i="13"/>
  <c r="B195" i="13"/>
  <c r="K199" i="12"/>
  <c r="E194" i="13"/>
  <c r="D194" i="13"/>
  <c r="C194" i="13"/>
  <c r="B194" i="13"/>
  <c r="K198" i="12"/>
  <c r="J198" i="12"/>
  <c r="E193" i="13"/>
  <c r="I198" i="12"/>
  <c r="D193" i="13"/>
  <c r="C193" i="13"/>
  <c r="B193" i="13"/>
  <c r="K197" i="12"/>
  <c r="E192" i="13"/>
  <c r="D192" i="13"/>
  <c r="C192" i="13"/>
  <c r="B192" i="13"/>
  <c r="E191" i="13"/>
  <c r="D191" i="13"/>
  <c r="C190" i="12"/>
  <c r="C191" i="12"/>
  <c r="C192" i="12"/>
  <c r="C193" i="12"/>
  <c r="C194" i="12"/>
  <c r="C195" i="12"/>
  <c r="C196" i="12"/>
  <c r="C191" i="13"/>
  <c r="B190" i="12"/>
  <c r="B191" i="12"/>
  <c r="B192" i="12"/>
  <c r="B193" i="12"/>
  <c r="B194" i="12"/>
  <c r="B195" i="12"/>
  <c r="B196" i="12"/>
  <c r="B191" i="13"/>
  <c r="E190" i="13"/>
  <c r="D190" i="13"/>
  <c r="C190" i="13"/>
  <c r="B190" i="13"/>
  <c r="E189" i="13"/>
  <c r="D189" i="13"/>
  <c r="C189" i="13"/>
  <c r="B189" i="13"/>
  <c r="E188" i="13"/>
  <c r="D188" i="13"/>
  <c r="C188" i="13"/>
  <c r="B188" i="13"/>
  <c r="E187" i="13"/>
  <c r="D187" i="13"/>
  <c r="C187" i="13"/>
  <c r="B187" i="13"/>
  <c r="E186" i="13"/>
  <c r="D186" i="13"/>
  <c r="C186" i="13"/>
  <c r="B186" i="13"/>
  <c r="E185" i="13"/>
  <c r="D185" i="13"/>
  <c r="C185" i="13"/>
  <c r="B185" i="13"/>
  <c r="K189" i="12"/>
  <c r="J189" i="12"/>
  <c r="E184" i="13"/>
  <c r="I189" i="12"/>
  <c r="D184" i="13"/>
  <c r="C181" i="12"/>
  <c r="C182" i="12"/>
  <c r="C183" i="12"/>
  <c r="C184" i="12"/>
  <c r="C185" i="12"/>
  <c r="C186" i="12"/>
  <c r="C187" i="12"/>
  <c r="C188" i="12"/>
  <c r="C189" i="12"/>
  <c r="C184" i="13"/>
  <c r="K188" i="12"/>
  <c r="J188" i="12"/>
  <c r="E183" i="13"/>
  <c r="I188" i="12"/>
  <c r="D183" i="13"/>
  <c r="C183" i="13"/>
  <c r="K187" i="12"/>
  <c r="J187" i="12"/>
  <c r="E182" i="13"/>
  <c r="I187" i="12"/>
  <c r="D182" i="13"/>
  <c r="C182" i="13"/>
  <c r="K186" i="12"/>
  <c r="J186" i="12"/>
  <c r="E181" i="13"/>
  <c r="I186" i="12"/>
  <c r="D181" i="13"/>
  <c r="C181" i="13"/>
  <c r="K185" i="12"/>
  <c r="J185" i="12"/>
  <c r="E180" i="13"/>
  <c r="I185" i="12"/>
  <c r="D180" i="13"/>
  <c r="C180" i="13"/>
  <c r="K184" i="12"/>
  <c r="J184" i="12"/>
  <c r="E179" i="13"/>
  <c r="I184" i="12"/>
  <c r="D179" i="13"/>
  <c r="C179" i="13"/>
  <c r="K183" i="12"/>
  <c r="J183" i="12"/>
  <c r="E178" i="13"/>
  <c r="I183" i="12"/>
  <c r="D178" i="13"/>
  <c r="C178" i="13"/>
  <c r="K182" i="12"/>
  <c r="J182" i="12"/>
  <c r="E177" i="13"/>
  <c r="I182" i="12"/>
  <c r="D177" i="13"/>
  <c r="C177" i="13"/>
  <c r="K181" i="12"/>
  <c r="J181" i="12"/>
  <c r="E176" i="13"/>
  <c r="I181" i="12"/>
  <c r="D176" i="13"/>
  <c r="C176" i="13"/>
  <c r="E175" i="13"/>
  <c r="D175" i="13"/>
  <c r="B180" i="12"/>
  <c r="B175" i="13"/>
  <c r="J179" i="12"/>
  <c r="E174" i="13"/>
  <c r="I179" i="12"/>
  <c r="D174" i="13"/>
  <c r="B179" i="12"/>
  <c r="B174" i="13"/>
  <c r="E178" i="12"/>
  <c r="J178" i="12"/>
  <c r="E173" i="13"/>
  <c r="I178" i="12"/>
  <c r="D173" i="13"/>
  <c r="C172" i="12"/>
  <c r="C173" i="12"/>
  <c r="C174" i="12"/>
  <c r="C175" i="12"/>
  <c r="C176" i="12"/>
  <c r="C177" i="12"/>
  <c r="C178" i="12"/>
  <c r="C173" i="13"/>
  <c r="B172" i="12"/>
  <c r="B173" i="12"/>
  <c r="B174" i="12"/>
  <c r="B175" i="12"/>
  <c r="B176" i="12"/>
  <c r="B177" i="12"/>
  <c r="B178" i="12"/>
  <c r="B173" i="13"/>
  <c r="E177" i="12"/>
  <c r="J177" i="12"/>
  <c r="E172" i="13"/>
  <c r="I177" i="12"/>
  <c r="D172" i="13"/>
  <c r="C172" i="13"/>
  <c r="B172" i="13"/>
  <c r="E176" i="12"/>
  <c r="J176" i="12"/>
  <c r="E171" i="13"/>
  <c r="I176" i="12"/>
  <c r="D171" i="13"/>
  <c r="C171" i="13"/>
  <c r="B171" i="13"/>
  <c r="E175" i="12"/>
  <c r="J175" i="12"/>
  <c r="E170" i="13"/>
  <c r="I175" i="12"/>
  <c r="D170" i="13"/>
  <c r="C170" i="13"/>
  <c r="B170" i="13"/>
  <c r="E174" i="12"/>
  <c r="J174" i="12"/>
  <c r="E169" i="13"/>
  <c r="I174" i="12"/>
  <c r="D169" i="13"/>
  <c r="C169" i="13"/>
  <c r="B169" i="13"/>
  <c r="E173" i="12"/>
  <c r="J173" i="12"/>
  <c r="E168" i="13"/>
  <c r="I173" i="12"/>
  <c r="D168" i="13"/>
  <c r="C168" i="13"/>
  <c r="B168" i="13"/>
  <c r="E172" i="12"/>
  <c r="J172" i="12"/>
  <c r="E167" i="13"/>
  <c r="I172" i="12"/>
  <c r="D167" i="13"/>
  <c r="C167" i="13"/>
  <c r="B167" i="13"/>
  <c r="E171" i="12"/>
  <c r="K171" i="12"/>
  <c r="J171" i="12"/>
  <c r="E166" i="13"/>
  <c r="I171" i="12"/>
  <c r="D166" i="13"/>
  <c r="C163" i="12"/>
  <c r="C164" i="12"/>
  <c r="C165" i="12"/>
  <c r="C166" i="12"/>
  <c r="C167" i="12"/>
  <c r="C168" i="12"/>
  <c r="C169" i="12"/>
  <c r="C170" i="12"/>
  <c r="C171" i="12"/>
  <c r="C166" i="13"/>
  <c r="B163" i="12"/>
  <c r="B164" i="12"/>
  <c r="B165" i="12"/>
  <c r="B166" i="12"/>
  <c r="B167" i="12"/>
  <c r="B168" i="12"/>
  <c r="B169" i="12"/>
  <c r="B170" i="12"/>
  <c r="B171" i="12"/>
  <c r="B166" i="13"/>
  <c r="E170" i="12"/>
  <c r="K170" i="12"/>
  <c r="J170" i="12"/>
  <c r="E165" i="13"/>
  <c r="I170" i="12"/>
  <c r="D165" i="13"/>
  <c r="C165" i="13"/>
  <c r="B165" i="13"/>
  <c r="E169" i="12"/>
  <c r="K169" i="12"/>
  <c r="J169" i="12"/>
  <c r="E164" i="13"/>
  <c r="I169" i="12"/>
  <c r="D164" i="13"/>
  <c r="C164" i="13"/>
  <c r="B164" i="13"/>
  <c r="E168" i="12"/>
  <c r="K168" i="12"/>
  <c r="J168" i="12"/>
  <c r="E163" i="13"/>
  <c r="I168" i="12"/>
  <c r="D163" i="13"/>
  <c r="C163" i="13"/>
  <c r="B163" i="13"/>
  <c r="E167" i="12"/>
  <c r="K167" i="12"/>
  <c r="J167" i="12"/>
  <c r="E162" i="13"/>
  <c r="I167" i="12"/>
  <c r="D162" i="13"/>
  <c r="C162" i="13"/>
  <c r="B162" i="13"/>
  <c r="E166" i="12"/>
  <c r="K166" i="12"/>
  <c r="J166" i="12"/>
  <c r="E161" i="13"/>
  <c r="I166" i="12"/>
  <c r="D161" i="13"/>
  <c r="C161" i="13"/>
  <c r="B161" i="13"/>
  <c r="E165" i="12"/>
  <c r="K165" i="12"/>
  <c r="J165" i="12"/>
  <c r="E160" i="13"/>
  <c r="I165" i="12"/>
  <c r="D160" i="13"/>
  <c r="C160" i="13"/>
  <c r="B160" i="13"/>
  <c r="E164" i="12"/>
  <c r="K164" i="12"/>
  <c r="J164" i="12"/>
  <c r="E159" i="13"/>
  <c r="I164" i="12"/>
  <c r="D159" i="13"/>
  <c r="C159" i="13"/>
  <c r="B159" i="13"/>
  <c r="K163" i="12"/>
  <c r="J163" i="12"/>
  <c r="E158" i="13"/>
  <c r="I163" i="12"/>
  <c r="D158" i="13"/>
  <c r="C158" i="13"/>
  <c r="B158" i="13"/>
  <c r="K162" i="12"/>
  <c r="J162" i="12"/>
  <c r="E157" i="13"/>
  <c r="I162" i="12"/>
  <c r="D157" i="13"/>
  <c r="C156" i="12"/>
  <c r="C157" i="12"/>
  <c r="C158" i="12"/>
  <c r="C159" i="12"/>
  <c r="C160" i="12"/>
  <c r="C161" i="12"/>
  <c r="C162" i="12"/>
  <c r="C157" i="13"/>
  <c r="B156" i="12"/>
  <c r="B157" i="12"/>
  <c r="B158" i="12"/>
  <c r="B159" i="12"/>
  <c r="B160" i="12"/>
  <c r="B161" i="12"/>
  <c r="B162" i="12"/>
  <c r="B157" i="13"/>
  <c r="K161" i="12"/>
  <c r="J161" i="12"/>
  <c r="E156" i="13"/>
  <c r="I161" i="12"/>
  <c r="D156" i="13"/>
  <c r="C156" i="13"/>
  <c r="B156" i="13"/>
  <c r="K160" i="12"/>
  <c r="J160" i="12"/>
  <c r="E155" i="13"/>
  <c r="I160" i="12"/>
  <c r="D155" i="13"/>
  <c r="C155" i="13"/>
  <c r="B155" i="13"/>
  <c r="K159" i="12"/>
  <c r="J159" i="12"/>
  <c r="E154" i="13"/>
  <c r="I159" i="12"/>
  <c r="D154" i="13"/>
  <c r="C154" i="13"/>
  <c r="B154" i="13"/>
  <c r="K158" i="12"/>
  <c r="J158" i="12"/>
  <c r="E153" i="13"/>
  <c r="I158" i="12"/>
  <c r="D153" i="13"/>
  <c r="C153" i="13"/>
  <c r="B153" i="13"/>
  <c r="K157" i="12"/>
  <c r="J157" i="12"/>
  <c r="E152" i="13"/>
  <c r="I157" i="12"/>
  <c r="D152" i="13"/>
  <c r="C152" i="13"/>
  <c r="B152" i="13"/>
  <c r="K156" i="12"/>
  <c r="J156" i="12"/>
  <c r="E151" i="13"/>
  <c r="I156" i="12"/>
  <c r="D151" i="13"/>
  <c r="C151" i="13"/>
  <c r="B151" i="13"/>
  <c r="K155" i="12"/>
  <c r="J155" i="12"/>
  <c r="E150" i="13"/>
  <c r="I155" i="12"/>
  <c r="D150" i="13"/>
  <c r="C147" i="12"/>
  <c r="C148" i="12"/>
  <c r="C149" i="12"/>
  <c r="C150" i="12"/>
  <c r="C151" i="12"/>
  <c r="C152" i="12"/>
  <c r="C153" i="12"/>
  <c r="C154" i="12"/>
  <c r="C155" i="12"/>
  <c r="C150" i="13"/>
  <c r="B147" i="12"/>
  <c r="B148" i="12"/>
  <c r="B149" i="12"/>
  <c r="B150" i="12"/>
  <c r="B151" i="12"/>
  <c r="B152" i="12"/>
  <c r="B153" i="12"/>
  <c r="B154" i="12"/>
  <c r="B155" i="12"/>
  <c r="B150" i="13"/>
  <c r="K154" i="12"/>
  <c r="J154" i="12"/>
  <c r="E149" i="13"/>
  <c r="I154" i="12"/>
  <c r="D149" i="13"/>
  <c r="C149" i="13"/>
  <c r="B149" i="13"/>
  <c r="K153" i="12"/>
  <c r="J153" i="12"/>
  <c r="E148" i="13"/>
  <c r="I153" i="12"/>
  <c r="D148" i="13"/>
  <c r="C148" i="13"/>
  <c r="B148" i="13"/>
  <c r="K152" i="12"/>
  <c r="J152" i="12"/>
  <c r="E147" i="13"/>
  <c r="I152" i="12"/>
  <c r="D147" i="13"/>
  <c r="C147" i="13"/>
  <c r="B147" i="13"/>
  <c r="K151" i="12"/>
  <c r="J151" i="12"/>
  <c r="E146" i="13"/>
  <c r="I151" i="12"/>
  <c r="D146" i="13"/>
  <c r="C146" i="13"/>
  <c r="B146" i="13"/>
  <c r="K150" i="12"/>
  <c r="J150" i="12"/>
  <c r="E145" i="13"/>
  <c r="I150" i="12"/>
  <c r="D145" i="13"/>
  <c r="C145" i="13"/>
  <c r="B145" i="13"/>
  <c r="K149" i="12"/>
  <c r="J149" i="12"/>
  <c r="E144" i="13"/>
  <c r="I149" i="12"/>
  <c r="D144" i="13"/>
  <c r="C144" i="13"/>
  <c r="B144" i="13"/>
  <c r="K148" i="12"/>
  <c r="J148" i="12"/>
  <c r="E143" i="13"/>
  <c r="I148" i="12"/>
  <c r="D143" i="13"/>
  <c r="C143" i="13"/>
  <c r="B143" i="13"/>
  <c r="K147" i="12"/>
  <c r="J147" i="12"/>
  <c r="E142" i="13"/>
  <c r="I147" i="12"/>
  <c r="D142" i="13"/>
  <c r="C142" i="13"/>
  <c r="B142" i="13"/>
  <c r="H146" i="12"/>
  <c r="K146" i="12"/>
  <c r="G146" i="12"/>
  <c r="J146" i="12"/>
  <c r="E141" i="13"/>
  <c r="F146" i="12"/>
  <c r="I146" i="12"/>
  <c r="D141" i="13"/>
  <c r="B146" i="12"/>
  <c r="B141" i="13"/>
  <c r="K145" i="12"/>
  <c r="J145" i="12"/>
  <c r="E140" i="13"/>
  <c r="I145" i="12"/>
  <c r="D140" i="13"/>
  <c r="B145" i="12"/>
  <c r="B140" i="13"/>
  <c r="H144" i="12"/>
  <c r="K144" i="12"/>
  <c r="G144" i="12"/>
  <c r="J144" i="12"/>
  <c r="E139" i="13"/>
  <c r="F128" i="12"/>
  <c r="F144" i="12"/>
  <c r="I144" i="12"/>
  <c r="D139" i="13"/>
  <c r="C138" i="12"/>
  <c r="C139" i="12"/>
  <c r="C140" i="12"/>
  <c r="C141" i="12"/>
  <c r="C142" i="12"/>
  <c r="C143" i="12"/>
  <c r="C144" i="12"/>
  <c r="C139" i="13"/>
  <c r="B138" i="12"/>
  <c r="B139" i="12"/>
  <c r="B140" i="12"/>
  <c r="B141" i="12"/>
  <c r="B142" i="12"/>
  <c r="B143" i="12"/>
  <c r="B144" i="12"/>
  <c r="B139" i="13"/>
  <c r="H143" i="12"/>
  <c r="K143" i="12"/>
  <c r="G143" i="12"/>
  <c r="J143" i="12"/>
  <c r="E138" i="13"/>
  <c r="F127" i="12"/>
  <c r="F143" i="12"/>
  <c r="I143" i="12"/>
  <c r="D138" i="13"/>
  <c r="C138" i="13"/>
  <c r="B138" i="13"/>
  <c r="H142" i="12"/>
  <c r="K142" i="12"/>
  <c r="G142" i="12"/>
  <c r="J142" i="12"/>
  <c r="E137" i="13"/>
  <c r="F126" i="12"/>
  <c r="F142" i="12"/>
  <c r="I142" i="12"/>
  <c r="D137" i="13"/>
  <c r="C137" i="13"/>
  <c r="B137" i="13"/>
  <c r="H141" i="12"/>
  <c r="K141" i="12"/>
  <c r="G141" i="12"/>
  <c r="J141" i="12"/>
  <c r="E136" i="13"/>
  <c r="F125" i="12"/>
  <c r="F141" i="12"/>
  <c r="I141" i="12"/>
  <c r="D136" i="13"/>
  <c r="C136" i="13"/>
  <c r="B136" i="13"/>
  <c r="H140" i="12"/>
  <c r="K140" i="12"/>
  <c r="G140" i="12"/>
  <c r="J140" i="12"/>
  <c r="E135" i="13"/>
  <c r="F124" i="12"/>
  <c r="F140" i="12"/>
  <c r="I140" i="12"/>
  <c r="D135" i="13"/>
  <c r="C135" i="13"/>
  <c r="B135" i="13"/>
  <c r="H139" i="12"/>
  <c r="K139" i="12"/>
  <c r="G139" i="12"/>
  <c r="J139" i="12"/>
  <c r="E134" i="13"/>
  <c r="F123" i="12"/>
  <c r="F139" i="12"/>
  <c r="I139" i="12"/>
  <c r="D134" i="13"/>
  <c r="C134" i="13"/>
  <c r="B134" i="13"/>
  <c r="H138" i="12"/>
  <c r="K138" i="12"/>
  <c r="G138" i="12"/>
  <c r="J138" i="12"/>
  <c r="E133" i="13"/>
  <c r="F122" i="12"/>
  <c r="F138" i="12"/>
  <c r="I138" i="12"/>
  <c r="D133" i="13"/>
  <c r="C133" i="13"/>
  <c r="B133" i="13"/>
  <c r="H137" i="12"/>
  <c r="K137" i="12"/>
  <c r="G137" i="12"/>
  <c r="J137" i="12"/>
  <c r="E132" i="13"/>
  <c r="F137" i="12"/>
  <c r="I137" i="12"/>
  <c r="D132" i="13"/>
  <c r="H136" i="12"/>
  <c r="K136" i="12"/>
  <c r="G136" i="12"/>
  <c r="J136" i="12"/>
  <c r="E131" i="13"/>
  <c r="F136" i="12"/>
  <c r="I136" i="12"/>
  <c r="D131" i="13"/>
  <c r="H135" i="12"/>
  <c r="K135" i="12"/>
  <c r="G135" i="12"/>
  <c r="J135" i="12"/>
  <c r="E130" i="13"/>
  <c r="F135" i="12"/>
  <c r="I135" i="12"/>
  <c r="D130" i="13"/>
  <c r="H134" i="12"/>
  <c r="K134" i="12"/>
  <c r="G134" i="12"/>
  <c r="J134" i="12"/>
  <c r="E129" i="13"/>
  <c r="F134" i="12"/>
  <c r="I134" i="12"/>
  <c r="D129" i="13"/>
  <c r="H133" i="12"/>
  <c r="K133" i="12"/>
  <c r="G133" i="12"/>
  <c r="J133" i="12"/>
  <c r="E128" i="13"/>
  <c r="F133" i="12"/>
  <c r="I133" i="12"/>
  <c r="D128" i="13"/>
  <c r="H132" i="12"/>
  <c r="K132" i="12"/>
  <c r="G132" i="12"/>
  <c r="J132" i="12"/>
  <c r="E127" i="13"/>
  <c r="F132" i="12"/>
  <c r="I132" i="12"/>
  <c r="D127" i="13"/>
  <c r="H131" i="12"/>
  <c r="K131" i="12"/>
  <c r="G131" i="12"/>
  <c r="J131" i="12"/>
  <c r="E126" i="13"/>
  <c r="F131" i="12"/>
  <c r="I131" i="12"/>
  <c r="D126" i="13"/>
  <c r="H130" i="12"/>
  <c r="K130" i="12"/>
  <c r="G130" i="12"/>
  <c r="J130" i="12"/>
  <c r="E125" i="13"/>
  <c r="F130" i="12"/>
  <c r="I130" i="12"/>
  <c r="D125" i="13"/>
  <c r="H129" i="12"/>
  <c r="K129" i="12"/>
  <c r="G129" i="12"/>
  <c r="J129" i="12"/>
  <c r="E124" i="13"/>
  <c r="F129" i="12"/>
  <c r="I129" i="12"/>
  <c r="D124" i="13"/>
  <c r="K128" i="12"/>
  <c r="J128" i="12"/>
  <c r="E123" i="13"/>
  <c r="I128" i="12"/>
  <c r="D123" i="13"/>
  <c r="C122" i="12"/>
  <c r="C123" i="12"/>
  <c r="C124" i="12"/>
  <c r="C125" i="12"/>
  <c r="C126" i="12"/>
  <c r="C127" i="12"/>
  <c r="C128" i="12"/>
  <c r="C123" i="13"/>
  <c r="B122" i="12"/>
  <c r="B123" i="12"/>
  <c r="B124" i="12"/>
  <c r="B125" i="12"/>
  <c r="B126" i="12"/>
  <c r="B127" i="12"/>
  <c r="B128" i="12"/>
  <c r="B123" i="13"/>
  <c r="K127" i="12"/>
  <c r="J127" i="12"/>
  <c r="E122" i="13"/>
  <c r="I127" i="12"/>
  <c r="D122" i="13"/>
  <c r="C122" i="13"/>
  <c r="B122" i="13"/>
  <c r="K126" i="12"/>
  <c r="J126" i="12"/>
  <c r="E121" i="13"/>
  <c r="I126" i="12"/>
  <c r="D121" i="13"/>
  <c r="C121" i="13"/>
  <c r="B121" i="13"/>
  <c r="K125" i="12"/>
  <c r="J125" i="12"/>
  <c r="E120" i="13"/>
  <c r="I125" i="12"/>
  <c r="D120" i="13"/>
  <c r="C120" i="13"/>
  <c r="B120" i="13"/>
  <c r="K124" i="12"/>
  <c r="J124" i="12"/>
  <c r="E119" i="13"/>
  <c r="I124" i="12"/>
  <c r="D119" i="13"/>
  <c r="C119" i="13"/>
  <c r="B119" i="13"/>
  <c r="K123" i="12"/>
  <c r="J123" i="12"/>
  <c r="E118" i="13"/>
  <c r="I123" i="12"/>
  <c r="D118" i="13"/>
  <c r="C118" i="13"/>
  <c r="B118" i="13"/>
  <c r="K122" i="12"/>
  <c r="J122" i="12"/>
  <c r="E117" i="13"/>
  <c r="I122" i="12"/>
  <c r="D117" i="13"/>
  <c r="C117" i="13"/>
  <c r="B117" i="13"/>
  <c r="K121" i="12"/>
  <c r="J121" i="12"/>
  <c r="E116" i="13"/>
  <c r="I121" i="12"/>
  <c r="D116" i="13"/>
  <c r="C113" i="12"/>
  <c r="C114" i="12"/>
  <c r="C115" i="12"/>
  <c r="C116" i="12"/>
  <c r="C117" i="12"/>
  <c r="C118" i="12"/>
  <c r="C119" i="12"/>
  <c r="C120" i="12"/>
  <c r="C121" i="12"/>
  <c r="C116" i="13"/>
  <c r="B113" i="12"/>
  <c r="B114" i="12"/>
  <c r="B115" i="12"/>
  <c r="B116" i="12"/>
  <c r="B117" i="12"/>
  <c r="B118" i="12"/>
  <c r="B119" i="12"/>
  <c r="B120" i="12"/>
  <c r="B121" i="12"/>
  <c r="B116" i="13"/>
  <c r="K120" i="12"/>
  <c r="J120" i="12"/>
  <c r="E115" i="13"/>
  <c r="I120" i="12"/>
  <c r="D115" i="13"/>
  <c r="C115" i="13"/>
  <c r="B115" i="13"/>
  <c r="K119" i="12"/>
  <c r="J119" i="12"/>
  <c r="E114" i="13"/>
  <c r="I119" i="12"/>
  <c r="D114" i="13"/>
  <c r="C114" i="13"/>
  <c r="B114" i="13"/>
  <c r="K118" i="12"/>
  <c r="J118" i="12"/>
  <c r="E113" i="13"/>
  <c r="I118" i="12"/>
  <c r="D113" i="13"/>
  <c r="C113" i="13"/>
  <c r="B113" i="13"/>
  <c r="K117" i="12"/>
  <c r="J117" i="12"/>
  <c r="E112" i="13"/>
  <c r="I117" i="12"/>
  <c r="D112" i="13"/>
  <c r="C112" i="13"/>
  <c r="B112" i="13"/>
  <c r="K116" i="12"/>
  <c r="J116" i="12"/>
  <c r="E111" i="13"/>
  <c r="I116" i="12"/>
  <c r="D111" i="13"/>
  <c r="C111" i="13"/>
  <c r="B111" i="13"/>
  <c r="K115" i="12"/>
  <c r="J115" i="12"/>
  <c r="E110" i="13"/>
  <c r="I115" i="12"/>
  <c r="D110" i="13"/>
  <c r="C110" i="13"/>
  <c r="B110" i="13"/>
  <c r="K114" i="12"/>
  <c r="J114" i="12"/>
  <c r="E109" i="13"/>
  <c r="I114" i="12"/>
  <c r="D109" i="13"/>
  <c r="C109" i="13"/>
  <c r="B109" i="13"/>
  <c r="K113" i="12"/>
  <c r="J113" i="12"/>
  <c r="E108" i="13"/>
  <c r="I113" i="12"/>
  <c r="D108" i="13"/>
  <c r="C108" i="13"/>
  <c r="B108" i="13"/>
  <c r="H59" i="12"/>
  <c r="H60" i="12"/>
  <c r="H112" i="12"/>
  <c r="E112" i="12"/>
  <c r="K112" i="12"/>
  <c r="G60" i="12"/>
  <c r="G112" i="12"/>
  <c r="J112" i="12"/>
  <c r="E107" i="13"/>
  <c r="F60" i="12"/>
  <c r="F112" i="12"/>
  <c r="I112" i="12"/>
  <c r="D107" i="13"/>
  <c r="B112" i="12"/>
  <c r="B107" i="13"/>
  <c r="H111" i="12"/>
  <c r="E111" i="12"/>
  <c r="K111" i="12"/>
  <c r="G111" i="12"/>
  <c r="J111" i="12"/>
  <c r="E106" i="13"/>
  <c r="F111" i="12"/>
  <c r="I111" i="12"/>
  <c r="D106" i="13"/>
  <c r="B111" i="12"/>
  <c r="B106" i="13"/>
  <c r="K33" i="12"/>
  <c r="K15" i="12"/>
  <c r="K93" i="12"/>
  <c r="K110" i="12"/>
  <c r="G94" i="12"/>
  <c r="G95" i="12"/>
  <c r="G96" i="12"/>
  <c r="G97" i="12"/>
  <c r="G98" i="12"/>
  <c r="G99" i="12"/>
  <c r="G100" i="12"/>
  <c r="G101" i="12"/>
  <c r="G102" i="12"/>
  <c r="G103" i="12"/>
  <c r="J103" i="12"/>
  <c r="G40" i="12"/>
  <c r="J40" i="12"/>
  <c r="G24" i="12"/>
  <c r="J24" i="12"/>
  <c r="J110" i="12"/>
  <c r="E105" i="13"/>
  <c r="F94" i="12"/>
  <c r="F95" i="12"/>
  <c r="F96" i="12"/>
  <c r="F97" i="12"/>
  <c r="F98" i="12"/>
  <c r="F99" i="12"/>
  <c r="F100" i="12"/>
  <c r="F101" i="12"/>
  <c r="F102" i="12"/>
  <c r="F103" i="12"/>
  <c r="I103" i="12"/>
  <c r="F40" i="12"/>
  <c r="I40" i="12"/>
  <c r="F24" i="12"/>
  <c r="I24" i="12"/>
  <c r="I110" i="12"/>
  <c r="D105" i="13"/>
  <c r="C104" i="12"/>
  <c r="C105" i="12"/>
  <c r="C106" i="12"/>
  <c r="C107" i="12"/>
  <c r="C108" i="12"/>
  <c r="C109" i="12"/>
  <c r="C110" i="12"/>
  <c r="C105" i="13"/>
  <c r="B104" i="12"/>
  <c r="B105" i="12"/>
  <c r="B106" i="12"/>
  <c r="B107" i="12"/>
  <c r="B108" i="12"/>
  <c r="B109" i="12"/>
  <c r="B110" i="12"/>
  <c r="B105" i="13"/>
  <c r="K32" i="12"/>
  <c r="K14" i="12"/>
  <c r="K109" i="12"/>
  <c r="J102" i="12"/>
  <c r="G39" i="12"/>
  <c r="J39" i="12"/>
  <c r="G23" i="12"/>
  <c r="J23" i="12"/>
  <c r="J109" i="12"/>
  <c r="E104" i="13"/>
  <c r="I102" i="12"/>
  <c r="F39" i="12"/>
  <c r="I39" i="12"/>
  <c r="F23" i="12"/>
  <c r="I23" i="12"/>
  <c r="I109" i="12"/>
  <c r="D104" i="13"/>
  <c r="C104" i="13"/>
  <c r="B104" i="13"/>
  <c r="K31" i="12"/>
  <c r="K13" i="12"/>
  <c r="K108" i="12"/>
  <c r="J101" i="12"/>
  <c r="G38" i="12"/>
  <c r="J38" i="12"/>
  <c r="G22" i="12"/>
  <c r="J22" i="12"/>
  <c r="J108" i="12"/>
  <c r="E103" i="13"/>
  <c r="I101" i="12"/>
  <c r="F38" i="12"/>
  <c r="I38" i="12"/>
  <c r="F22" i="12"/>
  <c r="I22" i="12"/>
  <c r="I108" i="12"/>
  <c r="D103" i="13"/>
  <c r="C103" i="13"/>
  <c r="B103" i="13"/>
  <c r="K30" i="12"/>
  <c r="K12" i="12"/>
  <c r="K107" i="12"/>
  <c r="J100" i="12"/>
  <c r="G37" i="12"/>
  <c r="J37" i="12"/>
  <c r="G21" i="12"/>
  <c r="J21" i="12"/>
  <c r="J107" i="12"/>
  <c r="E102" i="13"/>
  <c r="I100" i="12"/>
  <c r="F37" i="12"/>
  <c r="I37" i="12"/>
  <c r="F21" i="12"/>
  <c r="I21" i="12"/>
  <c r="I107" i="12"/>
  <c r="D102" i="13"/>
  <c r="C102" i="13"/>
  <c r="B102" i="13"/>
  <c r="K29" i="12"/>
  <c r="K11" i="12"/>
  <c r="K106" i="12"/>
  <c r="J99" i="12"/>
  <c r="G36" i="12"/>
  <c r="J36" i="12"/>
  <c r="G20" i="12"/>
  <c r="J20" i="12"/>
  <c r="J106" i="12"/>
  <c r="E101" i="13"/>
  <c r="I99" i="12"/>
  <c r="F36" i="12"/>
  <c r="I36" i="12"/>
  <c r="F20" i="12"/>
  <c r="I20" i="12"/>
  <c r="I106" i="12"/>
  <c r="D101" i="13"/>
  <c r="C101" i="13"/>
  <c r="B101" i="13"/>
  <c r="K28" i="12"/>
  <c r="K10" i="12"/>
  <c r="K105" i="12"/>
  <c r="J98" i="12"/>
  <c r="G35" i="12"/>
  <c r="J35" i="12"/>
  <c r="G19" i="12"/>
  <c r="J19" i="12"/>
  <c r="J105" i="12"/>
  <c r="E100" i="13"/>
  <c r="I98" i="12"/>
  <c r="F35" i="12"/>
  <c r="I35" i="12"/>
  <c r="F19" i="12"/>
  <c r="I19" i="12"/>
  <c r="I105" i="12"/>
  <c r="D100" i="13"/>
  <c r="C100" i="13"/>
  <c r="B100" i="13"/>
  <c r="K27" i="12"/>
  <c r="K9" i="12"/>
  <c r="K104" i="12"/>
  <c r="J97" i="12"/>
  <c r="G34" i="12"/>
  <c r="J34" i="12"/>
  <c r="G18" i="12"/>
  <c r="J18" i="12"/>
  <c r="J104" i="12"/>
  <c r="E99" i="13"/>
  <c r="I97" i="12"/>
  <c r="F34" i="12"/>
  <c r="I34" i="12"/>
  <c r="F18" i="12"/>
  <c r="I18" i="12"/>
  <c r="I104" i="12"/>
  <c r="D99" i="13"/>
  <c r="C99" i="13"/>
  <c r="B99" i="13"/>
  <c r="H95" i="12"/>
  <c r="H96" i="12"/>
  <c r="H97" i="12"/>
  <c r="H98" i="12"/>
  <c r="H99" i="12"/>
  <c r="H100" i="12"/>
  <c r="H101" i="12"/>
  <c r="H102" i="12"/>
  <c r="H103" i="12"/>
  <c r="K103" i="12"/>
  <c r="E98" i="13"/>
  <c r="D98" i="13"/>
  <c r="C95" i="12"/>
  <c r="C96" i="12"/>
  <c r="C97" i="12"/>
  <c r="C98" i="12"/>
  <c r="C99" i="12"/>
  <c r="C100" i="12"/>
  <c r="C101" i="12"/>
  <c r="C102" i="12"/>
  <c r="C103" i="12"/>
  <c r="C98" i="13"/>
  <c r="K102" i="12"/>
  <c r="E97" i="13"/>
  <c r="D97" i="13"/>
  <c r="C97" i="13"/>
  <c r="K101" i="12"/>
  <c r="E96" i="13"/>
  <c r="D96" i="13"/>
  <c r="C96" i="13"/>
  <c r="K100" i="12"/>
  <c r="E95" i="13"/>
  <c r="D95" i="13"/>
  <c r="C95" i="13"/>
  <c r="K99" i="12"/>
  <c r="E94" i="13"/>
  <c r="D94" i="13"/>
  <c r="C94" i="13"/>
  <c r="K98" i="12"/>
  <c r="E93" i="13"/>
  <c r="D93" i="13"/>
  <c r="C93" i="13"/>
  <c r="K97" i="12"/>
  <c r="E92" i="13"/>
  <c r="D92" i="13"/>
  <c r="C92" i="13"/>
  <c r="K96" i="12"/>
  <c r="J96" i="12"/>
  <c r="E91" i="13"/>
  <c r="I96" i="12"/>
  <c r="D91" i="13"/>
  <c r="C91" i="13"/>
  <c r="K95" i="12"/>
  <c r="J95" i="12"/>
  <c r="E90" i="13"/>
  <c r="I95" i="12"/>
  <c r="D90" i="13"/>
  <c r="C90" i="13"/>
  <c r="K94" i="12"/>
  <c r="J94" i="12"/>
  <c r="E89" i="13"/>
  <c r="I94" i="12"/>
  <c r="D89" i="13"/>
  <c r="B94" i="12"/>
  <c r="B89" i="13"/>
  <c r="E88" i="13"/>
  <c r="D88" i="13"/>
  <c r="B93" i="12"/>
  <c r="B88" i="13"/>
  <c r="G67" i="12"/>
  <c r="G74" i="12"/>
  <c r="G92" i="12"/>
  <c r="J92" i="12"/>
  <c r="E87" i="13"/>
  <c r="F67" i="12"/>
  <c r="F74" i="12"/>
  <c r="F92" i="12"/>
  <c r="I92" i="12"/>
  <c r="D87" i="13"/>
  <c r="C86" i="12"/>
  <c r="C87" i="12"/>
  <c r="C88" i="12"/>
  <c r="C89" i="12"/>
  <c r="C90" i="12"/>
  <c r="C91" i="12"/>
  <c r="C92" i="12"/>
  <c r="C87" i="13"/>
  <c r="B86" i="12"/>
  <c r="B87" i="12"/>
  <c r="B88" i="12"/>
  <c r="B89" i="12"/>
  <c r="B90" i="12"/>
  <c r="B91" i="12"/>
  <c r="B92" i="12"/>
  <c r="B87" i="13"/>
  <c r="G66" i="12"/>
  <c r="G73" i="12"/>
  <c r="G91" i="12"/>
  <c r="J91" i="12"/>
  <c r="E86" i="13"/>
  <c r="F66" i="12"/>
  <c r="F73" i="12"/>
  <c r="F91" i="12"/>
  <c r="I91" i="12"/>
  <c r="D86" i="13"/>
  <c r="C86" i="13"/>
  <c r="B86" i="13"/>
  <c r="G65" i="12"/>
  <c r="G72" i="12"/>
  <c r="G90" i="12"/>
  <c r="J90" i="12"/>
  <c r="E85" i="13"/>
  <c r="F65" i="12"/>
  <c r="F72" i="12"/>
  <c r="F90" i="12"/>
  <c r="I90" i="12"/>
  <c r="D85" i="13"/>
  <c r="C85" i="13"/>
  <c r="B85" i="13"/>
  <c r="G64" i="12"/>
  <c r="G71" i="12"/>
  <c r="G89" i="12"/>
  <c r="J89" i="12"/>
  <c r="E84" i="13"/>
  <c r="F64" i="12"/>
  <c r="F71" i="12"/>
  <c r="F89" i="12"/>
  <c r="I89" i="12"/>
  <c r="D84" i="13"/>
  <c r="C84" i="13"/>
  <c r="B84" i="13"/>
  <c r="G63" i="12"/>
  <c r="G70" i="12"/>
  <c r="G88" i="12"/>
  <c r="J88" i="12"/>
  <c r="E83" i="13"/>
  <c r="F63" i="12"/>
  <c r="F70" i="12"/>
  <c r="F88" i="12"/>
  <c r="I88" i="12"/>
  <c r="D83" i="13"/>
  <c r="C83" i="13"/>
  <c r="B83" i="13"/>
  <c r="G62" i="12"/>
  <c r="G69" i="12"/>
  <c r="G87" i="12"/>
  <c r="J87" i="12"/>
  <c r="E82" i="13"/>
  <c r="F62" i="12"/>
  <c r="F69" i="12"/>
  <c r="F87" i="12"/>
  <c r="I87" i="12"/>
  <c r="D82" i="13"/>
  <c r="C82" i="13"/>
  <c r="B82" i="13"/>
  <c r="G61" i="12"/>
  <c r="G68" i="12"/>
  <c r="G86" i="12"/>
  <c r="J86" i="12"/>
  <c r="E81" i="13"/>
  <c r="F61" i="12"/>
  <c r="F68" i="12"/>
  <c r="F86" i="12"/>
  <c r="I86" i="12"/>
  <c r="D81" i="13"/>
  <c r="C81" i="13"/>
  <c r="B81" i="13"/>
  <c r="H75" i="12"/>
  <c r="H76" i="12"/>
  <c r="H77" i="12"/>
  <c r="H78" i="12"/>
  <c r="H79" i="12"/>
  <c r="H80" i="12"/>
  <c r="H81" i="12"/>
  <c r="H82" i="12"/>
  <c r="H83" i="12"/>
  <c r="H84" i="12"/>
  <c r="H85" i="12"/>
  <c r="K85" i="12"/>
  <c r="G75" i="12"/>
  <c r="G76" i="12"/>
  <c r="G77" i="12"/>
  <c r="G78" i="12"/>
  <c r="G79" i="12"/>
  <c r="G80" i="12"/>
  <c r="G81" i="12"/>
  <c r="G82" i="12"/>
  <c r="G83" i="12"/>
  <c r="G84" i="12"/>
  <c r="G85" i="12"/>
  <c r="J85" i="12"/>
  <c r="E80" i="13"/>
  <c r="F75" i="12"/>
  <c r="F76" i="12"/>
  <c r="F77" i="12"/>
  <c r="F78" i="12"/>
  <c r="F79" i="12"/>
  <c r="F80" i="12"/>
  <c r="F81" i="12"/>
  <c r="F82" i="12"/>
  <c r="F83" i="12"/>
  <c r="F84" i="12"/>
  <c r="F85" i="12"/>
  <c r="I85" i="12"/>
  <c r="D80" i="13"/>
  <c r="C77" i="12"/>
  <c r="C78" i="12"/>
  <c r="C79" i="12"/>
  <c r="C80" i="12"/>
  <c r="C81" i="12"/>
  <c r="C82" i="12"/>
  <c r="C83" i="12"/>
  <c r="C84" i="12"/>
  <c r="C85" i="12"/>
  <c r="C80" i="13"/>
  <c r="K84" i="12"/>
  <c r="J84" i="12"/>
  <c r="E79" i="13"/>
  <c r="I84" i="12"/>
  <c r="D79" i="13"/>
  <c r="C79" i="13"/>
  <c r="K83" i="12"/>
  <c r="J83" i="12"/>
  <c r="E78" i="13"/>
  <c r="I83" i="12"/>
  <c r="D78" i="13"/>
  <c r="C78" i="13"/>
  <c r="K82" i="12"/>
  <c r="J82" i="12"/>
  <c r="E77" i="13"/>
  <c r="I82" i="12"/>
  <c r="D77" i="13"/>
  <c r="C77" i="13"/>
  <c r="K81" i="12"/>
  <c r="J81" i="12"/>
  <c r="E76" i="13"/>
  <c r="I81" i="12"/>
  <c r="D76" i="13"/>
  <c r="C76" i="13"/>
  <c r="K80" i="12"/>
  <c r="J80" i="12"/>
  <c r="E75" i="13"/>
  <c r="I80" i="12"/>
  <c r="D75" i="13"/>
  <c r="C75" i="13"/>
  <c r="K79" i="12"/>
  <c r="J79" i="12"/>
  <c r="E74" i="13"/>
  <c r="I79" i="12"/>
  <c r="D74" i="13"/>
  <c r="C74" i="13"/>
  <c r="K78" i="12"/>
  <c r="J78" i="12"/>
  <c r="E73" i="13"/>
  <c r="I78" i="12"/>
  <c r="D73" i="13"/>
  <c r="C73" i="13"/>
  <c r="K77" i="12"/>
  <c r="J77" i="12"/>
  <c r="E72" i="13"/>
  <c r="I77" i="12"/>
  <c r="D72" i="13"/>
  <c r="C72" i="13"/>
  <c r="K76" i="12"/>
  <c r="J76" i="12"/>
  <c r="E71" i="13"/>
  <c r="I76" i="12"/>
  <c r="D71" i="13"/>
  <c r="B76" i="12"/>
  <c r="B71" i="13"/>
  <c r="K75" i="12"/>
  <c r="J75" i="12"/>
  <c r="E70" i="13"/>
  <c r="I75" i="12"/>
  <c r="D70" i="13"/>
  <c r="B75" i="12"/>
  <c r="B70" i="13"/>
  <c r="J74" i="12"/>
  <c r="E69" i="13"/>
  <c r="I74" i="12"/>
  <c r="D69" i="13"/>
  <c r="B68" i="12"/>
  <c r="B69" i="12"/>
  <c r="B70" i="12"/>
  <c r="B71" i="12"/>
  <c r="B72" i="12"/>
  <c r="B73" i="12"/>
  <c r="B74" i="12"/>
  <c r="B69" i="13"/>
  <c r="J73" i="12"/>
  <c r="E68" i="13"/>
  <c r="I73" i="12"/>
  <c r="D68" i="13"/>
  <c r="B68" i="13"/>
  <c r="J72" i="12"/>
  <c r="E67" i="13"/>
  <c r="I72" i="12"/>
  <c r="D67" i="13"/>
  <c r="B67" i="13"/>
  <c r="J71" i="12"/>
  <c r="E66" i="13"/>
  <c r="I71" i="12"/>
  <c r="D66" i="13"/>
  <c r="B66" i="13"/>
  <c r="J70" i="12"/>
  <c r="E65" i="13"/>
  <c r="I70" i="12"/>
  <c r="D65" i="13"/>
  <c r="B65" i="13"/>
  <c r="J69" i="12"/>
  <c r="E64" i="13"/>
  <c r="I69" i="12"/>
  <c r="D64" i="13"/>
  <c r="B64" i="13"/>
  <c r="J68" i="12"/>
  <c r="E63" i="13"/>
  <c r="I68" i="12"/>
  <c r="D63" i="13"/>
  <c r="B63" i="13"/>
  <c r="J67" i="12"/>
  <c r="E62" i="13"/>
  <c r="I67" i="12"/>
  <c r="D62" i="13"/>
  <c r="C61" i="12"/>
  <c r="C62" i="12"/>
  <c r="C63" i="12"/>
  <c r="C64" i="12"/>
  <c r="C65" i="12"/>
  <c r="C66" i="12"/>
  <c r="C67" i="12"/>
  <c r="C62" i="13"/>
  <c r="B61" i="12"/>
  <c r="B62" i="12"/>
  <c r="B63" i="12"/>
  <c r="B64" i="12"/>
  <c r="B65" i="12"/>
  <c r="B66" i="12"/>
  <c r="B67" i="12"/>
  <c r="B62" i="13"/>
  <c r="J66" i="12"/>
  <c r="E61" i="13"/>
  <c r="I66" i="12"/>
  <c r="D61" i="13"/>
  <c r="C61" i="13"/>
  <c r="B61" i="13"/>
  <c r="J65" i="12"/>
  <c r="E60" i="13"/>
  <c r="I65" i="12"/>
  <c r="D60" i="13"/>
  <c r="C60" i="13"/>
  <c r="B60" i="13"/>
  <c r="J64" i="12"/>
  <c r="E59" i="13"/>
  <c r="I64" i="12"/>
  <c r="D59" i="13"/>
  <c r="C59" i="13"/>
  <c r="B59" i="13"/>
  <c r="J63" i="12"/>
  <c r="E58" i="13"/>
  <c r="I63" i="12"/>
  <c r="D58" i="13"/>
  <c r="C58" i="13"/>
  <c r="B58" i="13"/>
  <c r="J62" i="12"/>
  <c r="E57" i="13"/>
  <c r="I62" i="12"/>
  <c r="D57" i="13"/>
  <c r="C57" i="13"/>
  <c r="B57" i="13"/>
  <c r="J61" i="12"/>
  <c r="E56" i="13"/>
  <c r="I61" i="12"/>
  <c r="D56" i="13"/>
  <c r="C56" i="13"/>
  <c r="B56" i="13"/>
  <c r="K60" i="12"/>
  <c r="J60" i="12"/>
  <c r="E55" i="13"/>
  <c r="I60" i="12"/>
  <c r="D55" i="13"/>
  <c r="B60" i="12"/>
  <c r="B55" i="13"/>
  <c r="K59" i="12"/>
  <c r="E54" i="13"/>
  <c r="D54" i="13"/>
  <c r="B59" i="12"/>
  <c r="B54" i="13"/>
  <c r="H42" i="12"/>
  <c r="H43" i="12"/>
  <c r="H44" i="12"/>
  <c r="H45" i="12"/>
  <c r="H46" i="12"/>
  <c r="H47" i="12"/>
  <c r="H48" i="12"/>
  <c r="H49" i="12"/>
  <c r="H50" i="12"/>
  <c r="H51" i="12"/>
  <c r="H52" i="12"/>
  <c r="H53" i="12"/>
  <c r="H54" i="12"/>
  <c r="H55" i="12"/>
  <c r="H56" i="12"/>
  <c r="H57" i="12"/>
  <c r="H58" i="12"/>
  <c r="K58" i="12"/>
  <c r="G58" i="12"/>
  <c r="J58" i="12"/>
  <c r="E53" i="13"/>
  <c r="F58" i="12"/>
  <c r="I58" i="12"/>
  <c r="D53" i="13"/>
  <c r="K57" i="12"/>
  <c r="G57" i="12"/>
  <c r="J57" i="12"/>
  <c r="E52" i="13"/>
  <c r="F57" i="12"/>
  <c r="I57" i="12"/>
  <c r="D52" i="13"/>
  <c r="K56" i="12"/>
  <c r="G56" i="12"/>
  <c r="J56" i="12"/>
  <c r="E51" i="13"/>
  <c r="F56" i="12"/>
  <c r="I56" i="12"/>
  <c r="D51" i="13"/>
  <c r="K55" i="12"/>
  <c r="G55" i="12"/>
  <c r="J55" i="12"/>
  <c r="E50" i="13"/>
  <c r="F55" i="12"/>
  <c r="I55" i="12"/>
  <c r="D50" i="13"/>
  <c r="K54" i="12"/>
  <c r="G54" i="12"/>
  <c r="J54" i="12"/>
  <c r="E49" i="13"/>
  <c r="F54" i="12"/>
  <c r="I54" i="12"/>
  <c r="D49" i="13"/>
  <c r="K53" i="12"/>
  <c r="G53" i="12"/>
  <c r="J53" i="12"/>
  <c r="E48" i="13"/>
  <c r="F53" i="12"/>
  <c r="I53" i="12"/>
  <c r="D48" i="13"/>
  <c r="K52" i="12"/>
  <c r="G52" i="12"/>
  <c r="J52" i="12"/>
  <c r="E47" i="13"/>
  <c r="F52" i="12"/>
  <c r="I52" i="12"/>
  <c r="D47" i="13"/>
  <c r="K51" i="12"/>
  <c r="G51" i="12"/>
  <c r="J51" i="12"/>
  <c r="E46" i="13"/>
  <c r="F51" i="12"/>
  <c r="I51" i="12"/>
  <c r="D46" i="13"/>
  <c r="K50" i="12"/>
  <c r="G50" i="12"/>
  <c r="J50" i="12"/>
  <c r="E45" i="13"/>
  <c r="F50" i="12"/>
  <c r="I50" i="12"/>
  <c r="D45" i="13"/>
  <c r="K49" i="12"/>
  <c r="J49" i="12"/>
  <c r="E44" i="13"/>
  <c r="I49" i="12"/>
  <c r="D44" i="13"/>
  <c r="C41" i="12"/>
  <c r="C42" i="12"/>
  <c r="C43" i="12"/>
  <c r="C44" i="12"/>
  <c r="C45" i="12"/>
  <c r="C46" i="12"/>
  <c r="C47" i="12"/>
  <c r="C48" i="12"/>
  <c r="C49" i="12"/>
  <c r="C44" i="13"/>
  <c r="B41" i="12"/>
  <c r="B42" i="12"/>
  <c r="B43" i="12"/>
  <c r="B44" i="12"/>
  <c r="B45" i="12"/>
  <c r="B46" i="12"/>
  <c r="B47" i="12"/>
  <c r="B48" i="12"/>
  <c r="B49" i="12"/>
  <c r="B44" i="13"/>
  <c r="K48" i="12"/>
  <c r="J48" i="12"/>
  <c r="E43" i="13"/>
  <c r="I48" i="12"/>
  <c r="D43" i="13"/>
  <c r="C43" i="13"/>
  <c r="B43" i="13"/>
  <c r="K47" i="12"/>
  <c r="J47" i="12"/>
  <c r="E42" i="13"/>
  <c r="I47" i="12"/>
  <c r="D42" i="13"/>
  <c r="C42" i="13"/>
  <c r="B42" i="13"/>
  <c r="K46" i="12"/>
  <c r="J46" i="12"/>
  <c r="E41" i="13"/>
  <c r="I46" i="12"/>
  <c r="D41" i="13"/>
  <c r="C41" i="13"/>
  <c r="B41" i="13"/>
  <c r="K45" i="12"/>
  <c r="J45" i="12"/>
  <c r="E40" i="13"/>
  <c r="I45" i="12"/>
  <c r="D40" i="13"/>
  <c r="C40" i="13"/>
  <c r="B40" i="13"/>
  <c r="K44" i="12"/>
  <c r="J44" i="12"/>
  <c r="E39" i="13"/>
  <c r="I44" i="12"/>
  <c r="D39" i="13"/>
  <c r="C39" i="13"/>
  <c r="B39" i="13"/>
  <c r="K43" i="12"/>
  <c r="J43" i="12"/>
  <c r="E38" i="13"/>
  <c r="I43" i="12"/>
  <c r="D38" i="13"/>
  <c r="C38" i="13"/>
  <c r="B38" i="13"/>
  <c r="K42" i="12"/>
  <c r="J42" i="12"/>
  <c r="E37" i="13"/>
  <c r="I42" i="12"/>
  <c r="D37" i="13"/>
  <c r="C37" i="13"/>
  <c r="B37" i="13"/>
  <c r="K41" i="12"/>
  <c r="J41" i="12"/>
  <c r="E36" i="13"/>
  <c r="I41" i="12"/>
  <c r="D36" i="13"/>
  <c r="C36" i="13"/>
  <c r="B36" i="13"/>
  <c r="K40" i="12"/>
  <c r="E35" i="13"/>
  <c r="D35" i="13"/>
  <c r="B40" i="12"/>
  <c r="B35" i="13"/>
  <c r="K39" i="12"/>
  <c r="E34" i="13"/>
  <c r="D34" i="13"/>
  <c r="B39" i="12"/>
  <c r="B34" i="13"/>
  <c r="K38" i="12"/>
  <c r="E33" i="13"/>
  <c r="D33" i="13"/>
  <c r="B38" i="12"/>
  <c r="B33" i="13"/>
  <c r="K37" i="12"/>
  <c r="E32" i="13"/>
  <c r="D32" i="13"/>
  <c r="B37" i="12"/>
  <c r="B32" i="13"/>
  <c r="K36" i="12"/>
  <c r="E31" i="13"/>
  <c r="D31" i="13"/>
  <c r="B36" i="12"/>
  <c r="B31" i="13"/>
  <c r="K35" i="12"/>
  <c r="E30" i="13"/>
  <c r="D30" i="13"/>
  <c r="B35" i="12"/>
  <c r="B30" i="13"/>
  <c r="K34" i="12"/>
  <c r="E29" i="13"/>
  <c r="D29" i="13"/>
  <c r="B34" i="12"/>
  <c r="B29" i="13"/>
  <c r="E28" i="13"/>
  <c r="D28" i="13"/>
  <c r="C27" i="12"/>
  <c r="C28" i="12"/>
  <c r="C29" i="12"/>
  <c r="C30" i="12"/>
  <c r="C31" i="12"/>
  <c r="C32" i="12"/>
  <c r="C33" i="12"/>
  <c r="C28" i="13"/>
  <c r="B33" i="12"/>
  <c r="B28" i="13"/>
  <c r="E27" i="13"/>
  <c r="D27" i="13"/>
  <c r="C27" i="13"/>
  <c r="B32" i="12"/>
  <c r="B27" i="13"/>
  <c r="E26" i="13"/>
  <c r="D26" i="13"/>
  <c r="C26" i="13"/>
  <c r="B31" i="12"/>
  <c r="B26" i="13"/>
  <c r="E25" i="13"/>
  <c r="D25" i="13"/>
  <c r="C25" i="13"/>
  <c r="B30" i="12"/>
  <c r="B25" i="13"/>
  <c r="E24" i="13"/>
  <c r="D24" i="13"/>
  <c r="C24" i="13"/>
  <c r="B29" i="12"/>
  <c r="B24" i="13"/>
  <c r="E23" i="13"/>
  <c r="D23" i="13"/>
  <c r="C23" i="13"/>
  <c r="B28" i="12"/>
  <c r="B23" i="13"/>
  <c r="E22" i="13"/>
  <c r="D22" i="13"/>
  <c r="C22" i="13"/>
  <c r="B27" i="12"/>
  <c r="B22" i="13"/>
  <c r="K26" i="12"/>
  <c r="G26" i="12"/>
  <c r="J26" i="12"/>
  <c r="E21" i="13"/>
  <c r="F26" i="12"/>
  <c r="I26" i="12"/>
  <c r="D21" i="13"/>
  <c r="B26" i="12"/>
  <c r="B21" i="13"/>
  <c r="K25" i="12"/>
  <c r="J25" i="12"/>
  <c r="E20" i="13"/>
  <c r="I25" i="12"/>
  <c r="D20" i="13"/>
  <c r="B25" i="12"/>
  <c r="B20" i="13"/>
  <c r="K24" i="12"/>
  <c r="E19" i="13"/>
  <c r="D19" i="13"/>
  <c r="K23" i="12"/>
  <c r="E18" i="13"/>
  <c r="D18" i="13"/>
  <c r="K22" i="12"/>
  <c r="E17" i="13"/>
  <c r="D17" i="13"/>
  <c r="K21" i="12"/>
  <c r="E16" i="13"/>
  <c r="D16" i="13"/>
  <c r="K20" i="12"/>
  <c r="E15" i="13"/>
  <c r="D15" i="13"/>
  <c r="K19" i="12"/>
  <c r="E14" i="13"/>
  <c r="D14" i="13"/>
  <c r="K18" i="12"/>
  <c r="E13" i="13"/>
  <c r="D13" i="13"/>
  <c r="K17" i="12"/>
  <c r="G17" i="12"/>
  <c r="J17" i="12"/>
  <c r="E12" i="13"/>
  <c r="F17" i="12"/>
  <c r="I17" i="12"/>
  <c r="D12" i="13"/>
  <c r="K16" i="12"/>
  <c r="G16" i="12"/>
  <c r="J16" i="12"/>
  <c r="E11" i="13"/>
  <c r="F16" i="12"/>
  <c r="I16" i="12"/>
  <c r="D11" i="13"/>
  <c r="E10" i="13"/>
  <c r="D10" i="13"/>
  <c r="C7" i="12"/>
  <c r="C8" i="12"/>
  <c r="C9" i="12"/>
  <c r="C10" i="12"/>
  <c r="C11" i="12"/>
  <c r="C12" i="12"/>
  <c r="C13" i="12"/>
  <c r="C14" i="12"/>
  <c r="C15" i="12"/>
  <c r="C10" i="13"/>
  <c r="B15" i="12"/>
  <c r="B10" i="13"/>
  <c r="E9" i="13"/>
  <c r="D9" i="13"/>
  <c r="C9" i="13"/>
  <c r="B14" i="12"/>
  <c r="B9" i="13"/>
  <c r="E8" i="13"/>
  <c r="D8" i="13"/>
  <c r="C8" i="13"/>
  <c r="B13" i="12"/>
  <c r="B8" i="13"/>
  <c r="E7" i="13"/>
  <c r="D7" i="13"/>
  <c r="C7" i="13"/>
  <c r="B12" i="12"/>
  <c r="B7" i="13"/>
  <c r="E6" i="13"/>
  <c r="D6" i="13"/>
  <c r="C6" i="13"/>
  <c r="B11" i="12"/>
  <c r="B6" i="13"/>
  <c r="E5" i="13"/>
  <c r="D5" i="13"/>
  <c r="C5" i="13"/>
  <c r="B10" i="12"/>
  <c r="B5" i="13"/>
  <c r="E4" i="13"/>
  <c r="D4" i="13"/>
  <c r="C4" i="13"/>
  <c r="B9" i="12"/>
  <c r="B4" i="13"/>
  <c r="K8" i="12"/>
  <c r="J8" i="12"/>
  <c r="E3" i="13"/>
  <c r="I8" i="12"/>
  <c r="D3" i="13"/>
  <c r="C3" i="13"/>
  <c r="B8" i="12"/>
  <c r="B3" i="13"/>
  <c r="K7" i="12"/>
  <c r="J7" i="12"/>
  <c r="E2" i="13"/>
  <c r="I7" i="12"/>
  <c r="D2" i="13"/>
  <c r="C2" i="13"/>
  <c r="B7" i="12"/>
  <c r="B2" i="13"/>
  <c r="G33" i="1"/>
  <c r="H178" i="12"/>
  <c r="H196" i="12"/>
  <c r="K196" i="12"/>
  <c r="K248" i="12"/>
  <c r="H177" i="12"/>
  <c r="H195" i="12"/>
  <c r="K195" i="12"/>
  <c r="K247" i="12"/>
  <c r="H176" i="12"/>
  <c r="H194" i="12"/>
  <c r="K194" i="12"/>
  <c r="K246" i="12"/>
  <c r="H175" i="12"/>
  <c r="H193" i="12"/>
  <c r="K193" i="12"/>
  <c r="K245" i="12"/>
  <c r="H174" i="12"/>
  <c r="H192" i="12"/>
  <c r="K192" i="12"/>
  <c r="K244" i="12"/>
  <c r="H173" i="12"/>
  <c r="H191" i="12"/>
  <c r="K191" i="12"/>
  <c r="K243" i="12"/>
  <c r="H172" i="12"/>
  <c r="H190" i="12"/>
  <c r="K190" i="12"/>
  <c r="K242" i="12"/>
  <c r="C46" i="1"/>
  <c r="B233" i="12"/>
  <c r="B234" i="12"/>
  <c r="B235" i="12"/>
  <c r="B236" i="12"/>
  <c r="B237" i="12"/>
  <c r="B238" i="12"/>
  <c r="B239" i="12"/>
  <c r="B240" i="12"/>
  <c r="B241" i="12"/>
  <c r="B236" i="13"/>
  <c r="B235" i="13"/>
  <c r="B234" i="13"/>
  <c r="B233" i="13"/>
  <c r="B232" i="13"/>
  <c r="B231" i="13"/>
  <c r="B230" i="13"/>
  <c r="B229" i="13"/>
  <c r="B228" i="13"/>
  <c r="G39" i="1"/>
  <c r="K212" i="12"/>
  <c r="K228" i="12"/>
  <c r="K211" i="12"/>
  <c r="K227" i="12"/>
  <c r="K210" i="12"/>
  <c r="K226" i="12"/>
  <c r="K209" i="12"/>
  <c r="K225" i="12"/>
  <c r="K208" i="12"/>
  <c r="K224" i="12"/>
  <c r="K207" i="12"/>
  <c r="K223" i="12"/>
  <c r="K206" i="12"/>
  <c r="K222" i="12"/>
  <c r="C40" i="1"/>
  <c r="B213" i="12"/>
  <c r="B214" i="12"/>
  <c r="B215" i="12"/>
  <c r="B216" i="12"/>
  <c r="B217" i="12"/>
  <c r="B218" i="12"/>
  <c r="B219" i="12"/>
  <c r="B220" i="12"/>
  <c r="B221" i="12"/>
  <c r="B216" i="13"/>
  <c r="B215" i="13"/>
  <c r="B214" i="13"/>
  <c r="B213" i="13"/>
  <c r="B212" i="13"/>
  <c r="B211" i="13"/>
  <c r="B210" i="13"/>
  <c r="B209" i="13"/>
  <c r="B208" i="13"/>
  <c r="C36" i="1"/>
  <c r="B181" i="12"/>
  <c r="B182" i="12"/>
  <c r="B183" i="12"/>
  <c r="B184" i="12"/>
  <c r="B185" i="12"/>
  <c r="B186" i="12"/>
  <c r="B187" i="12"/>
  <c r="B188" i="12"/>
  <c r="B189" i="12"/>
  <c r="B184" i="13"/>
  <c r="B183" i="13"/>
  <c r="B182" i="13"/>
  <c r="B181" i="13"/>
  <c r="B180" i="13"/>
  <c r="B179" i="13"/>
  <c r="B178" i="13"/>
  <c r="B177" i="13"/>
  <c r="B176" i="13"/>
  <c r="K178" i="12"/>
  <c r="K177" i="12"/>
  <c r="K176" i="12"/>
  <c r="K175" i="12"/>
  <c r="K174" i="12"/>
  <c r="K173" i="12"/>
  <c r="K172" i="12"/>
  <c r="D26" i="1"/>
  <c r="C129" i="12"/>
  <c r="C130" i="12"/>
  <c r="C131" i="12"/>
  <c r="C132" i="12"/>
  <c r="C133" i="12"/>
  <c r="C134" i="12"/>
  <c r="C135" i="12"/>
  <c r="C136" i="12"/>
  <c r="C137" i="12"/>
  <c r="C132" i="13"/>
  <c r="C26" i="1"/>
  <c r="B129" i="12"/>
  <c r="B130" i="12"/>
  <c r="B131" i="12"/>
  <c r="B132" i="12"/>
  <c r="B133" i="12"/>
  <c r="B134" i="12"/>
  <c r="B135" i="12"/>
  <c r="B136" i="12"/>
  <c r="B137" i="12"/>
  <c r="B132" i="13"/>
  <c r="C131" i="13"/>
  <c r="B131" i="13"/>
  <c r="C130" i="13"/>
  <c r="B130" i="13"/>
  <c r="C129" i="13"/>
  <c r="B129" i="13"/>
  <c r="C128" i="13"/>
  <c r="B128" i="13"/>
  <c r="C127" i="13"/>
  <c r="B127" i="13"/>
  <c r="C126" i="13"/>
  <c r="B126" i="13"/>
  <c r="C125" i="13"/>
  <c r="B125" i="13"/>
  <c r="C124" i="13"/>
  <c r="B124" i="13"/>
  <c r="C18" i="1"/>
  <c r="B95" i="12"/>
  <c r="B96" i="12"/>
  <c r="B97" i="12"/>
  <c r="B98" i="12"/>
  <c r="B99" i="12"/>
  <c r="B100" i="12"/>
  <c r="B101" i="12"/>
  <c r="B102" i="12"/>
  <c r="B103" i="12"/>
  <c r="B98" i="13"/>
  <c r="B97" i="13"/>
  <c r="B96" i="13"/>
  <c r="B95" i="13"/>
  <c r="B94" i="13"/>
  <c r="B93" i="13"/>
  <c r="B92" i="13"/>
  <c r="B91" i="13"/>
  <c r="B90" i="13"/>
  <c r="G11" i="1"/>
  <c r="H67" i="12"/>
  <c r="H74" i="12"/>
  <c r="H92" i="12"/>
  <c r="K92" i="12"/>
  <c r="H66" i="12"/>
  <c r="H73" i="12"/>
  <c r="H91" i="12"/>
  <c r="K91" i="12"/>
  <c r="H65" i="12"/>
  <c r="H72" i="12"/>
  <c r="H90" i="12"/>
  <c r="K90" i="12"/>
  <c r="H64" i="12"/>
  <c r="H71" i="12"/>
  <c r="H89" i="12"/>
  <c r="K89" i="12"/>
  <c r="H63" i="12"/>
  <c r="H70" i="12"/>
  <c r="H88" i="12"/>
  <c r="K88" i="12"/>
  <c r="H62" i="12"/>
  <c r="H69" i="12"/>
  <c r="H87" i="12"/>
  <c r="K87" i="12"/>
  <c r="H61" i="12"/>
  <c r="H68" i="12"/>
  <c r="H86" i="12"/>
  <c r="K86" i="12"/>
  <c r="C14" i="1"/>
  <c r="B77" i="12"/>
  <c r="B78" i="12"/>
  <c r="B79" i="12"/>
  <c r="B80" i="12"/>
  <c r="B81" i="12"/>
  <c r="B82" i="12"/>
  <c r="B83" i="12"/>
  <c r="B84" i="12"/>
  <c r="B85" i="12"/>
  <c r="B80" i="13"/>
  <c r="B79" i="13"/>
  <c r="B78" i="13"/>
  <c r="B77" i="13"/>
  <c r="B76" i="13"/>
  <c r="B75" i="13"/>
  <c r="B74" i="13"/>
  <c r="B73" i="13"/>
  <c r="B72" i="13"/>
  <c r="K74" i="12"/>
  <c r="D10" i="1"/>
  <c r="C68" i="12"/>
  <c r="C69" i="12"/>
  <c r="C70" i="12"/>
  <c r="C71" i="12"/>
  <c r="C72" i="12"/>
  <c r="C73" i="12"/>
  <c r="C74" i="12"/>
  <c r="C69" i="13"/>
  <c r="K73" i="12"/>
  <c r="C68" i="13"/>
  <c r="K72" i="12"/>
  <c r="C67" i="13"/>
  <c r="K71" i="12"/>
  <c r="C66" i="13"/>
  <c r="K70" i="12"/>
  <c r="C65" i="13"/>
  <c r="K69" i="12"/>
  <c r="C64" i="13"/>
  <c r="K68" i="12"/>
  <c r="C63" i="13"/>
  <c r="K67" i="12"/>
  <c r="K66" i="12"/>
  <c r="K65" i="12"/>
  <c r="K64" i="12"/>
  <c r="K63" i="12"/>
  <c r="K62" i="12"/>
  <c r="K61" i="12"/>
  <c r="D9" i="1"/>
  <c r="C50" i="12"/>
  <c r="C51" i="12"/>
  <c r="C52" i="12"/>
  <c r="C53" i="12"/>
  <c r="C54" i="12"/>
  <c r="C55" i="12"/>
  <c r="C56" i="12"/>
  <c r="C57" i="12"/>
  <c r="C58" i="12"/>
  <c r="C53" i="13"/>
  <c r="C9" i="1"/>
  <c r="B50" i="12"/>
  <c r="B51" i="12"/>
  <c r="B52" i="12"/>
  <c r="B53" i="12"/>
  <c r="B54" i="12"/>
  <c r="B55" i="12"/>
  <c r="B56" i="12"/>
  <c r="B57" i="12"/>
  <c r="B58" i="12"/>
  <c r="B53" i="13"/>
  <c r="C52" i="13"/>
  <c r="B52" i="13"/>
  <c r="C51" i="13"/>
  <c r="B51" i="13"/>
  <c r="C50" i="13"/>
  <c r="B50" i="13"/>
  <c r="C49" i="13"/>
  <c r="B49" i="13"/>
  <c r="C48" i="13"/>
  <c r="B48" i="13"/>
  <c r="C47" i="13"/>
  <c r="B47" i="13"/>
  <c r="C46" i="13"/>
  <c r="B46" i="13"/>
  <c r="C45" i="13"/>
  <c r="B45" i="13"/>
  <c r="D4" i="1"/>
  <c r="C34" i="12"/>
  <c r="C35" i="12"/>
  <c r="C36" i="12"/>
  <c r="C37" i="12"/>
  <c r="C38" i="12"/>
  <c r="C39" i="12"/>
  <c r="C40" i="12"/>
  <c r="C35" i="13"/>
  <c r="C34" i="13"/>
  <c r="C33" i="13"/>
  <c r="C32" i="13"/>
  <c r="C31" i="13"/>
  <c r="C30" i="13"/>
  <c r="C29" i="13"/>
  <c r="D3" i="1"/>
  <c r="C16" i="12"/>
  <c r="C17" i="12"/>
  <c r="C18" i="12"/>
  <c r="C19" i="12"/>
  <c r="C20" i="12"/>
  <c r="C21" i="12"/>
  <c r="C22" i="12"/>
  <c r="C23" i="12"/>
  <c r="C24" i="12"/>
  <c r="C19" i="13"/>
  <c r="C3" i="1"/>
  <c r="B24" i="12"/>
  <c r="B19" i="13"/>
  <c r="C18" i="13"/>
  <c r="B23" i="12"/>
  <c r="B18" i="13"/>
  <c r="C17" i="13"/>
  <c r="B22" i="12"/>
  <c r="B17" i="13"/>
  <c r="C16" i="13"/>
  <c r="B21" i="12"/>
  <c r="B16" i="13"/>
  <c r="C15" i="13"/>
  <c r="B20" i="12"/>
  <c r="B15" i="13"/>
  <c r="C14" i="13"/>
  <c r="B19" i="12"/>
  <c r="B14" i="13"/>
  <c r="C13" i="13"/>
  <c r="B18" i="12"/>
  <c r="B13" i="13"/>
  <c r="C12" i="13"/>
  <c r="B17" i="12"/>
  <c r="B12" i="13"/>
  <c r="C11" i="13"/>
  <c r="B16" i="12"/>
  <c r="B11" i="13"/>
  <c r="G89" i="10"/>
  <c r="F89" i="10"/>
  <c r="E89" i="10"/>
  <c r="B88" i="10"/>
  <c r="C88" i="10"/>
  <c r="D88" i="10"/>
  <c r="G88" i="10"/>
  <c r="F88" i="10"/>
  <c r="E88" i="10"/>
  <c r="B87" i="10"/>
  <c r="C87" i="10"/>
  <c r="D87" i="10"/>
  <c r="G87" i="10"/>
  <c r="F87" i="10"/>
  <c r="E87" i="10"/>
  <c r="B86" i="10"/>
  <c r="C86" i="10"/>
  <c r="D86" i="10"/>
  <c r="G86" i="10"/>
  <c r="F86" i="10"/>
  <c r="E86" i="10"/>
  <c r="B85" i="10"/>
  <c r="C85" i="10"/>
  <c r="D85" i="10"/>
  <c r="G85" i="10"/>
  <c r="F85" i="10"/>
  <c r="E85" i="10"/>
  <c r="B84" i="10"/>
  <c r="C84" i="10"/>
  <c r="D84" i="10"/>
  <c r="G84" i="10"/>
  <c r="F84" i="10"/>
  <c r="E84" i="10"/>
  <c r="B83" i="10"/>
  <c r="C83" i="10"/>
  <c r="D83" i="10"/>
  <c r="G83" i="10"/>
  <c r="F83" i="10"/>
  <c r="E83" i="10"/>
  <c r="B82" i="10"/>
  <c r="C82" i="10"/>
  <c r="D82" i="10"/>
  <c r="G82" i="10"/>
  <c r="F82" i="10"/>
  <c r="E82" i="10"/>
  <c r="B81" i="10"/>
  <c r="C81" i="10"/>
  <c r="D81" i="10"/>
  <c r="G81" i="10"/>
  <c r="F81" i="10"/>
  <c r="E81" i="10"/>
  <c r="B80" i="10"/>
  <c r="C80" i="10"/>
  <c r="D80" i="10"/>
  <c r="G80" i="10"/>
  <c r="F80" i="10"/>
  <c r="E80" i="10"/>
  <c r="B79" i="10"/>
  <c r="C79" i="10"/>
  <c r="D79" i="10"/>
  <c r="G79" i="10"/>
  <c r="F79" i="10"/>
  <c r="E79" i="10"/>
  <c r="B78" i="10"/>
  <c r="C78" i="10"/>
  <c r="D78" i="10"/>
  <c r="G78" i="10"/>
  <c r="F78" i="10"/>
  <c r="E78" i="10"/>
  <c r="B77" i="10"/>
  <c r="C77" i="10"/>
  <c r="D77" i="10"/>
  <c r="G77" i="10"/>
  <c r="F77" i="10"/>
  <c r="E77" i="10"/>
  <c r="B76" i="10"/>
  <c r="C76" i="10"/>
  <c r="D76" i="10"/>
  <c r="G76" i="10"/>
  <c r="F76" i="10"/>
  <c r="E76" i="10"/>
  <c r="B75" i="10"/>
  <c r="C75" i="10"/>
  <c r="D75" i="10"/>
  <c r="G75" i="10"/>
  <c r="F75" i="10"/>
  <c r="E75" i="10"/>
  <c r="B74" i="10"/>
  <c r="C74" i="10"/>
  <c r="D74" i="10"/>
  <c r="G74" i="10"/>
  <c r="F74" i="10"/>
  <c r="E74" i="10"/>
  <c r="B73" i="10"/>
  <c r="C73" i="10"/>
  <c r="D73" i="10"/>
  <c r="G73" i="10"/>
  <c r="F73" i="10"/>
  <c r="E73" i="10"/>
  <c r="B72" i="10"/>
  <c r="C72" i="10"/>
  <c r="D72" i="10"/>
  <c r="G72" i="10"/>
  <c r="F72" i="10"/>
  <c r="E72" i="10"/>
  <c r="B71" i="10"/>
  <c r="C71" i="10"/>
  <c r="D71" i="10"/>
  <c r="G71" i="10"/>
  <c r="F71" i="10"/>
  <c r="E71" i="10"/>
  <c r="B70" i="10"/>
  <c r="C70" i="10"/>
  <c r="D70" i="10"/>
  <c r="G70" i="10"/>
  <c r="F70" i="10"/>
  <c r="E70" i="10"/>
  <c r="B69" i="10"/>
  <c r="C69" i="10"/>
  <c r="D69" i="10"/>
  <c r="G69" i="10"/>
  <c r="F69" i="10"/>
  <c r="E69" i="10"/>
  <c r="B68" i="10"/>
  <c r="C68" i="10"/>
  <c r="D68" i="10"/>
  <c r="G68" i="10"/>
  <c r="F68" i="10"/>
  <c r="E68" i="10"/>
  <c r="B67" i="10"/>
  <c r="C67" i="10"/>
  <c r="D67" i="10"/>
  <c r="G67" i="10"/>
  <c r="F67" i="10"/>
  <c r="E67" i="10"/>
  <c r="B66" i="10"/>
  <c r="C66" i="10"/>
  <c r="D66" i="10"/>
  <c r="G66" i="10"/>
  <c r="F66" i="10"/>
  <c r="E66" i="10"/>
  <c r="B65" i="10"/>
  <c r="C65" i="10"/>
  <c r="D65" i="10"/>
  <c r="G65" i="10"/>
  <c r="F65" i="10"/>
  <c r="E65" i="10"/>
  <c r="G64" i="10"/>
  <c r="F64" i="10"/>
  <c r="E64" i="10"/>
  <c r="B63" i="10"/>
  <c r="C63" i="10"/>
  <c r="D63" i="10"/>
  <c r="G63" i="10"/>
  <c r="F63" i="10"/>
  <c r="E63" i="10"/>
  <c r="B62" i="10"/>
  <c r="C62" i="10"/>
  <c r="D62" i="10"/>
  <c r="G62" i="10"/>
  <c r="F62" i="10"/>
  <c r="E62" i="10"/>
  <c r="B61" i="10"/>
  <c r="C61" i="10"/>
  <c r="D61" i="10"/>
  <c r="G61" i="10"/>
  <c r="F61" i="10"/>
  <c r="E61" i="10"/>
  <c r="B60" i="10"/>
  <c r="C60" i="10"/>
  <c r="D60" i="10"/>
  <c r="G60" i="10"/>
  <c r="F60" i="10"/>
  <c r="E60" i="10"/>
  <c r="B59" i="10"/>
  <c r="C59" i="10"/>
  <c r="D59" i="10"/>
  <c r="G59" i="10"/>
  <c r="F59" i="10"/>
  <c r="E59" i="10"/>
  <c r="B58" i="10"/>
  <c r="C58" i="10"/>
  <c r="D58" i="10"/>
  <c r="G58" i="10"/>
  <c r="F58" i="10"/>
  <c r="E58" i="10"/>
  <c r="B57" i="10"/>
  <c r="C57" i="10"/>
  <c r="D57" i="10"/>
  <c r="G57" i="10"/>
  <c r="F57" i="10"/>
  <c r="E57" i="10"/>
  <c r="B56" i="10"/>
  <c r="C56" i="10"/>
  <c r="D56" i="10"/>
  <c r="G56" i="10"/>
  <c r="F56" i="10"/>
  <c r="E56" i="10"/>
  <c r="B55" i="10"/>
  <c r="C55" i="10"/>
  <c r="D55" i="10"/>
  <c r="G55" i="10"/>
  <c r="F55" i="10"/>
  <c r="E55" i="10"/>
  <c r="B54" i="10"/>
  <c r="C54" i="10"/>
  <c r="D54" i="10"/>
  <c r="G54" i="10"/>
  <c r="F54" i="10"/>
  <c r="E54" i="10"/>
  <c r="B53" i="10"/>
  <c r="C53" i="10"/>
  <c r="D53" i="10"/>
  <c r="G53" i="10"/>
  <c r="F53" i="10"/>
  <c r="E53" i="10"/>
  <c r="B52" i="10"/>
  <c r="C52" i="10"/>
  <c r="D52" i="10"/>
  <c r="G52" i="10"/>
  <c r="F52" i="10"/>
  <c r="E52" i="10"/>
  <c r="B51" i="10"/>
  <c r="C51" i="10"/>
  <c r="D51" i="10"/>
  <c r="G51" i="10"/>
  <c r="F51" i="10"/>
  <c r="E51" i="10"/>
  <c r="B50" i="10"/>
  <c r="C50" i="10"/>
  <c r="D50" i="10"/>
  <c r="G50" i="10"/>
  <c r="F50" i="10"/>
  <c r="E50" i="10"/>
  <c r="B49" i="10"/>
  <c r="C49" i="10"/>
  <c r="D49" i="10"/>
  <c r="G49" i="10"/>
  <c r="F49" i="10"/>
  <c r="E49" i="10"/>
  <c r="B48" i="10"/>
  <c r="C48" i="10"/>
  <c r="D48" i="10"/>
  <c r="G48" i="10"/>
  <c r="F48" i="10"/>
  <c r="E48" i="10"/>
  <c r="B47" i="10"/>
  <c r="C47" i="10"/>
  <c r="D47" i="10"/>
  <c r="G47" i="10"/>
  <c r="F47" i="10"/>
  <c r="E47" i="10"/>
  <c r="B46" i="10"/>
  <c r="C46" i="10"/>
  <c r="D46" i="10"/>
  <c r="G46" i="10"/>
  <c r="F46" i="10"/>
  <c r="E46" i="10"/>
  <c r="B45" i="10"/>
  <c r="C45" i="10"/>
  <c r="D45" i="10"/>
  <c r="G45" i="10"/>
  <c r="F45" i="10"/>
  <c r="E45" i="10"/>
  <c r="B44" i="10"/>
  <c r="C44" i="10"/>
  <c r="D44" i="10"/>
  <c r="G44" i="10"/>
  <c r="F44" i="10"/>
  <c r="E44" i="10"/>
  <c r="B43" i="10"/>
  <c r="C43" i="10"/>
  <c r="D43" i="10"/>
  <c r="G43" i="10"/>
  <c r="F43" i="10"/>
  <c r="E43" i="10"/>
  <c r="B42" i="10"/>
  <c r="C42" i="10"/>
  <c r="D42" i="10"/>
  <c r="G42" i="10"/>
  <c r="F42" i="10"/>
  <c r="E42" i="10"/>
  <c r="B41" i="10"/>
  <c r="C41" i="10"/>
  <c r="D41" i="10"/>
  <c r="G41" i="10"/>
  <c r="F41" i="10"/>
  <c r="E41" i="10"/>
  <c r="B40" i="10"/>
  <c r="C40" i="10"/>
  <c r="D40" i="10"/>
  <c r="G40" i="10"/>
  <c r="F40" i="10"/>
  <c r="E40" i="10"/>
  <c r="G39" i="10"/>
  <c r="F39" i="10"/>
  <c r="E39" i="10"/>
  <c r="B38" i="10"/>
  <c r="C38" i="10"/>
  <c r="D38" i="10"/>
  <c r="G38" i="10"/>
  <c r="F38" i="10"/>
  <c r="E38" i="10"/>
  <c r="B37" i="10"/>
  <c r="C37" i="10"/>
  <c r="D37" i="10"/>
  <c r="G37" i="10"/>
  <c r="F37" i="10"/>
  <c r="E37" i="10"/>
  <c r="B36" i="10"/>
  <c r="C36" i="10"/>
  <c r="D36" i="10"/>
  <c r="G36" i="10"/>
  <c r="F36" i="10"/>
  <c r="E36" i="10"/>
  <c r="B35" i="10"/>
  <c r="C35" i="10"/>
  <c r="D35" i="10"/>
  <c r="G35" i="10"/>
  <c r="F35" i="10"/>
  <c r="E35" i="10"/>
  <c r="B34" i="10"/>
  <c r="C34" i="10"/>
  <c r="D34" i="10"/>
  <c r="G34" i="10"/>
  <c r="F34" i="10"/>
  <c r="E34" i="10"/>
  <c r="B33" i="10"/>
  <c r="C33" i="10"/>
  <c r="D33" i="10"/>
  <c r="G33" i="10"/>
  <c r="F33" i="10"/>
  <c r="E33" i="10"/>
  <c r="B32" i="10"/>
  <c r="C32" i="10"/>
  <c r="D32" i="10"/>
  <c r="G32" i="10"/>
  <c r="F32" i="10"/>
  <c r="E32" i="10"/>
  <c r="B31" i="10"/>
  <c r="C31" i="10"/>
  <c r="D31" i="10"/>
  <c r="G31" i="10"/>
  <c r="F31" i="10"/>
  <c r="E31" i="10"/>
  <c r="B30" i="10"/>
  <c r="C30" i="10"/>
  <c r="D30" i="10"/>
  <c r="G30" i="10"/>
  <c r="F30" i="10"/>
  <c r="E30" i="10"/>
  <c r="B29" i="10"/>
  <c r="C29" i="10"/>
  <c r="D29" i="10"/>
  <c r="G29" i="10"/>
  <c r="F29" i="10"/>
  <c r="E29" i="10"/>
  <c r="B28" i="10"/>
  <c r="C28" i="10"/>
  <c r="D28" i="10"/>
  <c r="G28" i="10"/>
  <c r="F28" i="10"/>
  <c r="E28" i="10"/>
  <c r="B27" i="10"/>
  <c r="C27" i="10"/>
  <c r="D27" i="10"/>
  <c r="G27" i="10"/>
  <c r="F27" i="10"/>
  <c r="E27" i="10"/>
  <c r="B26" i="10"/>
  <c r="C26" i="10"/>
  <c r="D26" i="10"/>
  <c r="G26" i="10"/>
  <c r="F26" i="10"/>
  <c r="E26" i="10"/>
  <c r="B25" i="10"/>
  <c r="C25" i="10"/>
  <c r="D25" i="10"/>
  <c r="G25" i="10"/>
  <c r="F25" i="10"/>
  <c r="E25" i="10"/>
  <c r="B24" i="10"/>
  <c r="C24" i="10"/>
  <c r="D24" i="10"/>
  <c r="G24" i="10"/>
  <c r="F24" i="10"/>
  <c r="E24" i="10"/>
  <c r="B23" i="10"/>
  <c r="C23" i="10"/>
  <c r="D23" i="10"/>
  <c r="G23" i="10"/>
  <c r="F23" i="10"/>
  <c r="E23" i="10"/>
  <c r="B22" i="10"/>
  <c r="C22" i="10"/>
  <c r="D22" i="10"/>
  <c r="G22" i="10"/>
  <c r="F22" i="10"/>
  <c r="E22" i="10"/>
  <c r="B21" i="10"/>
  <c r="C21" i="10"/>
  <c r="D21" i="10"/>
  <c r="G21" i="10"/>
  <c r="F21" i="10"/>
  <c r="E21" i="10"/>
  <c r="B20" i="10"/>
  <c r="C20" i="10"/>
  <c r="D20" i="10"/>
  <c r="G20" i="10"/>
  <c r="F20" i="10"/>
  <c r="E20" i="10"/>
  <c r="B19" i="10"/>
  <c r="C19" i="10"/>
  <c r="D19" i="10"/>
  <c r="G19" i="10"/>
  <c r="F19" i="10"/>
  <c r="E19" i="10"/>
  <c r="B18" i="10"/>
  <c r="C18" i="10"/>
  <c r="D18" i="10"/>
  <c r="G18" i="10"/>
  <c r="F18" i="10"/>
  <c r="E18" i="10"/>
  <c r="B17" i="10"/>
  <c r="C17" i="10"/>
  <c r="D17" i="10"/>
  <c r="G17" i="10"/>
  <c r="F17" i="10"/>
  <c r="E17" i="10"/>
  <c r="B16" i="10"/>
  <c r="C16" i="10"/>
  <c r="D16" i="10"/>
  <c r="G16" i="10"/>
  <c r="F16" i="10"/>
  <c r="E16" i="10"/>
  <c r="B15" i="10"/>
  <c r="C15" i="10"/>
  <c r="D15" i="10"/>
  <c r="G15" i="10"/>
  <c r="F15" i="10"/>
  <c r="E15" i="10"/>
  <c r="K14" i="10"/>
  <c r="J14" i="10"/>
  <c r="I14" i="10"/>
  <c r="G14" i="10"/>
  <c r="F14" i="10"/>
  <c r="E14" i="10"/>
  <c r="G5" i="10"/>
  <c r="G4" i="10"/>
  <c r="G3" i="10"/>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5" i="12"/>
  <c r="D316" i="12"/>
  <c r="D317" i="12"/>
  <c r="D318" i="12"/>
  <c r="D319" i="12"/>
  <c r="D320" i="12"/>
  <c r="D321" i="12"/>
  <c r="D322" i="12"/>
  <c r="D323" i="12"/>
  <c r="D324" i="12"/>
  <c r="D325" i="12"/>
  <c r="D326" i="12"/>
  <c r="D327" i="12"/>
  <c r="D328" i="12"/>
  <c r="D329" i="12"/>
  <c r="D330" i="12"/>
  <c r="D331" i="12"/>
  <c r="D332" i="12"/>
  <c r="D333" i="12"/>
  <c r="D334" i="12"/>
  <c r="D314" i="12"/>
  <c r="E232" i="12"/>
  <c r="F232" i="12"/>
  <c r="G232" i="12"/>
  <c r="H232" i="12"/>
  <c r="D180" i="12"/>
  <c r="D232" i="12"/>
  <c r="D181" i="12"/>
  <c r="D182" i="12"/>
  <c r="D234" i="12"/>
  <c r="D183" i="12"/>
  <c r="D235" i="12"/>
  <c r="D184" i="12"/>
  <c r="D236" i="12"/>
  <c r="D185" i="12"/>
  <c r="D237" i="12"/>
  <c r="D186" i="12"/>
  <c r="D238" i="12"/>
  <c r="D187" i="12"/>
  <c r="D239" i="12"/>
  <c r="D188" i="12"/>
  <c r="D240" i="12"/>
  <c r="D189" i="12"/>
  <c r="D241" i="12"/>
  <c r="D233" i="12"/>
  <c r="D190" i="12"/>
  <c r="D191" i="12"/>
  <c r="D192" i="12"/>
  <c r="D193" i="12"/>
  <c r="D194" i="12"/>
  <c r="D195" i="12"/>
  <c r="D196" i="12"/>
  <c r="AJ47" i="1"/>
  <c r="AI47" i="1"/>
  <c r="AH47" i="1"/>
  <c r="AG47" i="1"/>
  <c r="AF47" i="1"/>
  <c r="AE47" i="1"/>
  <c r="AD47" i="1"/>
  <c r="AC47" i="1"/>
  <c r="AB47" i="1"/>
  <c r="Z47" i="1"/>
  <c r="Y47" i="1"/>
  <c r="X47" i="1"/>
  <c r="W47" i="1"/>
  <c r="V47" i="1"/>
  <c r="U47" i="1"/>
  <c r="T47" i="1"/>
  <c r="S47" i="1"/>
  <c r="R47" i="1"/>
  <c r="Q35" i="1"/>
  <c r="Q45" i="1"/>
  <c r="Q46" i="1"/>
  <c r="Q47" i="1"/>
  <c r="P35" i="1"/>
  <c r="P45" i="1"/>
  <c r="P46" i="1"/>
  <c r="P47" i="1"/>
  <c r="O34" i="1"/>
  <c r="O35" i="1"/>
  <c r="O45" i="1"/>
  <c r="O46" i="1"/>
  <c r="O47" i="1"/>
  <c r="N34" i="1"/>
  <c r="N35" i="1"/>
  <c r="N45" i="1"/>
  <c r="N46" i="1"/>
  <c r="N47" i="1"/>
  <c r="M34" i="1"/>
  <c r="M35" i="1"/>
  <c r="M45" i="1"/>
  <c r="M46" i="1"/>
  <c r="M47" i="1"/>
  <c r="L34" i="1"/>
  <c r="L35" i="1"/>
  <c r="L45" i="1"/>
  <c r="L46" i="1"/>
  <c r="L47" i="1"/>
  <c r="K34" i="1"/>
  <c r="K35" i="1"/>
  <c r="K45" i="1"/>
  <c r="K46" i="1"/>
  <c r="K47" i="1"/>
  <c r="J34" i="1"/>
  <c r="J35" i="1"/>
  <c r="J45" i="1"/>
  <c r="J46" i="1"/>
  <c r="J47" i="1"/>
  <c r="I34" i="1"/>
  <c r="I35" i="1"/>
  <c r="I45" i="1"/>
  <c r="I46" i="1"/>
  <c r="I47" i="1"/>
  <c r="H34" i="1"/>
  <c r="H35" i="1"/>
  <c r="H45" i="1"/>
  <c r="H46" i="1"/>
  <c r="H47" i="1"/>
  <c r="AK47" i="1"/>
  <c r="AK41" i="1"/>
  <c r="Z41" i="1"/>
  <c r="Y41" i="1"/>
  <c r="X41" i="1"/>
  <c r="W41" i="1"/>
  <c r="V41" i="1"/>
  <c r="U41" i="1"/>
  <c r="T41" i="1"/>
  <c r="S41" i="1"/>
  <c r="R41" i="1"/>
  <c r="Q42" i="1"/>
  <c r="Q43" i="1"/>
  <c r="Q40" i="1"/>
  <c r="Q41" i="1"/>
  <c r="P42" i="1"/>
  <c r="P43" i="1"/>
  <c r="P40" i="1"/>
  <c r="P41" i="1"/>
  <c r="O42" i="1"/>
  <c r="O43" i="1"/>
  <c r="O40" i="1"/>
  <c r="O41" i="1"/>
  <c r="N42" i="1"/>
  <c r="N43" i="1"/>
  <c r="N40" i="1"/>
  <c r="N41" i="1"/>
  <c r="M42" i="1"/>
  <c r="M43" i="1"/>
  <c r="M40" i="1"/>
  <c r="M41" i="1"/>
  <c r="L42" i="1"/>
  <c r="L43" i="1"/>
  <c r="L40" i="1"/>
  <c r="L41" i="1"/>
  <c r="K42" i="1"/>
  <c r="K43" i="1"/>
  <c r="K40" i="1"/>
  <c r="K41" i="1"/>
  <c r="J42" i="1"/>
  <c r="J43" i="1"/>
  <c r="J40" i="1"/>
  <c r="J41" i="1"/>
  <c r="I42" i="1"/>
  <c r="I43" i="1"/>
  <c r="I40" i="1"/>
  <c r="I41" i="1"/>
  <c r="H42" i="1"/>
  <c r="H43" i="1"/>
  <c r="H40" i="1"/>
  <c r="H41" i="1"/>
  <c r="AK39" i="1"/>
  <c r="Z39" i="1"/>
  <c r="Y39" i="1"/>
  <c r="X39" i="1"/>
  <c r="W39" i="1"/>
  <c r="V39" i="1"/>
  <c r="U39" i="1"/>
  <c r="T39" i="1"/>
  <c r="S39" i="1"/>
  <c r="R39" i="1"/>
  <c r="Q39" i="1"/>
  <c r="P39" i="1"/>
  <c r="O39" i="1"/>
  <c r="N39" i="1"/>
  <c r="M39" i="1"/>
  <c r="L39" i="1"/>
  <c r="K39" i="1"/>
  <c r="J39" i="1"/>
  <c r="I39" i="1"/>
  <c r="H39" i="1"/>
  <c r="AK59" i="1"/>
  <c r="Q51" i="1"/>
  <c r="P51" i="1"/>
  <c r="F34" i="1"/>
  <c r="I13" i="1"/>
  <c r="I28" i="1"/>
  <c r="I29" i="1"/>
  <c r="I20" i="1"/>
  <c r="I21" i="1"/>
  <c r="I7" i="1"/>
  <c r="I11" i="1"/>
  <c r="I33" i="1"/>
  <c r="J13" i="1"/>
  <c r="J28" i="1"/>
  <c r="J29" i="1"/>
  <c r="J20" i="1"/>
  <c r="J21" i="1"/>
  <c r="J7" i="1"/>
  <c r="J11" i="1"/>
  <c r="J33" i="1"/>
  <c r="K12" i="1"/>
  <c r="K13" i="1"/>
  <c r="K28" i="1"/>
  <c r="K29" i="1"/>
  <c r="K20" i="1"/>
  <c r="K21" i="1"/>
  <c r="K7" i="1"/>
  <c r="K11" i="1"/>
  <c r="K33" i="1"/>
  <c r="L12" i="1"/>
  <c r="L13" i="1"/>
  <c r="L28" i="1"/>
  <c r="L29" i="1"/>
  <c r="L20" i="1"/>
  <c r="L21" i="1"/>
  <c r="L7" i="1"/>
  <c r="L11" i="1"/>
  <c r="L33" i="1"/>
  <c r="M12" i="1"/>
  <c r="M13" i="1"/>
  <c r="M28" i="1"/>
  <c r="M29" i="1"/>
  <c r="M20" i="1"/>
  <c r="M21" i="1"/>
  <c r="M7" i="1"/>
  <c r="M11" i="1"/>
  <c r="M33" i="1"/>
  <c r="N12" i="1"/>
  <c r="N13" i="1"/>
  <c r="N28" i="1"/>
  <c r="N29" i="1"/>
  <c r="N20" i="1"/>
  <c r="N21" i="1"/>
  <c r="N7" i="1"/>
  <c r="N11" i="1"/>
  <c r="N33" i="1"/>
  <c r="H13" i="1"/>
  <c r="H28" i="1"/>
  <c r="H29" i="1"/>
  <c r="H20" i="1"/>
  <c r="H21" i="1"/>
  <c r="H7" i="1"/>
  <c r="H11" i="1"/>
  <c r="H33" i="1"/>
  <c r="O12" i="1"/>
  <c r="O13" i="1"/>
  <c r="O28" i="1"/>
  <c r="O29" i="1"/>
  <c r="O20" i="1"/>
  <c r="O21" i="1"/>
  <c r="O5" i="1"/>
  <c r="O31" i="1"/>
  <c r="O33" i="1"/>
  <c r="O32" i="1"/>
  <c r="Q12" i="1"/>
  <c r="Q13" i="1"/>
  <c r="Q28" i="1"/>
  <c r="Q29" i="1"/>
  <c r="Q21" i="1"/>
  <c r="Q6" i="1"/>
  <c r="Q7" i="1"/>
  <c r="Q11" i="1"/>
  <c r="Q33" i="1"/>
  <c r="P12" i="1"/>
  <c r="P13" i="1"/>
  <c r="P28" i="1"/>
  <c r="P29" i="1"/>
  <c r="P21" i="1"/>
  <c r="P6" i="1"/>
  <c r="P7" i="1"/>
  <c r="P11" i="1"/>
  <c r="P33" i="1"/>
  <c r="H16" i="1"/>
  <c r="H57" i="1"/>
  <c r="O16" i="1"/>
  <c r="O57" i="1"/>
  <c r="J16" i="1"/>
  <c r="J57" i="1"/>
  <c r="K16" i="1"/>
  <c r="K57" i="1"/>
  <c r="L16" i="1"/>
  <c r="L57" i="1"/>
  <c r="M16" i="1"/>
  <c r="M57" i="1"/>
  <c r="N16" i="1"/>
  <c r="N57" i="1"/>
  <c r="I16" i="1"/>
  <c r="I57" i="1"/>
  <c r="Q5" i="1"/>
  <c r="P5" i="1"/>
  <c r="F12" i="1"/>
  <c r="F22" i="1"/>
  <c r="F19" i="1"/>
  <c r="F27" i="1"/>
  <c r="AK37" i="1"/>
  <c r="AF15" i="1"/>
  <c r="AF19" i="1"/>
  <c r="AF37" i="1"/>
  <c r="AE15" i="1"/>
  <c r="AE19" i="1"/>
  <c r="AE37" i="1"/>
  <c r="AD15" i="1"/>
  <c r="AD18" i="1"/>
  <c r="AD19" i="1"/>
  <c r="AD37" i="1"/>
  <c r="AC15" i="1"/>
  <c r="AC18" i="1"/>
  <c r="AC19" i="1"/>
  <c r="AC37" i="1"/>
  <c r="AB15" i="1"/>
  <c r="AB18" i="1"/>
  <c r="AB19" i="1"/>
  <c r="AB37" i="1"/>
  <c r="Z15" i="1"/>
  <c r="Z18" i="1"/>
  <c r="Z19" i="1"/>
  <c r="Z37" i="1"/>
  <c r="Y15" i="1"/>
  <c r="Y19" i="1"/>
  <c r="Y37" i="1"/>
  <c r="X15" i="1"/>
  <c r="X18" i="1"/>
  <c r="X19" i="1"/>
  <c r="X37" i="1"/>
  <c r="W15" i="1"/>
  <c r="W18" i="1"/>
  <c r="W19" i="1"/>
  <c r="W37" i="1"/>
  <c r="V15" i="1"/>
  <c r="V18" i="1"/>
  <c r="V19" i="1"/>
  <c r="V37" i="1"/>
  <c r="T15" i="1"/>
  <c r="T18" i="1"/>
  <c r="T19" i="1"/>
  <c r="T37" i="1"/>
  <c r="S15" i="1"/>
  <c r="S18" i="1"/>
  <c r="S19" i="1"/>
  <c r="S37" i="1"/>
  <c r="R15" i="1"/>
  <c r="R18" i="1"/>
  <c r="R19" i="1"/>
  <c r="R37" i="1"/>
  <c r="AK27" i="1"/>
  <c r="AF27" i="1"/>
  <c r="AE27" i="1"/>
  <c r="AD3" i="1"/>
  <c r="AD26" i="1"/>
  <c r="AD27" i="1"/>
  <c r="AC3" i="1"/>
  <c r="AC26" i="1"/>
  <c r="AC27" i="1"/>
  <c r="AB3" i="1"/>
  <c r="AB26" i="1"/>
  <c r="AB27" i="1"/>
  <c r="Z3" i="1"/>
  <c r="Z26" i="1"/>
  <c r="Z27" i="1"/>
  <c r="Y27" i="1"/>
  <c r="X3" i="1"/>
  <c r="X26" i="1"/>
  <c r="X27" i="1"/>
  <c r="W3" i="1"/>
  <c r="W26" i="1"/>
  <c r="W27" i="1"/>
  <c r="V3" i="1"/>
  <c r="V26" i="1"/>
  <c r="V27" i="1"/>
  <c r="T3" i="1"/>
  <c r="T26" i="1"/>
  <c r="T27" i="1"/>
  <c r="S3" i="1"/>
  <c r="S26" i="1"/>
  <c r="S27" i="1"/>
  <c r="R3" i="1"/>
  <c r="R26" i="1"/>
  <c r="R27" i="1"/>
  <c r="Q31" i="1"/>
  <c r="Q25" i="1"/>
  <c r="P31" i="1"/>
  <c r="P25" i="1"/>
  <c r="O25" i="1"/>
  <c r="N31" i="1"/>
  <c r="N25" i="1"/>
  <c r="M31" i="1"/>
  <c r="M25" i="1"/>
  <c r="L31" i="1"/>
  <c r="L25" i="1"/>
  <c r="K31" i="1"/>
  <c r="K25" i="1"/>
  <c r="J31" i="1"/>
  <c r="J25" i="1"/>
  <c r="I31" i="1"/>
  <c r="I25" i="1"/>
  <c r="H31" i="1"/>
  <c r="H25" i="1"/>
  <c r="F48" i="1"/>
  <c r="F44" i="1"/>
  <c r="AK19" i="1"/>
  <c r="F13" i="1"/>
  <c r="F28" i="1"/>
  <c r="F29" i="1"/>
  <c r="AK15" i="1"/>
  <c r="AA15" i="1"/>
  <c r="O7" i="1"/>
  <c r="O11" i="1"/>
  <c r="AK10" i="1"/>
  <c r="N5" i="1"/>
  <c r="M5" i="1"/>
  <c r="L5" i="1"/>
  <c r="K5" i="1"/>
  <c r="J5" i="1"/>
  <c r="I5" i="1"/>
  <c r="H5" i="1"/>
  <c r="AK4" i="1"/>
  <c r="F35" i="1"/>
  <c r="F45" i="1"/>
  <c r="Q22" i="1"/>
  <c r="P22" i="1"/>
  <c r="O22" i="1"/>
  <c r="N22" i="1"/>
  <c r="M22" i="1"/>
  <c r="L22" i="1"/>
  <c r="K22" i="1"/>
  <c r="J22" i="1"/>
  <c r="I22" i="1"/>
  <c r="H22" i="1"/>
  <c r="F43" i="1"/>
  <c r="L17" i="1"/>
  <c r="K17" i="1"/>
  <c r="J17" i="1"/>
  <c r="I17" i="1"/>
  <c r="H17" i="1"/>
  <c r="F6" i="1"/>
  <c r="F16" i="1"/>
  <c r="F17" i="1"/>
  <c r="Q3" i="1"/>
  <c r="P3" i="1"/>
  <c r="F21" i="1"/>
  <c r="Q26" i="1"/>
  <c r="Q9" i="1"/>
  <c r="P26" i="1"/>
  <c r="P9" i="1"/>
  <c r="O26" i="1"/>
  <c r="O9" i="1"/>
  <c r="N26" i="1"/>
  <c r="N9" i="1"/>
  <c r="M26" i="1"/>
  <c r="M9" i="1"/>
  <c r="L26" i="1"/>
  <c r="L9" i="1"/>
  <c r="K26" i="1"/>
  <c r="K9" i="1"/>
  <c r="J26" i="1"/>
  <c r="J9" i="1"/>
  <c r="I26" i="1"/>
  <c r="I9" i="1"/>
  <c r="H26" i="1"/>
  <c r="H9" i="1"/>
  <c r="F26" i="1"/>
  <c r="F9" i="1"/>
  <c r="D44" i="1"/>
  <c r="D34" i="1"/>
  <c r="E26" i="1"/>
  <c r="D13" i="1"/>
  <c r="D29" i="1"/>
  <c r="D22" i="1"/>
  <c r="D42" i="1"/>
  <c r="Q16" i="1"/>
  <c r="Q17" i="1"/>
  <c r="P16" i="1"/>
  <c r="P17" i="1"/>
  <c r="O17" i="1"/>
  <c r="N17" i="1"/>
  <c r="M17" i="1"/>
  <c r="E12" i="1"/>
  <c r="E6" i="1"/>
  <c r="E16" i="1"/>
  <c r="E17" i="1"/>
  <c r="D17" i="1"/>
  <c r="F7" i="1"/>
  <c r="E28" i="1"/>
  <c r="E29" i="1"/>
  <c r="E21" i="1"/>
  <c r="E7" i="1"/>
  <c r="Q57" i="1"/>
  <c r="P57" i="1"/>
  <c r="E57" i="1"/>
  <c r="Q48" i="1"/>
  <c r="P48" i="1"/>
  <c r="O48" i="1"/>
  <c r="N48" i="1"/>
  <c r="M48" i="1"/>
  <c r="L48" i="1"/>
  <c r="K48" i="1"/>
  <c r="J48" i="1"/>
  <c r="I48" i="1"/>
  <c r="H48" i="1"/>
  <c r="E48" i="1"/>
  <c r="F50" i="1"/>
  <c r="Z9" i="1"/>
  <c r="H44" i="1"/>
  <c r="I44" i="1"/>
  <c r="J44" i="1"/>
  <c r="K44" i="1"/>
  <c r="L44" i="1"/>
  <c r="M44" i="1"/>
  <c r="N44" i="1"/>
  <c r="O44" i="1"/>
  <c r="P44" i="1"/>
  <c r="Q44" i="1"/>
  <c r="R44" i="1"/>
  <c r="R45" i="1"/>
  <c r="R35" i="1"/>
  <c r="S44" i="1"/>
  <c r="S45" i="1"/>
  <c r="S35" i="1"/>
  <c r="T45" i="1"/>
  <c r="T35" i="1"/>
  <c r="V45" i="1"/>
  <c r="V35" i="1"/>
  <c r="W35" i="1"/>
  <c r="X44" i="1"/>
  <c r="X45" i="1"/>
  <c r="X35" i="1"/>
  <c r="AA44" i="1"/>
  <c r="AA45" i="1"/>
  <c r="AA35" i="1"/>
  <c r="AB44" i="1"/>
  <c r="AB45" i="1"/>
  <c r="AB35" i="1"/>
  <c r="AC44" i="1"/>
  <c r="AC45" i="1"/>
  <c r="AC35" i="1"/>
  <c r="AD44" i="1"/>
  <c r="AD45" i="1"/>
  <c r="AD35" i="1"/>
  <c r="AL40" i="1"/>
  <c r="AL46" i="1"/>
  <c r="E42" i="1"/>
  <c r="E43" i="1"/>
  <c r="R22" i="1"/>
  <c r="R42" i="1"/>
  <c r="R43" i="1"/>
  <c r="S22" i="1"/>
  <c r="S42" i="1"/>
  <c r="S43" i="1"/>
  <c r="T22" i="1"/>
  <c r="T42" i="1"/>
  <c r="T43" i="1"/>
  <c r="V22" i="1"/>
  <c r="V42" i="1"/>
  <c r="V43" i="1"/>
  <c r="X22" i="1"/>
  <c r="X42" i="1"/>
  <c r="X43" i="1"/>
  <c r="AA22" i="1"/>
  <c r="AA42" i="1"/>
  <c r="AA43" i="1"/>
  <c r="AB22" i="1"/>
  <c r="AB42" i="1"/>
  <c r="AB43" i="1"/>
  <c r="AC22" i="1"/>
  <c r="AC42" i="1"/>
  <c r="AC43" i="1"/>
  <c r="AD22" i="1"/>
  <c r="AD42" i="1"/>
  <c r="AD43" i="1"/>
  <c r="AA3" i="1"/>
  <c r="AA18" i="1"/>
  <c r="AL18" i="1"/>
  <c r="R9" i="1"/>
  <c r="S9" i="1"/>
  <c r="T9" i="1"/>
  <c r="V9" i="1"/>
  <c r="W9" i="1"/>
  <c r="X9" i="1"/>
  <c r="AA9" i="1"/>
  <c r="AB9" i="1"/>
  <c r="AC9" i="1"/>
  <c r="AD9" i="1"/>
  <c r="AA26" i="1"/>
  <c r="AK35" i="1"/>
  <c r="AK34" i="1"/>
  <c r="R34" i="1"/>
  <c r="S34" i="1"/>
  <c r="T34" i="1"/>
  <c r="V34" i="1"/>
  <c r="W44" i="1"/>
  <c r="W34" i="1"/>
  <c r="X34" i="1"/>
  <c r="Y44" i="1"/>
  <c r="Y34" i="1"/>
  <c r="AA34" i="1"/>
  <c r="AB34" i="1"/>
  <c r="AC34" i="1"/>
  <c r="AD34" i="1"/>
  <c r="D45" i="1"/>
  <c r="D35" i="1"/>
  <c r="Y45" i="1"/>
  <c r="Y35" i="1"/>
  <c r="AK45" i="1"/>
  <c r="AK43" i="1"/>
  <c r="AK44" i="1"/>
  <c r="E44" i="1"/>
  <c r="D43" i="1"/>
  <c r="AK42" i="1"/>
  <c r="W22" i="1"/>
  <c r="W42" i="1"/>
  <c r="AK22" i="1"/>
  <c r="AK23" i="1"/>
  <c r="Y22" i="1"/>
  <c r="F23" i="1"/>
  <c r="H23" i="1"/>
  <c r="I23" i="1"/>
  <c r="J23" i="1"/>
  <c r="K23" i="1"/>
  <c r="L23" i="1"/>
  <c r="M23" i="1"/>
  <c r="N23" i="1"/>
  <c r="O23" i="1"/>
  <c r="P23" i="1"/>
  <c r="Q23" i="1"/>
  <c r="R23" i="1"/>
  <c r="S23" i="1"/>
  <c r="T23" i="1"/>
  <c r="V23" i="1"/>
  <c r="W23" i="1"/>
  <c r="X23" i="1"/>
  <c r="Y23" i="1"/>
  <c r="AA23" i="1"/>
  <c r="AB23" i="1"/>
  <c r="AC23" i="1"/>
  <c r="AD23" i="1"/>
  <c r="D23" i="1"/>
  <c r="AK8" i="1"/>
  <c r="AK58" i="1"/>
  <c r="AK52" i="1"/>
  <c r="AK56" i="1"/>
  <c r="AK38" i="1"/>
  <c r="AK32" i="1"/>
  <c r="AK30" i="1"/>
  <c r="AK24" i="1"/>
  <c r="AK49" i="1"/>
  <c r="AK51" i="1"/>
  <c r="AK60" i="1"/>
  <c r="AK61" i="1"/>
  <c r="AK12" i="1"/>
  <c r="AK28" i="1"/>
  <c r="AK20" i="1"/>
  <c r="AK6" i="1"/>
  <c r="AK50" i="1"/>
  <c r="AK48" i="1"/>
  <c r="AK57" i="1"/>
  <c r="AK16" i="1"/>
  <c r="AK53" i="1"/>
  <c r="AK54" i="1"/>
  <c r="AK55" i="1"/>
  <c r="AK62" i="1"/>
  <c r="AK13" i="1"/>
  <c r="AK29" i="1"/>
  <c r="AK21" i="1"/>
  <c r="AK7" i="1"/>
  <c r="AK63" i="1"/>
  <c r="AK5" i="1"/>
  <c r="AK11" i="1"/>
  <c r="AK33" i="1"/>
  <c r="AK31" i="1"/>
  <c r="AK25" i="1"/>
  <c r="AK17" i="1"/>
  <c r="AK2" i="1"/>
  <c r="Q36" i="1"/>
  <c r="Q37" i="1"/>
  <c r="P36" i="1"/>
  <c r="P37" i="1"/>
  <c r="F37" i="1"/>
  <c r="Q19" i="1"/>
  <c r="Q27" i="1"/>
  <c r="P19" i="1"/>
  <c r="P27" i="1"/>
  <c r="O36" i="1"/>
  <c r="O37" i="1"/>
  <c r="O19" i="1"/>
  <c r="O27" i="1"/>
  <c r="N36" i="1"/>
  <c r="N37" i="1"/>
  <c r="N19" i="1"/>
  <c r="N27" i="1"/>
  <c r="M36" i="1"/>
  <c r="M37" i="1"/>
  <c r="M19" i="1"/>
  <c r="M27" i="1"/>
  <c r="L36" i="1"/>
  <c r="L37" i="1"/>
  <c r="L19" i="1"/>
  <c r="L27" i="1"/>
  <c r="K36" i="1"/>
  <c r="K37" i="1"/>
  <c r="K19" i="1"/>
  <c r="K27" i="1"/>
  <c r="J36" i="1"/>
  <c r="J37" i="1"/>
  <c r="J19" i="1"/>
  <c r="J27" i="1"/>
  <c r="I36" i="1"/>
  <c r="I37" i="1"/>
  <c r="I19" i="1"/>
  <c r="I27" i="1"/>
  <c r="H36" i="1"/>
  <c r="H37" i="1"/>
  <c r="H19" i="1"/>
  <c r="H27" i="1"/>
  <c r="F15" i="1"/>
  <c r="Q10" i="1"/>
  <c r="Q15" i="1"/>
  <c r="Q4" i="1"/>
  <c r="P10" i="1"/>
  <c r="P15" i="1"/>
  <c r="P4" i="1"/>
  <c r="O10" i="1"/>
  <c r="O15" i="1"/>
  <c r="O4" i="1"/>
  <c r="N10" i="1"/>
  <c r="N15" i="1"/>
  <c r="N4" i="1"/>
  <c r="M10" i="1"/>
  <c r="M15" i="1"/>
  <c r="M4" i="1"/>
  <c r="L10" i="1"/>
  <c r="L15" i="1"/>
  <c r="L4" i="1"/>
  <c r="K10" i="1"/>
  <c r="K15" i="1"/>
  <c r="K4" i="1"/>
  <c r="J10" i="1"/>
  <c r="J15" i="1"/>
  <c r="J4" i="1"/>
  <c r="I10" i="1"/>
  <c r="I15" i="1"/>
  <c r="I4" i="1"/>
  <c r="H10" i="1"/>
  <c r="H15" i="1"/>
  <c r="H4" i="1"/>
  <c r="F18" i="1"/>
  <c r="F3" i="1"/>
  <c r="F4" i="1"/>
  <c r="F40" i="1"/>
  <c r="F46" i="1"/>
  <c r="F36" i="1"/>
  <c r="F14" i="1"/>
  <c r="O14" i="1"/>
  <c r="O18" i="1"/>
  <c r="O3" i="1"/>
  <c r="N14" i="1"/>
  <c r="N18" i="1"/>
  <c r="N3" i="1"/>
  <c r="M14" i="1"/>
  <c r="M18" i="1"/>
  <c r="M3" i="1"/>
  <c r="L14" i="1"/>
  <c r="L18" i="1"/>
  <c r="L3" i="1"/>
  <c r="K14" i="1"/>
  <c r="K18" i="1"/>
  <c r="K3" i="1"/>
  <c r="J14" i="1"/>
  <c r="J18" i="1"/>
  <c r="J3" i="1"/>
  <c r="I14" i="1"/>
  <c r="I18" i="1"/>
  <c r="I3" i="1"/>
  <c r="H14" i="1"/>
  <c r="H18" i="1"/>
  <c r="H3" i="1"/>
  <c r="E3" i="1"/>
  <c r="E18" i="1"/>
  <c r="AK9" i="1"/>
  <c r="AK18" i="1"/>
  <c r="AK3" i="1"/>
  <c r="AK14" i="1"/>
  <c r="AK40" i="1"/>
  <c r="AK46" i="1"/>
  <c r="AK36" i="1"/>
  <c r="AK26" i="1"/>
  <c r="E14" i="1"/>
  <c r="P14" i="1"/>
  <c r="Q14" i="1"/>
  <c r="E46" i="1"/>
  <c r="E36" i="1"/>
  <c r="E40" i="1"/>
  <c r="E9" i="1"/>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1" i="2"/>
  <c r="B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B26"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B27" i="2"/>
  <c r="C27" i="2"/>
  <c r="D27"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B28" i="2"/>
  <c r="C28" i="2"/>
  <c r="D28"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B29" i="2"/>
  <c r="C29" i="2"/>
  <c r="D29"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B30" i="2"/>
  <c r="C30" i="2"/>
  <c r="D30"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B31" i="2"/>
  <c r="C31" i="2"/>
  <c r="D31"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B32" i="2"/>
  <c r="C32" i="2"/>
  <c r="D32"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B33" i="2"/>
  <c r="C33" i="2"/>
  <c r="D33"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B34" i="2"/>
  <c r="C34" i="2"/>
  <c r="D34"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B35" i="2"/>
  <c r="C35" i="2"/>
  <c r="D35"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B36" i="2"/>
  <c r="C36" i="2"/>
  <c r="D36"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B37" i="2"/>
  <c r="C37" i="2"/>
  <c r="D37"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B38" i="2"/>
  <c r="C38" i="2"/>
  <c r="D38"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B39" i="2"/>
  <c r="C39" i="2"/>
  <c r="D39"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B40" i="2"/>
  <c r="C40" i="2"/>
  <c r="D40"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B41" i="2"/>
  <c r="C41" i="2"/>
  <c r="D41"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B42" i="2"/>
  <c r="C42" i="2"/>
  <c r="D42"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B43" i="2"/>
  <c r="C43" i="2"/>
  <c r="D43"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B44" i="2"/>
  <c r="C44" i="2"/>
  <c r="D44"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B45" i="2"/>
  <c r="C45" i="2"/>
  <c r="D45"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B46" i="2"/>
  <c r="C46" i="2"/>
  <c r="D46"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B47" i="2"/>
  <c r="C47" i="2"/>
  <c r="D47"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B48" i="2"/>
  <c r="C48" i="2"/>
  <c r="D48"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B49" i="2"/>
  <c r="C49" i="2"/>
  <c r="D49"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B50" i="2"/>
  <c r="C50" i="2"/>
  <c r="D50"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B51" i="2"/>
  <c r="C51" i="2"/>
  <c r="D51"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B52" i="2"/>
  <c r="C52" i="2"/>
  <c r="D52"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B53" i="2"/>
  <c r="C53" i="2"/>
  <c r="D53"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B54" i="2"/>
  <c r="C54" i="2"/>
  <c r="D54"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B55" i="2"/>
  <c r="C55" i="2"/>
  <c r="D55"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B56" i="2"/>
  <c r="C56" i="2"/>
  <c r="D56"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B57" i="2"/>
  <c r="C57" i="2"/>
  <c r="D57"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B58" i="2"/>
  <c r="C58" i="2"/>
  <c r="D58"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B59" i="2"/>
  <c r="C59" i="2"/>
  <c r="D59"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B60" i="2"/>
  <c r="C60" i="2"/>
  <c r="D60"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B61" i="2"/>
  <c r="C61" i="2"/>
  <c r="D61"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B62" i="2"/>
  <c r="C62" i="2"/>
  <c r="D62"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B63" i="2"/>
  <c r="C63" i="2"/>
  <c r="D63"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K1" i="2"/>
  <c r="B1" i="2"/>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AG1" i="2"/>
  <c r="AH1" i="2"/>
  <c r="AI1" i="2"/>
  <c r="AJ1" i="2"/>
  <c r="C16" i="11"/>
  <c r="F16" i="11"/>
  <c r="D16" i="11"/>
  <c r="G16" i="11"/>
  <c r="E16" i="11"/>
  <c r="H16" i="11"/>
  <c r="C17" i="11"/>
  <c r="F17" i="11"/>
  <c r="D17" i="11"/>
  <c r="G17" i="11"/>
  <c r="E17" i="11"/>
  <c r="H17" i="11"/>
  <c r="C18" i="11"/>
  <c r="F18" i="11"/>
  <c r="D18" i="11"/>
  <c r="G18" i="11"/>
  <c r="E18" i="11"/>
  <c r="H18" i="11"/>
  <c r="C19" i="11"/>
  <c r="F19" i="11"/>
  <c r="D19" i="11"/>
  <c r="G19" i="11"/>
  <c r="E19" i="11"/>
  <c r="H19" i="11"/>
  <c r="C20" i="11"/>
  <c r="F20" i="11"/>
  <c r="D20" i="11"/>
  <c r="G20" i="11"/>
  <c r="E20" i="11"/>
  <c r="H20" i="11"/>
  <c r="C21" i="11"/>
  <c r="F21" i="11"/>
  <c r="D21" i="11"/>
  <c r="G21" i="11"/>
  <c r="E21" i="11"/>
  <c r="H21" i="11"/>
  <c r="C22" i="11"/>
  <c r="F22" i="11"/>
  <c r="D22" i="11"/>
  <c r="G22" i="11"/>
  <c r="E22" i="11"/>
  <c r="H22" i="11"/>
  <c r="C23" i="11"/>
  <c r="F23" i="11"/>
  <c r="D23" i="11"/>
  <c r="G23" i="11"/>
  <c r="E23" i="11"/>
  <c r="H23" i="11"/>
  <c r="C24" i="11"/>
  <c r="F24" i="11"/>
  <c r="D24" i="11"/>
  <c r="G24" i="11"/>
  <c r="E24" i="11"/>
  <c r="H24" i="11"/>
  <c r="C25" i="11"/>
  <c r="F25" i="11"/>
  <c r="D25" i="11"/>
  <c r="G25" i="11"/>
  <c r="E25" i="11"/>
  <c r="H25" i="11"/>
  <c r="C26" i="11"/>
  <c r="F26" i="11"/>
  <c r="D26" i="11"/>
  <c r="G26" i="11"/>
  <c r="E26" i="11"/>
  <c r="H26" i="11"/>
  <c r="C27" i="11"/>
  <c r="F27" i="11"/>
  <c r="D27" i="11"/>
  <c r="G27" i="11"/>
  <c r="E27" i="11"/>
  <c r="H27" i="11"/>
  <c r="C28" i="11"/>
  <c r="F28" i="11"/>
  <c r="D28" i="11"/>
  <c r="G28" i="11"/>
  <c r="E28" i="11"/>
  <c r="H28" i="11"/>
  <c r="C29" i="11"/>
  <c r="F29" i="11"/>
  <c r="D29" i="11"/>
  <c r="G29" i="11"/>
  <c r="E29" i="11"/>
  <c r="H29" i="11"/>
  <c r="C30" i="11"/>
  <c r="F30" i="11"/>
  <c r="D30" i="11"/>
  <c r="G30" i="11"/>
  <c r="E30" i="11"/>
  <c r="H30" i="11"/>
  <c r="C31" i="11"/>
  <c r="F31" i="11"/>
  <c r="D31" i="11"/>
  <c r="G31" i="11"/>
  <c r="E31" i="11"/>
  <c r="H31" i="11"/>
  <c r="C32" i="11"/>
  <c r="F32" i="11"/>
  <c r="D32" i="11"/>
  <c r="G32" i="11"/>
  <c r="E32" i="11"/>
  <c r="H32" i="11"/>
  <c r="C33" i="11"/>
  <c r="F33" i="11"/>
  <c r="D33" i="11"/>
  <c r="G33" i="11"/>
  <c r="E33" i="11"/>
  <c r="H33" i="11"/>
  <c r="C34" i="11"/>
  <c r="F34" i="11"/>
  <c r="D34" i="11"/>
  <c r="G34" i="11"/>
  <c r="E34" i="11"/>
  <c r="H34" i="11"/>
  <c r="C35" i="11"/>
  <c r="F35" i="11"/>
  <c r="D35" i="11"/>
  <c r="G35" i="11"/>
  <c r="E35" i="11"/>
  <c r="H35" i="11"/>
  <c r="C36" i="11"/>
  <c r="F36" i="11"/>
  <c r="D36" i="11"/>
  <c r="G36" i="11"/>
  <c r="E36" i="11"/>
  <c r="H36" i="11"/>
  <c r="C37" i="11"/>
  <c r="F37" i="11"/>
  <c r="D37" i="11"/>
  <c r="G37" i="11"/>
  <c r="E37" i="11"/>
  <c r="H37" i="11"/>
  <c r="C38" i="11"/>
  <c r="F38" i="11"/>
  <c r="D38" i="11"/>
  <c r="G38" i="11"/>
  <c r="E38" i="11"/>
  <c r="H38" i="11"/>
  <c r="F39" i="11"/>
  <c r="G39" i="11"/>
  <c r="H39" i="11"/>
  <c r="C40" i="11"/>
  <c r="F40" i="11"/>
  <c r="D40" i="11"/>
  <c r="G40" i="11"/>
  <c r="E40" i="11"/>
  <c r="H40" i="11"/>
  <c r="C41" i="11"/>
  <c r="F41" i="11"/>
  <c r="D41" i="11"/>
  <c r="G41" i="11"/>
  <c r="E41" i="11"/>
  <c r="H41" i="11"/>
  <c r="C42" i="11"/>
  <c r="F42" i="11"/>
  <c r="D42" i="11"/>
  <c r="G42" i="11"/>
  <c r="E42" i="11"/>
  <c r="H42" i="11"/>
  <c r="C43" i="11"/>
  <c r="F43" i="11"/>
  <c r="D43" i="11"/>
  <c r="G43" i="11"/>
  <c r="E43" i="11"/>
  <c r="H43" i="11"/>
  <c r="C44" i="11"/>
  <c r="F44" i="11"/>
  <c r="D44" i="11"/>
  <c r="G44" i="11"/>
  <c r="E44" i="11"/>
  <c r="H44" i="11"/>
  <c r="C45" i="11"/>
  <c r="F45" i="11"/>
  <c r="D45" i="11"/>
  <c r="G45" i="11"/>
  <c r="E45" i="11"/>
  <c r="H45" i="11"/>
  <c r="C46" i="11"/>
  <c r="F46" i="11"/>
  <c r="D46" i="11"/>
  <c r="G46" i="11"/>
  <c r="E46" i="11"/>
  <c r="H46" i="11"/>
  <c r="C47" i="11"/>
  <c r="F47" i="11"/>
  <c r="D47" i="11"/>
  <c r="G47" i="11"/>
  <c r="E47" i="11"/>
  <c r="H47" i="11"/>
  <c r="C48" i="11"/>
  <c r="F48" i="11"/>
  <c r="D48" i="11"/>
  <c r="G48" i="11"/>
  <c r="E48" i="11"/>
  <c r="H48" i="11"/>
  <c r="C49" i="11"/>
  <c r="F49" i="11"/>
  <c r="D49" i="11"/>
  <c r="G49" i="11"/>
  <c r="E49" i="11"/>
  <c r="H49" i="11"/>
  <c r="C50" i="11"/>
  <c r="F50" i="11"/>
  <c r="D50" i="11"/>
  <c r="G50" i="11"/>
  <c r="E50" i="11"/>
  <c r="H50" i="11"/>
  <c r="C51" i="11"/>
  <c r="F51" i="11"/>
  <c r="D51" i="11"/>
  <c r="G51" i="11"/>
  <c r="E51" i="11"/>
  <c r="H51" i="11"/>
  <c r="C52" i="11"/>
  <c r="F52" i="11"/>
  <c r="D52" i="11"/>
  <c r="G52" i="11"/>
  <c r="E52" i="11"/>
  <c r="H52" i="11"/>
  <c r="C53" i="11"/>
  <c r="F53" i="11"/>
  <c r="D53" i="11"/>
  <c r="G53" i="11"/>
  <c r="E53" i="11"/>
  <c r="H53" i="11"/>
  <c r="C54" i="11"/>
  <c r="F54" i="11"/>
  <c r="D54" i="11"/>
  <c r="G54" i="11"/>
  <c r="E54" i="11"/>
  <c r="H54" i="11"/>
  <c r="C55" i="11"/>
  <c r="F55" i="11"/>
  <c r="D55" i="11"/>
  <c r="G55" i="11"/>
  <c r="E55" i="11"/>
  <c r="H55" i="11"/>
  <c r="C56" i="11"/>
  <c r="F56" i="11"/>
  <c r="D56" i="11"/>
  <c r="G56" i="11"/>
  <c r="E56" i="11"/>
  <c r="H56" i="11"/>
  <c r="C57" i="11"/>
  <c r="F57" i="11"/>
  <c r="D57" i="11"/>
  <c r="G57" i="11"/>
  <c r="E57" i="11"/>
  <c r="H57" i="11"/>
  <c r="C58" i="11"/>
  <c r="F58" i="11"/>
  <c r="D58" i="11"/>
  <c r="G58" i="11"/>
  <c r="E58" i="11"/>
  <c r="H58" i="11"/>
  <c r="C59" i="11"/>
  <c r="F59" i="11"/>
  <c r="D59" i="11"/>
  <c r="G59" i="11"/>
  <c r="E59" i="11"/>
  <c r="H59" i="11"/>
  <c r="C60" i="11"/>
  <c r="F60" i="11"/>
  <c r="D60" i="11"/>
  <c r="G60" i="11"/>
  <c r="E60" i="11"/>
  <c r="H60" i="11"/>
  <c r="C61" i="11"/>
  <c r="F61" i="11"/>
  <c r="D61" i="11"/>
  <c r="G61" i="11"/>
  <c r="E61" i="11"/>
  <c r="H61" i="11"/>
  <c r="C62" i="11"/>
  <c r="F62" i="11"/>
  <c r="D62" i="11"/>
  <c r="G62" i="11"/>
  <c r="E62" i="11"/>
  <c r="H62" i="11"/>
  <c r="C63" i="11"/>
  <c r="F63" i="11"/>
  <c r="D63" i="11"/>
  <c r="G63" i="11"/>
  <c r="E63" i="11"/>
  <c r="H63" i="11"/>
  <c r="F64" i="11"/>
  <c r="G64" i="11"/>
  <c r="H64" i="11"/>
  <c r="C65" i="11"/>
  <c r="F65" i="11"/>
  <c r="B64" i="11"/>
  <c r="B89" i="11"/>
  <c r="B65" i="11"/>
  <c r="D65" i="11"/>
  <c r="G65" i="11"/>
  <c r="E65" i="11"/>
  <c r="H65" i="11"/>
  <c r="C66" i="11"/>
  <c r="F66" i="11"/>
  <c r="B66" i="11"/>
  <c r="D66" i="11"/>
  <c r="G66" i="11"/>
  <c r="E66" i="11"/>
  <c r="H66" i="11"/>
  <c r="C67" i="11"/>
  <c r="F67" i="11"/>
  <c r="B67" i="11"/>
  <c r="D67" i="11"/>
  <c r="G67" i="11"/>
  <c r="E67" i="11"/>
  <c r="H67" i="11"/>
  <c r="C68" i="11"/>
  <c r="F68" i="11"/>
  <c r="B68" i="11"/>
  <c r="D68" i="11"/>
  <c r="G68" i="11"/>
  <c r="E68" i="11"/>
  <c r="H68" i="11"/>
  <c r="C69" i="11"/>
  <c r="F69" i="11"/>
  <c r="B69" i="11"/>
  <c r="D69" i="11"/>
  <c r="G69" i="11"/>
  <c r="E69" i="11"/>
  <c r="H69" i="11"/>
  <c r="C70" i="11"/>
  <c r="F70" i="11"/>
  <c r="B70" i="11"/>
  <c r="D70" i="11"/>
  <c r="G70" i="11"/>
  <c r="E70" i="11"/>
  <c r="H70" i="11"/>
  <c r="C71" i="11"/>
  <c r="F71" i="11"/>
  <c r="B71" i="11"/>
  <c r="D71" i="11"/>
  <c r="G71" i="11"/>
  <c r="E71" i="11"/>
  <c r="H71" i="11"/>
  <c r="C72" i="11"/>
  <c r="F72" i="11"/>
  <c r="B72" i="11"/>
  <c r="D72" i="11"/>
  <c r="G72" i="11"/>
  <c r="E72" i="11"/>
  <c r="H72" i="11"/>
  <c r="C73" i="11"/>
  <c r="F73" i="11"/>
  <c r="B73" i="11"/>
  <c r="D73" i="11"/>
  <c r="G73" i="11"/>
  <c r="E73" i="11"/>
  <c r="H73" i="11"/>
  <c r="C74" i="11"/>
  <c r="F74" i="11"/>
  <c r="B74" i="11"/>
  <c r="D74" i="11"/>
  <c r="G74" i="11"/>
  <c r="E74" i="11"/>
  <c r="H74" i="11"/>
  <c r="C75" i="11"/>
  <c r="F75" i="11"/>
  <c r="B75" i="11"/>
  <c r="D75" i="11"/>
  <c r="G75" i="11"/>
  <c r="E75" i="11"/>
  <c r="H75" i="11"/>
  <c r="C76" i="11"/>
  <c r="F76" i="11"/>
  <c r="B76" i="11"/>
  <c r="D76" i="11"/>
  <c r="G76" i="11"/>
  <c r="E76" i="11"/>
  <c r="H76" i="11"/>
  <c r="C77" i="11"/>
  <c r="F77" i="11"/>
  <c r="B77" i="11"/>
  <c r="D77" i="11"/>
  <c r="G77" i="11"/>
  <c r="E77" i="11"/>
  <c r="H77" i="11"/>
  <c r="C78" i="11"/>
  <c r="F78" i="11"/>
  <c r="B78" i="11"/>
  <c r="D78" i="11"/>
  <c r="G78" i="11"/>
  <c r="E78" i="11"/>
  <c r="H78" i="11"/>
  <c r="C79" i="11"/>
  <c r="F79" i="11"/>
  <c r="B79" i="11"/>
  <c r="D79" i="11"/>
  <c r="G79" i="11"/>
  <c r="E79" i="11"/>
  <c r="H79" i="11"/>
  <c r="C80" i="11"/>
  <c r="F80" i="11"/>
  <c r="B80" i="11"/>
  <c r="D80" i="11"/>
  <c r="G80" i="11"/>
  <c r="E80" i="11"/>
  <c r="H80" i="11"/>
  <c r="C81" i="11"/>
  <c r="F81" i="11"/>
  <c r="B81" i="11"/>
  <c r="D81" i="11"/>
  <c r="G81" i="11"/>
  <c r="E81" i="11"/>
  <c r="H81" i="11"/>
  <c r="C82" i="11"/>
  <c r="F82" i="11"/>
  <c r="B82" i="11"/>
  <c r="D82" i="11"/>
  <c r="G82" i="11"/>
  <c r="E82" i="11"/>
  <c r="H82" i="11"/>
  <c r="C83" i="11"/>
  <c r="F83" i="11"/>
  <c r="B83" i="11"/>
  <c r="D83" i="11"/>
  <c r="G83" i="11"/>
  <c r="E83" i="11"/>
  <c r="H83" i="11"/>
  <c r="C84" i="11"/>
  <c r="F84" i="11"/>
  <c r="B84" i="11"/>
  <c r="D84" i="11"/>
  <c r="G84" i="11"/>
  <c r="E84" i="11"/>
  <c r="H84" i="11"/>
  <c r="C85" i="11"/>
  <c r="F85" i="11"/>
  <c r="B85" i="11"/>
  <c r="D85" i="11"/>
  <c r="G85" i="11"/>
  <c r="E85" i="11"/>
  <c r="H85" i="11"/>
  <c r="C86" i="11"/>
  <c r="F86" i="11"/>
  <c r="B86" i="11"/>
  <c r="D86" i="11"/>
  <c r="G86" i="11"/>
  <c r="E86" i="11"/>
  <c r="H86" i="11"/>
  <c r="C87" i="11"/>
  <c r="F87" i="11"/>
  <c r="B87" i="11"/>
  <c r="D87" i="11"/>
  <c r="G87" i="11"/>
  <c r="E87" i="11"/>
  <c r="H87" i="11"/>
  <c r="C88" i="11"/>
  <c r="F88" i="11"/>
  <c r="B88" i="11"/>
  <c r="D88" i="11"/>
  <c r="G88" i="11"/>
  <c r="E88" i="11"/>
  <c r="H88" i="11"/>
  <c r="F89" i="11"/>
  <c r="G89" i="11"/>
  <c r="H89" i="11"/>
  <c r="C15" i="11"/>
  <c r="D15" i="11"/>
  <c r="G15" i="11"/>
  <c r="E15" i="11"/>
  <c r="H15" i="11"/>
  <c r="F15" i="11"/>
  <c r="K64" i="11"/>
  <c r="J64" i="11"/>
  <c r="B63" i="11"/>
  <c r="K63" i="11"/>
  <c r="J63" i="11"/>
  <c r="B62" i="11"/>
  <c r="K62" i="11"/>
  <c r="J62" i="11"/>
  <c r="B61" i="11"/>
  <c r="K61" i="11"/>
  <c r="J61" i="11"/>
  <c r="B60" i="11"/>
  <c r="K60" i="11"/>
  <c r="J60" i="11"/>
  <c r="B59" i="11"/>
  <c r="K59" i="11"/>
  <c r="J59" i="11"/>
  <c r="B58" i="11"/>
  <c r="K58" i="11"/>
  <c r="J58" i="11"/>
  <c r="B57" i="11"/>
  <c r="K57" i="11"/>
  <c r="J57" i="11"/>
  <c r="B56" i="11"/>
  <c r="K56" i="11"/>
  <c r="J56" i="11"/>
  <c r="B55" i="11"/>
  <c r="K55" i="11"/>
  <c r="J55" i="11"/>
  <c r="B54" i="11"/>
  <c r="K54" i="11"/>
  <c r="J54" i="11"/>
  <c r="B53" i="11"/>
  <c r="K53" i="11"/>
  <c r="J53" i="11"/>
  <c r="B52" i="11"/>
  <c r="K52" i="11"/>
  <c r="J52" i="11"/>
  <c r="B51" i="11"/>
  <c r="K51" i="11"/>
  <c r="J51" i="11"/>
  <c r="B50" i="11"/>
  <c r="K50" i="11"/>
  <c r="J50" i="11"/>
  <c r="B49" i="11"/>
  <c r="K49" i="11"/>
  <c r="J49" i="11"/>
  <c r="B48" i="11"/>
  <c r="K48" i="11"/>
  <c r="J48" i="11"/>
  <c r="B47" i="11"/>
  <c r="K47" i="11"/>
  <c r="J47" i="11"/>
  <c r="B46" i="11"/>
  <c r="K46" i="11"/>
  <c r="J46" i="11"/>
  <c r="B45" i="11"/>
  <c r="K45" i="11"/>
  <c r="J45" i="11"/>
  <c r="B44" i="11"/>
  <c r="K44" i="11"/>
  <c r="J44" i="11"/>
  <c r="B43" i="11"/>
  <c r="K43" i="11"/>
  <c r="J43" i="11"/>
  <c r="B42" i="11"/>
  <c r="K42" i="11"/>
  <c r="J42" i="11"/>
  <c r="B41" i="11"/>
  <c r="K41" i="11"/>
  <c r="J41" i="11"/>
  <c r="B40" i="11"/>
  <c r="K40" i="11"/>
  <c r="J40" i="11"/>
  <c r="B39" i="11"/>
  <c r="K39" i="11"/>
  <c r="J39" i="11"/>
  <c r="B38" i="11"/>
  <c r="K38" i="11"/>
  <c r="J38" i="11"/>
  <c r="B37" i="11"/>
  <c r="K37" i="11"/>
  <c r="J37" i="11"/>
  <c r="B36" i="11"/>
  <c r="K36" i="11"/>
  <c r="J36" i="11"/>
  <c r="B35" i="11"/>
  <c r="K35" i="11"/>
  <c r="J35" i="11"/>
  <c r="B34" i="11"/>
  <c r="K34" i="11"/>
  <c r="J34" i="11"/>
  <c r="B33" i="11"/>
  <c r="K33" i="11"/>
  <c r="J33" i="11"/>
  <c r="B32" i="11"/>
  <c r="K32" i="11"/>
  <c r="J32" i="11"/>
  <c r="B31" i="11"/>
  <c r="K31" i="11"/>
  <c r="J31" i="11"/>
  <c r="B30" i="11"/>
  <c r="K30" i="11"/>
  <c r="J30" i="11"/>
  <c r="B29" i="11"/>
  <c r="K29" i="11"/>
  <c r="J29" i="11"/>
  <c r="B28" i="11"/>
  <c r="K28" i="11"/>
  <c r="J28" i="11"/>
  <c r="B27" i="11"/>
  <c r="K27" i="11"/>
  <c r="J27" i="11"/>
  <c r="B26" i="11"/>
  <c r="K26" i="11"/>
  <c r="J26" i="11"/>
  <c r="B25" i="11"/>
  <c r="K25" i="11"/>
  <c r="J25" i="11"/>
  <c r="B24" i="11"/>
  <c r="K24" i="11"/>
  <c r="J24" i="11"/>
  <c r="B23" i="11"/>
  <c r="K23" i="11"/>
  <c r="J23" i="11"/>
  <c r="B22" i="11"/>
  <c r="K22" i="11"/>
  <c r="J22" i="11"/>
  <c r="B21" i="11"/>
  <c r="K21" i="11"/>
  <c r="J21" i="11"/>
  <c r="B20" i="11"/>
  <c r="K20" i="11"/>
  <c r="J20" i="11"/>
  <c r="B19" i="11"/>
  <c r="K19" i="11"/>
  <c r="J19" i="11"/>
  <c r="B18" i="11"/>
  <c r="K18" i="11"/>
  <c r="J18" i="11"/>
  <c r="B17" i="11"/>
  <c r="K17" i="11"/>
  <c r="J17" i="11"/>
  <c r="B16" i="11"/>
  <c r="K16" i="11"/>
  <c r="J16" i="11"/>
  <c r="B15" i="11"/>
  <c r="K15" i="11"/>
  <c r="J15" i="11"/>
  <c r="B14" i="11"/>
  <c r="F14" i="11"/>
  <c r="K14" i="11"/>
  <c r="J14" i="11"/>
  <c r="H14" i="11"/>
  <c r="G14" i="11"/>
  <c r="H5" i="11"/>
  <c r="G5" i="11"/>
  <c r="H4" i="11"/>
  <c r="G4" i="11"/>
  <c r="H3" i="11"/>
  <c r="G3" i="11"/>
</calcChain>
</file>

<file path=xl/comments1.xml><?xml version="1.0" encoding="utf-8"?>
<comments xmlns="http://schemas.openxmlformats.org/spreadsheetml/2006/main">
  <authors>
    <author>Ana Mileva</author>
  </authors>
  <commentList>
    <comment ref="F50" authorId="0">
      <text>
        <r>
          <rPr>
            <b/>
            <sz val="9"/>
            <color indexed="81"/>
            <rFont val="Verdana"/>
          </rPr>
          <t>Ana Mileva:</t>
        </r>
        <r>
          <rPr>
            <sz val="9"/>
            <color indexed="81"/>
            <rFont val="Verdana"/>
          </rPr>
          <t xml:space="preserve">
This was actually 60000 in the original data, but I changed it to 62500 to ensure that the total cost calculation matches between capacity and energy (60000*2700&lt;&gt;135*125000)</t>
        </r>
      </text>
    </comment>
  </commentList>
</comments>
</file>

<file path=xl/sharedStrings.xml><?xml version="1.0" encoding="utf-8"?>
<sst xmlns="http://schemas.openxmlformats.org/spreadsheetml/2006/main" count="333" uniqueCount="279">
  <si>
    <t>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t>
    <phoneticPr fontId="11" type="noConversion"/>
  </si>
  <si>
    <t>Uranium</t>
    <phoneticPr fontId="11" type="noConversion"/>
  </si>
  <si>
    <t>Normalizing for installed capacity, this gives us:</t>
  </si>
  <si>
    <t>Bio_Gas_CCS</t>
  </si>
  <si>
    <t>Bio_Gas_CCS</t>
    <phoneticPr fontId="11" type="noConversion"/>
  </si>
  <si>
    <t>Took CCGT_CCS to CCGT ratio for heat rate; everything else same as Bio_Gas</t>
    <phoneticPr fontId="11" type="noConversion"/>
  </si>
  <si>
    <t>Bio_Gas_Internal_Combustion_Engine_Cogen_CCS</t>
    <phoneticPr fontId="11" type="noConversion"/>
  </si>
  <si>
    <t>Heat rate derived in MySQL; same as non-CCS equivalent otherwise</t>
    <phoneticPr fontId="11" type="noConversion"/>
  </si>
  <si>
    <t>Bio_Liquid_Steam_Turbine_Cogen_CCS</t>
    <phoneticPr fontId="11" type="noConversion"/>
  </si>
  <si>
    <t>Bio_Liquid_CCS</t>
    <phoneticPr fontId="11" type="noConversion"/>
  </si>
  <si>
    <t>Same as non-CCS version; heat rate derived in MySQL</t>
    <phoneticPr fontId="11" type="noConversion"/>
  </si>
  <si>
    <t>variable o&amp;m for cogen ccs projects are calculated in build wecc cap factors.sql</t>
    <phoneticPr fontId="11" type="noConversion"/>
  </si>
  <si>
    <t>NREL REF/EPRI McGowin 2007</t>
    <phoneticPr fontId="11" type="noConversion"/>
  </si>
  <si>
    <r>
      <t xml:space="preserve">( DispatchGen x heat_rate + (Installed_Capacity – DispatchGen) x </t>
    </r>
    <r>
      <rPr>
        <i/>
        <sz val="12"/>
        <rFont val="Calibri"/>
      </rPr>
      <t>penalty</t>
    </r>
    <r>
      <rPr>
        <sz val="12"/>
        <rFont val="Calibri"/>
      </rPr>
      <t xml:space="preserve"> x heat_rate) / Installed_Capacity = DispatchGen x degraded_heat_rate / Installed_Capacity</t>
    </r>
  </si>
  <si>
    <t>Average penalty up to 40 percent loading</t>
    <phoneticPr fontId="11" type="noConversion"/>
  </si>
  <si>
    <t>can_build_new</t>
  </si>
  <si>
    <t>Gas_Steam_Turbine_Cogen_EP</t>
    <phoneticPr fontId="11" type="noConversion"/>
  </si>
  <si>
    <t>Structure and Performance of Six European Wholesale Electricity Markets in 2003, 2004, and 2005. Appendix I. DG Comp. Presented to DG Comp 26th February 2007</t>
  </si>
  <si>
    <t>Same as Gas_Internal_Combustion_Engine_Cogen_EP (which already includes the 75% of capital and fixed costs)</t>
    <phoneticPr fontId="11" type="noConversion"/>
  </si>
  <si>
    <t>Gas_Steam_Turbine_Cogen_CCS</t>
    <phoneticPr fontId="11" type="noConversion"/>
  </si>
  <si>
    <t>Same as Gas_Combustion_Turbine_Cogen_CCS</t>
    <phoneticPr fontId="11" type="noConversion"/>
  </si>
  <si>
    <t>max_spinning_reserve_fraction_of_capacity</t>
  </si>
  <si>
    <t>Bio_Liquid</t>
    <phoneticPr fontId="11" type="noConversion"/>
  </si>
  <si>
    <t>Switch equivalent</t>
    <phoneticPr fontId="11" type="noConversion"/>
  </si>
  <si>
    <t>Gas_Combustion_Turbine_Cogen_CCS</t>
    <phoneticPr fontId="11" type="noConversion"/>
  </si>
  <si>
    <t>Bio_Solid_Steam_Turbine_Cogen_CCS</t>
    <phoneticPr fontId="11" type="noConversion"/>
  </si>
  <si>
    <t>min_online_year</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</si>
  <si>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</si>
  <si>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</si>
  <si>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</si>
  <si>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overnight_cost</t>
    <phoneticPr fontId="11" type="noConversion"/>
  </si>
  <si>
    <t>Same as existing combustion turbines, 75% capital cost and fixed cost</t>
    <phoneticPr fontId="11" type="noConversion"/>
  </si>
  <si>
    <t>Same as existing coal steam turbines, 75% capital cost and fixed cost</t>
    <phoneticPr fontId="11" type="noConversion"/>
  </si>
  <si>
    <t>Same as new Combustion Turbine, but with 2008 capital cost</t>
    <phoneticPr fontId="11" type="noConversion"/>
  </si>
  <si>
    <t>OGS (Oil Gas Steam) Tidball et al (NREL cost comparison), outage rates from 2006-2010 NERC Generating Availability Report, construction schedule like Coal Steam Turbine</t>
    <phoneticPr fontId="11" type="noConversion"/>
  </si>
  <si>
    <r>
      <t xml:space="preserve">fraction_dispatched x heat_rate + (1 – fraction_dispatched) x </t>
    </r>
    <r>
      <rPr>
        <i/>
        <sz val="12"/>
        <rFont val="Calibri"/>
      </rPr>
      <t>penalty</t>
    </r>
    <r>
      <rPr>
        <sz val="12"/>
        <rFont val="Calibri"/>
      </rPr>
      <t xml:space="preserve"> x heat_rate = fraction_dispatched x degraded_heat_rate</t>
    </r>
  </si>
  <si>
    <t>forced_outage_rate</t>
    <phoneticPr fontId="11" type="noConversion"/>
  </si>
  <si>
    <t>scheduled_outage_rate</t>
    <phoneticPr fontId="11" type="noConversion"/>
  </si>
  <si>
    <t>tech_name_again</t>
    <phoneticPr fontId="11" type="noConversion"/>
  </si>
  <si>
    <t>Geothermal</t>
  </si>
  <si>
    <t>DistillateFuelOil_Internal_Combustion_Engine_EP</t>
  </si>
  <si>
    <t>Coal_Steam_Turbine_EP</t>
    <phoneticPr fontId="11" type="noConversion"/>
  </si>
  <si>
    <t>Same as existing Gas Internal Combustion Engine, 75% capital cost and fixed cost</t>
    <phoneticPr fontId="11" type="noConversion"/>
  </si>
  <si>
    <t>Same as CCGT_CCS; 75% capital cost and fixed cost</t>
    <phoneticPr fontId="11" type="noConversion"/>
  </si>
  <si>
    <t>Bio_Solid</t>
    <phoneticPr fontId="11" type="noConversion"/>
  </si>
  <si>
    <t>year_4_cost_fraction</t>
    <phoneticPr fontId="11" type="noConversion"/>
  </si>
  <si>
    <t>1-min ramp rate</t>
    <phoneticPr fontId="11" type="noConversion"/>
  </si>
  <si>
    <t>10-min ramp rate</t>
    <phoneticPr fontId="11" type="noConversion"/>
  </si>
  <si>
    <t>Bio_Gas</t>
  </si>
  <si>
    <t>Gas</t>
    <phoneticPr fontId="11" type="noConversion"/>
  </si>
  <si>
    <t>Coal_IGCC</t>
  </si>
  <si>
    <t>Gas_Steam_Turbine</t>
    <phoneticPr fontId="11" type="noConversion"/>
  </si>
  <si>
    <t>year_1_cost_fraction</t>
    <phoneticPr fontId="11" type="noConversion"/>
  </si>
  <si>
    <t>storage</t>
    <phoneticPr fontId="11" type="noConversion"/>
  </si>
  <si>
    <t>Same as existing gas combustion turbines</t>
    <phoneticPr fontId="11" type="noConversion"/>
  </si>
  <si>
    <t>var_o_m</t>
    <phoneticPr fontId="11" type="noConversion"/>
  </si>
  <si>
    <t>Steam</t>
    <phoneticPr fontId="11" type="noConversion"/>
  </si>
  <si>
    <t>Combustion</t>
    <phoneticPr fontId="11" type="noConversion"/>
  </si>
  <si>
    <t>Bio_Liquid_Steam_Turbine_Cogen_EP</t>
  </si>
  <si>
    <t>Bio_Solid_Steam_Turbine_EP</t>
  </si>
  <si>
    <t>Bio_Solid_Steam_Turbine_Cogen_EP</t>
  </si>
  <si>
    <t>Coal_CCS</t>
    <phoneticPr fontId="11" type="noConversion"/>
  </si>
  <si>
    <t>DistillateFuelOil_Combustion_Turbine_EP</t>
    <phoneticPr fontId="11" type="noConversion"/>
  </si>
  <si>
    <t>DistillateFuelOil</t>
  </si>
  <si>
    <t>flexible_baseload</t>
    <phoneticPr fontId="11" type="noConversion"/>
  </si>
  <si>
    <t>minimum_loading</t>
  </si>
  <si>
    <t>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t>
    <phoneticPr fontId="11" type="noConversion"/>
  </si>
  <si>
    <t>Bio_Gas_Internal_Combustion_Engine_EP</t>
  </si>
  <si>
    <t>Bio_Gas_Internal_Combustion_Engine_Cogen_EP</t>
  </si>
  <si>
    <t>heat_rate_penalty_spinning_reserve</t>
    <phoneticPr fontId="11" type="noConversion"/>
  </si>
  <si>
    <t>CCGT</t>
  </si>
  <si>
    <t>Gas_Combustion_Turbine</t>
  </si>
  <si>
    <t>Offshore_Wind</t>
  </si>
  <si>
    <t>Same as new Biogas, 75% capital cost and fixed cost</t>
    <phoneticPr fontId="11" type="noConversion"/>
  </si>
  <si>
    <t>dispatchable</t>
    <phoneticPr fontId="11" type="noConversion"/>
  </si>
  <si>
    <t>cogen</t>
    <phoneticPr fontId="11" type="noConversion"/>
  </si>
  <si>
    <t>Same as new CCGT, 75% capital cost and fixed cost</t>
    <phoneticPr fontId="11" type="noConversion"/>
  </si>
  <si>
    <t>year</t>
    <phoneticPr fontId="11" type="noConversion"/>
  </si>
  <si>
    <t>Percent of full load</t>
    <phoneticPr fontId="11" type="noConversion"/>
  </si>
  <si>
    <t>fixed_o_m</t>
    <phoneticPr fontId="11" type="noConversion"/>
  </si>
  <si>
    <t>year_5_cost_fraction</t>
    <phoneticPr fontId="11" type="noConversion"/>
  </si>
  <si>
    <t>year_6_cost_fraction</t>
    <phoneticPr fontId="11" type="noConversion"/>
  </si>
  <si>
    <t>fixed_o_m_$2007</t>
    <phoneticPr fontId="11" type="noConversion"/>
  </si>
  <si>
    <t>Gas_Steam_Turbine_EP</t>
    <phoneticPr fontId="11" type="noConversion"/>
  </si>
  <si>
    <t>Bio_Solid_CCS</t>
    <phoneticPr fontId="11" type="noConversion"/>
  </si>
  <si>
    <t>max_age_years</t>
    <phoneticPr fontId="11" type="noConversion"/>
  </si>
  <si>
    <t>construction_time_years</t>
    <phoneticPr fontId="11" type="noConversion"/>
  </si>
  <si>
    <t>Same as gas combustion turbines, 75% capital cost and fixed cost</t>
    <phoneticPr fontId="11" type="noConversion"/>
  </si>
  <si>
    <t>intermittent</t>
  </si>
  <si>
    <t>resource_limited</t>
  </si>
  <si>
    <t>baseload</t>
  </si>
  <si>
    <t>min_build_capacity</t>
  </si>
  <si>
    <t>Gas_Internal_Combustion_Engine_Cogen_EP</t>
    <phoneticPr fontId="11" type="noConversion"/>
  </si>
  <si>
    <t>CCGT_Cogen_EP</t>
    <phoneticPr fontId="11" type="noConversion"/>
  </si>
  <si>
    <t>storage_efficiency</t>
  </si>
  <si>
    <t>max_store_rate</t>
  </si>
  <si>
    <t>ccs</t>
    <phoneticPr fontId="11" type="noConversion"/>
  </si>
  <si>
    <t>Coal</t>
    <phoneticPr fontId="11" type="noConversion"/>
  </si>
  <si>
    <t>Gas_Combustion_Turbine</t>
    <phoneticPr fontId="11" type="noConversion"/>
  </si>
  <si>
    <t>Commercial_PV</t>
    <phoneticPr fontId="11" type="noConversion"/>
  </si>
  <si>
    <t>CCGT_EP</t>
    <phoneticPr fontId="11" type="noConversion"/>
  </si>
  <si>
    <t>Gas_Combustion_Turbine_EP</t>
    <phoneticPr fontId="11" type="noConversion"/>
  </si>
  <si>
    <t>Wind</t>
    <phoneticPr fontId="11" type="noConversion"/>
  </si>
  <si>
    <t>Water</t>
    <phoneticPr fontId="11" type="noConversion"/>
  </si>
  <si>
    <t>Biomass_IGCC</t>
  </si>
  <si>
    <t>Solar</t>
    <phoneticPr fontId="11" type="noConversion"/>
  </si>
  <si>
    <t>Bio_Solid</t>
    <phoneticPr fontId="11" type="noConversion"/>
  </si>
  <si>
    <t>Gas_Combustion_Turbine</t>
    <phoneticPr fontId="11" type="noConversion"/>
  </si>
  <si>
    <t>deep_cycling_penalty</t>
  </si>
  <si>
    <t>Gas</t>
  </si>
  <si>
    <r>
      <t>penalty</t>
    </r>
    <r>
      <rPr>
        <sz val="12"/>
        <rFont val="Calibri"/>
      </rPr>
      <t xml:space="preserve"> = ( fraction_dispatched x (degraded_heat_rate – heat_rate ) ) / ( (1 – fraction_dispatched ) x heat_rate )</t>
    </r>
  </si>
  <si>
    <t>Note</t>
    <phoneticPr fontId="11" type="noConversion"/>
  </si>
  <si>
    <t>CCGT</t>
    <phoneticPr fontId="11" type="noConversion"/>
  </si>
  <si>
    <t>Biomass_IGCC_CCS</t>
    <phoneticPr fontId="11" type="noConversion"/>
  </si>
  <si>
    <t>Gas</t>
    <phoneticPr fontId="11" type="noConversion"/>
  </si>
  <si>
    <t>Coal_IGCC_CCS</t>
    <phoneticPr fontId="11" type="noConversion"/>
  </si>
  <si>
    <t>Coal_Steam_Turbine_CCS</t>
    <phoneticPr fontId="11" type="noConversion"/>
  </si>
  <si>
    <t>Gas_CCS</t>
    <phoneticPr fontId="11" type="noConversion"/>
  </si>
  <si>
    <t>overnight_cost_$2007</t>
    <phoneticPr fontId="11" type="noConversion"/>
  </si>
  <si>
    <t>note: we assume that cogen plants have 3/4 of the capital cost and fixed cost of a pure-electric plant, (to reflect shared infrastructure for cogen), but the same variable operating costs.</t>
    <phoneticPr fontId="11" type="noConversion"/>
  </si>
  <si>
    <t>Gas_Combustion_Turbine_Cogen_EP</t>
    <phoneticPr fontId="11" type="noConversion"/>
  </si>
  <si>
    <t>Switch equivalent</t>
    <phoneticPr fontId="11" type="noConversion"/>
  </si>
  <si>
    <t>Heat rate at percent of full load</t>
    <phoneticPr fontId="11" type="noConversion"/>
  </si>
  <si>
    <t>1-min ramp rate</t>
    <phoneticPr fontId="11" type="noConversion"/>
  </si>
  <si>
    <t>10-min ramp rate</t>
    <phoneticPr fontId="11" type="noConversion"/>
  </si>
  <si>
    <t>Ramp rates</t>
    <phoneticPr fontId="11" type="noConversion"/>
  </si>
  <si>
    <t>WWSIS, p. 174</t>
    <phoneticPr fontId="11" type="noConversion"/>
  </si>
  <si>
    <t>Part load relative heat rate</t>
    <phoneticPr fontId="11" type="noConversion"/>
  </si>
  <si>
    <t>Partial loading penalty</t>
    <phoneticPr fontId="11" type="noConversion"/>
  </si>
  <si>
    <t>Battery_Storage</t>
    <phoneticPr fontId="11" type="noConversion"/>
  </si>
  <si>
    <t>Storage</t>
    <phoneticPr fontId="11" type="noConversion"/>
  </si>
  <si>
    <t>Heat rate at percent of full load</t>
    <phoneticPr fontId="11" type="noConversion"/>
  </si>
  <si>
    <t>Same as existing CCGT, 75% capital cost and fixed cost</t>
    <phoneticPr fontId="11" type="noConversion"/>
  </si>
  <si>
    <t>The penalty factor applied is calculated as follows:</t>
  </si>
  <si>
    <t>Fuel use as represented by SWITCH = Actual fuel use</t>
  </si>
  <si>
    <r>
      <t xml:space="preserve">DispatchGen x heat_rate + (Installed_Capacity – DispatchGen) x </t>
    </r>
    <r>
      <rPr>
        <i/>
        <sz val="12"/>
        <rFont val="Calibri"/>
      </rPr>
      <t>penalty</t>
    </r>
    <r>
      <rPr>
        <sz val="12"/>
        <rFont val="Calibri"/>
      </rPr>
      <t xml:space="preserve">  x heat_rate = DispatchGen x degraded_heat_rate</t>
    </r>
  </si>
  <si>
    <r>
      <t xml:space="preserve">DispatchGen x heat_rate + ProvideSpinningReserve x </t>
    </r>
    <r>
      <rPr>
        <i/>
        <sz val="12"/>
        <rFont val="Calibri"/>
      </rPr>
      <t>penalty</t>
    </r>
    <r>
      <rPr>
        <sz val="12"/>
        <rFont val="Calibri"/>
      </rPr>
      <t xml:space="preserve">  x heat_rate = DispatchGen x degraded_heat_rate</t>
    </r>
    <phoneticPr fontId="11" type="noConversion"/>
  </si>
  <si>
    <t>Coal_Steam_Turbine_Cogen_CCS</t>
    <phoneticPr fontId="11" type="noConversion"/>
  </si>
  <si>
    <t>Gas_Internal_Combustion_Engine_Cogen_CCS</t>
    <phoneticPr fontId="11" type="noConversion"/>
  </si>
  <si>
    <t>Coal_Steam_Turbine_Cogen_EP</t>
    <phoneticPr fontId="11" type="noConversion"/>
  </si>
  <si>
    <t>heat_rate_mbtu_per_mwh</t>
    <phoneticPr fontId="11" type="noConversion"/>
  </si>
  <si>
    <t>Same as gas combustion turbine CCS; 75% capital cost and fixed cost</t>
    <phoneticPr fontId="11" type="noConversion"/>
  </si>
  <si>
    <t>Compressed_Air_Energy_Storage</t>
    <phoneticPr fontId="11" type="noConversion"/>
  </si>
  <si>
    <t>Capital and fixed cost equal to 75% of Gas_Steam_Turbine_EP + difference between CCGT_CCS and CCGT, other flags like Gas_Steam_Turbine_Cogen (except ccs)</t>
    <phoneticPr fontId="11" type="noConversion"/>
  </si>
  <si>
    <t>CCGT_Cogen_CCS</t>
    <phoneticPr fontId="11" type="noConversion"/>
  </si>
  <si>
    <t>Notes/DataSource: Black&amp;Veatch 2012 and CEC COG Model Version 2.02-4-5-10 unless otherwise stated</t>
    <phoneticPr fontId="11" type="noConversion"/>
  </si>
  <si>
    <t>year_2_cost_fraction</t>
    <phoneticPr fontId="11" type="noConversion"/>
  </si>
  <si>
    <t>year_3_cost_fraction</t>
    <phoneticPr fontId="11" type="noConversion"/>
  </si>
  <si>
    <t>var_o_m_$2007</t>
    <phoneticPr fontId="11" type="noConversion"/>
  </si>
  <si>
    <t>technology</t>
  </si>
  <si>
    <t>connect_cost_generic_$2007_per_mw</t>
    <phoneticPr fontId="11" type="noConversion"/>
  </si>
  <si>
    <t>fuel</t>
    <phoneticPr fontId="11" type="noConversion"/>
  </si>
  <si>
    <t>Everything but costs same as gas steam turbine; captial and fixed costs are assumed to be the gas steam turbine cost plus the difference between biogas and gas combustion turbine, except for VarO&amp;M, which was taken from bio solid steam turbine EP</t>
    <phoneticPr fontId="11" type="noConversion"/>
  </si>
  <si>
    <t>Same as biomass steam turbine, 75% capital cost and fixed cost</t>
    <phoneticPr fontId="11" type="noConversion"/>
  </si>
  <si>
    <t>Fixed-Bottom costs used… should split fixed and floating at some point</t>
    <phoneticPr fontId="11" type="noConversion"/>
  </si>
  <si>
    <t>technology</t>
    <phoneticPr fontId="11" type="noConversion"/>
  </si>
  <si>
    <t>NOTE: existing plants have data from 2008 from the B&amp;V capital cost document… their year is null as these values will represent a range of years of existing plants</t>
    <phoneticPr fontId="11" type="noConversion"/>
  </si>
  <si>
    <t>inflation_between_data_source_and_2007</t>
    <phoneticPr fontId="11" type="noConversion"/>
  </si>
  <si>
    <t>Solar</t>
    <phoneticPr fontId="11" type="noConversion"/>
  </si>
  <si>
    <t>Bio_Gas</t>
    <phoneticPr fontId="11" type="noConversion"/>
  </si>
  <si>
    <t>Coal_Steam_Turbine</t>
  </si>
  <si>
    <t>Nuclear</t>
  </si>
  <si>
    <t>Wind_EP</t>
    <phoneticPr fontId="11" type="noConversion"/>
  </si>
  <si>
    <t>Gas</t>
    <phoneticPr fontId="11" type="noConversion"/>
  </si>
  <si>
    <t>CCGT_CCS</t>
    <phoneticPr fontId="11" type="noConversion"/>
  </si>
  <si>
    <t>Gas_Combustion_Turbine_CCS</t>
    <phoneticPr fontId="11" type="noConversion"/>
  </si>
  <si>
    <t>CSP_Trough_No_Storage</t>
    <phoneticPr fontId="11" type="noConversion"/>
  </si>
  <si>
    <t>CSP_Trough_6h_Storage</t>
    <phoneticPr fontId="11" type="noConversion"/>
  </si>
  <si>
    <t>Wind</t>
  </si>
  <si>
    <t>Central_PV</t>
    <phoneticPr fontId="11" type="noConversion"/>
  </si>
  <si>
    <t>Gas_Internal_Combustion_Engine_EP</t>
    <phoneticPr fontId="11" type="noConversion"/>
  </si>
  <si>
    <t>Nuclear_EP</t>
    <phoneticPr fontId="11" type="noConversion"/>
  </si>
  <si>
    <t>competes_for_space</t>
    <phoneticPr fontId="11" type="noConversion"/>
  </si>
  <si>
    <t>Geothermal</t>
    <phoneticPr fontId="11" type="noConversion"/>
  </si>
  <si>
    <t>same as coal steam turbine, but using 2008 costs</t>
    <phoneticPr fontId="11" type="noConversion"/>
  </si>
  <si>
    <t>Same as biomass steam turbine EP, 75% capital cost and fixed cost</t>
    <phoneticPr fontId="11" type="noConversion"/>
  </si>
  <si>
    <t>Same as Biomass_IGCC for costs (heat rate derived upstream from here)</t>
    <phoneticPr fontId="11" type="noConversion"/>
  </si>
  <si>
    <t>B&amp;V; the lifetime, construction time, construction cost breakdown, and outage rates are the same as CCGT</t>
    <phoneticPr fontId="11" type="noConversion"/>
  </si>
  <si>
    <t>Same as new wind except for a generic connect cost</t>
    <phoneticPr fontId="11" type="noConversion"/>
  </si>
  <si>
    <t>CCGT</t>
    <phoneticPr fontId="11" type="noConversion"/>
  </si>
  <si>
    <t>Gas_Steam_Turbine</t>
    <phoneticPr fontId="11" type="noConversion"/>
  </si>
  <si>
    <t>Same as new coal steam turbines, 75% capital cost and fixed cost</t>
    <phoneticPr fontId="11" type="noConversion"/>
  </si>
  <si>
    <t>Assuming DispatchGen + ProvideSpinningReserve = Installed_Capacity and normalizing for installed capacity, this gives us:</t>
    <phoneticPr fontId="11" type="noConversion"/>
  </si>
  <si>
    <t>Capital and fixed cost equal to 75% of Coal_Steam_Turbine_CCS</t>
    <phoneticPr fontId="11" type="noConversion"/>
  </si>
  <si>
    <t>Same as new Biogas</t>
    <phoneticPr fontId="11" type="noConversion"/>
  </si>
  <si>
    <t>heat_rate_penalty_spinning_reserve</t>
    <phoneticPr fontId="11" type="noConversion"/>
  </si>
  <si>
    <t>Note</t>
    <phoneticPr fontId="11" type="noConversion"/>
  </si>
  <si>
    <t>Gas_CCS</t>
    <phoneticPr fontId="11" type="noConversion"/>
  </si>
  <si>
    <t>Bio_Solid_CCS</t>
    <phoneticPr fontId="11" type="noConversion"/>
  </si>
  <si>
    <t>Coal_CCS</t>
    <phoneticPr fontId="11" type="noConversion"/>
  </si>
  <si>
    <t>Same as existing Gas Combustion Turbine</t>
    <phoneticPr fontId="11" type="noConversion"/>
  </si>
  <si>
    <t>Geothermal_EP</t>
    <phoneticPr fontId="11" type="noConversion"/>
  </si>
  <si>
    <t>Bio_Gas_Steam_Turbine_EP</t>
  </si>
  <si>
    <t>Extra Fuel (Sp)</t>
    <phoneticPr fontId="11" type="noConversion"/>
  </si>
  <si>
    <t>Percent of full load</t>
    <phoneticPr fontId="11" type="noConversion"/>
  </si>
  <si>
    <t>Spinning reserve provided</t>
    <phoneticPr fontId="11" type="noConversion"/>
  </si>
  <si>
    <t>Steam</t>
    <phoneticPr fontId="11" type="noConversion"/>
  </si>
  <si>
    <t>Combustion</t>
    <phoneticPr fontId="11" type="noConversion"/>
  </si>
  <si>
    <t>We assume that a combustion turbine will never run at part load lower than 50 percent, so the 10-min ramp rate used to calculate the heat rate penalty is 0.5 rather than 1.</t>
    <phoneticPr fontId="11" type="noConversion"/>
  </si>
  <si>
    <t>Sources</t>
    <phoneticPr fontId="11" type="noConversion"/>
  </si>
  <si>
    <t>Heat rate curve</t>
    <phoneticPr fontId="11" type="noConversion"/>
  </si>
  <si>
    <t>Ramp rates</t>
    <phoneticPr fontId="11" type="noConversion"/>
  </si>
  <si>
    <t>WWSIS, p. 174</t>
    <phoneticPr fontId="11" type="noConversion"/>
  </si>
  <si>
    <t>Part load relative heat rate</t>
    <phoneticPr fontId="11" type="noConversion"/>
  </si>
  <si>
    <t>Heat rate penalty</t>
    <phoneticPr fontId="11" type="noConversion"/>
  </si>
  <si>
    <t>Extra Fuel D</t>
    <phoneticPr fontId="11" type="noConversion"/>
  </si>
  <si>
    <t>Residential_PV</t>
    <phoneticPr fontId="11" type="noConversion"/>
  </si>
  <si>
    <t>technology_id</t>
    <phoneticPr fontId="11" type="noConversion"/>
  </si>
  <si>
    <t>startup_mmbtu_per_mw</t>
    <phoneticPr fontId="11" type="noConversion"/>
  </si>
  <si>
    <t>startup_cost_dollars_per_mw</t>
    <phoneticPr fontId="11" type="noConversion"/>
  </si>
  <si>
    <t>Hydro_NonPumped</t>
    <phoneticPr fontId="11" type="noConversion"/>
  </si>
  <si>
    <t>Hydro_Pumped</t>
    <phoneticPr fontId="11" type="noConversion"/>
  </si>
  <si>
    <t>Water</t>
    <phoneticPr fontId="11" type="noConversion"/>
  </si>
  <si>
    <t>$year_of_costs_data_source</t>
    <phoneticPr fontId="11" type="noConversion"/>
  </si>
  <si>
    <t>Same as existing gas steam turbines, 75% capital cost and fixed cost</t>
    <phoneticPr fontId="11" type="noConversion"/>
  </si>
  <si>
    <t>$1,200,000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t>
    <phoneticPr fontId="11" type="noConversion"/>
  </si>
  <si>
    <t>0.74 taken as efficiency because it's more representative of existing plants rather than new builds.  Also, if you change the efficiency value here, make sure to also change it when calculating hydro monthly flows</t>
    <phoneticPr fontId="11" type="noConversion"/>
  </si>
  <si>
    <t>Same as non-ccs version, except for 75% of capex and fixed O&amp;M costs</t>
    <phoneticPr fontId="11" type="noConversion"/>
  </si>
  <si>
    <t>heat rates for cogen are calculated via existing plants so aren't included here</t>
    <phoneticPr fontId="11" type="noConversion"/>
  </si>
  <si>
    <t>Same as new CCGT, but with 2008 capital cost</t>
    <phoneticPr fontId="11" type="noConversion"/>
  </si>
  <si>
    <t>gen_info_scenario_id</t>
    <phoneticPr fontId="11" type="noConversion"/>
  </si>
  <si>
    <t>gen_costs_scenario_id</t>
    <phoneticPr fontId="11" type="noConversion"/>
  </si>
  <si>
    <t>Battery lifetime and variable costs</t>
  </si>
  <si>
    <t>Sources:</t>
  </si>
  <si>
    <t>Rahul Walawalker phd thesis: NaS cycle life is 5000 to 20000, service life is 12-20 yrs (p. 21)</t>
  </si>
  <si>
    <t>EPRI 2010 storage technology options paper: "The estimated life of a sodium-sulfur battery is approximately 15 years after 4500 cycles at 90% depth of discharge."</t>
  </si>
  <si>
    <t>PNNL; Lu, N., et al., “The Wide-Area Energy Storage and Management System – Battery Storage Evaluation”</t>
  </si>
  <si>
    <t>Method:</t>
  </si>
  <si>
    <t>Assume battery lifetime of 10 years at the 100% depth of discharge currently allowed by SWITCH</t>
  </si>
  <si>
    <t>10 year lifetime assumed for 100% DoD; see storage_params sheet for sources</t>
  </si>
  <si>
    <t>Assume frequent utilization: an average of just under one cycle per day (3142/(10*365) for the 100% DoD case), so might be a good idea to check number of cycles after the optimization</t>
  </si>
  <si>
    <t>Assume no battery replacement in variable costs</t>
  </si>
  <si>
    <t>Battery capital costs</t>
  </si>
  <si>
    <t>Source:</t>
  </si>
  <si>
    <t>B&amp;V</t>
  </si>
  <si>
    <t>Year</t>
  </si>
  <si>
    <t>Power Capacity</t>
  </si>
  <si>
    <t>Duration</t>
  </si>
  <si>
    <t>Energy Capacity</t>
  </si>
  <si>
    <t>Total plant cost</t>
  </si>
  <si>
    <t>Check</t>
  </si>
  <si>
    <t>Per unit power to</t>
  </si>
  <si>
    <t>7.2*x+58.32*0.35x = total cost</t>
  </si>
  <si>
    <t>MW</t>
  </si>
  <si>
    <t>h</t>
  </si>
  <si>
    <t>MWh</t>
  </si>
  <si>
    <t>$/MW-capacity</t>
  </si>
  <si>
    <t>$</t>
  </si>
  <si>
    <t>2009$/MWh energy capacity</t>
  </si>
  <si>
    <t>2009$/MW power capacity</t>
  </si>
  <si>
    <t>per unit capacity ratio</t>
  </si>
  <si>
    <t>x = total cost/27.612</t>
  </si>
  <si>
    <t>Take total plant cost from B&amp;V and assume per unit power to per unit energy cost ratio of $1000/kW and $350/kWh stays constant over time</t>
  </si>
  <si>
    <t>Total cost per MW (for 7.2MW, 8.1h system)</t>
  </si>
  <si>
    <t>Total plant cost (for 7.2MW, 8.1h system)</t>
  </si>
  <si>
    <t>Power cost</t>
  </si>
  <si>
    <t>Energy cost</t>
  </si>
  <si>
    <t>Unit</t>
  </si>
  <si>
    <t>Let x be the per MW cost. Then:</t>
  </si>
  <si>
    <t>CAES capital costs</t>
  </si>
  <si>
    <t>Total cost per MW (for 135MW, 8 or 20h system))</t>
  </si>
  <si>
    <t>Total cost per MWh (for 135MW, 8 or 20h system))</t>
  </si>
  <si>
    <t>2010$/MW-capacity</t>
  </si>
  <si>
    <t>2010$/MWh-energy</t>
  </si>
  <si>
    <t>2010$ (calculated from capacity)</t>
  </si>
  <si>
    <t>2010$ (calculated from energy)</t>
  </si>
  <si>
    <t>Take the difference in cost between a 135MW plant with 20h and 8h of storage; calculate the per MWh-energy-capacity cost; subtract storage energy cost from total cost, divide by power capacity to get the per MW power capacity cost</t>
  </si>
  <si>
    <t>Energy capacity difference between 20h and 8h plant [MWh]</t>
  </si>
  <si>
    <t>Additional cost for 20h plant [$2010]</t>
  </si>
  <si>
    <t>Energy cost [$2010/MWh energy capacity]</t>
  </si>
  <si>
    <t>8h</t>
  </si>
  <si>
    <t>20h</t>
  </si>
  <si>
    <t>Total energy capacity cost [$2010]</t>
  </si>
  <si>
    <t>Total power capacity cost</t>
  </si>
  <si>
    <t>Power cost [$2010/MW power capacity]</t>
  </si>
  <si>
    <t>2007$/MW power capacity</t>
  </si>
  <si>
    <t>2007$/MWh energy capacity</t>
  </si>
  <si>
    <t>Final</t>
  </si>
  <si>
    <t>storage_energy_capacity_cost_$2007_per_mwh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</si>
</sst>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0" x14ac:knownFonts="1">
    <font>
      <sz val="10"/>
      <name val="Verdana"/>
    </font>
    <font>
      <sz val="10"/>
      <name val="Verdana"/>
    </font>
    <font>
      <b/>
      <sz val="10"/>
      <name val="Verdana"/>
    </font>
    <font>
      <i/>
      <sz val="10"/>
      <name val="Verdana"/>
    </font>
    <font>
      <sz val="10"/>
      <name val="Verdana"/>
    </font>
    <font>
      <b/>
      <sz val="10"/>
      <name val="Verdana"/>
    </font>
    <font>
      <i/>
      <sz val="10"/>
      <name val="Verdana"/>
    </font>
    <font>
      <sz val="10"/>
      <name val="Verdana"/>
    </font>
    <font>
      <sz val="10"/>
      <name val="Verdana"/>
    </font>
    <font>
      <sz val="10"/>
      <name val="Verdana"/>
    </font>
    <font>
      <b/>
      <sz val="10"/>
      <name val="Verdana"/>
    </font>
    <font>
      <sz val="8"/>
      <name val="Verdana"/>
    </font>
    <font>
      <sz val="10"/>
      <name val="Arial"/>
    </font>
    <font>
      <sz val="12"/>
      <name val="Calibri"/>
    </font>
    <font>
      <i/>
      <sz val="12"/>
      <name val="Calibri"/>
    </font>
    <font>
      <u/>
      <sz val="10"/>
      <color theme="10"/>
      <name val="Verdana"/>
    </font>
    <font>
      <u/>
      <sz val="10"/>
      <color theme="11"/>
      <name val="Verdana"/>
    </font>
    <font>
      <b/>
      <i/>
      <sz val="10"/>
      <name val="Verdana"/>
    </font>
    <font>
      <sz val="9"/>
      <color indexed="81"/>
      <name val="Verdana"/>
    </font>
    <font>
      <b/>
      <sz val="9"/>
      <color indexed="81"/>
      <name val="Verdana"/>
    </font>
  </fonts>
  <fills count="4">
    <fill>
      <patternFill patternType="none"/>
    </fill>
    <fill>
      <patternFill patternType="gray125"/>
    </fill>
    <fill>
      <patternFill patternType="solid">
        <fgColor indexed="43"/>
        <bgColor indexed="64"/>
      </patternFill>
    </fill>
    <fill>
      <patternFill patternType="solid">
        <fgColor rgb="FFFFFF00"/>
        <bgColor indexed="64"/>
      </patternFill>
    </fill>
  </fills>
  <borders count="1">
    <border>
      <left/>
      <right/>
      <top/>
      <bottom/>
      <diagonal/>
    </border>
  </borders>
  <cellStyleXfs count="45">
    <xf numFmtId="0" fontId="0" fillId="0" borderId="0"/>
    <xf numFmtId="0" fontId="12" fillId="0" borderId="0">
      <alignment vertical="top"/>
    </xf>
    <xf numFmtId="3" fontId="1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0" fillId="0" borderId="0" xfId="0" applyFont="1"/>
    <xf numFmtId="0" fontId="8" fillId="0" borderId="0" xfId="0" applyFont="1"/>
    <xf numFmtId="0" fontId="0" fillId="0" borderId="0" xfId="0" applyNumberFormat="1"/>
    <xf numFmtId="0" fontId="9" fillId="0" borderId="0" xfId="0" applyNumberFormat="1" applyFont="1" applyBorder="1"/>
    <xf numFmtId="0" fontId="5" fillId="0" borderId="0" xfId="0" applyFont="1" applyBorder="1"/>
    <xf numFmtId="0" fontId="5" fillId="0" borderId="0" xfId="0" applyFont="1" applyFill="1" applyBorder="1"/>
    <xf numFmtId="0" fontId="7" fillId="0" borderId="0" xfId="0" applyFont="1" applyBorder="1"/>
    <xf numFmtId="9" fontId="6" fillId="0" borderId="0" xfId="0" applyNumberFormat="1" applyFont="1" applyBorder="1"/>
    <xf numFmtId="0" fontId="7" fillId="0" borderId="0" xfId="0" applyFont="1" applyFill="1" applyBorder="1"/>
    <xf numFmtId="165" fontId="7" fillId="0" borderId="0" xfId="0" applyNumberFormat="1" applyFont="1" applyBorder="1"/>
    <xf numFmtId="164" fontId="7" fillId="0" borderId="0" xfId="0" applyNumberFormat="1" applyFont="1" applyBorder="1"/>
    <xf numFmtId="0" fontId="7" fillId="0" borderId="0" xfId="0" applyFont="1"/>
    <xf numFmtId="9" fontId="7" fillId="0" borderId="0" xfId="0" applyNumberFormat="1" applyFont="1" applyBorder="1"/>
    <xf numFmtId="0" fontId="7" fillId="0" borderId="0" xfId="0" applyNumberFormat="1" applyFont="1" applyBorder="1"/>
    <xf numFmtId="9" fontId="7" fillId="0" borderId="0" xfId="0" applyNumberFormat="1" applyFont="1" applyFill="1" applyBorder="1"/>
    <xf numFmtId="0" fontId="13" fillId="0" borderId="0" xfId="0" applyFont="1"/>
    <xf numFmtId="0" fontId="14" fillId="0" borderId="0" xfId="0" applyFont="1"/>
    <xf numFmtId="0" fontId="2" fillId="0" borderId="0" xfId="0" applyFont="1" applyBorder="1"/>
    <xf numFmtId="0" fontId="2" fillId="0" borderId="0" xfId="0" applyFont="1" applyFill="1" applyBorder="1"/>
    <xf numFmtId="0" fontId="4" fillId="0" borderId="0" xfId="0" applyFont="1" applyBorder="1"/>
    <xf numFmtId="9" fontId="3" fillId="0" borderId="0" xfId="0" applyNumberFormat="1" applyFont="1" applyBorder="1"/>
    <xf numFmtId="0" fontId="4" fillId="0" borderId="0" xfId="0" applyFont="1" applyFill="1" applyBorder="1"/>
    <xf numFmtId="165" fontId="4" fillId="0" borderId="0" xfId="0" applyNumberFormat="1" applyFont="1" applyBorder="1"/>
    <xf numFmtId="0" fontId="4" fillId="0" borderId="0" xfId="0" applyFont="1"/>
    <xf numFmtId="9" fontId="4" fillId="0" borderId="0" xfId="0" applyNumberFormat="1" applyFont="1" applyBorder="1"/>
    <xf numFmtId="0" fontId="4" fillId="0" borderId="0" xfId="0" applyNumberFormat="1" applyFont="1" applyBorder="1"/>
    <xf numFmtId="9" fontId="4" fillId="0" borderId="0" xfId="0" applyNumberFormat="1" applyFont="1" applyFill="1" applyBorder="1"/>
    <xf numFmtId="164" fontId="4" fillId="2" borderId="0" xfId="0" applyNumberFormat="1" applyFont="1" applyFill="1" applyBorder="1"/>
    <xf numFmtId="0" fontId="7" fillId="2" borderId="0" xfId="0" applyFont="1" applyFill="1" applyBorder="1"/>
    <xf numFmtId="0" fontId="9" fillId="0" borderId="0" xfId="0" applyNumberFormat="1" applyFont="1" applyFill="1" applyBorder="1"/>
    <xf numFmtId="0" fontId="1" fillId="0" borderId="0" xfId="0" applyFont="1" applyFill="1"/>
    <xf numFmtId="0" fontId="1" fillId="0" borderId="0" xfId="0" applyNumberFormat="1" applyFont="1" applyFill="1"/>
    <xf numFmtId="0" fontId="0" fillId="0" borderId="0" xfId="0" applyFont="1" applyFill="1"/>
    <xf numFmtId="0" fontId="2" fillId="0" borderId="0" xfId="0" applyFont="1"/>
    <xf numFmtId="0" fontId="17" fillId="0" borderId="0" xfId="0" applyFont="1"/>
    <xf numFmtId="0" fontId="0" fillId="3" borderId="0" xfId="0" applyFill="1"/>
  </cellXfs>
  <cellStyles count="45">
    <cellStyle name="Comma 2" xfId="2"/>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Normal 2 2" xfId="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spinning_reserves_penalty!$C$14:$C$64</c:f>
              <c:numCache>
                <c:formatCode>General</c:formatCode>
                <c:ptCount val="51"/>
                <c:pt idx="0">
                  <c:v>1.0</c:v>
                </c:pt>
                <c:pt idx="1">
                  <c:v>1.00408</c:v>
                </c:pt>
                <c:pt idx="2">
                  <c:v>1.00816</c:v>
                </c:pt>
                <c:pt idx="3">
                  <c:v>1.01224</c:v>
                </c:pt>
                <c:pt idx="4">
                  <c:v>1.01632</c:v>
                </c:pt>
                <c:pt idx="5">
                  <c:v>1.0204</c:v>
                </c:pt>
                <c:pt idx="6">
                  <c:v>1.02448</c:v>
                </c:pt>
                <c:pt idx="7">
                  <c:v>1.02856</c:v>
                </c:pt>
                <c:pt idx="8">
                  <c:v>1.03264</c:v>
                </c:pt>
                <c:pt idx="9">
                  <c:v>1.03672</c:v>
                </c:pt>
                <c:pt idx="10">
                  <c:v>1.0408</c:v>
                </c:pt>
                <c:pt idx="11">
                  <c:v>1.04488</c:v>
                </c:pt>
                <c:pt idx="12">
                  <c:v>1.04896</c:v>
                </c:pt>
                <c:pt idx="13">
                  <c:v>1.05304</c:v>
                </c:pt>
                <c:pt idx="14">
                  <c:v>1.05712</c:v>
                </c:pt>
                <c:pt idx="15">
                  <c:v>1.0612</c:v>
                </c:pt>
                <c:pt idx="16">
                  <c:v>1.06528</c:v>
                </c:pt>
                <c:pt idx="17">
                  <c:v>1.06936</c:v>
                </c:pt>
                <c:pt idx="18">
                  <c:v>1.07344</c:v>
                </c:pt>
                <c:pt idx="19">
                  <c:v>1.07752</c:v>
                </c:pt>
                <c:pt idx="20">
                  <c:v>1.0816</c:v>
                </c:pt>
                <c:pt idx="21">
                  <c:v>1.08568</c:v>
                </c:pt>
                <c:pt idx="22">
                  <c:v>1.08976</c:v>
                </c:pt>
                <c:pt idx="23">
                  <c:v>1.09384</c:v>
                </c:pt>
                <c:pt idx="24">
                  <c:v>1.09792</c:v>
                </c:pt>
                <c:pt idx="25">
                  <c:v>1.102</c:v>
                </c:pt>
                <c:pt idx="26">
                  <c:v>1.10572</c:v>
                </c:pt>
                <c:pt idx="27">
                  <c:v>1.10944</c:v>
                </c:pt>
                <c:pt idx="28">
                  <c:v>1.11316</c:v>
                </c:pt>
                <c:pt idx="29">
                  <c:v>1.11688</c:v>
                </c:pt>
                <c:pt idx="30">
                  <c:v>1.1206</c:v>
                </c:pt>
                <c:pt idx="31">
                  <c:v>1.12432</c:v>
                </c:pt>
                <c:pt idx="32">
                  <c:v>1.12804</c:v>
                </c:pt>
                <c:pt idx="33">
                  <c:v>1.13176</c:v>
                </c:pt>
                <c:pt idx="34">
                  <c:v>1.13548</c:v>
                </c:pt>
                <c:pt idx="35">
                  <c:v>1.1392</c:v>
                </c:pt>
                <c:pt idx="36">
                  <c:v>1.14292</c:v>
                </c:pt>
                <c:pt idx="37">
                  <c:v>1.14664</c:v>
                </c:pt>
                <c:pt idx="38">
                  <c:v>1.15036</c:v>
                </c:pt>
                <c:pt idx="39">
                  <c:v>1.15408</c:v>
                </c:pt>
                <c:pt idx="40">
                  <c:v>1.1578</c:v>
                </c:pt>
                <c:pt idx="41">
                  <c:v>1.16152</c:v>
                </c:pt>
                <c:pt idx="42">
                  <c:v>1.16524</c:v>
                </c:pt>
                <c:pt idx="43">
                  <c:v>1.16896</c:v>
                </c:pt>
                <c:pt idx="44">
                  <c:v>1.17268</c:v>
                </c:pt>
                <c:pt idx="45">
                  <c:v>1.1764</c:v>
                </c:pt>
                <c:pt idx="46">
                  <c:v>1.18012</c:v>
                </c:pt>
                <c:pt idx="47">
                  <c:v>1.18384</c:v>
                </c:pt>
                <c:pt idx="48">
                  <c:v>1.18756</c:v>
                </c:pt>
                <c:pt idx="49">
                  <c:v>1.19128</c:v>
                </c:pt>
                <c:pt idx="50">
                  <c:v>1.195</c:v>
                </c:pt>
              </c:numCache>
            </c:numRef>
          </c:yVal>
          <c:smooth val="0"/>
        </c:ser>
        <c:ser>
          <c:idx val="1"/>
          <c:order val="1"/>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spinning_reserves_penalty!$D$14:$D$64</c:f>
              <c:numCache>
                <c:formatCode>General</c:formatCode>
                <c:ptCount val="51"/>
                <c:pt idx="0">
                  <c:v>1.0</c:v>
                </c:pt>
                <c:pt idx="1">
                  <c:v>1.0004</c:v>
                </c:pt>
                <c:pt idx="2">
                  <c:v>1.0008</c:v>
                </c:pt>
                <c:pt idx="3">
                  <c:v>1.0012</c:v>
                </c:pt>
                <c:pt idx="4">
                  <c:v>1.0016</c:v>
                </c:pt>
                <c:pt idx="5">
                  <c:v>1.002</c:v>
                </c:pt>
                <c:pt idx="6">
                  <c:v>1.0024</c:v>
                </c:pt>
                <c:pt idx="7">
                  <c:v>1.0028</c:v>
                </c:pt>
                <c:pt idx="8">
                  <c:v>1.0032</c:v>
                </c:pt>
                <c:pt idx="9">
                  <c:v>1.0036</c:v>
                </c:pt>
                <c:pt idx="10">
                  <c:v>1.004</c:v>
                </c:pt>
                <c:pt idx="11">
                  <c:v>1.0044</c:v>
                </c:pt>
                <c:pt idx="12">
                  <c:v>1.0048</c:v>
                </c:pt>
                <c:pt idx="13">
                  <c:v>1.0052</c:v>
                </c:pt>
                <c:pt idx="14">
                  <c:v>1.0056</c:v>
                </c:pt>
                <c:pt idx="15">
                  <c:v>1.006</c:v>
                </c:pt>
                <c:pt idx="16">
                  <c:v>1.0064</c:v>
                </c:pt>
                <c:pt idx="17">
                  <c:v>1.0068</c:v>
                </c:pt>
                <c:pt idx="18">
                  <c:v>1.0072</c:v>
                </c:pt>
                <c:pt idx="19">
                  <c:v>1.0076</c:v>
                </c:pt>
                <c:pt idx="20">
                  <c:v>1.008</c:v>
                </c:pt>
                <c:pt idx="21">
                  <c:v>1.0084</c:v>
                </c:pt>
                <c:pt idx="22">
                  <c:v>1.0088</c:v>
                </c:pt>
                <c:pt idx="23">
                  <c:v>1.0092</c:v>
                </c:pt>
                <c:pt idx="24">
                  <c:v>1.0096</c:v>
                </c:pt>
                <c:pt idx="25">
                  <c:v>1.01</c:v>
                </c:pt>
                <c:pt idx="26">
                  <c:v>1.01204</c:v>
                </c:pt>
                <c:pt idx="27">
                  <c:v>1.01408</c:v>
                </c:pt>
                <c:pt idx="28">
                  <c:v>1.01612</c:v>
                </c:pt>
                <c:pt idx="29">
                  <c:v>1.01816</c:v>
                </c:pt>
                <c:pt idx="30">
                  <c:v>1.0202</c:v>
                </c:pt>
                <c:pt idx="31">
                  <c:v>1.02224</c:v>
                </c:pt>
                <c:pt idx="32">
                  <c:v>1.02428</c:v>
                </c:pt>
                <c:pt idx="33">
                  <c:v>1.02632</c:v>
                </c:pt>
                <c:pt idx="34">
                  <c:v>1.02836</c:v>
                </c:pt>
                <c:pt idx="35">
                  <c:v>1.0304</c:v>
                </c:pt>
                <c:pt idx="36">
                  <c:v>1.03244</c:v>
                </c:pt>
                <c:pt idx="37">
                  <c:v>1.03448</c:v>
                </c:pt>
                <c:pt idx="38">
                  <c:v>1.03652</c:v>
                </c:pt>
                <c:pt idx="39">
                  <c:v>1.03856</c:v>
                </c:pt>
                <c:pt idx="40">
                  <c:v>1.0406</c:v>
                </c:pt>
                <c:pt idx="41">
                  <c:v>1.04264</c:v>
                </c:pt>
                <c:pt idx="42">
                  <c:v>1.04468</c:v>
                </c:pt>
                <c:pt idx="43">
                  <c:v>1.04672</c:v>
                </c:pt>
                <c:pt idx="44">
                  <c:v>1.04876</c:v>
                </c:pt>
                <c:pt idx="45">
                  <c:v>1.0508</c:v>
                </c:pt>
                <c:pt idx="46">
                  <c:v>1.05284</c:v>
                </c:pt>
                <c:pt idx="47">
                  <c:v>1.05488</c:v>
                </c:pt>
                <c:pt idx="48">
                  <c:v>1.05692</c:v>
                </c:pt>
                <c:pt idx="49">
                  <c:v>1.05896</c:v>
                </c:pt>
                <c:pt idx="50">
                  <c:v>1.061</c:v>
                </c:pt>
              </c:numCache>
            </c:numRef>
          </c:yVal>
          <c:smooth val="0"/>
        </c:ser>
        <c:ser>
          <c:idx val="2"/>
          <c:order val="2"/>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spinning_reserves_penalty!$E$14:$E$64</c:f>
              <c:numCache>
                <c:formatCode>General</c:formatCode>
                <c:ptCount val="51"/>
                <c:pt idx="0">
                  <c:v>1.0</c:v>
                </c:pt>
                <c:pt idx="1">
                  <c:v>1.00116</c:v>
                </c:pt>
                <c:pt idx="2">
                  <c:v>1.00232</c:v>
                </c:pt>
                <c:pt idx="3">
                  <c:v>1.00348</c:v>
                </c:pt>
                <c:pt idx="4">
                  <c:v>1.00464</c:v>
                </c:pt>
                <c:pt idx="5">
                  <c:v>1.0058</c:v>
                </c:pt>
                <c:pt idx="6">
                  <c:v>1.00696</c:v>
                </c:pt>
                <c:pt idx="7">
                  <c:v>1.00812</c:v>
                </c:pt>
                <c:pt idx="8">
                  <c:v>1.00928</c:v>
                </c:pt>
                <c:pt idx="9">
                  <c:v>1.01044</c:v>
                </c:pt>
                <c:pt idx="10">
                  <c:v>1.0116</c:v>
                </c:pt>
                <c:pt idx="11">
                  <c:v>1.01276</c:v>
                </c:pt>
                <c:pt idx="12">
                  <c:v>1.01392</c:v>
                </c:pt>
                <c:pt idx="13">
                  <c:v>1.01508</c:v>
                </c:pt>
                <c:pt idx="14">
                  <c:v>1.01624</c:v>
                </c:pt>
                <c:pt idx="15">
                  <c:v>1.0174</c:v>
                </c:pt>
                <c:pt idx="16">
                  <c:v>1.01856</c:v>
                </c:pt>
                <c:pt idx="17">
                  <c:v>1.01972</c:v>
                </c:pt>
                <c:pt idx="18">
                  <c:v>1.02088</c:v>
                </c:pt>
                <c:pt idx="19">
                  <c:v>1.02204</c:v>
                </c:pt>
                <c:pt idx="20">
                  <c:v>1.0232</c:v>
                </c:pt>
                <c:pt idx="21">
                  <c:v>1.02436</c:v>
                </c:pt>
                <c:pt idx="22">
                  <c:v>1.02552</c:v>
                </c:pt>
                <c:pt idx="23">
                  <c:v>1.02668</c:v>
                </c:pt>
                <c:pt idx="24">
                  <c:v>1.02784</c:v>
                </c:pt>
                <c:pt idx="25">
                  <c:v>1.029</c:v>
                </c:pt>
                <c:pt idx="26">
                  <c:v>1.03164</c:v>
                </c:pt>
                <c:pt idx="27">
                  <c:v>1.03428</c:v>
                </c:pt>
                <c:pt idx="28">
                  <c:v>1.03692</c:v>
                </c:pt>
                <c:pt idx="29">
                  <c:v>1.03956</c:v>
                </c:pt>
                <c:pt idx="30">
                  <c:v>1.0422</c:v>
                </c:pt>
                <c:pt idx="31">
                  <c:v>1.04484</c:v>
                </c:pt>
                <c:pt idx="32">
                  <c:v>1.04748</c:v>
                </c:pt>
                <c:pt idx="33">
                  <c:v>1.05012</c:v>
                </c:pt>
                <c:pt idx="34">
                  <c:v>1.05276</c:v>
                </c:pt>
                <c:pt idx="35">
                  <c:v>1.0554</c:v>
                </c:pt>
                <c:pt idx="36">
                  <c:v>1.05804</c:v>
                </c:pt>
                <c:pt idx="37">
                  <c:v>1.06068</c:v>
                </c:pt>
                <c:pt idx="38">
                  <c:v>1.06332</c:v>
                </c:pt>
                <c:pt idx="39">
                  <c:v>1.06596</c:v>
                </c:pt>
                <c:pt idx="40">
                  <c:v>1.0686</c:v>
                </c:pt>
                <c:pt idx="41">
                  <c:v>1.07124</c:v>
                </c:pt>
                <c:pt idx="42">
                  <c:v>1.07388</c:v>
                </c:pt>
                <c:pt idx="43">
                  <c:v>1.07652</c:v>
                </c:pt>
                <c:pt idx="44">
                  <c:v>1.07916</c:v>
                </c:pt>
                <c:pt idx="45">
                  <c:v>1.0818</c:v>
                </c:pt>
                <c:pt idx="46">
                  <c:v>1.08444</c:v>
                </c:pt>
                <c:pt idx="47">
                  <c:v>1.08708</c:v>
                </c:pt>
                <c:pt idx="48">
                  <c:v>1.08972</c:v>
                </c:pt>
                <c:pt idx="49">
                  <c:v>1.09236</c:v>
                </c:pt>
                <c:pt idx="50">
                  <c:v>1.095</c:v>
                </c:pt>
              </c:numCache>
            </c:numRef>
          </c:yVal>
          <c:smooth val="0"/>
        </c:ser>
        <c:dLbls>
          <c:showLegendKey val="0"/>
          <c:showVal val="0"/>
          <c:showCatName val="0"/>
          <c:showSerName val="0"/>
          <c:showPercent val="0"/>
          <c:showBubbleSize val="0"/>
        </c:dLbls>
        <c:axId val="2088521320"/>
        <c:axId val="2088523912"/>
      </c:scatterChart>
      <c:valAx>
        <c:axId val="2088521320"/>
        <c:scaling>
          <c:orientation val="maxMin"/>
          <c:max val="1.0"/>
          <c:min val="0.5"/>
        </c:scaling>
        <c:delete val="0"/>
        <c:axPos val="b"/>
        <c:numFmt formatCode="0%" sourceLinked="1"/>
        <c:majorTickMark val="out"/>
        <c:minorTickMark val="none"/>
        <c:tickLblPos val="nextTo"/>
        <c:crossAx val="2088523912"/>
        <c:crosses val="autoZero"/>
        <c:crossBetween val="midCat"/>
      </c:valAx>
      <c:valAx>
        <c:axId val="2088523912"/>
        <c:scaling>
          <c:orientation val="minMax"/>
        </c:scaling>
        <c:delete val="0"/>
        <c:axPos val="r"/>
        <c:majorGridlines/>
        <c:numFmt formatCode="General" sourceLinked="1"/>
        <c:majorTickMark val="out"/>
        <c:minorTickMark val="none"/>
        <c:tickLblPos val="nextTo"/>
        <c:crossAx val="2088521320"/>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marker>
            <c:symbol val="none"/>
          </c:marker>
          <c:xVal>
            <c:numRef>
              <c:f>spinning_reserves_penalty!$A$14:$A$64</c:f>
              <c:numCache>
                <c:formatCode>0%</c:formatCode>
                <c:ptCount val="5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numCache>
            </c:numRef>
          </c:xVal>
          <c:yVal>
            <c:numRef>
              <c:f>spinning_reserves_penalty!$J$14:$J$64</c:f>
              <c:numCache>
                <c:formatCode>General</c:formatCode>
                <c:ptCount val="51"/>
                <c:pt idx="0">
                  <c:v>0.0</c:v>
                </c:pt>
                <c:pt idx="1">
                  <c:v>0.0282744000000006</c:v>
                </c:pt>
                <c:pt idx="2">
                  <c:v>0.0559775999999996</c:v>
                </c:pt>
                <c:pt idx="3">
                  <c:v>0.0831096000000002</c:v>
                </c:pt>
                <c:pt idx="4">
                  <c:v>0.109670400000001</c:v>
                </c:pt>
                <c:pt idx="5">
                  <c:v>0.13566</c:v>
                </c:pt>
                <c:pt idx="6">
                  <c:v>0.1610784</c:v>
                </c:pt>
                <c:pt idx="7">
                  <c:v>0.185925599999999</c:v>
                </c:pt>
                <c:pt idx="8">
                  <c:v>0.2102016</c:v>
                </c:pt>
                <c:pt idx="9">
                  <c:v>0.233906400000001</c:v>
                </c:pt>
                <c:pt idx="10">
                  <c:v>0.25704</c:v>
                </c:pt>
                <c:pt idx="11">
                  <c:v>0.2796024</c:v>
                </c:pt>
                <c:pt idx="12">
                  <c:v>0.301593600000001</c:v>
                </c:pt>
                <c:pt idx="13">
                  <c:v>0.3230136</c:v>
                </c:pt>
                <c:pt idx="14">
                  <c:v>0.3438624</c:v>
                </c:pt>
                <c:pt idx="15">
                  <c:v>0.364140000000001</c:v>
                </c:pt>
                <c:pt idx="16">
                  <c:v>0.3838464</c:v>
                </c:pt>
                <c:pt idx="17">
                  <c:v>0.4029816</c:v>
                </c:pt>
                <c:pt idx="18">
                  <c:v>0.421545600000001</c:v>
                </c:pt>
                <c:pt idx="19">
                  <c:v>0.4395384</c:v>
                </c:pt>
                <c:pt idx="20">
                  <c:v>0.456960000000001</c:v>
                </c:pt>
                <c:pt idx="21">
                  <c:v>0.4738104</c:v>
                </c:pt>
                <c:pt idx="22">
                  <c:v>0.4900896</c:v>
                </c:pt>
                <c:pt idx="23">
                  <c:v>0.505797600000001</c:v>
                </c:pt>
                <c:pt idx="24">
                  <c:v>0.5209344</c:v>
                </c:pt>
                <c:pt idx="25">
                  <c:v>0.535500000000001</c:v>
                </c:pt>
                <c:pt idx="26">
                  <c:v>0.5476296</c:v>
                </c:pt>
                <c:pt idx="27">
                  <c:v>0.559238400000001</c:v>
                </c:pt>
                <c:pt idx="28">
                  <c:v>0.570326400000001</c:v>
                </c:pt>
                <c:pt idx="29">
                  <c:v>0.5808936</c:v>
                </c:pt>
                <c:pt idx="30">
                  <c:v>0.59094</c:v>
                </c:pt>
                <c:pt idx="31">
                  <c:v>0.600465600000001</c:v>
                </c:pt>
                <c:pt idx="32">
                  <c:v>0.609470400000001</c:v>
                </c:pt>
                <c:pt idx="33">
                  <c:v>0.6179544</c:v>
                </c:pt>
                <c:pt idx="34">
                  <c:v>0.6259176</c:v>
                </c:pt>
                <c:pt idx="35">
                  <c:v>0.63336</c:v>
                </c:pt>
                <c:pt idx="36">
                  <c:v>0.640281600000001</c:v>
                </c:pt>
                <c:pt idx="37">
                  <c:v>0.6466824</c:v>
                </c:pt>
                <c:pt idx="38">
                  <c:v>0.6525624</c:v>
                </c:pt>
                <c:pt idx="39">
                  <c:v>0.6579216</c:v>
                </c:pt>
                <c:pt idx="40">
                  <c:v>0.662760000000001</c:v>
                </c:pt>
                <c:pt idx="41">
                  <c:v>0.6670776</c:v>
                </c:pt>
                <c:pt idx="42">
                  <c:v>0.6708744</c:v>
                </c:pt>
                <c:pt idx="43">
                  <c:v>0.6741504</c:v>
                </c:pt>
                <c:pt idx="44">
                  <c:v>0.6769056</c:v>
                </c:pt>
                <c:pt idx="45">
                  <c:v>0.67914</c:v>
                </c:pt>
                <c:pt idx="46">
                  <c:v>0.6808536</c:v>
                </c:pt>
                <c:pt idx="47">
                  <c:v>0.6820464</c:v>
                </c:pt>
                <c:pt idx="48">
                  <c:v>0.6827184</c:v>
                </c:pt>
                <c:pt idx="49">
                  <c:v>0.6828696</c:v>
                </c:pt>
                <c:pt idx="50">
                  <c:v>0.6825</c:v>
                </c:pt>
              </c:numCache>
            </c:numRef>
          </c:yVal>
          <c:smooth val="0"/>
        </c:ser>
        <c:dLbls>
          <c:showLegendKey val="0"/>
          <c:showVal val="0"/>
          <c:showCatName val="0"/>
          <c:showSerName val="0"/>
          <c:showPercent val="0"/>
          <c:showBubbleSize val="0"/>
        </c:dLbls>
        <c:axId val="2088767384"/>
        <c:axId val="2088764280"/>
      </c:scatterChart>
      <c:valAx>
        <c:axId val="2088767384"/>
        <c:scaling>
          <c:orientation val="maxMin"/>
          <c:max val="1.0"/>
          <c:min val="0.5"/>
        </c:scaling>
        <c:delete val="0"/>
        <c:axPos val="b"/>
        <c:numFmt formatCode="0%" sourceLinked="1"/>
        <c:majorTickMark val="out"/>
        <c:minorTickMark val="none"/>
        <c:tickLblPos val="nextTo"/>
        <c:crossAx val="2088764280"/>
        <c:crosses val="autoZero"/>
        <c:crossBetween val="midCat"/>
      </c:valAx>
      <c:valAx>
        <c:axId val="2088764280"/>
        <c:scaling>
          <c:orientation val="minMax"/>
        </c:scaling>
        <c:delete val="0"/>
        <c:axPos val="r"/>
        <c:majorGridlines/>
        <c:numFmt formatCode="General" sourceLinked="1"/>
        <c:majorTickMark val="out"/>
        <c:minorTickMark val="none"/>
        <c:tickLblPos val="nextTo"/>
        <c:crossAx val="208876738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spinning_reserves_penalty!$A$3</c:f>
              <c:strCache>
                <c:ptCount val="1"/>
                <c:pt idx="0">
                  <c:v>CCGT</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spinning_reserves_penalty!$B$3:$E$3</c:f>
              <c:numCache>
                <c:formatCode>General</c:formatCode>
                <c:ptCount val="4"/>
                <c:pt idx="0">
                  <c:v>1.788</c:v>
                </c:pt>
                <c:pt idx="1">
                  <c:v>1.195</c:v>
                </c:pt>
                <c:pt idx="2">
                  <c:v>1.102</c:v>
                </c:pt>
                <c:pt idx="3">
                  <c:v>1.0</c:v>
                </c:pt>
              </c:numCache>
            </c:numRef>
          </c:val>
          <c:smooth val="0"/>
        </c:ser>
        <c:ser>
          <c:idx val="1"/>
          <c:order val="1"/>
          <c:tx>
            <c:strRef>
              <c:f>spinning_reserves_penalty!$A$4</c:f>
              <c:strCache>
                <c:ptCount val="1"/>
                <c:pt idx="0">
                  <c:v>Gas_Steam_Turbine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spinning_reserves_penalty!$B$4:$E$4</c:f>
              <c:numCache>
                <c:formatCode>General</c:formatCode>
                <c:ptCount val="4"/>
                <c:pt idx="0">
                  <c:v>1.276</c:v>
                </c:pt>
                <c:pt idx="1">
                  <c:v>1.061</c:v>
                </c:pt>
                <c:pt idx="2">
                  <c:v>1.01</c:v>
                </c:pt>
                <c:pt idx="3">
                  <c:v>1.0</c:v>
                </c:pt>
              </c:numCache>
            </c:numRef>
          </c:val>
          <c:smooth val="0"/>
        </c:ser>
        <c:ser>
          <c:idx val="2"/>
          <c:order val="2"/>
          <c:tx>
            <c:strRef>
              <c:f>spinning_reserves_penalty!$A$5</c:f>
              <c:strCache>
                <c:ptCount val="1"/>
                <c:pt idx="0">
                  <c:v>Gas_Combustion_Turbine</c:v>
                </c:pt>
              </c:strCache>
            </c:strRef>
          </c:tx>
          <c:marker>
            <c:symbol val="none"/>
          </c:marker>
          <c:cat>
            <c:numRef>
              <c:f>spinning_reserves_penalty!$B$2:$E$2</c:f>
              <c:numCache>
                <c:formatCode>0%</c:formatCode>
                <c:ptCount val="4"/>
                <c:pt idx="0">
                  <c:v>0.25</c:v>
                </c:pt>
                <c:pt idx="1">
                  <c:v>0.5</c:v>
                </c:pt>
                <c:pt idx="2">
                  <c:v>0.75</c:v>
                </c:pt>
                <c:pt idx="3">
                  <c:v>1.0</c:v>
                </c:pt>
              </c:numCache>
            </c:numRef>
          </c:cat>
          <c:val>
            <c:numRef>
              <c:f>spinning_reserves_penalty!$B$5:$E$5</c:f>
              <c:numCache>
                <c:formatCode>General</c:formatCode>
                <c:ptCount val="4"/>
                <c:pt idx="0">
                  <c:v>1.504</c:v>
                </c:pt>
                <c:pt idx="1">
                  <c:v>1.095</c:v>
                </c:pt>
                <c:pt idx="2">
                  <c:v>1.029</c:v>
                </c:pt>
                <c:pt idx="3">
                  <c:v>1.0</c:v>
                </c:pt>
              </c:numCache>
            </c:numRef>
          </c:val>
          <c:smooth val="0"/>
        </c:ser>
        <c:dLbls>
          <c:showLegendKey val="0"/>
          <c:showVal val="0"/>
          <c:showCatName val="0"/>
          <c:showSerName val="0"/>
          <c:showPercent val="0"/>
          <c:showBubbleSize val="0"/>
        </c:dLbls>
        <c:marker val="1"/>
        <c:smooth val="0"/>
        <c:axId val="2082247400"/>
        <c:axId val="2082217240"/>
      </c:lineChart>
      <c:catAx>
        <c:axId val="2082247400"/>
        <c:scaling>
          <c:orientation val="minMax"/>
        </c:scaling>
        <c:delete val="0"/>
        <c:axPos val="b"/>
        <c:numFmt formatCode="0%" sourceLinked="1"/>
        <c:majorTickMark val="out"/>
        <c:minorTickMark val="none"/>
        <c:tickLblPos val="nextTo"/>
        <c:crossAx val="2082217240"/>
        <c:crosses val="autoZero"/>
        <c:auto val="1"/>
        <c:lblAlgn val="ctr"/>
        <c:lblOffset val="100"/>
        <c:noMultiLvlLbl val="0"/>
      </c:catAx>
      <c:valAx>
        <c:axId val="2082217240"/>
        <c:scaling>
          <c:orientation val="minMax"/>
        </c:scaling>
        <c:delete val="0"/>
        <c:axPos val="l"/>
        <c:majorGridlines/>
        <c:numFmt formatCode="General" sourceLinked="1"/>
        <c:majorTickMark val="out"/>
        <c:minorTickMark val="none"/>
        <c:tickLblPos val="nextTo"/>
        <c:crossAx val="208224740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Spinning reserve heat rate penalty as f(loading)</a:t>
            </a:r>
          </a:p>
        </c:rich>
      </c:tx>
      <c:overlay val="0"/>
    </c:title>
    <c:autoTitleDeleted val="0"/>
    <c:plotArea>
      <c:layout/>
      <c:lineChart>
        <c:grouping val="standard"/>
        <c:varyColors val="0"/>
        <c:ser>
          <c:idx val="0"/>
          <c:order val="0"/>
          <c:tx>
            <c:strRef>
              <c:f>spinning_reserves_penalty!$A$13</c:f>
              <c:strCache>
                <c:ptCount val="1"/>
                <c:pt idx="0">
                  <c:v>Percent of full load</c:v>
                </c:pt>
              </c:strCache>
            </c:strRef>
          </c:tx>
          <c:marker>
            <c:symbol val="none"/>
          </c:marker>
          <c:val>
            <c:numRef>
              <c:f>spinning_reserves_penalty!$A$14:$A$89</c:f>
              <c:numCache>
                <c:formatCode>0%</c:formatCode>
                <c:ptCount val="76"/>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pt idx="61">
                  <c:v>0.39</c:v>
                </c:pt>
                <c:pt idx="62">
                  <c:v>0.38</c:v>
                </c:pt>
                <c:pt idx="63">
                  <c:v>0.37</c:v>
                </c:pt>
                <c:pt idx="64">
                  <c:v>0.36</c:v>
                </c:pt>
                <c:pt idx="65">
                  <c:v>0.35</c:v>
                </c:pt>
                <c:pt idx="66">
                  <c:v>0.34</c:v>
                </c:pt>
                <c:pt idx="67">
                  <c:v>0.33</c:v>
                </c:pt>
                <c:pt idx="68">
                  <c:v>0.32</c:v>
                </c:pt>
                <c:pt idx="69">
                  <c:v>0.31</c:v>
                </c:pt>
                <c:pt idx="70">
                  <c:v>0.3</c:v>
                </c:pt>
                <c:pt idx="71">
                  <c:v>0.29</c:v>
                </c:pt>
                <c:pt idx="72">
                  <c:v>0.28</c:v>
                </c:pt>
                <c:pt idx="73">
                  <c:v>0.27</c:v>
                </c:pt>
                <c:pt idx="74">
                  <c:v>0.26</c:v>
                </c:pt>
                <c:pt idx="75">
                  <c:v>0.25</c:v>
                </c:pt>
              </c:numCache>
            </c:numRef>
          </c:val>
          <c:smooth val="0"/>
        </c:ser>
        <c:ser>
          <c:idx val="1"/>
          <c:order val="1"/>
          <c:tx>
            <c:strRef>
              <c:f>spinning_reserves_penalty!$F$13</c:f>
              <c:strCache>
                <c:ptCount val="1"/>
                <c:pt idx="0">
                  <c:v>CCGT</c:v>
                </c:pt>
              </c:strCache>
            </c:strRef>
          </c:tx>
          <c:marker>
            <c:symbol val="none"/>
          </c:marker>
          <c:val>
            <c:numRef>
              <c:f>spinning_reserves_penalty!$F$14:$F$89</c:f>
              <c:numCache>
                <c:formatCode>General</c:formatCode>
                <c:ptCount val="76"/>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0.210142745098039</c:v>
                </c:pt>
                <c:pt idx="52">
                  <c:v>0.223790769230769</c:v>
                </c:pt>
                <c:pt idx="53">
                  <c:v>0.236028679245283</c:v>
                </c:pt>
                <c:pt idx="54">
                  <c:v>0.246934814814815</c:v>
                </c:pt>
                <c:pt idx="55">
                  <c:v>0.256581818181818</c:v>
                </c:pt>
                <c:pt idx="56">
                  <c:v>0.265037142857143</c:v>
                </c:pt>
                <c:pt idx="57">
                  <c:v>0.27236350877193</c:v>
                </c:pt>
                <c:pt idx="58">
                  <c:v>0.278619310344828</c:v>
                </c:pt>
                <c:pt idx="59">
                  <c:v>0.283858983050847</c:v>
                </c:pt>
                <c:pt idx="60">
                  <c:v>0.288133333333333</c:v>
                </c:pt>
                <c:pt idx="61">
                  <c:v>0.291489836065574</c:v>
                </c:pt>
                <c:pt idx="62">
                  <c:v>0.293972903225806</c:v>
                </c:pt>
                <c:pt idx="63">
                  <c:v>0.295624126984127</c:v>
                </c:pt>
                <c:pt idx="64">
                  <c:v>0.2964825</c:v>
                </c:pt>
                <c:pt idx="65">
                  <c:v>0.296584615384615</c:v>
                </c:pt>
                <c:pt idx="66">
                  <c:v>0.295964848484848</c:v>
                </c:pt>
                <c:pt idx="67">
                  <c:v>0.29465552238806</c:v>
                </c:pt>
                <c:pt idx="68">
                  <c:v>0.292687058823529</c:v>
                </c:pt>
                <c:pt idx="69">
                  <c:v>0.290088115942029</c:v>
                </c:pt>
                <c:pt idx="70">
                  <c:v>0.286885714285714</c:v>
                </c:pt>
                <c:pt idx="71">
                  <c:v>0.283105352112676</c:v>
                </c:pt>
                <c:pt idx="72">
                  <c:v>0.278771111111111</c:v>
                </c:pt>
                <c:pt idx="73">
                  <c:v>0.273905753424658</c:v>
                </c:pt>
                <c:pt idx="74">
                  <c:v>0.268530810810811</c:v>
                </c:pt>
                <c:pt idx="75">
                  <c:v>0.262666666666667</c:v>
                </c:pt>
              </c:numCache>
            </c:numRef>
          </c:val>
          <c:smooth val="0"/>
        </c:ser>
        <c:ser>
          <c:idx val="2"/>
          <c:order val="2"/>
          <c:tx>
            <c:strRef>
              <c:f>spinning_reserves_penalty!$G$13</c:f>
              <c:strCache>
                <c:ptCount val="1"/>
                <c:pt idx="0">
                  <c:v>Steam</c:v>
                </c:pt>
              </c:strCache>
            </c:strRef>
          </c:tx>
          <c:marker>
            <c:symbol val="none"/>
          </c:marker>
          <c:val>
            <c:numRef>
              <c:f>spinning_reserves_penalty!$G$14:$G$89</c:f>
              <c:numCache>
                <c:formatCode>General</c:formatCode>
                <c:ptCount val="76"/>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0.0812666666666666</c:v>
                </c:pt>
                <c:pt idx="55">
                  <c:v>0.0850909090909091</c:v>
                </c:pt>
                <c:pt idx="56">
                  <c:v>0.0884714285714286</c:v>
                </c:pt>
                <c:pt idx="57">
                  <c:v>0.0914315789473684</c:v>
                </c:pt>
                <c:pt idx="58">
                  <c:v>0.0939931034482758</c:v>
                </c:pt>
                <c:pt idx="59">
                  <c:v>0.0961762711864407</c:v>
                </c:pt>
                <c:pt idx="60">
                  <c:v>0.098</c:v>
                </c:pt>
                <c:pt idx="61">
                  <c:v>0.0994819672131147</c:v>
                </c:pt>
                <c:pt idx="62">
                  <c:v>0.100638709677419</c:v>
                </c:pt>
                <c:pt idx="63">
                  <c:v>0.101485714285714</c:v>
                </c:pt>
                <c:pt idx="64">
                  <c:v>0.1020375</c:v>
                </c:pt>
                <c:pt idx="65">
                  <c:v>0.102307692307692</c:v>
                </c:pt>
                <c:pt idx="66">
                  <c:v>0.102309090909091</c:v>
                </c:pt>
                <c:pt idx="67">
                  <c:v>0.102053731343284</c:v>
                </c:pt>
                <c:pt idx="68">
                  <c:v>0.101552941176471</c:v>
                </c:pt>
                <c:pt idx="69">
                  <c:v>0.100817391304348</c:v>
                </c:pt>
                <c:pt idx="70">
                  <c:v>0.0998571428571429</c:v>
                </c:pt>
                <c:pt idx="71">
                  <c:v>0.098681690140845</c:v>
                </c:pt>
                <c:pt idx="72">
                  <c:v>0.0973</c:v>
                </c:pt>
                <c:pt idx="73">
                  <c:v>0.0957205479452054</c:v>
                </c:pt>
                <c:pt idx="74">
                  <c:v>0.0939513513513514</c:v>
                </c:pt>
                <c:pt idx="75">
                  <c:v>0.092</c:v>
                </c:pt>
              </c:numCache>
            </c:numRef>
          </c:val>
          <c:smooth val="0"/>
        </c:ser>
        <c:ser>
          <c:idx val="3"/>
          <c:order val="3"/>
          <c:tx>
            <c:strRef>
              <c:f>spinning_reserves_penalty!$H$13</c:f>
              <c:strCache>
                <c:ptCount val="1"/>
                <c:pt idx="0">
                  <c:v>Combustion</c:v>
                </c:pt>
              </c:strCache>
            </c:strRef>
          </c:tx>
          <c:marker>
            <c:symbol val="none"/>
          </c:marker>
          <c:val>
            <c:numRef>
              <c:f>spinning_reserves_penalty!$H$14:$H$89</c:f>
              <c:numCache>
                <c:formatCode>General</c:formatCode>
                <c:ptCount val="76"/>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0.144654545454545</c:v>
                </c:pt>
                <c:pt idx="56">
                  <c:v>0.151768571428571</c:v>
                </c:pt>
                <c:pt idx="57">
                  <c:v>0.158058947368421</c:v>
                </c:pt>
                <c:pt idx="58">
                  <c:v>0.163568275862069</c:v>
                </c:pt>
                <c:pt idx="59">
                  <c:v>0.168336271186441</c:v>
                </c:pt>
                <c:pt idx="60">
                  <c:v>0.1724</c:v>
                </c:pt>
                <c:pt idx="61">
                  <c:v>0.175794098360656</c:v>
                </c:pt>
                <c:pt idx="62">
                  <c:v>0.178550967741935</c:v>
                </c:pt>
                <c:pt idx="63">
                  <c:v>0.180700952380952</c:v>
                </c:pt>
                <c:pt idx="64">
                  <c:v>0.1822725</c:v>
                </c:pt>
                <c:pt idx="65">
                  <c:v>0.183292307692308</c:v>
                </c:pt>
                <c:pt idx="66">
                  <c:v>0.183785454545455</c:v>
                </c:pt>
                <c:pt idx="67">
                  <c:v>0.18377552238806</c:v>
                </c:pt>
                <c:pt idx="68">
                  <c:v>0.183284705882353</c:v>
                </c:pt>
                <c:pt idx="69">
                  <c:v>0.182333913043478</c:v>
                </c:pt>
                <c:pt idx="70">
                  <c:v>0.180942857142857</c:v>
                </c:pt>
                <c:pt idx="71">
                  <c:v>0.17913014084507</c:v>
                </c:pt>
                <c:pt idx="72">
                  <c:v>0.176913333333333</c:v>
                </c:pt>
                <c:pt idx="73">
                  <c:v>0.17430904109589</c:v>
                </c:pt>
                <c:pt idx="74">
                  <c:v>0.171332972972973</c:v>
                </c:pt>
                <c:pt idx="75">
                  <c:v>0.168</c:v>
                </c:pt>
              </c:numCache>
            </c:numRef>
          </c:val>
          <c:smooth val="0"/>
        </c:ser>
        <c:dLbls>
          <c:showLegendKey val="0"/>
          <c:showVal val="0"/>
          <c:showCatName val="0"/>
          <c:showSerName val="0"/>
          <c:showPercent val="0"/>
          <c:showBubbleSize val="0"/>
        </c:dLbls>
        <c:marker val="1"/>
        <c:smooth val="0"/>
        <c:axId val="2090024504"/>
        <c:axId val="2090027720"/>
      </c:lineChart>
      <c:catAx>
        <c:axId val="2090024504"/>
        <c:scaling>
          <c:orientation val="minMax"/>
        </c:scaling>
        <c:delete val="0"/>
        <c:axPos val="b"/>
        <c:numFmt formatCode="0%" sourceLinked="1"/>
        <c:majorTickMark val="out"/>
        <c:minorTickMark val="none"/>
        <c:tickLblPos val="nextTo"/>
        <c:crossAx val="2090027720"/>
        <c:crosses val="autoZero"/>
        <c:auto val="1"/>
        <c:lblAlgn val="ctr"/>
        <c:lblOffset val="100"/>
        <c:noMultiLvlLbl val="0"/>
      </c:catAx>
      <c:valAx>
        <c:axId val="2090027720"/>
        <c:scaling>
          <c:orientation val="minMax"/>
        </c:scaling>
        <c:delete val="0"/>
        <c:axPos val="l"/>
        <c:majorGridlines/>
        <c:numFmt formatCode="0%" sourceLinked="1"/>
        <c:majorTickMark val="out"/>
        <c:minorTickMark val="none"/>
        <c:tickLblPos val="nextTo"/>
        <c:crossAx val="2090024504"/>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deep_cycling_penalty!$E$13</c:f>
              <c:strCache>
                <c:ptCount val="1"/>
                <c:pt idx="0">
                  <c:v>CCGT</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deep_cycling_penalty!$E$14:$E$74</c:f>
              <c:numCache>
                <c:formatCode>General</c:formatCode>
                <c:ptCount val="61"/>
                <c:pt idx="0">
                  <c:v>0.0</c:v>
                </c:pt>
                <c:pt idx="1">
                  <c:v>0.403920000000008</c:v>
                </c:pt>
                <c:pt idx="2">
                  <c:v>0.399839999999997</c:v>
                </c:pt>
                <c:pt idx="3">
                  <c:v>0.39576</c:v>
                </c:pt>
                <c:pt idx="4">
                  <c:v>0.391680000000002</c:v>
                </c:pt>
                <c:pt idx="5">
                  <c:v>0.387599999999999</c:v>
                </c:pt>
                <c:pt idx="6">
                  <c:v>0.38352</c:v>
                </c:pt>
                <c:pt idx="7">
                  <c:v>0.379439999999999</c:v>
                </c:pt>
                <c:pt idx="8">
                  <c:v>0.37536</c:v>
                </c:pt>
                <c:pt idx="9">
                  <c:v>0.371280000000001</c:v>
                </c:pt>
                <c:pt idx="10">
                  <c:v>0.3672</c:v>
                </c:pt>
                <c:pt idx="11">
                  <c:v>0.36312</c:v>
                </c:pt>
                <c:pt idx="12">
                  <c:v>0.359040000000001</c:v>
                </c:pt>
                <c:pt idx="13">
                  <c:v>0.35496</c:v>
                </c:pt>
                <c:pt idx="14">
                  <c:v>0.35088</c:v>
                </c:pt>
                <c:pt idx="15">
                  <c:v>0.346800000000001</c:v>
                </c:pt>
                <c:pt idx="16">
                  <c:v>0.34272</c:v>
                </c:pt>
                <c:pt idx="17">
                  <c:v>0.33864</c:v>
                </c:pt>
                <c:pt idx="18">
                  <c:v>0.334560000000001</c:v>
                </c:pt>
                <c:pt idx="19">
                  <c:v>0.33048</c:v>
                </c:pt>
                <c:pt idx="20">
                  <c:v>0.326400000000001</c:v>
                </c:pt>
                <c:pt idx="21">
                  <c:v>0.32232</c:v>
                </c:pt>
                <c:pt idx="22">
                  <c:v>0.31824</c:v>
                </c:pt>
                <c:pt idx="23">
                  <c:v>0.31416</c:v>
                </c:pt>
                <c:pt idx="24">
                  <c:v>0.31008</c:v>
                </c:pt>
                <c:pt idx="25">
                  <c:v>0.306</c:v>
                </c:pt>
                <c:pt idx="26">
                  <c:v>0.300895384615385</c:v>
                </c:pt>
                <c:pt idx="27">
                  <c:v>0.295893333333334</c:v>
                </c:pt>
                <c:pt idx="28">
                  <c:v>0.290982857142857</c:v>
                </c:pt>
                <c:pt idx="29">
                  <c:v>0.286154482758621</c:v>
                </c:pt>
                <c:pt idx="30">
                  <c:v>0.2814</c:v>
                </c:pt>
                <c:pt idx="31">
                  <c:v>0.276712258064517</c:v>
                </c:pt>
                <c:pt idx="32">
                  <c:v>0.272085</c:v>
                </c:pt>
                <c:pt idx="33">
                  <c:v>0.267512727272727</c:v>
                </c:pt>
                <c:pt idx="34">
                  <c:v>0.262990588235294</c:v>
                </c:pt>
                <c:pt idx="35">
                  <c:v>0.258514285714286</c:v>
                </c:pt>
                <c:pt idx="36">
                  <c:v>0.25408</c:v>
                </c:pt>
                <c:pt idx="37">
                  <c:v>0.249684324324325</c:v>
                </c:pt>
                <c:pt idx="38">
                  <c:v>0.245324210526316</c:v>
                </c:pt>
                <c:pt idx="39">
                  <c:v>0.240996923076923</c:v>
                </c:pt>
                <c:pt idx="40">
                  <c:v>0.2367</c:v>
                </c:pt>
                <c:pt idx="41">
                  <c:v>0.232431219512195</c:v>
                </c:pt>
                <c:pt idx="42">
                  <c:v>0.228188571428571</c:v>
                </c:pt>
                <c:pt idx="43">
                  <c:v>0.223970232558139</c:v>
                </c:pt>
                <c:pt idx="44">
                  <c:v>0.219774545454545</c:v>
                </c:pt>
                <c:pt idx="45">
                  <c:v>0.2156</c:v>
                </c:pt>
                <c:pt idx="46">
                  <c:v>0.211445217391304</c:v>
                </c:pt>
                <c:pt idx="47">
                  <c:v>0.207308936170213</c:v>
                </c:pt>
                <c:pt idx="48">
                  <c:v>0.20319</c:v>
                </c:pt>
                <c:pt idx="49">
                  <c:v>0.199087346938776</c:v>
                </c:pt>
                <c:pt idx="50">
                  <c:v>0.195</c:v>
                </c:pt>
                <c:pt idx="51">
                  <c:v>0.209758431372549</c:v>
                </c:pt>
                <c:pt idx="52">
                  <c:v>0.223052307692308</c:v>
                </c:pt>
                <c:pt idx="53">
                  <c:v>0.234964528301887</c:v>
                </c:pt>
                <c:pt idx="54">
                  <c:v>0.245571851851852</c:v>
                </c:pt>
                <c:pt idx="55">
                  <c:v>0.254945454545455</c:v>
                </c:pt>
                <c:pt idx="56">
                  <c:v>0.263151428571429</c:v>
                </c:pt>
                <c:pt idx="57">
                  <c:v>0.270251228070176</c:v>
                </c:pt>
                <c:pt idx="58">
                  <c:v>0.276302068965518</c:v>
                </c:pt>
                <c:pt idx="59">
                  <c:v>0.281357288135594</c:v>
                </c:pt>
                <c:pt idx="60">
                  <c:v>0.285466666666667</c:v>
                </c:pt>
              </c:numCache>
            </c:numRef>
          </c:val>
          <c:smooth val="0"/>
        </c:ser>
        <c:ser>
          <c:idx val="1"/>
          <c:order val="1"/>
          <c:tx>
            <c:strRef>
              <c:f>deep_cycling_penalty!$F$13</c:f>
              <c:strCache>
                <c:ptCount val="1"/>
                <c:pt idx="0">
                  <c:v>Steam</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deep_cycling_penalty!$F$14:$F$74</c:f>
              <c:numCache>
                <c:formatCode>General</c:formatCode>
                <c:ptCount val="61"/>
                <c:pt idx="0">
                  <c:v>0.0</c:v>
                </c:pt>
                <c:pt idx="1">
                  <c:v>0.0395999999999956</c:v>
                </c:pt>
                <c:pt idx="2">
                  <c:v>0.0391999999999956</c:v>
                </c:pt>
                <c:pt idx="3">
                  <c:v>0.0388000000000029</c:v>
                </c:pt>
                <c:pt idx="4">
                  <c:v>0.0384000000000011</c:v>
                </c:pt>
                <c:pt idx="5">
                  <c:v>0.038</c:v>
                </c:pt>
                <c:pt idx="6">
                  <c:v>0.0375999999999993</c:v>
                </c:pt>
                <c:pt idx="7">
                  <c:v>0.0371999999999989</c:v>
                </c:pt>
                <c:pt idx="8">
                  <c:v>0.0368000000000011</c:v>
                </c:pt>
                <c:pt idx="9">
                  <c:v>0.0364000000000005</c:v>
                </c:pt>
                <c:pt idx="10">
                  <c:v>0.036</c:v>
                </c:pt>
                <c:pt idx="11">
                  <c:v>0.0355999999999997</c:v>
                </c:pt>
                <c:pt idx="12">
                  <c:v>0.0351999999999994</c:v>
                </c:pt>
                <c:pt idx="13">
                  <c:v>0.0348000000000006</c:v>
                </c:pt>
                <c:pt idx="14">
                  <c:v>0.0344000000000003</c:v>
                </c:pt>
                <c:pt idx="15">
                  <c:v>0.034</c:v>
                </c:pt>
                <c:pt idx="16">
                  <c:v>0.0335999999999998</c:v>
                </c:pt>
                <c:pt idx="17">
                  <c:v>0.0331999999999996</c:v>
                </c:pt>
                <c:pt idx="18">
                  <c:v>0.0328000000000004</c:v>
                </c:pt>
                <c:pt idx="19">
                  <c:v>0.0324000000000002</c:v>
                </c:pt>
                <c:pt idx="20">
                  <c:v>0.032</c:v>
                </c:pt>
                <c:pt idx="21">
                  <c:v>0.0315999999999999</c:v>
                </c:pt>
                <c:pt idx="22">
                  <c:v>0.0311999999999997</c:v>
                </c:pt>
                <c:pt idx="23">
                  <c:v>0.0308000000000003</c:v>
                </c:pt>
                <c:pt idx="24">
                  <c:v>0.0304000000000002</c:v>
                </c:pt>
                <c:pt idx="25">
                  <c:v>0.03</c:v>
                </c:pt>
                <c:pt idx="26">
                  <c:v>0.0342676923076924</c:v>
                </c:pt>
                <c:pt idx="27">
                  <c:v>0.0380681481481484</c:v>
                </c:pt>
                <c:pt idx="28">
                  <c:v>0.0414514285714289</c:v>
                </c:pt>
                <c:pt idx="29">
                  <c:v>0.0444606896551723</c:v>
                </c:pt>
                <c:pt idx="30">
                  <c:v>0.0471333333333333</c:v>
                </c:pt>
                <c:pt idx="31">
                  <c:v>0.049501935483871</c:v>
                </c:pt>
                <c:pt idx="32">
                  <c:v>0.0515950000000002</c:v>
                </c:pt>
                <c:pt idx="33">
                  <c:v>0.0534375757575755</c:v>
                </c:pt>
                <c:pt idx="34">
                  <c:v>0.0550517647058822</c:v>
                </c:pt>
                <c:pt idx="35">
                  <c:v>0.0564571428571428</c:v>
                </c:pt>
                <c:pt idx="36">
                  <c:v>0.0576711111111111</c:v>
                </c:pt>
                <c:pt idx="37">
                  <c:v>0.0587091891891893</c:v>
                </c:pt>
                <c:pt idx="38">
                  <c:v>0.0595852631578945</c:v>
                </c:pt>
                <c:pt idx="39">
                  <c:v>0.0603117948717947</c:v>
                </c:pt>
                <c:pt idx="40">
                  <c:v>0.0608999999999999</c:v>
                </c:pt>
                <c:pt idx="41">
                  <c:v>0.06136</c:v>
                </c:pt>
                <c:pt idx="42">
                  <c:v>0.0617009523809524</c:v>
                </c:pt>
                <c:pt idx="43">
                  <c:v>0.0619311627906975</c:v>
                </c:pt>
                <c:pt idx="44">
                  <c:v>0.0620581818181817</c:v>
                </c:pt>
                <c:pt idx="45">
                  <c:v>0.0620888888888888</c:v>
                </c:pt>
                <c:pt idx="46">
                  <c:v>0.0620295652173913</c:v>
                </c:pt>
                <c:pt idx="47">
                  <c:v>0.0618859574468083</c:v>
                </c:pt>
                <c:pt idx="48">
                  <c:v>0.0616633333333332</c:v>
                </c:pt>
                <c:pt idx="49">
                  <c:v>0.0613665306122448</c:v>
                </c:pt>
                <c:pt idx="50">
                  <c:v>0.0609999999999999</c:v>
                </c:pt>
                <c:pt idx="51">
                  <c:v>0.066870588235294</c:v>
                </c:pt>
                <c:pt idx="52">
                  <c:v>0.0721846153846154</c:v>
                </c:pt>
                <c:pt idx="53">
                  <c:v>0.0769735849056604</c:v>
                </c:pt>
                <c:pt idx="54">
                  <c:v>0.0812666666666668</c:v>
                </c:pt>
                <c:pt idx="55">
                  <c:v>0.0850909090909091</c:v>
                </c:pt>
                <c:pt idx="56">
                  <c:v>0.0884714285714286</c:v>
                </c:pt>
                <c:pt idx="57">
                  <c:v>0.0914315789473685</c:v>
                </c:pt>
                <c:pt idx="58">
                  <c:v>0.0939931034482761</c:v>
                </c:pt>
                <c:pt idx="59">
                  <c:v>0.0961762711864408</c:v>
                </c:pt>
                <c:pt idx="60">
                  <c:v>0.0980000000000001</c:v>
                </c:pt>
              </c:numCache>
            </c:numRef>
          </c:val>
          <c:smooth val="0"/>
        </c:ser>
        <c:ser>
          <c:idx val="2"/>
          <c:order val="2"/>
          <c:tx>
            <c:strRef>
              <c:f>deep_cycling_penalty!$G$13</c:f>
              <c:strCache>
                <c:ptCount val="1"/>
                <c:pt idx="0">
                  <c:v>Combustion</c:v>
                </c:pt>
              </c:strCache>
            </c:strRef>
          </c:tx>
          <c:marker>
            <c:symbol val="none"/>
          </c:marker>
          <c:cat>
            <c:numRef>
              <c:f>deep_cycling_penalty!$A$14:$A$74</c:f>
              <c:numCache>
                <c:formatCode>0%</c:formatCode>
                <c:ptCount val="61"/>
                <c:pt idx="0">
                  <c:v>1.0</c:v>
                </c:pt>
                <c:pt idx="1">
                  <c:v>0.99</c:v>
                </c:pt>
                <c:pt idx="2">
                  <c:v>0.98</c:v>
                </c:pt>
                <c:pt idx="3">
                  <c:v>0.97</c:v>
                </c:pt>
                <c:pt idx="4">
                  <c:v>0.96</c:v>
                </c:pt>
                <c:pt idx="5">
                  <c:v>0.95</c:v>
                </c:pt>
                <c:pt idx="6">
                  <c:v>0.94</c:v>
                </c:pt>
                <c:pt idx="7">
                  <c:v>0.93</c:v>
                </c:pt>
                <c:pt idx="8">
                  <c:v>0.92</c:v>
                </c:pt>
                <c:pt idx="9">
                  <c:v>0.91</c:v>
                </c:pt>
                <c:pt idx="10">
                  <c:v>0.9</c:v>
                </c:pt>
                <c:pt idx="11">
                  <c:v>0.89</c:v>
                </c:pt>
                <c:pt idx="12">
                  <c:v>0.88</c:v>
                </c:pt>
                <c:pt idx="13">
                  <c:v>0.87</c:v>
                </c:pt>
                <c:pt idx="14">
                  <c:v>0.86</c:v>
                </c:pt>
                <c:pt idx="15">
                  <c:v>0.85</c:v>
                </c:pt>
                <c:pt idx="16">
                  <c:v>0.84</c:v>
                </c:pt>
                <c:pt idx="17">
                  <c:v>0.83</c:v>
                </c:pt>
                <c:pt idx="18">
                  <c:v>0.82</c:v>
                </c:pt>
                <c:pt idx="19">
                  <c:v>0.81</c:v>
                </c:pt>
                <c:pt idx="20">
                  <c:v>0.8</c:v>
                </c:pt>
                <c:pt idx="21">
                  <c:v>0.79</c:v>
                </c:pt>
                <c:pt idx="22">
                  <c:v>0.78</c:v>
                </c:pt>
                <c:pt idx="23">
                  <c:v>0.77</c:v>
                </c:pt>
                <c:pt idx="24">
                  <c:v>0.76</c:v>
                </c:pt>
                <c:pt idx="25">
                  <c:v>0.75</c:v>
                </c:pt>
                <c:pt idx="26">
                  <c:v>0.74</c:v>
                </c:pt>
                <c:pt idx="27">
                  <c:v>0.73</c:v>
                </c:pt>
                <c:pt idx="28">
                  <c:v>0.72</c:v>
                </c:pt>
                <c:pt idx="29">
                  <c:v>0.71</c:v>
                </c:pt>
                <c:pt idx="30">
                  <c:v>0.7</c:v>
                </c:pt>
                <c:pt idx="31">
                  <c:v>0.69</c:v>
                </c:pt>
                <c:pt idx="32">
                  <c:v>0.68</c:v>
                </c:pt>
                <c:pt idx="33">
                  <c:v>0.67</c:v>
                </c:pt>
                <c:pt idx="34">
                  <c:v>0.66</c:v>
                </c:pt>
                <c:pt idx="35">
                  <c:v>0.65</c:v>
                </c:pt>
                <c:pt idx="36">
                  <c:v>0.64</c:v>
                </c:pt>
                <c:pt idx="37">
                  <c:v>0.63</c:v>
                </c:pt>
                <c:pt idx="38">
                  <c:v>0.62</c:v>
                </c:pt>
                <c:pt idx="39">
                  <c:v>0.61</c:v>
                </c:pt>
                <c:pt idx="40">
                  <c:v>0.6</c:v>
                </c:pt>
                <c:pt idx="41">
                  <c:v>0.59</c:v>
                </c:pt>
                <c:pt idx="42">
                  <c:v>0.58</c:v>
                </c:pt>
                <c:pt idx="43">
                  <c:v>0.57</c:v>
                </c:pt>
                <c:pt idx="44">
                  <c:v>0.56</c:v>
                </c:pt>
                <c:pt idx="45">
                  <c:v>0.55</c:v>
                </c:pt>
                <c:pt idx="46">
                  <c:v>0.54</c:v>
                </c:pt>
                <c:pt idx="47">
                  <c:v>0.53</c:v>
                </c:pt>
                <c:pt idx="48">
                  <c:v>0.52</c:v>
                </c:pt>
                <c:pt idx="49">
                  <c:v>0.51</c:v>
                </c:pt>
                <c:pt idx="50">
                  <c:v>0.5</c:v>
                </c:pt>
                <c:pt idx="51">
                  <c:v>0.49</c:v>
                </c:pt>
                <c:pt idx="52">
                  <c:v>0.48</c:v>
                </c:pt>
                <c:pt idx="53">
                  <c:v>0.47</c:v>
                </c:pt>
                <c:pt idx="54">
                  <c:v>0.46</c:v>
                </c:pt>
                <c:pt idx="55">
                  <c:v>0.45</c:v>
                </c:pt>
                <c:pt idx="56">
                  <c:v>0.44</c:v>
                </c:pt>
                <c:pt idx="57">
                  <c:v>0.43</c:v>
                </c:pt>
                <c:pt idx="58">
                  <c:v>0.42</c:v>
                </c:pt>
                <c:pt idx="59">
                  <c:v>0.41</c:v>
                </c:pt>
                <c:pt idx="60">
                  <c:v>0.4</c:v>
                </c:pt>
              </c:numCache>
            </c:numRef>
          </c:cat>
          <c:val>
            <c:numRef>
              <c:f>deep_cycling_penalty!$G$14:$G$74</c:f>
              <c:numCache>
                <c:formatCode>General</c:formatCode>
                <c:ptCount val="61"/>
                <c:pt idx="0">
                  <c:v>0.0</c:v>
                </c:pt>
                <c:pt idx="1">
                  <c:v>0.114839999999983</c:v>
                </c:pt>
                <c:pt idx="2">
                  <c:v>0.113679999999983</c:v>
                </c:pt>
                <c:pt idx="3">
                  <c:v>0.112520000000005</c:v>
                </c:pt>
                <c:pt idx="4">
                  <c:v>0.111360000000005</c:v>
                </c:pt>
                <c:pt idx="5">
                  <c:v>0.1102</c:v>
                </c:pt>
                <c:pt idx="6">
                  <c:v>0.109039999999998</c:v>
                </c:pt>
                <c:pt idx="7">
                  <c:v>0.107879999999996</c:v>
                </c:pt>
                <c:pt idx="8">
                  <c:v>0.106720000000002</c:v>
                </c:pt>
                <c:pt idx="9">
                  <c:v>0.10556</c:v>
                </c:pt>
                <c:pt idx="10">
                  <c:v>0.104400000000001</c:v>
                </c:pt>
                <c:pt idx="11">
                  <c:v>0.103239999999999</c:v>
                </c:pt>
                <c:pt idx="12">
                  <c:v>0.102079999999998</c:v>
                </c:pt>
                <c:pt idx="13">
                  <c:v>0.100920000000001</c:v>
                </c:pt>
                <c:pt idx="14">
                  <c:v>0.0997600000000002</c:v>
                </c:pt>
                <c:pt idx="15">
                  <c:v>0.0985999999999992</c:v>
                </c:pt>
                <c:pt idx="16">
                  <c:v>0.0974399999999995</c:v>
                </c:pt>
                <c:pt idx="17">
                  <c:v>0.0962799999999987</c:v>
                </c:pt>
                <c:pt idx="18">
                  <c:v>0.095120000000001</c:v>
                </c:pt>
                <c:pt idx="19">
                  <c:v>0.0939600000000003</c:v>
                </c:pt>
                <c:pt idx="20">
                  <c:v>0.0927999999999995</c:v>
                </c:pt>
                <c:pt idx="21">
                  <c:v>0.0916399999999989</c:v>
                </c:pt>
                <c:pt idx="22">
                  <c:v>0.0904799999999992</c:v>
                </c:pt>
                <c:pt idx="23">
                  <c:v>0.0893200000000009</c:v>
                </c:pt>
                <c:pt idx="24">
                  <c:v>0.0881600000000003</c:v>
                </c:pt>
                <c:pt idx="25">
                  <c:v>0.0869999999999997</c:v>
                </c:pt>
                <c:pt idx="26">
                  <c:v>0.0900523076923074</c:v>
                </c:pt>
                <c:pt idx="27">
                  <c:v>0.0926829629629632</c:v>
                </c:pt>
                <c:pt idx="28">
                  <c:v>0.094937142857143</c:v>
                </c:pt>
                <c:pt idx="29">
                  <c:v>0.0968537931034478</c:v>
                </c:pt>
                <c:pt idx="30">
                  <c:v>0.0984666666666666</c:v>
                </c:pt>
                <c:pt idx="31">
                  <c:v>0.0998051612903225</c:v>
                </c:pt>
                <c:pt idx="32">
                  <c:v>0.100895</c:v>
                </c:pt>
                <c:pt idx="33">
                  <c:v>0.101758787878787</c:v>
                </c:pt>
                <c:pt idx="34">
                  <c:v>0.102416470588235</c:v>
                </c:pt>
                <c:pt idx="35">
                  <c:v>0.102885714285714</c:v>
                </c:pt>
                <c:pt idx="36">
                  <c:v>0.103182222222222</c:v>
                </c:pt>
                <c:pt idx="37">
                  <c:v>0.10332</c:v>
                </c:pt>
                <c:pt idx="38">
                  <c:v>0.103311578947368</c:v>
                </c:pt>
                <c:pt idx="39">
                  <c:v>0.103168205128205</c:v>
                </c:pt>
                <c:pt idx="40">
                  <c:v>0.1029</c:v>
                </c:pt>
                <c:pt idx="41">
                  <c:v>0.102516097560976</c:v>
                </c:pt>
                <c:pt idx="42">
                  <c:v>0.102024761904762</c:v>
                </c:pt>
                <c:pt idx="43">
                  <c:v>0.101433488372093</c:v>
                </c:pt>
                <c:pt idx="44">
                  <c:v>0.100749090909091</c:v>
                </c:pt>
                <c:pt idx="45">
                  <c:v>0.0999777777777776</c:v>
                </c:pt>
                <c:pt idx="46">
                  <c:v>0.0991252173913044</c:v>
                </c:pt>
                <c:pt idx="47">
                  <c:v>0.0981965957446806</c:v>
                </c:pt>
                <c:pt idx="48">
                  <c:v>0.0971966666666664</c:v>
                </c:pt>
                <c:pt idx="49">
                  <c:v>0.0961297959183673</c:v>
                </c:pt>
                <c:pt idx="50">
                  <c:v>0.0949999999999999</c:v>
                </c:pt>
                <c:pt idx="51">
                  <c:v>0.10699294117647</c:v>
                </c:pt>
                <c:pt idx="52">
                  <c:v>0.117895384615385</c:v>
                </c:pt>
                <c:pt idx="53">
                  <c:v>0.127769056603774</c:v>
                </c:pt>
                <c:pt idx="54">
                  <c:v>0.136671111111111</c:v>
                </c:pt>
                <c:pt idx="55">
                  <c:v>0.144654545454546</c:v>
                </c:pt>
                <c:pt idx="56">
                  <c:v>0.151768571428572</c:v>
                </c:pt>
                <c:pt idx="57">
                  <c:v>0.158058947368421</c:v>
                </c:pt>
                <c:pt idx="58">
                  <c:v>0.163568275862069</c:v>
                </c:pt>
                <c:pt idx="59">
                  <c:v>0.168336271186441</c:v>
                </c:pt>
                <c:pt idx="60">
                  <c:v>0.1724</c:v>
                </c:pt>
              </c:numCache>
            </c:numRef>
          </c:val>
          <c:smooth val="0"/>
        </c:ser>
        <c:dLbls>
          <c:showLegendKey val="0"/>
          <c:showVal val="0"/>
          <c:showCatName val="0"/>
          <c:showSerName val="0"/>
          <c:showPercent val="0"/>
          <c:showBubbleSize val="0"/>
        </c:dLbls>
        <c:marker val="1"/>
        <c:smooth val="0"/>
        <c:axId val="2090088600"/>
        <c:axId val="2090091640"/>
      </c:lineChart>
      <c:catAx>
        <c:axId val="2090088600"/>
        <c:scaling>
          <c:orientation val="minMax"/>
        </c:scaling>
        <c:delete val="0"/>
        <c:axPos val="b"/>
        <c:numFmt formatCode="0%" sourceLinked="1"/>
        <c:majorTickMark val="out"/>
        <c:minorTickMark val="none"/>
        <c:tickLblPos val="nextTo"/>
        <c:crossAx val="2090091640"/>
        <c:crosses val="autoZero"/>
        <c:auto val="1"/>
        <c:lblAlgn val="ctr"/>
        <c:lblOffset val="100"/>
        <c:noMultiLvlLbl val="0"/>
      </c:catAx>
      <c:valAx>
        <c:axId val="2090091640"/>
        <c:scaling>
          <c:orientation val="minMax"/>
        </c:scaling>
        <c:delete val="0"/>
        <c:axPos val="l"/>
        <c:majorGridlines/>
        <c:numFmt formatCode="General" sourceLinked="1"/>
        <c:majorTickMark val="out"/>
        <c:minorTickMark val="none"/>
        <c:tickLblPos val="nextTo"/>
        <c:crossAx val="2090088600"/>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457200</xdr:colOff>
      <xdr:row>2</xdr:row>
      <xdr:rowOff>25400</xdr:rowOff>
    </xdr:from>
    <xdr:to>
      <xdr:col>15</xdr:col>
      <xdr:colOff>266700</xdr:colOff>
      <xdr:row>18</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177800</xdr:colOff>
      <xdr:row>2</xdr:row>
      <xdr:rowOff>50800</xdr:rowOff>
    </xdr:from>
    <xdr:to>
      <xdr:col>18</xdr:col>
      <xdr:colOff>787400</xdr:colOff>
      <xdr:row>18</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292100</xdr:colOff>
      <xdr:row>7</xdr:row>
      <xdr:rowOff>50800</xdr:rowOff>
    </xdr:from>
    <xdr:to>
      <xdr:col>16</xdr:col>
      <xdr:colOff>2006600</xdr:colOff>
      <xdr:row>23</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635000</xdr:colOff>
      <xdr:row>26</xdr:row>
      <xdr:rowOff>63500</xdr:rowOff>
    </xdr:from>
    <xdr:to>
      <xdr:col>18</xdr:col>
      <xdr:colOff>76200</xdr:colOff>
      <xdr:row>59</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787400</xdr:colOff>
      <xdr:row>13</xdr:row>
      <xdr:rowOff>12700</xdr:rowOff>
    </xdr:from>
    <xdr:to>
      <xdr:col>18</xdr:col>
      <xdr:colOff>482600</xdr:colOff>
      <xdr:row>52</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6</xdr:col>
      <xdr:colOff>723900</xdr:colOff>
      <xdr:row>19</xdr:row>
      <xdr:rowOff>10795</xdr:rowOff>
    </xdr:to>
    <xdr:pic>
      <xdr:nvPicPr>
        <xdr:cNvPr id="3"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 y="825500"/>
          <a:ext cx="5486400" cy="23221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9"/>
  <sheetViews>
    <sheetView zoomScale="120" workbookViewId="0">
      <pane xSplit="3" ySplit="1" topLeftCell="AK21" activePane="bottomRight" state="frozen"/>
      <selection pane="topRight" activeCell="C1" sqref="C1"/>
      <selection pane="bottomLeft" activeCell="A4" sqref="A4"/>
      <selection pane="bottomRight" activeCell="A2" sqref="A2:A63"/>
    </sheetView>
  </sheetViews>
  <sheetFormatPr baseColWidth="10" defaultRowHeight="13" x14ac:dyDescent="0"/>
  <cols>
    <col min="1" max="1" width="10.7109375" style="23"/>
    <col min="2" max="2" width="16.42578125" style="3" customWidth="1"/>
    <col min="3" max="3" width="44.42578125" customWidth="1"/>
    <col min="4" max="5" width="17.140625" customWidth="1"/>
    <col min="6" max="6" width="16" customWidth="1"/>
    <col min="9" max="14" width="10.7109375" style="3"/>
    <col min="16" max="16" width="12.7109375" customWidth="1"/>
    <col min="21" max="23" width="10.7109375" style="23"/>
    <col min="24" max="24" width="15.140625" customWidth="1"/>
    <col min="25" max="25" width="10.7109375" style="9"/>
    <col min="26" max="26" width="18.140625" style="23" customWidth="1"/>
    <col min="27" max="27" width="10.7109375" style="20"/>
    <col min="28" max="28" width="10.7109375" style="12"/>
    <col min="29" max="30" width="10.7109375" style="20"/>
    <col min="31" max="31" width="10.7109375" style="23"/>
    <col min="32" max="32" width="29.7109375" style="23" customWidth="1"/>
    <col min="33" max="33" width="14" style="23" bestFit="1" customWidth="1"/>
    <col min="34" max="34" width="16.7109375" style="23" bestFit="1" customWidth="1"/>
    <col min="35" max="35" width="16.7109375" style="23" customWidth="1"/>
    <col min="36" max="36" width="24.28515625" style="23" customWidth="1"/>
    <col min="37" max="37" width="38.28515625" customWidth="1"/>
  </cols>
  <sheetData>
    <row r="1" spans="1:38">
      <c r="A1" s="23" t="s">
        <v>220</v>
      </c>
      <c r="B1" s="3" t="s">
        <v>207</v>
      </c>
      <c r="C1" t="s">
        <v>149</v>
      </c>
      <c r="D1" s="23" t="s">
        <v>26</v>
      </c>
      <c r="E1" t="s">
        <v>151</v>
      </c>
      <c r="F1" t="s">
        <v>150</v>
      </c>
      <c r="G1" t="s">
        <v>140</v>
      </c>
      <c r="H1" t="s">
        <v>86</v>
      </c>
      <c r="I1" s="3" t="s">
        <v>52</v>
      </c>
      <c r="J1" s="3" t="s">
        <v>146</v>
      </c>
      <c r="K1" s="3" t="s">
        <v>147</v>
      </c>
      <c r="L1" s="3" t="s">
        <v>45</v>
      </c>
      <c r="M1" s="3" t="s">
        <v>80</v>
      </c>
      <c r="N1" s="3" t="s">
        <v>81</v>
      </c>
      <c r="O1" s="3" t="s">
        <v>85</v>
      </c>
      <c r="P1" t="s">
        <v>36</v>
      </c>
      <c r="Q1" t="s">
        <v>37</v>
      </c>
      <c r="R1" t="s">
        <v>88</v>
      </c>
      <c r="S1" t="s">
        <v>89</v>
      </c>
      <c r="T1" t="s">
        <v>90</v>
      </c>
      <c r="U1" s="23" t="s">
        <v>64</v>
      </c>
      <c r="V1" s="23" t="s">
        <v>74</v>
      </c>
      <c r="W1" s="23" t="s">
        <v>75</v>
      </c>
      <c r="X1" t="s">
        <v>91</v>
      </c>
      <c r="Y1" t="s">
        <v>15</v>
      </c>
      <c r="Z1" s="23" t="s">
        <v>172</v>
      </c>
      <c r="AA1" s="20" t="s">
        <v>96</v>
      </c>
      <c r="AB1" s="12" t="s">
        <v>53</v>
      </c>
      <c r="AC1" t="s">
        <v>94</v>
      </c>
      <c r="AD1" t="s">
        <v>95</v>
      </c>
      <c r="AE1" s="23" t="s">
        <v>21</v>
      </c>
      <c r="AF1" s="23" t="s">
        <v>69</v>
      </c>
      <c r="AG1" s="26" t="s">
        <v>65</v>
      </c>
      <c r="AH1" s="26" t="s">
        <v>108</v>
      </c>
      <c r="AI1" s="26" t="s">
        <v>208</v>
      </c>
      <c r="AJ1" s="26" t="s">
        <v>209</v>
      </c>
      <c r="AK1" s="9" t="s">
        <v>38</v>
      </c>
      <c r="AL1" s="23" t="s">
        <v>145</v>
      </c>
    </row>
    <row r="2" spans="1:38">
      <c r="A2" s="23">
        <v>8</v>
      </c>
      <c r="B2" s="3">
        <v>1</v>
      </c>
      <c r="C2" t="s">
        <v>70</v>
      </c>
      <c r="D2">
        <v>2010</v>
      </c>
      <c r="E2" t="s">
        <v>49</v>
      </c>
      <c r="F2">
        <v>91289</v>
      </c>
      <c r="G2">
        <v>6.7050000000000001</v>
      </c>
      <c r="H2">
        <v>2</v>
      </c>
      <c r="I2" s="3">
        <v>0.25</v>
      </c>
      <c r="J2" s="3">
        <v>0.75</v>
      </c>
      <c r="K2" s="3">
        <v>0</v>
      </c>
      <c r="L2" s="3">
        <v>0</v>
      </c>
      <c r="M2" s="3">
        <v>0</v>
      </c>
      <c r="N2" s="3">
        <v>0</v>
      </c>
      <c r="O2">
        <v>20</v>
      </c>
      <c r="P2">
        <v>0.04</v>
      </c>
      <c r="Q2">
        <v>0.06</v>
      </c>
      <c r="R2">
        <v>0</v>
      </c>
      <c r="S2">
        <v>0</v>
      </c>
      <c r="T2">
        <v>0</v>
      </c>
      <c r="U2" s="23">
        <v>0</v>
      </c>
      <c r="V2" s="23">
        <v>1</v>
      </c>
      <c r="W2" s="23">
        <v>0</v>
      </c>
      <c r="X2">
        <v>0</v>
      </c>
      <c r="Y2">
        <v>1</v>
      </c>
      <c r="Z2" s="23">
        <v>0</v>
      </c>
      <c r="AA2" s="20">
        <v>0</v>
      </c>
      <c r="AB2" s="12">
        <v>0</v>
      </c>
      <c r="AC2">
        <v>0</v>
      </c>
      <c r="AD2">
        <v>0</v>
      </c>
      <c r="AE2" s="23">
        <v>0.38</v>
      </c>
      <c r="AF2" s="23">
        <v>0.33</v>
      </c>
      <c r="AG2" s="26">
        <v>0.4</v>
      </c>
      <c r="AH2" s="26">
        <v>0.33</v>
      </c>
      <c r="AI2" s="26">
        <v>9.16</v>
      </c>
      <c r="AJ2" s="26">
        <v>10.3</v>
      </c>
      <c r="AK2" t="str">
        <f t="shared" ref="AK2:AK33" si="0">C2</f>
        <v>CCGT</v>
      </c>
      <c r="AL2" s="23"/>
    </row>
    <row r="3" spans="1:38">
      <c r="A3" s="23">
        <v>8</v>
      </c>
      <c r="B3" s="3">
        <v>103</v>
      </c>
      <c r="C3" t="str">
        <f>SUBSTITUTE(C7,"_EP", "")</f>
        <v>CCGT_Cogen</v>
      </c>
      <c r="D3" s="23">
        <f>D2</f>
        <v>2010</v>
      </c>
      <c r="E3" s="23" t="str">
        <f>E2</f>
        <v>Gas</v>
      </c>
      <c r="F3" s="23">
        <f>F2</f>
        <v>91289</v>
      </c>
      <c r="G3" s="23"/>
      <c r="H3" s="23">
        <f t="shared" ref="H3:Q3" si="1">H2</f>
        <v>2</v>
      </c>
      <c r="I3" s="23">
        <f t="shared" si="1"/>
        <v>0.25</v>
      </c>
      <c r="J3" s="23">
        <f t="shared" si="1"/>
        <v>0.75</v>
      </c>
      <c r="K3" s="23">
        <f t="shared" si="1"/>
        <v>0</v>
      </c>
      <c r="L3" s="23">
        <f t="shared" si="1"/>
        <v>0</v>
      </c>
      <c r="M3" s="23">
        <f t="shared" si="1"/>
        <v>0</v>
      </c>
      <c r="N3" s="23">
        <f t="shared" si="1"/>
        <v>0</v>
      </c>
      <c r="O3" s="23">
        <f t="shared" si="1"/>
        <v>20</v>
      </c>
      <c r="P3" s="23">
        <f t="shared" si="1"/>
        <v>0.04</v>
      </c>
      <c r="Q3" s="23">
        <f t="shared" si="1"/>
        <v>0.06</v>
      </c>
      <c r="R3" s="23">
        <f>R7</f>
        <v>0</v>
      </c>
      <c r="S3" s="23">
        <f>S7</f>
        <v>1</v>
      </c>
      <c r="T3" s="23">
        <f>T7</f>
        <v>1</v>
      </c>
      <c r="U3" s="23">
        <v>0</v>
      </c>
      <c r="V3" s="23">
        <f>V7</f>
        <v>0</v>
      </c>
      <c r="W3" s="23">
        <f>W7</f>
        <v>1</v>
      </c>
      <c r="X3" s="23">
        <f>X7</f>
        <v>0</v>
      </c>
      <c r="Y3" s="23">
        <v>1</v>
      </c>
      <c r="Z3" s="23">
        <f>Z7</f>
        <v>1</v>
      </c>
      <c r="AA3" s="23">
        <f>AA7</f>
        <v>0</v>
      </c>
      <c r="AB3" s="23">
        <f>AB7</f>
        <v>0</v>
      </c>
      <c r="AC3" s="23">
        <f>AC7</f>
        <v>0</v>
      </c>
      <c r="AD3" s="23">
        <f>AD7</f>
        <v>0</v>
      </c>
      <c r="AE3" s="23">
        <v>0</v>
      </c>
      <c r="AF3" s="23">
        <v>0</v>
      </c>
      <c r="AG3" s="26">
        <v>1</v>
      </c>
      <c r="AH3" s="26">
        <v>0</v>
      </c>
      <c r="AI3" s="26">
        <v>0</v>
      </c>
      <c r="AJ3" s="26">
        <v>0</v>
      </c>
      <c r="AK3" s="23" t="str">
        <f t="shared" si="0"/>
        <v>CCGT_Cogen</v>
      </c>
      <c r="AL3" s="23" t="s">
        <v>76</v>
      </c>
    </row>
    <row r="4" spans="1:38">
      <c r="A4" s="23">
        <v>8</v>
      </c>
      <c r="B4" s="3">
        <v>110</v>
      </c>
      <c r="C4" s="23" t="s">
        <v>144</v>
      </c>
      <c r="D4">
        <f>D5</f>
        <v>2020</v>
      </c>
      <c r="E4" s="23" t="s">
        <v>187</v>
      </c>
      <c r="F4" s="23">
        <f>F3</f>
        <v>91289</v>
      </c>
      <c r="H4">
        <f t="shared" ref="H4:Q4" si="2">H5</f>
        <v>2</v>
      </c>
      <c r="I4" s="23">
        <f t="shared" si="2"/>
        <v>0.25</v>
      </c>
      <c r="J4" s="23">
        <f t="shared" si="2"/>
        <v>0.75</v>
      </c>
      <c r="K4" s="23">
        <f t="shared" si="2"/>
        <v>0</v>
      </c>
      <c r="L4" s="23">
        <f t="shared" si="2"/>
        <v>0</v>
      </c>
      <c r="M4" s="23">
        <f t="shared" si="2"/>
        <v>0</v>
      </c>
      <c r="N4" s="23">
        <f t="shared" si="2"/>
        <v>0</v>
      </c>
      <c r="O4" s="23">
        <f t="shared" si="2"/>
        <v>20</v>
      </c>
      <c r="P4" s="23">
        <f t="shared" si="2"/>
        <v>0.04</v>
      </c>
      <c r="Q4" s="23">
        <f t="shared" si="2"/>
        <v>0.06</v>
      </c>
      <c r="R4">
        <v>0</v>
      </c>
      <c r="S4">
        <v>1</v>
      </c>
      <c r="T4">
        <v>1</v>
      </c>
      <c r="U4" s="23">
        <v>0</v>
      </c>
      <c r="V4" s="23">
        <v>0</v>
      </c>
      <c r="W4" s="23">
        <v>1</v>
      </c>
      <c r="X4">
        <v>0</v>
      </c>
      <c r="Y4" s="9">
        <v>1</v>
      </c>
      <c r="Z4" s="23">
        <v>1</v>
      </c>
      <c r="AA4" s="20">
        <v>1</v>
      </c>
      <c r="AB4" s="12">
        <v>0</v>
      </c>
      <c r="AC4" s="20">
        <v>0</v>
      </c>
      <c r="AD4" s="20">
        <v>0</v>
      </c>
      <c r="AE4" s="23">
        <v>0</v>
      </c>
      <c r="AF4" s="23">
        <v>0</v>
      </c>
      <c r="AG4" s="26">
        <v>1</v>
      </c>
      <c r="AH4" s="26">
        <v>0</v>
      </c>
      <c r="AI4" s="26">
        <v>0</v>
      </c>
      <c r="AJ4" s="26">
        <v>0</v>
      </c>
      <c r="AK4" t="str">
        <f t="shared" si="0"/>
        <v>CCGT_Cogen_CCS</v>
      </c>
      <c r="AL4" s="23" t="s">
        <v>43</v>
      </c>
    </row>
    <row r="5" spans="1:38" s="19" customFormat="1">
      <c r="A5" s="23">
        <v>8</v>
      </c>
      <c r="B5" s="19">
        <v>34</v>
      </c>
      <c r="C5" s="19" t="s">
        <v>164</v>
      </c>
      <c r="D5" s="19">
        <v>2020</v>
      </c>
      <c r="E5" s="19" t="s">
        <v>117</v>
      </c>
      <c r="F5" s="20">
        <v>91289</v>
      </c>
      <c r="G5" s="19">
        <v>10.08</v>
      </c>
      <c r="H5" s="20">
        <f t="shared" ref="H5:O5" si="3">H2</f>
        <v>2</v>
      </c>
      <c r="I5" s="23">
        <f t="shared" si="3"/>
        <v>0.25</v>
      </c>
      <c r="J5" s="23">
        <f t="shared" si="3"/>
        <v>0.75</v>
      </c>
      <c r="K5" s="23">
        <f t="shared" si="3"/>
        <v>0</v>
      </c>
      <c r="L5" s="23">
        <f t="shared" si="3"/>
        <v>0</v>
      </c>
      <c r="M5" s="23">
        <f t="shared" si="3"/>
        <v>0</v>
      </c>
      <c r="N5" s="23">
        <f t="shared" si="3"/>
        <v>0</v>
      </c>
      <c r="O5" s="23">
        <f t="shared" si="3"/>
        <v>20</v>
      </c>
      <c r="P5" s="23">
        <f>0.04</f>
        <v>0.04</v>
      </c>
      <c r="Q5" s="23">
        <f>0.06</f>
        <v>0.06</v>
      </c>
      <c r="R5" s="19">
        <v>0</v>
      </c>
      <c r="S5" s="19">
        <v>0</v>
      </c>
      <c r="T5" s="19">
        <v>0</v>
      </c>
      <c r="U5" s="23">
        <v>0</v>
      </c>
      <c r="V5" s="23">
        <v>1</v>
      </c>
      <c r="W5" s="23">
        <v>0</v>
      </c>
      <c r="X5" s="19">
        <v>0</v>
      </c>
      <c r="Y5" s="19">
        <v>1</v>
      </c>
      <c r="Z5" s="23">
        <v>0</v>
      </c>
      <c r="AA5" s="20">
        <v>1</v>
      </c>
      <c r="AB5" s="19">
        <v>0</v>
      </c>
      <c r="AC5" s="20">
        <v>0</v>
      </c>
      <c r="AD5" s="20">
        <v>0</v>
      </c>
      <c r="AE5" s="23">
        <v>0.38</v>
      </c>
      <c r="AF5" s="23">
        <v>0.33</v>
      </c>
      <c r="AG5" s="26">
        <v>0.4</v>
      </c>
      <c r="AH5" s="26">
        <v>0.33</v>
      </c>
      <c r="AI5" s="26">
        <v>9.16</v>
      </c>
      <c r="AJ5" s="26">
        <v>10.3</v>
      </c>
      <c r="AK5" s="23" t="str">
        <f t="shared" si="0"/>
        <v>CCGT_CCS</v>
      </c>
      <c r="AL5" s="23" t="s">
        <v>177</v>
      </c>
    </row>
    <row r="6" spans="1:38" s="3" customFormat="1">
      <c r="A6" s="23">
        <v>8</v>
      </c>
      <c r="B6">
        <v>20</v>
      </c>
      <c r="C6" s="14" t="s">
        <v>100</v>
      </c>
      <c r="D6" s="23">
        <v>0</v>
      </c>
      <c r="E6" t="str">
        <f>E2</f>
        <v>Gas</v>
      </c>
      <c r="F6" s="23">
        <f>F2</f>
        <v>91289</v>
      </c>
      <c r="H6" s="16">
        <v>2</v>
      </c>
      <c r="I6" s="16">
        <v>0.25</v>
      </c>
      <c r="J6" s="16">
        <v>0.75</v>
      </c>
      <c r="K6" s="16">
        <v>0</v>
      </c>
      <c r="L6" s="16">
        <v>0</v>
      </c>
      <c r="M6" s="16">
        <v>0</v>
      </c>
      <c r="N6" s="16">
        <v>0</v>
      </c>
      <c r="O6" s="3">
        <v>20</v>
      </c>
      <c r="P6" s="3">
        <f>P2</f>
        <v>0.04</v>
      </c>
      <c r="Q6" s="23">
        <f>Q2</f>
        <v>0.06</v>
      </c>
      <c r="R6" s="3">
        <v>0</v>
      </c>
      <c r="S6" s="3">
        <v>1</v>
      </c>
      <c r="T6" s="3">
        <v>0</v>
      </c>
      <c r="U6" s="23">
        <v>0</v>
      </c>
      <c r="V6" s="23">
        <v>1</v>
      </c>
      <c r="W6" s="23">
        <v>0</v>
      </c>
      <c r="X6" s="3">
        <v>0</v>
      </c>
      <c r="Y6">
        <v>0</v>
      </c>
      <c r="Z6" s="23">
        <v>0</v>
      </c>
      <c r="AA6" s="20">
        <v>0</v>
      </c>
      <c r="AB6" s="12">
        <v>0</v>
      </c>
      <c r="AC6">
        <v>0</v>
      </c>
      <c r="AD6">
        <v>0</v>
      </c>
      <c r="AE6" s="23">
        <v>0.38</v>
      </c>
      <c r="AF6" s="23">
        <v>0.33</v>
      </c>
      <c r="AG6" s="26">
        <v>0.4</v>
      </c>
      <c r="AH6" s="26">
        <v>0.33</v>
      </c>
      <c r="AI6" s="26">
        <v>9.16</v>
      </c>
      <c r="AJ6" s="26">
        <v>10.3</v>
      </c>
      <c r="AK6" s="23" t="str">
        <f t="shared" si="0"/>
        <v>CCGT_EP</v>
      </c>
      <c r="AL6" s="23" t="s">
        <v>219</v>
      </c>
    </row>
    <row r="7" spans="1:38" s="15" customFormat="1">
      <c r="A7" s="23">
        <v>8</v>
      </c>
      <c r="B7" s="15">
        <v>32</v>
      </c>
      <c r="C7" s="15" t="s">
        <v>93</v>
      </c>
      <c r="D7" s="23">
        <v>0</v>
      </c>
      <c r="E7" s="15" t="str">
        <f>E6</f>
        <v>Gas</v>
      </c>
      <c r="F7" s="23">
        <f>F6</f>
        <v>91289</v>
      </c>
      <c r="H7" s="23">
        <f t="shared" ref="H7:Q7" si="4">H6</f>
        <v>2</v>
      </c>
      <c r="I7" s="23">
        <f t="shared" si="4"/>
        <v>0.25</v>
      </c>
      <c r="J7" s="23">
        <f t="shared" si="4"/>
        <v>0.75</v>
      </c>
      <c r="K7" s="23">
        <f t="shared" si="4"/>
        <v>0</v>
      </c>
      <c r="L7" s="23">
        <f t="shared" si="4"/>
        <v>0</v>
      </c>
      <c r="M7" s="23">
        <f t="shared" si="4"/>
        <v>0</v>
      </c>
      <c r="N7" s="23">
        <f t="shared" si="4"/>
        <v>0</v>
      </c>
      <c r="O7" s="23">
        <f t="shared" si="4"/>
        <v>20</v>
      </c>
      <c r="P7" s="23">
        <f t="shared" si="4"/>
        <v>0.04</v>
      </c>
      <c r="Q7" s="23">
        <f t="shared" si="4"/>
        <v>0.06</v>
      </c>
      <c r="R7" s="15">
        <v>0</v>
      </c>
      <c r="S7" s="15">
        <v>1</v>
      </c>
      <c r="T7" s="15">
        <v>1</v>
      </c>
      <c r="U7" s="23">
        <v>0</v>
      </c>
      <c r="V7" s="23">
        <v>0</v>
      </c>
      <c r="W7" s="23">
        <v>1</v>
      </c>
      <c r="X7" s="15">
        <v>0</v>
      </c>
      <c r="Y7" s="15">
        <v>0</v>
      </c>
      <c r="Z7" s="23">
        <v>1</v>
      </c>
      <c r="AA7" s="20">
        <v>0</v>
      </c>
      <c r="AB7" s="15">
        <v>0</v>
      </c>
      <c r="AC7">
        <v>0</v>
      </c>
      <c r="AD7">
        <v>0</v>
      </c>
      <c r="AE7" s="23">
        <v>0</v>
      </c>
      <c r="AF7" s="23">
        <v>0</v>
      </c>
      <c r="AG7" s="26">
        <v>1</v>
      </c>
      <c r="AH7" s="26">
        <v>0</v>
      </c>
      <c r="AI7" s="26">
        <v>0</v>
      </c>
      <c r="AJ7" s="26">
        <v>0</v>
      </c>
      <c r="AK7" s="23" t="str">
        <f t="shared" si="0"/>
        <v>CCGT_Cogen_EP</v>
      </c>
      <c r="AL7" s="23" t="s">
        <v>132</v>
      </c>
    </row>
    <row r="8" spans="1:38">
      <c r="A8" s="23">
        <v>8</v>
      </c>
      <c r="B8" s="3">
        <v>2</v>
      </c>
      <c r="C8" t="s">
        <v>71</v>
      </c>
      <c r="D8" s="23">
        <v>2010</v>
      </c>
      <c r="E8" t="s">
        <v>49</v>
      </c>
      <c r="F8">
        <v>91289</v>
      </c>
      <c r="G8">
        <v>10.39</v>
      </c>
      <c r="H8">
        <v>2</v>
      </c>
      <c r="I8" s="3">
        <v>0.25</v>
      </c>
      <c r="J8" s="3">
        <v>0.75</v>
      </c>
      <c r="K8" s="3">
        <v>0</v>
      </c>
      <c r="L8" s="3">
        <v>0</v>
      </c>
      <c r="M8" s="3">
        <v>0</v>
      </c>
      <c r="N8" s="3">
        <v>0</v>
      </c>
      <c r="O8">
        <v>20</v>
      </c>
      <c r="P8">
        <v>0.03</v>
      </c>
      <c r="Q8">
        <v>0.05</v>
      </c>
      <c r="R8">
        <v>0</v>
      </c>
      <c r="S8">
        <v>0</v>
      </c>
      <c r="T8">
        <v>0</v>
      </c>
      <c r="U8" s="23">
        <v>0</v>
      </c>
      <c r="V8" s="23">
        <v>1</v>
      </c>
      <c r="W8" s="23">
        <v>0</v>
      </c>
      <c r="X8">
        <v>0</v>
      </c>
      <c r="Y8">
        <v>1</v>
      </c>
      <c r="Z8" s="23">
        <v>0</v>
      </c>
      <c r="AA8" s="20">
        <v>0</v>
      </c>
      <c r="AB8" s="12">
        <v>0</v>
      </c>
      <c r="AC8">
        <v>0</v>
      </c>
      <c r="AD8">
        <v>0</v>
      </c>
      <c r="AE8" s="23">
        <v>0.5</v>
      </c>
      <c r="AF8" s="23">
        <v>0.1</v>
      </c>
      <c r="AG8" s="26">
        <v>0</v>
      </c>
      <c r="AH8" s="26">
        <v>0</v>
      </c>
      <c r="AI8" s="26">
        <v>0.22</v>
      </c>
      <c r="AJ8" s="26">
        <v>0.86</v>
      </c>
      <c r="AK8" s="23" t="str">
        <f t="shared" si="0"/>
        <v>Gas_Combustion_Turbine</v>
      </c>
      <c r="AL8" s="23"/>
    </row>
    <row r="9" spans="1:38">
      <c r="A9" s="23">
        <v>8</v>
      </c>
      <c r="B9" s="3">
        <v>101</v>
      </c>
      <c r="C9" t="str">
        <f>SUBSTITUTE(C13,"_EP", "")</f>
        <v>Gas_Combustion_Turbine_Cogen</v>
      </c>
      <c r="D9" s="23">
        <f>D8</f>
        <v>2010</v>
      </c>
      <c r="E9" s="23" t="str">
        <f>E13</f>
        <v>Gas</v>
      </c>
      <c r="F9" s="23">
        <f>F8</f>
        <v>91289</v>
      </c>
      <c r="G9" s="23"/>
      <c r="H9" s="23">
        <f t="shared" ref="H9:Q9" si="5">H8</f>
        <v>2</v>
      </c>
      <c r="I9" s="23">
        <f t="shared" si="5"/>
        <v>0.25</v>
      </c>
      <c r="J9" s="23">
        <f t="shared" si="5"/>
        <v>0.75</v>
      </c>
      <c r="K9" s="23">
        <f t="shared" si="5"/>
        <v>0</v>
      </c>
      <c r="L9" s="23">
        <f t="shared" si="5"/>
        <v>0</v>
      </c>
      <c r="M9" s="23">
        <f t="shared" si="5"/>
        <v>0</v>
      </c>
      <c r="N9" s="23">
        <f t="shared" si="5"/>
        <v>0</v>
      </c>
      <c r="O9" s="23">
        <f t="shared" si="5"/>
        <v>20</v>
      </c>
      <c r="P9" s="23">
        <f t="shared" si="5"/>
        <v>0.03</v>
      </c>
      <c r="Q9" s="23">
        <f t="shared" si="5"/>
        <v>0.05</v>
      </c>
      <c r="R9" s="23">
        <f>R13</f>
        <v>0</v>
      </c>
      <c r="S9" s="23">
        <f>S13</f>
        <v>1</v>
      </c>
      <c r="T9" s="23">
        <f>T13</f>
        <v>1</v>
      </c>
      <c r="U9" s="23">
        <v>0</v>
      </c>
      <c r="V9" s="23">
        <f>V13</f>
        <v>0</v>
      </c>
      <c r="W9" s="23">
        <f>W13</f>
        <v>1</v>
      </c>
      <c r="X9" s="23">
        <f>X13</f>
        <v>0</v>
      </c>
      <c r="Y9" s="23">
        <v>1</v>
      </c>
      <c r="Z9" s="23">
        <f>Z13</f>
        <v>1</v>
      </c>
      <c r="AA9" s="23">
        <f>AA13</f>
        <v>0</v>
      </c>
      <c r="AB9" s="23">
        <f>AB13</f>
        <v>0</v>
      </c>
      <c r="AC9" s="23">
        <f>AC13</f>
        <v>0</v>
      </c>
      <c r="AD9" s="23">
        <f>AD13</f>
        <v>0</v>
      </c>
      <c r="AE9" s="23">
        <v>0</v>
      </c>
      <c r="AF9" s="23">
        <v>0</v>
      </c>
      <c r="AG9" s="26">
        <v>1</v>
      </c>
      <c r="AH9" s="26">
        <v>0</v>
      </c>
      <c r="AI9" s="26">
        <v>0</v>
      </c>
      <c r="AJ9" s="26">
        <v>0</v>
      </c>
      <c r="AK9" s="23" t="str">
        <f t="shared" si="0"/>
        <v>Gas_Combustion_Turbine_Cogen</v>
      </c>
      <c r="AL9" s="23" t="s">
        <v>87</v>
      </c>
    </row>
    <row r="10" spans="1:38">
      <c r="A10" s="23">
        <v>8</v>
      </c>
      <c r="B10" s="3">
        <v>111</v>
      </c>
      <c r="C10" s="23" t="s">
        <v>24</v>
      </c>
      <c r="D10" s="23">
        <f>D11</f>
        <v>2020</v>
      </c>
      <c r="E10" s="23" t="s">
        <v>187</v>
      </c>
      <c r="F10" s="23">
        <v>91289</v>
      </c>
      <c r="H10">
        <f t="shared" ref="H10:Q10" si="6">H11</f>
        <v>2</v>
      </c>
      <c r="I10" s="23">
        <f t="shared" si="6"/>
        <v>0.25</v>
      </c>
      <c r="J10" s="23">
        <f t="shared" si="6"/>
        <v>0.75</v>
      </c>
      <c r="K10" s="23">
        <f t="shared" si="6"/>
        <v>0</v>
      </c>
      <c r="L10" s="23">
        <f t="shared" si="6"/>
        <v>0</v>
      </c>
      <c r="M10" s="23">
        <f t="shared" si="6"/>
        <v>0</v>
      </c>
      <c r="N10" s="23">
        <f t="shared" si="6"/>
        <v>0</v>
      </c>
      <c r="O10" s="23">
        <f t="shared" si="6"/>
        <v>20</v>
      </c>
      <c r="P10" s="23">
        <f t="shared" si="6"/>
        <v>0.03</v>
      </c>
      <c r="Q10" s="23">
        <f t="shared" si="6"/>
        <v>0.05</v>
      </c>
      <c r="R10">
        <v>0</v>
      </c>
      <c r="S10">
        <v>1</v>
      </c>
      <c r="T10">
        <v>1</v>
      </c>
      <c r="U10" s="23">
        <v>0</v>
      </c>
      <c r="V10" s="23">
        <v>0</v>
      </c>
      <c r="W10" s="23">
        <v>1</v>
      </c>
      <c r="X10">
        <v>0</v>
      </c>
      <c r="Y10" s="9">
        <v>1</v>
      </c>
      <c r="Z10" s="23">
        <v>1</v>
      </c>
      <c r="AA10" s="20">
        <v>1</v>
      </c>
      <c r="AB10" s="12">
        <v>0</v>
      </c>
      <c r="AC10" s="20">
        <v>0</v>
      </c>
      <c r="AD10" s="20">
        <v>0</v>
      </c>
      <c r="AE10" s="23">
        <v>0</v>
      </c>
      <c r="AF10" s="23">
        <v>0</v>
      </c>
      <c r="AG10" s="26">
        <v>1</v>
      </c>
      <c r="AH10" s="26">
        <v>0</v>
      </c>
      <c r="AI10" s="26">
        <v>0</v>
      </c>
      <c r="AJ10" s="26">
        <v>0</v>
      </c>
      <c r="AK10" s="23" t="str">
        <f t="shared" si="0"/>
        <v>Gas_Combustion_Turbine_Cogen_CCS</v>
      </c>
      <c r="AL10" s="23" t="s">
        <v>141</v>
      </c>
    </row>
    <row r="11" spans="1:38" s="19" customFormat="1">
      <c r="A11" s="23">
        <v>8</v>
      </c>
      <c r="B11" s="19">
        <v>35</v>
      </c>
      <c r="C11" s="19" t="s">
        <v>165</v>
      </c>
      <c r="D11" s="23">
        <v>2020</v>
      </c>
      <c r="E11" s="19" t="s">
        <v>117</v>
      </c>
      <c r="F11" s="20">
        <v>91289</v>
      </c>
      <c r="G11" s="19">
        <f>G8*(G5/G2)</f>
        <v>15.619865771812082</v>
      </c>
      <c r="H11" s="20">
        <f t="shared" ref="H11:Q11" si="7">H8</f>
        <v>2</v>
      </c>
      <c r="I11" s="23">
        <f t="shared" si="7"/>
        <v>0.25</v>
      </c>
      <c r="J11" s="23">
        <f t="shared" si="7"/>
        <v>0.75</v>
      </c>
      <c r="K11" s="23">
        <f t="shared" si="7"/>
        <v>0</v>
      </c>
      <c r="L11" s="23">
        <f t="shared" si="7"/>
        <v>0</v>
      </c>
      <c r="M11" s="23">
        <f t="shared" si="7"/>
        <v>0</v>
      </c>
      <c r="N11" s="23">
        <f t="shared" si="7"/>
        <v>0</v>
      </c>
      <c r="O11" s="23">
        <f t="shared" si="7"/>
        <v>20</v>
      </c>
      <c r="P11" s="23">
        <f t="shared" si="7"/>
        <v>0.03</v>
      </c>
      <c r="Q11" s="23">
        <f t="shared" si="7"/>
        <v>0.05</v>
      </c>
      <c r="R11" s="19">
        <v>0</v>
      </c>
      <c r="S11" s="19">
        <v>0</v>
      </c>
      <c r="T11" s="19">
        <v>0</v>
      </c>
      <c r="U11" s="23">
        <v>0</v>
      </c>
      <c r="V11" s="23">
        <v>1</v>
      </c>
      <c r="W11" s="23">
        <v>0</v>
      </c>
      <c r="X11" s="20">
        <v>0</v>
      </c>
      <c r="Y11" s="20">
        <v>1</v>
      </c>
      <c r="Z11" s="23">
        <v>0</v>
      </c>
      <c r="AA11" s="20">
        <v>1</v>
      </c>
      <c r="AB11" s="20">
        <v>0</v>
      </c>
      <c r="AC11" s="20">
        <v>0</v>
      </c>
      <c r="AD11" s="20">
        <v>0</v>
      </c>
      <c r="AE11" s="23">
        <v>0.5</v>
      </c>
      <c r="AF11" s="23">
        <v>0.1</v>
      </c>
      <c r="AG11" s="26">
        <v>0</v>
      </c>
      <c r="AH11" s="26">
        <v>0</v>
      </c>
      <c r="AI11" s="26">
        <v>0.22</v>
      </c>
      <c r="AJ11" s="26">
        <v>0.86</v>
      </c>
      <c r="AK11" s="23" t="str">
        <f t="shared" si="0"/>
        <v>Gas_Combustion_Turbine_CCS</v>
      </c>
      <c r="AL11" s="23" t="s">
        <v>0</v>
      </c>
    </row>
    <row r="12" spans="1:38" s="14" customFormat="1">
      <c r="A12" s="23">
        <v>8</v>
      </c>
      <c r="B12" s="14">
        <v>17</v>
      </c>
      <c r="C12" s="14" t="s">
        <v>101</v>
      </c>
      <c r="D12" s="14">
        <v>0</v>
      </c>
      <c r="E12" s="14" t="str">
        <f>E8</f>
        <v>Gas</v>
      </c>
      <c r="F12" s="23">
        <f>F8</f>
        <v>91289</v>
      </c>
      <c r="H12" s="23">
        <v>1</v>
      </c>
      <c r="I12" s="23">
        <v>1</v>
      </c>
      <c r="J12" s="23">
        <v>0</v>
      </c>
      <c r="K12" s="23">
        <f t="shared" ref="K12:Q12" si="8">K8</f>
        <v>0</v>
      </c>
      <c r="L12" s="23">
        <f t="shared" si="8"/>
        <v>0</v>
      </c>
      <c r="M12" s="23">
        <f t="shared" si="8"/>
        <v>0</v>
      </c>
      <c r="N12" s="23">
        <f t="shared" si="8"/>
        <v>0</v>
      </c>
      <c r="O12" s="23">
        <f t="shared" si="8"/>
        <v>20</v>
      </c>
      <c r="P12" s="23">
        <f t="shared" si="8"/>
        <v>0.03</v>
      </c>
      <c r="Q12" s="23">
        <f t="shared" si="8"/>
        <v>0.05</v>
      </c>
      <c r="R12" s="14">
        <v>0</v>
      </c>
      <c r="S12" s="14">
        <v>1</v>
      </c>
      <c r="T12" s="14">
        <v>0</v>
      </c>
      <c r="U12" s="23">
        <v>0</v>
      </c>
      <c r="V12" s="23">
        <v>1</v>
      </c>
      <c r="W12" s="23">
        <v>0</v>
      </c>
      <c r="X12" s="14">
        <v>0</v>
      </c>
      <c r="Y12" s="14">
        <v>0</v>
      </c>
      <c r="Z12" s="23">
        <v>0</v>
      </c>
      <c r="AA12" s="20">
        <v>0</v>
      </c>
      <c r="AB12" s="14">
        <v>0</v>
      </c>
      <c r="AC12">
        <v>0</v>
      </c>
      <c r="AD12">
        <v>0</v>
      </c>
      <c r="AE12" s="23">
        <v>0.5</v>
      </c>
      <c r="AF12" s="23">
        <v>0.1</v>
      </c>
      <c r="AG12" s="26">
        <v>0</v>
      </c>
      <c r="AH12" s="26">
        <v>0</v>
      </c>
      <c r="AI12" s="26">
        <v>0.22</v>
      </c>
      <c r="AJ12" s="26">
        <v>0.86</v>
      </c>
      <c r="AK12" s="23" t="str">
        <f t="shared" si="0"/>
        <v>Gas_Combustion_Turbine_EP</v>
      </c>
      <c r="AL12" s="25" t="s">
        <v>33</v>
      </c>
    </row>
    <row r="13" spans="1:38" s="15" customFormat="1">
      <c r="A13" s="23">
        <v>8</v>
      </c>
      <c r="B13" s="15">
        <v>29</v>
      </c>
      <c r="C13" s="15" t="s">
        <v>120</v>
      </c>
      <c r="D13" s="23">
        <f>D12</f>
        <v>0</v>
      </c>
      <c r="E13" s="15" t="s">
        <v>163</v>
      </c>
      <c r="F13" s="15">
        <f>F12</f>
        <v>91289</v>
      </c>
      <c r="H13" s="23">
        <f t="shared" ref="H13:Q13" si="9">H12</f>
        <v>1</v>
      </c>
      <c r="I13" s="23">
        <f t="shared" si="9"/>
        <v>1</v>
      </c>
      <c r="J13" s="23">
        <f t="shared" si="9"/>
        <v>0</v>
      </c>
      <c r="K13" s="23">
        <f t="shared" si="9"/>
        <v>0</v>
      </c>
      <c r="L13" s="23">
        <f t="shared" si="9"/>
        <v>0</v>
      </c>
      <c r="M13" s="23">
        <f t="shared" si="9"/>
        <v>0</v>
      </c>
      <c r="N13" s="23">
        <f t="shared" si="9"/>
        <v>0</v>
      </c>
      <c r="O13" s="23">
        <f t="shared" si="9"/>
        <v>20</v>
      </c>
      <c r="P13" s="23">
        <f t="shared" si="9"/>
        <v>0.03</v>
      </c>
      <c r="Q13" s="23">
        <f t="shared" si="9"/>
        <v>0.05</v>
      </c>
      <c r="R13" s="15">
        <v>0</v>
      </c>
      <c r="S13" s="15">
        <v>1</v>
      </c>
      <c r="T13" s="15">
        <v>1</v>
      </c>
      <c r="U13" s="23">
        <v>0</v>
      </c>
      <c r="V13" s="23">
        <v>0</v>
      </c>
      <c r="W13" s="23">
        <v>1</v>
      </c>
      <c r="X13" s="15">
        <v>0</v>
      </c>
      <c r="Y13" s="15">
        <v>0</v>
      </c>
      <c r="Z13" s="23">
        <v>1</v>
      </c>
      <c r="AA13" s="20">
        <v>0</v>
      </c>
      <c r="AB13" s="15">
        <v>0</v>
      </c>
      <c r="AC13">
        <v>0</v>
      </c>
      <c r="AD13">
        <v>0</v>
      </c>
      <c r="AE13" s="23">
        <v>0</v>
      </c>
      <c r="AF13" s="23">
        <v>0</v>
      </c>
      <c r="AG13" s="26">
        <v>1</v>
      </c>
      <c r="AH13" s="26">
        <v>0</v>
      </c>
      <c r="AI13" s="26">
        <v>0</v>
      </c>
      <c r="AJ13" s="26">
        <v>0</v>
      </c>
      <c r="AK13" s="23" t="str">
        <f t="shared" si="0"/>
        <v>Gas_Combustion_Turbine_Cogen_EP</v>
      </c>
      <c r="AL13" s="23" t="s">
        <v>31</v>
      </c>
    </row>
    <row r="14" spans="1:38">
      <c r="A14" s="23">
        <v>8</v>
      </c>
      <c r="B14" s="3">
        <v>104</v>
      </c>
      <c r="C14" t="str">
        <f>SUBSTITUTE(C17,"_EP", "")</f>
        <v>Gas_Internal_Combustion_Engine_Cogen</v>
      </c>
      <c r="D14" s="23">
        <v>2010</v>
      </c>
      <c r="E14" s="23" t="str">
        <f>E17</f>
        <v>Gas</v>
      </c>
      <c r="F14" s="23">
        <f>F17</f>
        <v>91289</v>
      </c>
      <c r="G14" s="23"/>
      <c r="H14" s="23">
        <f t="shared" ref="H14:Q14" si="10">H17</f>
        <v>1</v>
      </c>
      <c r="I14" s="23">
        <f t="shared" si="10"/>
        <v>1</v>
      </c>
      <c r="J14" s="23">
        <f t="shared" si="10"/>
        <v>0</v>
      </c>
      <c r="K14" s="23">
        <f t="shared" si="10"/>
        <v>0</v>
      </c>
      <c r="L14" s="23">
        <f t="shared" si="10"/>
        <v>0</v>
      </c>
      <c r="M14" s="23">
        <f t="shared" si="10"/>
        <v>0</v>
      </c>
      <c r="N14" s="23">
        <f t="shared" si="10"/>
        <v>0</v>
      </c>
      <c r="O14" s="23">
        <f t="shared" si="10"/>
        <v>20</v>
      </c>
      <c r="P14" s="23">
        <f t="shared" si="10"/>
        <v>0.03</v>
      </c>
      <c r="Q14" s="23">
        <f t="shared" si="10"/>
        <v>0.05</v>
      </c>
      <c r="R14" s="23">
        <v>0</v>
      </c>
      <c r="S14" s="23">
        <v>1</v>
      </c>
      <c r="T14" s="23">
        <v>1</v>
      </c>
      <c r="U14" s="23">
        <v>0</v>
      </c>
      <c r="V14" s="23">
        <v>0</v>
      </c>
      <c r="W14" s="23">
        <v>1</v>
      </c>
      <c r="X14" s="23">
        <v>0</v>
      </c>
      <c r="Y14" s="23">
        <v>1</v>
      </c>
      <c r="Z14" s="23">
        <v>1</v>
      </c>
      <c r="AA14" s="23">
        <v>0</v>
      </c>
      <c r="AB14" s="23">
        <v>0</v>
      </c>
      <c r="AC14" s="23">
        <v>0</v>
      </c>
      <c r="AD14" s="23">
        <v>0</v>
      </c>
      <c r="AE14" s="23">
        <v>0</v>
      </c>
      <c r="AF14" s="23">
        <v>0</v>
      </c>
      <c r="AG14" s="26">
        <v>1</v>
      </c>
      <c r="AH14" s="26">
        <v>0</v>
      </c>
      <c r="AI14" s="26">
        <v>0</v>
      </c>
      <c r="AJ14" s="26">
        <v>0</v>
      </c>
      <c r="AK14" s="23" t="str">
        <f t="shared" si="0"/>
        <v>Gas_Internal_Combustion_Engine_Cogen</v>
      </c>
      <c r="AL14" s="23" t="s">
        <v>18</v>
      </c>
    </row>
    <row r="15" spans="1:38" s="23" customFormat="1">
      <c r="A15" s="23">
        <v>8</v>
      </c>
      <c r="B15" s="23">
        <v>112</v>
      </c>
      <c r="C15" s="23" t="s">
        <v>138</v>
      </c>
      <c r="D15" s="23">
        <v>2020</v>
      </c>
      <c r="E15" s="23" t="s">
        <v>187</v>
      </c>
      <c r="F15" s="23">
        <f>F10</f>
        <v>91289</v>
      </c>
      <c r="H15" s="23">
        <f t="shared" ref="H15:T15" si="11">H10</f>
        <v>2</v>
      </c>
      <c r="I15" s="23">
        <f t="shared" si="11"/>
        <v>0.25</v>
      </c>
      <c r="J15" s="23">
        <f t="shared" si="11"/>
        <v>0.75</v>
      </c>
      <c r="K15" s="23">
        <f t="shared" si="11"/>
        <v>0</v>
      </c>
      <c r="L15" s="23">
        <f t="shared" si="11"/>
        <v>0</v>
      </c>
      <c r="M15" s="23">
        <f t="shared" si="11"/>
        <v>0</v>
      </c>
      <c r="N15" s="23">
        <f t="shared" si="11"/>
        <v>0</v>
      </c>
      <c r="O15" s="23">
        <f t="shared" si="11"/>
        <v>20</v>
      </c>
      <c r="P15" s="23">
        <f t="shared" si="11"/>
        <v>0.03</v>
      </c>
      <c r="Q15" s="23">
        <f t="shared" si="11"/>
        <v>0.05</v>
      </c>
      <c r="R15" s="23">
        <f t="shared" si="11"/>
        <v>0</v>
      </c>
      <c r="S15" s="23">
        <f t="shared" si="11"/>
        <v>1</v>
      </c>
      <c r="T15" s="23">
        <f t="shared" si="11"/>
        <v>1</v>
      </c>
      <c r="U15" s="23">
        <v>0</v>
      </c>
      <c r="V15" s="23">
        <f t="shared" ref="V15:AF15" si="12">V10</f>
        <v>0</v>
      </c>
      <c r="W15" s="23">
        <f t="shared" si="12"/>
        <v>1</v>
      </c>
      <c r="X15" s="23">
        <f t="shared" si="12"/>
        <v>0</v>
      </c>
      <c r="Y15" s="23">
        <f t="shared" si="12"/>
        <v>1</v>
      </c>
      <c r="Z15" s="23">
        <f t="shared" si="12"/>
        <v>1</v>
      </c>
      <c r="AA15" s="23">
        <f t="shared" si="12"/>
        <v>1</v>
      </c>
      <c r="AB15" s="23">
        <f t="shared" si="12"/>
        <v>0</v>
      </c>
      <c r="AC15" s="23">
        <f t="shared" si="12"/>
        <v>0</v>
      </c>
      <c r="AD15" s="23">
        <f t="shared" si="12"/>
        <v>0</v>
      </c>
      <c r="AE15" s="23">
        <f t="shared" si="12"/>
        <v>0</v>
      </c>
      <c r="AF15" s="23">
        <f t="shared" si="12"/>
        <v>0</v>
      </c>
      <c r="AG15" s="26">
        <v>1</v>
      </c>
      <c r="AH15" s="26">
        <v>0</v>
      </c>
      <c r="AI15" s="26">
        <v>0</v>
      </c>
      <c r="AJ15" s="26">
        <v>0</v>
      </c>
      <c r="AK15" s="23" t="str">
        <f t="shared" si="0"/>
        <v>Gas_Internal_Combustion_Engine_Cogen_CCS</v>
      </c>
      <c r="AL15" s="23" t="s">
        <v>20</v>
      </c>
    </row>
    <row r="16" spans="1:38" s="23" customFormat="1">
      <c r="A16" s="23">
        <v>8</v>
      </c>
      <c r="B16" s="23">
        <v>24</v>
      </c>
      <c r="C16" s="23" t="s">
        <v>170</v>
      </c>
      <c r="D16" s="23">
        <v>0</v>
      </c>
      <c r="E16" s="23" t="str">
        <f>E12</f>
        <v>Gas</v>
      </c>
      <c r="F16" s="23">
        <f>F12</f>
        <v>91289</v>
      </c>
      <c r="H16" s="23">
        <f t="shared" ref="H16:Q16" si="13">H12</f>
        <v>1</v>
      </c>
      <c r="I16" s="23">
        <f t="shared" si="13"/>
        <v>1</v>
      </c>
      <c r="J16" s="23">
        <f t="shared" si="13"/>
        <v>0</v>
      </c>
      <c r="K16" s="23">
        <f t="shared" si="13"/>
        <v>0</v>
      </c>
      <c r="L16" s="23">
        <f t="shared" si="13"/>
        <v>0</v>
      </c>
      <c r="M16" s="23">
        <f t="shared" si="13"/>
        <v>0</v>
      </c>
      <c r="N16" s="23">
        <f t="shared" si="13"/>
        <v>0</v>
      </c>
      <c r="O16" s="23">
        <f t="shared" si="13"/>
        <v>20</v>
      </c>
      <c r="P16" s="23">
        <f t="shared" si="13"/>
        <v>0.03</v>
      </c>
      <c r="Q16" s="23">
        <f t="shared" si="13"/>
        <v>0.05</v>
      </c>
      <c r="R16" s="23">
        <v>0</v>
      </c>
      <c r="S16" s="23">
        <v>1</v>
      </c>
      <c r="T16" s="23">
        <v>0</v>
      </c>
      <c r="U16" s="23">
        <v>0</v>
      </c>
      <c r="V16" s="23">
        <v>1</v>
      </c>
      <c r="W16" s="23">
        <v>0</v>
      </c>
      <c r="X16" s="23">
        <v>0</v>
      </c>
      <c r="Y16" s="23">
        <v>0</v>
      </c>
      <c r="Z16" s="23">
        <v>0</v>
      </c>
      <c r="AA16" s="23">
        <v>0</v>
      </c>
      <c r="AB16" s="23">
        <v>0</v>
      </c>
      <c r="AC16" s="23">
        <v>0</v>
      </c>
      <c r="AD16" s="23">
        <v>0</v>
      </c>
      <c r="AE16" s="23">
        <v>0.5</v>
      </c>
      <c r="AF16" s="23">
        <v>0.1</v>
      </c>
      <c r="AG16" s="26">
        <v>0</v>
      </c>
      <c r="AH16" s="26">
        <v>0</v>
      </c>
      <c r="AI16" s="26">
        <v>0.22</v>
      </c>
      <c r="AJ16" s="26">
        <v>0.86</v>
      </c>
      <c r="AK16" s="23" t="str">
        <f t="shared" si="0"/>
        <v>Gas_Internal_Combustion_Engine_EP</v>
      </c>
      <c r="AL16" s="23" t="s">
        <v>54</v>
      </c>
    </row>
    <row r="17" spans="1:38" s="23" customFormat="1">
      <c r="A17" s="23">
        <v>8</v>
      </c>
      <c r="B17" s="23">
        <v>40</v>
      </c>
      <c r="C17" s="23" t="s">
        <v>92</v>
      </c>
      <c r="D17" s="23">
        <f>D16</f>
        <v>0</v>
      </c>
      <c r="E17" s="23" t="str">
        <f>E16</f>
        <v>Gas</v>
      </c>
      <c r="F17" s="23">
        <f>F16</f>
        <v>91289</v>
      </c>
      <c r="H17" s="23">
        <f t="shared" ref="H17:Q17" si="14">H16</f>
        <v>1</v>
      </c>
      <c r="I17" s="23">
        <f t="shared" si="14"/>
        <v>1</v>
      </c>
      <c r="J17" s="23">
        <f t="shared" si="14"/>
        <v>0</v>
      </c>
      <c r="K17" s="23">
        <f t="shared" si="14"/>
        <v>0</v>
      </c>
      <c r="L17" s="23">
        <f t="shared" si="14"/>
        <v>0</v>
      </c>
      <c r="M17" s="23">
        <f t="shared" si="14"/>
        <v>0</v>
      </c>
      <c r="N17" s="23">
        <f t="shared" si="14"/>
        <v>0</v>
      </c>
      <c r="O17" s="23">
        <f t="shared" si="14"/>
        <v>20</v>
      </c>
      <c r="P17" s="23">
        <f t="shared" si="14"/>
        <v>0.03</v>
      </c>
      <c r="Q17" s="23">
        <f t="shared" si="14"/>
        <v>0.05</v>
      </c>
      <c r="R17" s="23">
        <v>0</v>
      </c>
      <c r="S17" s="23">
        <v>1</v>
      </c>
      <c r="T17" s="23">
        <v>1</v>
      </c>
      <c r="U17" s="23">
        <v>0</v>
      </c>
      <c r="V17" s="23">
        <v>0</v>
      </c>
      <c r="W17" s="23">
        <v>1</v>
      </c>
      <c r="X17" s="23">
        <v>0</v>
      </c>
      <c r="Y17" s="23">
        <v>0</v>
      </c>
      <c r="Z17" s="23">
        <v>1</v>
      </c>
      <c r="AA17" s="23">
        <v>0</v>
      </c>
      <c r="AB17" s="23">
        <v>0</v>
      </c>
      <c r="AC17" s="23">
        <v>0</v>
      </c>
      <c r="AD17" s="23">
        <v>0</v>
      </c>
      <c r="AE17" s="23">
        <v>0</v>
      </c>
      <c r="AF17" s="23">
        <v>0</v>
      </c>
      <c r="AG17" s="26">
        <v>1</v>
      </c>
      <c r="AH17" s="26">
        <v>0</v>
      </c>
      <c r="AI17" s="26">
        <v>0</v>
      </c>
      <c r="AJ17" s="26">
        <v>0</v>
      </c>
      <c r="AK17" s="23" t="str">
        <f t="shared" si="0"/>
        <v>Gas_Internal_Combustion_Engine_Cogen_EP</v>
      </c>
      <c r="AL17" s="23" t="s">
        <v>42</v>
      </c>
    </row>
    <row r="18" spans="1:38">
      <c r="A18" s="23">
        <v>8</v>
      </c>
      <c r="B18" s="3">
        <v>102</v>
      </c>
      <c r="C18" t="str">
        <f>SUBSTITUTE(C21,"_EP", "")</f>
        <v>Gas_Steam_Turbine_Cogen</v>
      </c>
      <c r="D18" s="23">
        <v>2010</v>
      </c>
      <c r="E18" s="23" t="str">
        <f>E21</f>
        <v>Gas</v>
      </c>
      <c r="F18" s="23">
        <f>F21</f>
        <v>91289</v>
      </c>
      <c r="G18" s="23"/>
      <c r="H18" s="23">
        <f t="shared" ref="H18:O18" si="15">H20</f>
        <v>2</v>
      </c>
      <c r="I18" s="23">
        <f t="shared" si="15"/>
        <v>0.2</v>
      </c>
      <c r="J18" s="23">
        <f t="shared" si="15"/>
        <v>0.8</v>
      </c>
      <c r="K18" s="23">
        <f t="shared" si="15"/>
        <v>0</v>
      </c>
      <c r="L18" s="23">
        <f t="shared" si="15"/>
        <v>0</v>
      </c>
      <c r="M18" s="23">
        <f t="shared" si="15"/>
        <v>0</v>
      </c>
      <c r="N18" s="23">
        <f t="shared" si="15"/>
        <v>0</v>
      </c>
      <c r="O18" s="23">
        <f t="shared" si="15"/>
        <v>40</v>
      </c>
      <c r="P18" s="23">
        <v>0.1288</v>
      </c>
      <c r="Q18" s="23">
        <v>9.1499999999999998E-2</v>
      </c>
      <c r="R18" s="23">
        <f>R21</f>
        <v>0</v>
      </c>
      <c r="S18" s="23">
        <f>S21</f>
        <v>1</v>
      </c>
      <c r="T18" s="23">
        <f>T21</f>
        <v>1</v>
      </c>
      <c r="U18" s="23">
        <v>0</v>
      </c>
      <c r="V18" s="23">
        <f>V21</f>
        <v>0</v>
      </c>
      <c r="W18" s="23">
        <f>W21</f>
        <v>1</v>
      </c>
      <c r="X18" s="23">
        <f>X21</f>
        <v>0</v>
      </c>
      <c r="Y18" s="23">
        <v>1</v>
      </c>
      <c r="Z18" s="23">
        <f>Z21</f>
        <v>1</v>
      </c>
      <c r="AA18" s="23">
        <f>AA21</f>
        <v>0</v>
      </c>
      <c r="AB18" s="23">
        <f>AB21</f>
        <v>0</v>
      </c>
      <c r="AC18" s="23">
        <f>AC21</f>
        <v>0</v>
      </c>
      <c r="AD18" s="23">
        <f>AD21</f>
        <v>0</v>
      </c>
      <c r="AE18" s="23">
        <v>0</v>
      </c>
      <c r="AF18" s="23">
        <v>0</v>
      </c>
      <c r="AG18" s="26">
        <v>1</v>
      </c>
      <c r="AH18" s="26">
        <v>0</v>
      </c>
      <c r="AI18" s="26">
        <v>0</v>
      </c>
      <c r="AJ18" s="26">
        <v>0</v>
      </c>
      <c r="AK18" s="23" t="str">
        <f t="shared" si="0"/>
        <v>Gas_Steam_Turbine_Cogen</v>
      </c>
      <c r="AL18" s="23" t="str">
        <f>AL21</f>
        <v>Same as existing gas steam turbines, 75% capital cost and fixed cost</v>
      </c>
    </row>
    <row r="19" spans="1:38">
      <c r="A19" s="23">
        <v>8</v>
      </c>
      <c r="B19" s="3">
        <v>113</v>
      </c>
      <c r="C19" s="23" t="s">
        <v>19</v>
      </c>
      <c r="D19" s="23">
        <v>2020</v>
      </c>
      <c r="E19" s="23" t="s">
        <v>187</v>
      </c>
      <c r="F19" s="23">
        <f>F22</f>
        <v>91289</v>
      </c>
      <c r="H19" s="23">
        <f t="shared" ref="H19:O19" si="16">H20</f>
        <v>2</v>
      </c>
      <c r="I19" s="23">
        <f t="shared" si="16"/>
        <v>0.2</v>
      </c>
      <c r="J19" s="23">
        <f t="shared" si="16"/>
        <v>0.8</v>
      </c>
      <c r="K19" s="23">
        <f t="shared" si="16"/>
        <v>0</v>
      </c>
      <c r="L19" s="23">
        <f t="shared" si="16"/>
        <v>0</v>
      </c>
      <c r="M19" s="23">
        <f t="shared" si="16"/>
        <v>0</v>
      </c>
      <c r="N19" s="23">
        <f t="shared" si="16"/>
        <v>0</v>
      </c>
      <c r="O19" s="23">
        <f t="shared" si="16"/>
        <v>40</v>
      </c>
      <c r="P19" s="23">
        <f>P18</f>
        <v>0.1288</v>
      </c>
      <c r="Q19" s="23">
        <f>Q18</f>
        <v>9.1499999999999998E-2</v>
      </c>
      <c r="R19" s="23">
        <f>R18</f>
        <v>0</v>
      </c>
      <c r="S19" s="23">
        <f>S18</f>
        <v>1</v>
      </c>
      <c r="T19" s="23">
        <f>T18</f>
        <v>1</v>
      </c>
      <c r="U19" s="23">
        <v>0</v>
      </c>
      <c r="V19" s="23">
        <f>V18</f>
        <v>0</v>
      </c>
      <c r="W19" s="23">
        <f>W18</f>
        <v>1</v>
      </c>
      <c r="X19" s="23">
        <f>X18</f>
        <v>0</v>
      </c>
      <c r="Y19" s="23">
        <f>Y18</f>
        <v>1</v>
      </c>
      <c r="Z19" s="23">
        <f>Z18</f>
        <v>1</v>
      </c>
      <c r="AA19" s="23">
        <v>1</v>
      </c>
      <c r="AB19" s="23">
        <f>AB18</f>
        <v>0</v>
      </c>
      <c r="AC19" s="23">
        <f>AC18</f>
        <v>0</v>
      </c>
      <c r="AD19" s="23">
        <f>AD18</f>
        <v>0</v>
      </c>
      <c r="AE19" s="23">
        <f>AE18</f>
        <v>0</v>
      </c>
      <c r="AF19" s="23">
        <f>AF18</f>
        <v>0</v>
      </c>
      <c r="AG19" s="26">
        <v>1</v>
      </c>
      <c r="AH19" s="26">
        <v>0</v>
      </c>
      <c r="AI19" s="26">
        <v>0</v>
      </c>
      <c r="AJ19" s="26">
        <v>0</v>
      </c>
      <c r="AK19" s="23" t="str">
        <f t="shared" si="0"/>
        <v>Gas_Steam_Turbine_Cogen_CCS</v>
      </c>
      <c r="AL19" s="23" t="s">
        <v>143</v>
      </c>
    </row>
    <row r="20" spans="1:38" s="3" customFormat="1">
      <c r="A20" s="23">
        <v>8</v>
      </c>
      <c r="B20">
        <v>19</v>
      </c>
      <c r="C20" s="13" t="s">
        <v>83</v>
      </c>
      <c r="D20" s="23">
        <v>0</v>
      </c>
      <c r="E20" t="s">
        <v>109</v>
      </c>
      <c r="F20" s="23">
        <v>91289</v>
      </c>
      <c r="H20" s="23">
        <f t="shared" ref="H20:O20" si="17">H24</f>
        <v>2</v>
      </c>
      <c r="I20" s="16">
        <f t="shared" si="17"/>
        <v>0.2</v>
      </c>
      <c r="J20" s="23">
        <f t="shared" si="17"/>
        <v>0.8</v>
      </c>
      <c r="K20" s="23">
        <f t="shared" si="17"/>
        <v>0</v>
      </c>
      <c r="L20" s="23">
        <f t="shared" si="17"/>
        <v>0</v>
      </c>
      <c r="M20" s="23">
        <f t="shared" si="17"/>
        <v>0</v>
      </c>
      <c r="N20" s="23">
        <f t="shared" si="17"/>
        <v>0</v>
      </c>
      <c r="O20" s="23">
        <f t="shared" si="17"/>
        <v>40</v>
      </c>
      <c r="P20" s="3">
        <v>0.1288</v>
      </c>
      <c r="Q20" s="3">
        <v>9.1499999999999998E-2</v>
      </c>
      <c r="R20" s="3">
        <v>0</v>
      </c>
      <c r="S20" s="3">
        <v>1</v>
      </c>
      <c r="T20" s="3">
        <v>0</v>
      </c>
      <c r="U20" s="23">
        <v>0</v>
      </c>
      <c r="V20" s="23">
        <v>1</v>
      </c>
      <c r="W20" s="23">
        <v>0</v>
      </c>
      <c r="X20" s="3">
        <v>0</v>
      </c>
      <c r="Y20">
        <v>0</v>
      </c>
      <c r="Z20" s="23">
        <v>0</v>
      </c>
      <c r="AA20" s="20">
        <v>0</v>
      </c>
      <c r="AB20" s="12">
        <v>0</v>
      </c>
      <c r="AC20">
        <v>0</v>
      </c>
      <c r="AD20">
        <v>0</v>
      </c>
      <c r="AE20" s="23">
        <v>0.31</v>
      </c>
      <c r="AF20" s="27">
        <v>0.04</v>
      </c>
      <c r="AG20" s="27">
        <v>0.4</v>
      </c>
      <c r="AH20" s="27">
        <v>0.04</v>
      </c>
      <c r="AI20" s="53">
        <v>8.92</v>
      </c>
      <c r="AJ20" s="53">
        <v>10.3</v>
      </c>
      <c r="AK20" s="23" t="str">
        <f t="shared" si="0"/>
        <v>Gas_Steam_Turbine_EP</v>
      </c>
      <c r="AL20" s="23" t="s">
        <v>34</v>
      </c>
    </row>
    <row r="21" spans="1:38" s="15" customFormat="1">
      <c r="A21" s="23">
        <v>8</v>
      </c>
      <c r="B21" s="15">
        <v>31</v>
      </c>
      <c r="C21" s="15" t="s">
        <v>16</v>
      </c>
      <c r="D21" s="23">
        <v>0</v>
      </c>
      <c r="E21" s="15" t="str">
        <f>E20</f>
        <v>Gas</v>
      </c>
      <c r="F21" s="23">
        <f>F20</f>
        <v>91289</v>
      </c>
      <c r="G21" s="23"/>
      <c r="H21" s="23">
        <f t="shared" ref="H21:Q21" si="18">H20</f>
        <v>2</v>
      </c>
      <c r="I21" s="23">
        <f t="shared" si="18"/>
        <v>0.2</v>
      </c>
      <c r="J21" s="23">
        <f t="shared" si="18"/>
        <v>0.8</v>
      </c>
      <c r="K21" s="23">
        <f t="shared" si="18"/>
        <v>0</v>
      </c>
      <c r="L21" s="23">
        <f t="shared" si="18"/>
        <v>0</v>
      </c>
      <c r="M21" s="23">
        <f t="shared" si="18"/>
        <v>0</v>
      </c>
      <c r="N21" s="23">
        <f t="shared" si="18"/>
        <v>0</v>
      </c>
      <c r="O21" s="23">
        <f t="shared" si="18"/>
        <v>40</v>
      </c>
      <c r="P21" s="23">
        <f t="shared" si="18"/>
        <v>0.1288</v>
      </c>
      <c r="Q21" s="23">
        <f t="shared" si="18"/>
        <v>9.1499999999999998E-2</v>
      </c>
      <c r="R21" s="23">
        <v>0</v>
      </c>
      <c r="S21" s="15">
        <v>1</v>
      </c>
      <c r="T21" s="15">
        <v>1</v>
      </c>
      <c r="U21" s="23">
        <v>0</v>
      </c>
      <c r="V21" s="23">
        <v>0</v>
      </c>
      <c r="W21" s="23">
        <v>1</v>
      </c>
      <c r="X21" s="15">
        <v>0</v>
      </c>
      <c r="Y21" s="15">
        <v>0</v>
      </c>
      <c r="Z21" s="23">
        <v>1</v>
      </c>
      <c r="AA21" s="20">
        <v>0</v>
      </c>
      <c r="AB21" s="15">
        <v>0</v>
      </c>
      <c r="AC21">
        <v>0</v>
      </c>
      <c r="AD21">
        <v>0</v>
      </c>
      <c r="AE21" s="23">
        <v>0</v>
      </c>
      <c r="AF21" s="23">
        <v>0</v>
      </c>
      <c r="AG21" s="26">
        <v>1</v>
      </c>
      <c r="AH21" s="26">
        <v>0</v>
      </c>
      <c r="AI21" s="26">
        <v>0</v>
      </c>
      <c r="AJ21" s="26">
        <v>0</v>
      </c>
      <c r="AK21" s="23" t="str">
        <f t="shared" si="0"/>
        <v>Gas_Steam_Turbine_Cogen_EP</v>
      </c>
      <c r="AL21" s="23" t="s">
        <v>214</v>
      </c>
    </row>
    <row r="22" spans="1:38">
      <c r="A22" s="23">
        <v>8</v>
      </c>
      <c r="B22" s="3">
        <v>60</v>
      </c>
      <c r="C22" s="23" t="s">
        <v>62</v>
      </c>
      <c r="D22" s="18">
        <f>D12</f>
        <v>0</v>
      </c>
      <c r="E22" t="s">
        <v>63</v>
      </c>
      <c r="F22" s="18">
        <f>F12</f>
        <v>91289</v>
      </c>
      <c r="G22" s="18"/>
      <c r="H22" s="18">
        <f t="shared" ref="H22:T22" si="19">H12</f>
        <v>1</v>
      </c>
      <c r="I22" s="18">
        <f t="shared" si="19"/>
        <v>1</v>
      </c>
      <c r="J22" s="18">
        <f t="shared" si="19"/>
        <v>0</v>
      </c>
      <c r="K22" s="18">
        <f t="shared" si="19"/>
        <v>0</v>
      </c>
      <c r="L22" s="18">
        <f t="shared" si="19"/>
        <v>0</v>
      </c>
      <c r="M22" s="18">
        <f t="shared" si="19"/>
        <v>0</v>
      </c>
      <c r="N22" s="18">
        <f t="shared" si="19"/>
        <v>0</v>
      </c>
      <c r="O22" s="18">
        <f t="shared" si="19"/>
        <v>20</v>
      </c>
      <c r="P22" s="18">
        <f t="shared" si="19"/>
        <v>0.03</v>
      </c>
      <c r="Q22" s="18">
        <f t="shared" si="19"/>
        <v>0.05</v>
      </c>
      <c r="R22" s="18">
        <f t="shared" si="19"/>
        <v>0</v>
      </c>
      <c r="S22" s="18">
        <f t="shared" si="19"/>
        <v>1</v>
      </c>
      <c r="T22" s="18">
        <f t="shared" si="19"/>
        <v>0</v>
      </c>
      <c r="U22" s="18">
        <v>0</v>
      </c>
      <c r="V22" s="18">
        <f>V12</f>
        <v>1</v>
      </c>
      <c r="W22" s="18">
        <f>W12</f>
        <v>0</v>
      </c>
      <c r="X22" s="18">
        <f>X12</f>
        <v>0</v>
      </c>
      <c r="Y22" s="18">
        <f>Y12</f>
        <v>0</v>
      </c>
      <c r="Z22" s="18">
        <v>0</v>
      </c>
      <c r="AA22" s="18">
        <f>AA12</f>
        <v>0</v>
      </c>
      <c r="AB22" s="18">
        <f>AB12</f>
        <v>0</v>
      </c>
      <c r="AC22" s="18">
        <f>AC12</f>
        <v>0</v>
      </c>
      <c r="AD22" s="18">
        <f>AD12</f>
        <v>0</v>
      </c>
      <c r="AE22" s="23">
        <v>0.5</v>
      </c>
      <c r="AF22" s="23">
        <v>0.1</v>
      </c>
      <c r="AG22" s="26">
        <v>0</v>
      </c>
      <c r="AH22" s="26">
        <v>0</v>
      </c>
      <c r="AI22" s="26">
        <v>0.22</v>
      </c>
      <c r="AJ22" s="26">
        <v>0.86</v>
      </c>
      <c r="AK22" s="23" t="str">
        <f t="shared" si="0"/>
        <v>DistillateFuelOil_Combustion_Turbine_EP</v>
      </c>
      <c r="AL22" s="23" t="s">
        <v>190</v>
      </c>
    </row>
    <row r="23" spans="1:38">
      <c r="A23" s="23">
        <v>8</v>
      </c>
      <c r="B23" s="3">
        <v>61</v>
      </c>
      <c r="C23" t="s">
        <v>40</v>
      </c>
      <c r="D23" s="23">
        <f>D16</f>
        <v>0</v>
      </c>
      <c r="E23" t="s">
        <v>63</v>
      </c>
      <c r="F23" s="23">
        <f>F16</f>
        <v>91289</v>
      </c>
      <c r="G23" s="23"/>
      <c r="H23" s="23">
        <f t="shared" ref="H23:T23" si="20">H16</f>
        <v>1</v>
      </c>
      <c r="I23" s="23">
        <f t="shared" si="20"/>
        <v>1</v>
      </c>
      <c r="J23" s="23">
        <f t="shared" si="20"/>
        <v>0</v>
      </c>
      <c r="K23" s="23">
        <f t="shared" si="20"/>
        <v>0</v>
      </c>
      <c r="L23" s="23">
        <f t="shared" si="20"/>
        <v>0</v>
      </c>
      <c r="M23" s="23">
        <f t="shared" si="20"/>
        <v>0</v>
      </c>
      <c r="N23" s="23">
        <f t="shared" si="20"/>
        <v>0</v>
      </c>
      <c r="O23" s="23">
        <f t="shared" si="20"/>
        <v>20</v>
      </c>
      <c r="P23" s="23">
        <f t="shared" si="20"/>
        <v>0.03</v>
      </c>
      <c r="Q23" s="23">
        <f t="shared" si="20"/>
        <v>0.05</v>
      </c>
      <c r="R23" s="23">
        <f t="shared" si="20"/>
        <v>0</v>
      </c>
      <c r="S23" s="23">
        <f t="shared" si="20"/>
        <v>1</v>
      </c>
      <c r="T23" s="23">
        <f t="shared" si="20"/>
        <v>0</v>
      </c>
      <c r="U23" s="23">
        <v>0</v>
      </c>
      <c r="V23" s="23">
        <f>V16</f>
        <v>1</v>
      </c>
      <c r="W23" s="23">
        <f>W16</f>
        <v>0</v>
      </c>
      <c r="X23" s="23">
        <f>X16</f>
        <v>0</v>
      </c>
      <c r="Y23" s="23">
        <f>Y16</f>
        <v>0</v>
      </c>
      <c r="Z23" s="18">
        <v>0</v>
      </c>
      <c r="AA23" s="23">
        <f>AA16</f>
        <v>0</v>
      </c>
      <c r="AB23" s="23">
        <f>AB16</f>
        <v>0</v>
      </c>
      <c r="AC23" s="23">
        <f>AC16</f>
        <v>0</v>
      </c>
      <c r="AD23" s="23">
        <f>AD16</f>
        <v>0</v>
      </c>
      <c r="AE23" s="23">
        <v>0.5</v>
      </c>
      <c r="AF23" s="23">
        <v>0.1</v>
      </c>
      <c r="AG23" s="26">
        <v>0</v>
      </c>
      <c r="AH23" s="26">
        <v>0</v>
      </c>
      <c r="AI23" s="26">
        <v>0.22</v>
      </c>
      <c r="AJ23" s="26">
        <v>0.86</v>
      </c>
      <c r="AK23" s="23" t="str">
        <f t="shared" si="0"/>
        <v>DistillateFuelOil_Internal_Combustion_Engine_EP</v>
      </c>
      <c r="AL23" s="23" t="s">
        <v>190</v>
      </c>
    </row>
    <row r="24" spans="1:38">
      <c r="A24" s="23">
        <v>8</v>
      </c>
      <c r="B24" s="3">
        <v>12</v>
      </c>
      <c r="C24" t="s">
        <v>160</v>
      </c>
      <c r="D24" s="23">
        <v>2010</v>
      </c>
      <c r="E24" t="s">
        <v>97</v>
      </c>
      <c r="F24">
        <v>91289</v>
      </c>
      <c r="G24" s="23">
        <v>9</v>
      </c>
      <c r="H24">
        <v>2</v>
      </c>
      <c r="I24" s="3">
        <v>0.2</v>
      </c>
      <c r="J24" s="3">
        <v>0.8</v>
      </c>
      <c r="K24" s="3">
        <v>0</v>
      </c>
      <c r="L24" s="3">
        <v>0</v>
      </c>
      <c r="M24" s="3">
        <v>0</v>
      </c>
      <c r="N24" s="3">
        <v>0</v>
      </c>
      <c r="O24">
        <v>40</v>
      </c>
      <c r="P24">
        <v>0.06</v>
      </c>
      <c r="Q24">
        <v>0.1</v>
      </c>
      <c r="R24">
        <v>0</v>
      </c>
      <c r="S24">
        <v>0</v>
      </c>
      <c r="T24">
        <v>0</v>
      </c>
      <c r="U24" s="23">
        <v>1</v>
      </c>
      <c r="V24" s="23">
        <v>0</v>
      </c>
      <c r="W24" s="23">
        <v>0</v>
      </c>
      <c r="X24">
        <v>0</v>
      </c>
      <c r="Y24">
        <v>1</v>
      </c>
      <c r="Z24" s="23">
        <v>0</v>
      </c>
      <c r="AA24" s="20">
        <v>0</v>
      </c>
      <c r="AB24" s="12">
        <v>0</v>
      </c>
      <c r="AC24">
        <v>0</v>
      </c>
      <c r="AD24">
        <v>0</v>
      </c>
      <c r="AE24" s="23">
        <v>0</v>
      </c>
      <c r="AF24" s="23">
        <v>0</v>
      </c>
      <c r="AG24" s="26">
        <v>0.4</v>
      </c>
      <c r="AH24" s="26">
        <v>0.05</v>
      </c>
      <c r="AI24" s="26">
        <v>0</v>
      </c>
      <c r="AJ24" s="26">
        <v>0</v>
      </c>
      <c r="AK24" s="23" t="str">
        <f t="shared" si="0"/>
        <v>Coal_Steam_Turbine</v>
      </c>
      <c r="AL24" s="23"/>
    </row>
    <row r="25" spans="1:38" s="19" customFormat="1">
      <c r="A25" s="23">
        <v>8</v>
      </c>
      <c r="B25" s="19">
        <v>39</v>
      </c>
      <c r="C25" s="19" t="s">
        <v>116</v>
      </c>
      <c r="D25" s="23">
        <v>2020</v>
      </c>
      <c r="E25" s="19" t="s">
        <v>61</v>
      </c>
      <c r="F25" s="20">
        <v>91289</v>
      </c>
      <c r="G25" s="23">
        <v>12.1</v>
      </c>
      <c r="H25" s="20">
        <f t="shared" ref="H25:Q25" si="21">H24</f>
        <v>2</v>
      </c>
      <c r="I25" s="23">
        <f t="shared" si="21"/>
        <v>0.2</v>
      </c>
      <c r="J25" s="23">
        <f t="shared" si="21"/>
        <v>0.8</v>
      </c>
      <c r="K25" s="23">
        <f t="shared" si="21"/>
        <v>0</v>
      </c>
      <c r="L25" s="23">
        <f t="shared" si="21"/>
        <v>0</v>
      </c>
      <c r="M25" s="23">
        <f t="shared" si="21"/>
        <v>0</v>
      </c>
      <c r="N25" s="23">
        <f t="shared" si="21"/>
        <v>0</v>
      </c>
      <c r="O25" s="23">
        <f t="shared" si="21"/>
        <v>40</v>
      </c>
      <c r="P25" s="23">
        <f t="shared" si="21"/>
        <v>0.06</v>
      </c>
      <c r="Q25" s="23">
        <f t="shared" si="21"/>
        <v>0.1</v>
      </c>
      <c r="R25" s="19">
        <v>0</v>
      </c>
      <c r="S25" s="19">
        <v>0</v>
      </c>
      <c r="T25" s="19">
        <v>0</v>
      </c>
      <c r="U25" s="23">
        <v>1</v>
      </c>
      <c r="V25" s="23">
        <v>0</v>
      </c>
      <c r="W25" s="23">
        <v>0</v>
      </c>
      <c r="X25" s="20">
        <v>0</v>
      </c>
      <c r="Y25" s="20">
        <v>1</v>
      </c>
      <c r="Z25" s="23">
        <v>0</v>
      </c>
      <c r="AA25" s="20">
        <v>1</v>
      </c>
      <c r="AB25" s="20">
        <v>0</v>
      </c>
      <c r="AC25" s="20">
        <v>0</v>
      </c>
      <c r="AD25" s="20">
        <v>0</v>
      </c>
      <c r="AE25" s="23">
        <v>0</v>
      </c>
      <c r="AF25" s="23">
        <v>0</v>
      </c>
      <c r="AG25" s="26">
        <v>0.4</v>
      </c>
      <c r="AH25" s="26">
        <v>0.05</v>
      </c>
      <c r="AI25" s="26">
        <v>0</v>
      </c>
      <c r="AJ25" s="26">
        <v>0</v>
      </c>
      <c r="AK25" s="23" t="str">
        <f t="shared" si="0"/>
        <v>Coal_Steam_Turbine_CCS</v>
      </c>
      <c r="AL25" s="23"/>
    </row>
    <row r="26" spans="1:38">
      <c r="A26" s="23">
        <v>8</v>
      </c>
      <c r="B26" s="3">
        <v>100</v>
      </c>
      <c r="C26" t="str">
        <f>SUBSTITUTE(C29,"_EP", "")</f>
        <v>Coal_Steam_Turbine_Cogen</v>
      </c>
      <c r="D26" s="23">
        <f>D24</f>
        <v>2010</v>
      </c>
      <c r="E26" s="23" t="str">
        <f>E24</f>
        <v>Coal</v>
      </c>
      <c r="F26" s="23">
        <f>F24</f>
        <v>91289</v>
      </c>
      <c r="G26" s="23"/>
      <c r="H26">
        <f t="shared" ref="H26:Q26" si="22">H24</f>
        <v>2</v>
      </c>
      <c r="I26" s="23">
        <f t="shared" si="22"/>
        <v>0.2</v>
      </c>
      <c r="J26" s="23">
        <f t="shared" si="22"/>
        <v>0.8</v>
      </c>
      <c r="K26" s="23">
        <f t="shared" si="22"/>
        <v>0</v>
      </c>
      <c r="L26" s="23">
        <f t="shared" si="22"/>
        <v>0</v>
      </c>
      <c r="M26" s="23">
        <f t="shared" si="22"/>
        <v>0</v>
      </c>
      <c r="N26" s="23">
        <f t="shared" si="22"/>
        <v>0</v>
      </c>
      <c r="O26" s="23">
        <f t="shared" si="22"/>
        <v>40</v>
      </c>
      <c r="P26" s="23">
        <f t="shared" si="22"/>
        <v>0.06</v>
      </c>
      <c r="Q26" s="23">
        <f t="shared" si="22"/>
        <v>0.1</v>
      </c>
      <c r="R26" s="23">
        <f>R29</f>
        <v>0</v>
      </c>
      <c r="S26" s="23">
        <f>S29</f>
        <v>1</v>
      </c>
      <c r="T26" s="23">
        <f>T29</f>
        <v>1</v>
      </c>
      <c r="U26" s="23">
        <v>0</v>
      </c>
      <c r="V26" s="23">
        <f>V29</f>
        <v>0</v>
      </c>
      <c r="W26" s="23">
        <f>W29</f>
        <v>1</v>
      </c>
      <c r="X26" s="23">
        <f>X29</f>
        <v>0</v>
      </c>
      <c r="Y26" s="23">
        <v>1</v>
      </c>
      <c r="Z26" s="23">
        <f>Z29</f>
        <v>1</v>
      </c>
      <c r="AA26" s="23">
        <f>AA29</f>
        <v>0</v>
      </c>
      <c r="AB26" s="23">
        <f>AB29</f>
        <v>0</v>
      </c>
      <c r="AC26" s="23">
        <f>AC29</f>
        <v>0</v>
      </c>
      <c r="AD26" s="23">
        <f>AD29</f>
        <v>0</v>
      </c>
      <c r="AE26" s="23">
        <v>0</v>
      </c>
      <c r="AF26" s="23">
        <v>0</v>
      </c>
      <c r="AG26" s="26">
        <v>1</v>
      </c>
      <c r="AH26" s="26">
        <v>0</v>
      </c>
      <c r="AI26" s="26">
        <v>0</v>
      </c>
      <c r="AJ26" s="26">
        <v>0</v>
      </c>
      <c r="AK26" s="23" t="str">
        <f t="shared" si="0"/>
        <v>Coal_Steam_Turbine_Cogen</v>
      </c>
      <c r="AL26" s="23" t="s">
        <v>181</v>
      </c>
    </row>
    <row r="27" spans="1:38">
      <c r="A27" s="23">
        <v>8</v>
      </c>
      <c r="B27" s="3">
        <v>117</v>
      </c>
      <c r="C27" s="23" t="s">
        <v>137</v>
      </c>
      <c r="D27" s="23">
        <v>2020</v>
      </c>
      <c r="E27" s="23" t="s">
        <v>189</v>
      </c>
      <c r="F27" s="23">
        <f>F25</f>
        <v>91289</v>
      </c>
      <c r="H27" s="23">
        <f t="shared" ref="H27:Q27" si="23">H25</f>
        <v>2</v>
      </c>
      <c r="I27" s="23">
        <f t="shared" si="23"/>
        <v>0.2</v>
      </c>
      <c r="J27" s="23">
        <f t="shared" si="23"/>
        <v>0.8</v>
      </c>
      <c r="K27" s="23">
        <f t="shared" si="23"/>
        <v>0</v>
      </c>
      <c r="L27" s="23">
        <f t="shared" si="23"/>
        <v>0</v>
      </c>
      <c r="M27" s="23">
        <f t="shared" si="23"/>
        <v>0</v>
      </c>
      <c r="N27" s="23">
        <f t="shared" si="23"/>
        <v>0</v>
      </c>
      <c r="O27" s="23">
        <f t="shared" si="23"/>
        <v>40</v>
      </c>
      <c r="P27" s="23">
        <f t="shared" si="23"/>
        <v>0.06</v>
      </c>
      <c r="Q27" s="23">
        <f t="shared" si="23"/>
        <v>0.1</v>
      </c>
      <c r="R27" s="23">
        <f>R26</f>
        <v>0</v>
      </c>
      <c r="S27" s="23">
        <f>S26</f>
        <v>1</v>
      </c>
      <c r="T27" s="23">
        <f>T26</f>
        <v>1</v>
      </c>
      <c r="U27" s="23">
        <v>0</v>
      </c>
      <c r="V27" s="23">
        <f>V26</f>
        <v>0</v>
      </c>
      <c r="W27" s="23">
        <f>W26</f>
        <v>1</v>
      </c>
      <c r="X27" s="23">
        <f>X26</f>
        <v>0</v>
      </c>
      <c r="Y27" s="23">
        <f>Y26</f>
        <v>1</v>
      </c>
      <c r="Z27" s="23">
        <f>Z26</f>
        <v>1</v>
      </c>
      <c r="AA27" s="23">
        <v>1</v>
      </c>
      <c r="AB27" s="23">
        <f>AB26</f>
        <v>0</v>
      </c>
      <c r="AC27" s="23">
        <f>AC26</f>
        <v>0</v>
      </c>
      <c r="AD27" s="23">
        <f>AD26</f>
        <v>0</v>
      </c>
      <c r="AE27" s="23">
        <f>AE26</f>
        <v>0</v>
      </c>
      <c r="AF27" s="23">
        <f>AF26</f>
        <v>0</v>
      </c>
      <c r="AG27" s="26">
        <v>1</v>
      </c>
      <c r="AH27" s="26">
        <v>0</v>
      </c>
      <c r="AI27" s="26">
        <v>0</v>
      </c>
      <c r="AJ27" s="26">
        <v>0</v>
      </c>
      <c r="AK27" s="23" t="str">
        <f t="shared" si="0"/>
        <v>Coal_Steam_Turbine_Cogen_CCS</v>
      </c>
      <c r="AL27" s="23" t="s">
        <v>183</v>
      </c>
    </row>
    <row r="28" spans="1:38" s="3" customFormat="1">
      <c r="A28" s="23">
        <v>8</v>
      </c>
      <c r="B28">
        <v>18</v>
      </c>
      <c r="C28" s="13" t="s">
        <v>41</v>
      </c>
      <c r="D28" s="23">
        <v>0</v>
      </c>
      <c r="E28" t="str">
        <f>E24</f>
        <v>Coal</v>
      </c>
      <c r="F28" s="23">
        <f>F24</f>
        <v>91289</v>
      </c>
      <c r="H28" s="23">
        <f t="shared" ref="H28:Q28" si="24">H24</f>
        <v>2</v>
      </c>
      <c r="I28" s="23">
        <f t="shared" si="24"/>
        <v>0.2</v>
      </c>
      <c r="J28" s="23">
        <f t="shared" si="24"/>
        <v>0.8</v>
      </c>
      <c r="K28" s="23">
        <f t="shared" si="24"/>
        <v>0</v>
      </c>
      <c r="L28" s="23">
        <f t="shared" si="24"/>
        <v>0</v>
      </c>
      <c r="M28" s="23">
        <f t="shared" si="24"/>
        <v>0</v>
      </c>
      <c r="N28" s="23">
        <f t="shared" si="24"/>
        <v>0</v>
      </c>
      <c r="O28" s="23">
        <f t="shared" si="24"/>
        <v>40</v>
      </c>
      <c r="P28" s="23">
        <f t="shared" si="24"/>
        <v>0.06</v>
      </c>
      <c r="Q28" s="23">
        <f t="shared" si="24"/>
        <v>0.1</v>
      </c>
      <c r="R28" s="3">
        <v>0</v>
      </c>
      <c r="S28" s="3">
        <v>1</v>
      </c>
      <c r="T28" s="3">
        <v>0</v>
      </c>
      <c r="U28" s="23">
        <v>1</v>
      </c>
      <c r="V28" s="23">
        <v>0</v>
      </c>
      <c r="W28" s="23">
        <v>0</v>
      </c>
      <c r="X28" s="3">
        <v>0</v>
      </c>
      <c r="Y28">
        <v>0</v>
      </c>
      <c r="Z28" s="23">
        <v>0</v>
      </c>
      <c r="AA28" s="20">
        <v>0</v>
      </c>
      <c r="AB28" s="12">
        <v>0</v>
      </c>
      <c r="AC28">
        <v>0</v>
      </c>
      <c r="AD28">
        <v>0</v>
      </c>
      <c r="AE28" s="23">
        <v>0</v>
      </c>
      <c r="AF28" s="23">
        <v>0</v>
      </c>
      <c r="AG28" s="26">
        <v>0.7</v>
      </c>
      <c r="AH28" s="26">
        <v>0.05</v>
      </c>
      <c r="AI28" s="26">
        <v>0</v>
      </c>
      <c r="AJ28" s="26">
        <v>0</v>
      </c>
      <c r="AK28" s="23" t="str">
        <f t="shared" si="0"/>
        <v>Coal_Steam_Turbine_EP</v>
      </c>
      <c r="AL28" s="23" t="s">
        <v>174</v>
      </c>
    </row>
    <row r="29" spans="1:38" s="15" customFormat="1">
      <c r="A29" s="23">
        <v>8</v>
      </c>
      <c r="B29" s="15">
        <v>30</v>
      </c>
      <c r="C29" s="15" t="s">
        <v>139</v>
      </c>
      <c r="D29" s="23">
        <f>D28</f>
        <v>0</v>
      </c>
      <c r="E29" s="15" t="str">
        <f>E28</f>
        <v>Coal</v>
      </c>
      <c r="F29" s="23">
        <f>F28</f>
        <v>91289</v>
      </c>
      <c r="H29" s="23">
        <f t="shared" ref="H29:Q29" si="25">H28</f>
        <v>2</v>
      </c>
      <c r="I29" s="23">
        <f t="shared" si="25"/>
        <v>0.2</v>
      </c>
      <c r="J29" s="23">
        <f t="shared" si="25"/>
        <v>0.8</v>
      </c>
      <c r="K29" s="23">
        <f t="shared" si="25"/>
        <v>0</v>
      </c>
      <c r="L29" s="23">
        <f t="shared" si="25"/>
        <v>0</v>
      </c>
      <c r="M29" s="23">
        <f t="shared" si="25"/>
        <v>0</v>
      </c>
      <c r="N29" s="23">
        <f t="shared" si="25"/>
        <v>0</v>
      </c>
      <c r="O29" s="23">
        <f t="shared" si="25"/>
        <v>40</v>
      </c>
      <c r="P29" s="23">
        <f t="shared" si="25"/>
        <v>0.06</v>
      </c>
      <c r="Q29" s="23">
        <f t="shared" si="25"/>
        <v>0.1</v>
      </c>
      <c r="R29" s="15">
        <v>0</v>
      </c>
      <c r="S29" s="15">
        <v>1</v>
      </c>
      <c r="T29" s="15">
        <v>1</v>
      </c>
      <c r="U29" s="23">
        <v>0</v>
      </c>
      <c r="V29" s="23">
        <v>0</v>
      </c>
      <c r="W29" s="23">
        <v>1</v>
      </c>
      <c r="X29" s="15">
        <v>0</v>
      </c>
      <c r="Y29" s="15">
        <v>0</v>
      </c>
      <c r="Z29" s="23">
        <v>1</v>
      </c>
      <c r="AA29" s="20">
        <v>0</v>
      </c>
      <c r="AB29" s="15">
        <v>0</v>
      </c>
      <c r="AC29">
        <v>0</v>
      </c>
      <c r="AD29">
        <v>0</v>
      </c>
      <c r="AE29" s="23">
        <v>0</v>
      </c>
      <c r="AF29" s="23">
        <v>0</v>
      </c>
      <c r="AG29" s="26">
        <v>1</v>
      </c>
      <c r="AH29" s="26">
        <v>0</v>
      </c>
      <c r="AI29" s="26">
        <v>0</v>
      </c>
      <c r="AJ29" s="26">
        <v>0</v>
      </c>
      <c r="AK29" s="23" t="str">
        <f t="shared" si="0"/>
        <v>Coal_Steam_Turbine_Cogen_EP</v>
      </c>
      <c r="AL29" s="23" t="s">
        <v>32</v>
      </c>
    </row>
    <row r="30" spans="1:38">
      <c r="A30" s="23">
        <v>8</v>
      </c>
      <c r="B30" s="3">
        <v>11</v>
      </c>
      <c r="C30" t="s">
        <v>50</v>
      </c>
      <c r="D30" s="23">
        <v>2010</v>
      </c>
      <c r="E30" t="s">
        <v>97</v>
      </c>
      <c r="F30">
        <v>91289</v>
      </c>
      <c r="G30" s="23">
        <v>7.95</v>
      </c>
      <c r="H30">
        <v>2</v>
      </c>
      <c r="I30" s="3">
        <v>0.2</v>
      </c>
      <c r="J30" s="3">
        <v>0.8</v>
      </c>
      <c r="K30" s="3">
        <v>0</v>
      </c>
      <c r="L30" s="3">
        <v>0</v>
      </c>
      <c r="M30" s="3">
        <v>0</v>
      </c>
      <c r="N30" s="3">
        <v>0</v>
      </c>
      <c r="O30">
        <v>40</v>
      </c>
      <c r="P30">
        <v>0.08</v>
      </c>
      <c r="Q30">
        <v>0.12</v>
      </c>
      <c r="R30">
        <v>0</v>
      </c>
      <c r="S30">
        <v>0</v>
      </c>
      <c r="T30">
        <v>0</v>
      </c>
      <c r="U30" s="23">
        <v>1</v>
      </c>
      <c r="V30" s="23">
        <v>0</v>
      </c>
      <c r="W30" s="23">
        <v>0</v>
      </c>
      <c r="X30">
        <v>0</v>
      </c>
      <c r="Y30">
        <v>1</v>
      </c>
      <c r="Z30" s="23">
        <v>0</v>
      </c>
      <c r="AA30" s="20">
        <v>0</v>
      </c>
      <c r="AB30" s="12">
        <v>0</v>
      </c>
      <c r="AC30">
        <v>0</v>
      </c>
      <c r="AD30">
        <v>0</v>
      </c>
      <c r="AE30" s="23">
        <v>0</v>
      </c>
      <c r="AF30" s="23">
        <v>0</v>
      </c>
      <c r="AG30" s="26">
        <v>0.4</v>
      </c>
      <c r="AH30" s="26">
        <v>0.28999999999999998</v>
      </c>
      <c r="AI30" s="26">
        <v>0</v>
      </c>
      <c r="AJ30" s="26">
        <v>0</v>
      </c>
      <c r="AK30" s="23" t="str">
        <f t="shared" si="0"/>
        <v>Coal_IGCC</v>
      </c>
      <c r="AL30" s="23"/>
    </row>
    <row r="31" spans="1:38" s="19" customFormat="1">
      <c r="A31" s="23">
        <v>8</v>
      </c>
      <c r="B31" s="19">
        <v>38</v>
      </c>
      <c r="C31" s="19" t="s">
        <v>115</v>
      </c>
      <c r="D31" s="23">
        <v>2020</v>
      </c>
      <c r="E31" s="19" t="s">
        <v>61</v>
      </c>
      <c r="F31" s="20">
        <v>91289</v>
      </c>
      <c r="G31" s="23">
        <v>10.38</v>
      </c>
      <c r="H31" s="20">
        <f t="shared" ref="H31:Q31" si="26">H30</f>
        <v>2</v>
      </c>
      <c r="I31" s="23">
        <f t="shared" si="26"/>
        <v>0.2</v>
      </c>
      <c r="J31" s="23">
        <f t="shared" si="26"/>
        <v>0.8</v>
      </c>
      <c r="K31" s="23">
        <f t="shared" si="26"/>
        <v>0</v>
      </c>
      <c r="L31" s="23">
        <f t="shared" si="26"/>
        <v>0</v>
      </c>
      <c r="M31" s="23">
        <f t="shared" si="26"/>
        <v>0</v>
      </c>
      <c r="N31" s="23">
        <f t="shared" si="26"/>
        <v>0</v>
      </c>
      <c r="O31" s="23">
        <f t="shared" si="26"/>
        <v>40</v>
      </c>
      <c r="P31" s="23">
        <f t="shared" si="26"/>
        <v>0.08</v>
      </c>
      <c r="Q31" s="23">
        <f t="shared" si="26"/>
        <v>0.12</v>
      </c>
      <c r="R31" s="19">
        <v>0</v>
      </c>
      <c r="S31" s="19">
        <v>0</v>
      </c>
      <c r="T31" s="19">
        <v>0</v>
      </c>
      <c r="U31" s="23">
        <v>1</v>
      </c>
      <c r="V31" s="23">
        <v>0</v>
      </c>
      <c r="W31" s="23">
        <v>0</v>
      </c>
      <c r="X31" s="20">
        <v>0</v>
      </c>
      <c r="Y31" s="20">
        <v>1</v>
      </c>
      <c r="Z31" s="23">
        <v>0</v>
      </c>
      <c r="AA31" s="20">
        <v>1</v>
      </c>
      <c r="AB31" s="20">
        <v>0</v>
      </c>
      <c r="AC31" s="20">
        <v>0</v>
      </c>
      <c r="AD31" s="20">
        <v>0</v>
      </c>
      <c r="AE31" s="23">
        <v>0</v>
      </c>
      <c r="AF31" s="23">
        <v>0</v>
      </c>
      <c r="AG31" s="26">
        <v>0.4</v>
      </c>
      <c r="AH31" s="26">
        <v>0.28999999999999998</v>
      </c>
      <c r="AI31" s="26">
        <v>0</v>
      </c>
      <c r="AJ31" s="26">
        <v>0</v>
      </c>
      <c r="AK31" s="23" t="str">
        <f t="shared" si="0"/>
        <v>Coal_IGCC_CCS</v>
      </c>
      <c r="AL31" s="23"/>
    </row>
    <row r="32" spans="1:38">
      <c r="A32" s="23">
        <v>8</v>
      </c>
      <c r="B32" s="23">
        <v>10</v>
      </c>
      <c r="C32" s="23" t="s">
        <v>104</v>
      </c>
      <c r="D32" s="23">
        <v>2010</v>
      </c>
      <c r="E32" s="23" t="s">
        <v>106</v>
      </c>
      <c r="F32" s="23">
        <v>91289</v>
      </c>
      <c r="G32" s="23">
        <v>12.5</v>
      </c>
      <c r="H32" s="23">
        <v>2</v>
      </c>
      <c r="I32" s="23">
        <v>0.25</v>
      </c>
      <c r="J32" s="23">
        <v>0.75</v>
      </c>
      <c r="K32" s="23">
        <v>0</v>
      </c>
      <c r="L32" s="23">
        <v>0</v>
      </c>
      <c r="M32" s="23">
        <v>0</v>
      </c>
      <c r="N32" s="23">
        <v>0</v>
      </c>
      <c r="O32" s="23">
        <f>O30</f>
        <v>40</v>
      </c>
      <c r="P32" s="23">
        <v>0.09</v>
      </c>
      <c r="Q32" s="23">
        <v>7.5999999999999998E-2</v>
      </c>
      <c r="R32" s="23">
        <v>0</v>
      </c>
      <c r="S32" s="23">
        <v>1</v>
      </c>
      <c r="T32" s="23">
        <v>1</v>
      </c>
      <c r="U32" s="23">
        <v>0</v>
      </c>
      <c r="V32" s="23">
        <v>0</v>
      </c>
      <c r="W32" s="23">
        <v>0</v>
      </c>
      <c r="X32" s="23">
        <v>0</v>
      </c>
      <c r="Y32" s="23">
        <v>1</v>
      </c>
      <c r="Z32" s="23">
        <v>1</v>
      </c>
      <c r="AA32" s="23">
        <v>0</v>
      </c>
      <c r="AB32" s="23">
        <v>0</v>
      </c>
      <c r="AC32" s="23">
        <v>0</v>
      </c>
      <c r="AD32" s="23">
        <v>0</v>
      </c>
      <c r="AE32" s="23">
        <v>0</v>
      </c>
      <c r="AF32" s="23">
        <v>0</v>
      </c>
      <c r="AG32" s="26">
        <v>1</v>
      </c>
      <c r="AH32" s="26">
        <v>0</v>
      </c>
      <c r="AI32" s="26">
        <v>0</v>
      </c>
      <c r="AJ32" s="26">
        <v>0</v>
      </c>
      <c r="AK32" s="23" t="str">
        <f t="shared" si="0"/>
        <v>Biomass_IGCC</v>
      </c>
      <c r="AL32" s="23"/>
    </row>
    <row r="33" spans="1:38" s="19" customFormat="1">
      <c r="A33" s="23">
        <v>8</v>
      </c>
      <c r="B33" s="19">
        <v>37</v>
      </c>
      <c r="C33" s="19" t="s">
        <v>113</v>
      </c>
      <c r="D33" s="23">
        <v>2020</v>
      </c>
      <c r="E33" s="19" t="s">
        <v>84</v>
      </c>
      <c r="F33" s="20">
        <v>91289</v>
      </c>
      <c r="G33" s="23">
        <f>(G31/G30)*G32</f>
        <v>16.320754716981135</v>
      </c>
      <c r="H33" s="20">
        <f t="shared" ref="H33:N33" si="27">H32</f>
        <v>2</v>
      </c>
      <c r="I33" s="20">
        <f t="shared" si="27"/>
        <v>0.25</v>
      </c>
      <c r="J33" s="23">
        <f t="shared" si="27"/>
        <v>0.75</v>
      </c>
      <c r="K33" s="23">
        <f t="shared" si="27"/>
        <v>0</v>
      </c>
      <c r="L33" s="23">
        <f t="shared" si="27"/>
        <v>0</v>
      </c>
      <c r="M33" s="23">
        <f t="shared" si="27"/>
        <v>0</v>
      </c>
      <c r="N33" s="23">
        <f t="shared" si="27"/>
        <v>0</v>
      </c>
      <c r="O33" s="20">
        <f>O31</f>
        <v>40</v>
      </c>
      <c r="P33" s="20">
        <f>P32</f>
        <v>0.09</v>
      </c>
      <c r="Q33" s="23">
        <f>Q32</f>
        <v>7.5999999999999998E-2</v>
      </c>
      <c r="R33" s="19">
        <v>0</v>
      </c>
      <c r="S33" s="19">
        <v>1</v>
      </c>
      <c r="T33" s="19">
        <v>1</v>
      </c>
      <c r="U33" s="23">
        <v>0</v>
      </c>
      <c r="V33" s="23">
        <v>0</v>
      </c>
      <c r="W33" s="23">
        <v>0</v>
      </c>
      <c r="X33" s="20">
        <v>0</v>
      </c>
      <c r="Y33" s="20">
        <v>1</v>
      </c>
      <c r="Z33" s="23">
        <v>1</v>
      </c>
      <c r="AA33" s="20">
        <v>1</v>
      </c>
      <c r="AB33" s="20">
        <v>0</v>
      </c>
      <c r="AC33" s="20">
        <v>0</v>
      </c>
      <c r="AD33" s="20">
        <v>0</v>
      </c>
      <c r="AE33" s="23">
        <v>0</v>
      </c>
      <c r="AF33" s="23">
        <v>0</v>
      </c>
      <c r="AG33" s="26">
        <v>1</v>
      </c>
      <c r="AH33" s="26">
        <v>0</v>
      </c>
      <c r="AI33" s="26">
        <v>0</v>
      </c>
      <c r="AJ33" s="26">
        <v>0</v>
      </c>
      <c r="AK33" s="23" t="str">
        <f t="shared" si="0"/>
        <v>Biomass_IGCC_CCS</v>
      </c>
      <c r="AL33" s="23" t="s">
        <v>66</v>
      </c>
    </row>
    <row r="34" spans="1:38">
      <c r="A34" s="23">
        <v>8</v>
      </c>
      <c r="B34" s="3">
        <v>90</v>
      </c>
      <c r="C34" t="s">
        <v>59</v>
      </c>
      <c r="D34" s="23">
        <f>D44</f>
        <v>0</v>
      </c>
      <c r="E34" s="23" t="s">
        <v>44</v>
      </c>
      <c r="F34" s="23">
        <f>F24</f>
        <v>91289</v>
      </c>
      <c r="G34" s="23"/>
      <c r="H34" s="23">
        <f t="shared" ref="H34:O34" si="28">H24</f>
        <v>2</v>
      </c>
      <c r="I34" s="23">
        <f t="shared" si="28"/>
        <v>0.2</v>
      </c>
      <c r="J34" s="23">
        <f t="shared" si="28"/>
        <v>0.8</v>
      </c>
      <c r="K34" s="23">
        <f t="shared" si="28"/>
        <v>0</v>
      </c>
      <c r="L34" s="23">
        <f t="shared" si="28"/>
        <v>0</v>
      </c>
      <c r="M34" s="23">
        <f t="shared" si="28"/>
        <v>0</v>
      </c>
      <c r="N34" s="23">
        <f t="shared" si="28"/>
        <v>0</v>
      </c>
      <c r="O34" s="23">
        <f t="shared" si="28"/>
        <v>40</v>
      </c>
      <c r="P34" s="23">
        <v>0.09</v>
      </c>
      <c r="Q34" s="23">
        <v>7.5999999999999998E-2</v>
      </c>
      <c r="R34" s="23">
        <f t="shared" ref="R34:T35" si="29">R44</f>
        <v>0</v>
      </c>
      <c r="S34" s="23">
        <f t="shared" si="29"/>
        <v>1</v>
      </c>
      <c r="T34" s="23">
        <f t="shared" si="29"/>
        <v>1</v>
      </c>
      <c r="U34" s="23">
        <v>0</v>
      </c>
      <c r="V34" s="23">
        <f t="shared" ref="V34:Y35" si="30">V44</f>
        <v>0</v>
      </c>
      <c r="W34" s="23">
        <f t="shared" si="30"/>
        <v>0</v>
      </c>
      <c r="X34" s="23">
        <f t="shared" si="30"/>
        <v>0</v>
      </c>
      <c r="Y34" s="23">
        <f t="shared" si="30"/>
        <v>0</v>
      </c>
      <c r="Z34" s="23">
        <v>1</v>
      </c>
      <c r="AA34" s="23">
        <f t="shared" ref="AA34:AD35" si="31">AA44</f>
        <v>0</v>
      </c>
      <c r="AB34" s="23">
        <f t="shared" si="31"/>
        <v>0</v>
      </c>
      <c r="AC34" s="23">
        <f t="shared" si="31"/>
        <v>0</v>
      </c>
      <c r="AD34" s="23">
        <f t="shared" si="31"/>
        <v>0</v>
      </c>
      <c r="AE34" s="23">
        <v>0</v>
      </c>
      <c r="AF34" s="23">
        <v>0</v>
      </c>
      <c r="AG34" s="26">
        <v>1</v>
      </c>
      <c r="AH34" s="26">
        <v>0</v>
      </c>
      <c r="AI34" s="26">
        <v>0</v>
      </c>
      <c r="AJ34" s="26">
        <v>0</v>
      </c>
      <c r="AK34" s="23" t="str">
        <f t="shared" ref="AK34:AK63" si="32">C34</f>
        <v>Bio_Solid_Steam_Turbine_EP</v>
      </c>
      <c r="AL34" s="23"/>
    </row>
    <row r="35" spans="1:38">
      <c r="A35" s="23">
        <v>8</v>
      </c>
      <c r="B35" s="3">
        <v>91</v>
      </c>
      <c r="C35" t="s">
        <v>60</v>
      </c>
      <c r="D35" s="23">
        <f>D45</f>
        <v>0</v>
      </c>
      <c r="E35" s="23" t="s">
        <v>44</v>
      </c>
      <c r="F35" s="23">
        <f>F34</f>
        <v>91289</v>
      </c>
      <c r="G35" s="23"/>
      <c r="H35" s="23">
        <f t="shared" ref="H35:Q37" si="33">H34</f>
        <v>2</v>
      </c>
      <c r="I35" s="23">
        <f t="shared" si="33"/>
        <v>0.2</v>
      </c>
      <c r="J35" s="23">
        <f t="shared" si="33"/>
        <v>0.8</v>
      </c>
      <c r="K35" s="23">
        <f t="shared" si="33"/>
        <v>0</v>
      </c>
      <c r="L35" s="23">
        <f t="shared" si="33"/>
        <v>0</v>
      </c>
      <c r="M35" s="23">
        <f t="shared" si="33"/>
        <v>0</v>
      </c>
      <c r="N35" s="23">
        <f t="shared" si="33"/>
        <v>0</v>
      </c>
      <c r="O35" s="23">
        <f t="shared" si="33"/>
        <v>40</v>
      </c>
      <c r="P35" s="23">
        <f t="shared" si="33"/>
        <v>0.09</v>
      </c>
      <c r="Q35" s="23">
        <f t="shared" si="33"/>
        <v>7.5999999999999998E-2</v>
      </c>
      <c r="R35" s="23">
        <f t="shared" si="29"/>
        <v>0</v>
      </c>
      <c r="S35" s="23">
        <f t="shared" si="29"/>
        <v>1</v>
      </c>
      <c r="T35" s="23">
        <f t="shared" si="29"/>
        <v>1</v>
      </c>
      <c r="U35" s="23">
        <v>0</v>
      </c>
      <c r="V35" s="23">
        <f t="shared" si="30"/>
        <v>0</v>
      </c>
      <c r="W35" s="23">
        <f t="shared" si="30"/>
        <v>1</v>
      </c>
      <c r="X35" s="23">
        <f t="shared" si="30"/>
        <v>0</v>
      </c>
      <c r="Y35" s="23">
        <f t="shared" si="30"/>
        <v>0</v>
      </c>
      <c r="Z35" s="23">
        <v>1</v>
      </c>
      <c r="AA35" s="23">
        <f t="shared" si="31"/>
        <v>0</v>
      </c>
      <c r="AB35" s="23">
        <f t="shared" si="31"/>
        <v>0</v>
      </c>
      <c r="AC35" s="23">
        <f t="shared" si="31"/>
        <v>0</v>
      </c>
      <c r="AD35" s="23">
        <f t="shared" si="31"/>
        <v>0</v>
      </c>
      <c r="AE35" s="23">
        <v>0</v>
      </c>
      <c r="AF35" s="23">
        <v>0</v>
      </c>
      <c r="AG35" s="26">
        <v>1</v>
      </c>
      <c r="AH35" s="26">
        <v>0</v>
      </c>
      <c r="AI35" s="26">
        <v>0</v>
      </c>
      <c r="AJ35" s="26">
        <v>0</v>
      </c>
      <c r="AK35" s="23" t="str">
        <f t="shared" si="32"/>
        <v>Bio_Solid_Steam_Turbine_Cogen_EP</v>
      </c>
      <c r="AL35" s="23" t="s">
        <v>175</v>
      </c>
    </row>
    <row r="36" spans="1:38">
      <c r="A36" s="23">
        <v>8</v>
      </c>
      <c r="B36" s="3">
        <v>107</v>
      </c>
      <c r="C36" t="str">
        <f>SUBSTITUTE(C35,"_EP", "")</f>
        <v>Bio_Solid_Steam_Turbine_Cogen</v>
      </c>
      <c r="D36" s="23">
        <v>2010</v>
      </c>
      <c r="E36" s="23" t="str">
        <f>E35</f>
        <v>Bio_Solid</v>
      </c>
      <c r="F36" s="23">
        <f>F35</f>
        <v>91289</v>
      </c>
      <c r="G36" s="23"/>
      <c r="H36" s="23">
        <f t="shared" si="33"/>
        <v>2</v>
      </c>
      <c r="I36" s="23">
        <f t="shared" si="33"/>
        <v>0.2</v>
      </c>
      <c r="J36" s="23">
        <f t="shared" si="33"/>
        <v>0.8</v>
      </c>
      <c r="K36" s="23">
        <f t="shared" si="33"/>
        <v>0</v>
      </c>
      <c r="L36" s="23">
        <f t="shared" si="33"/>
        <v>0</v>
      </c>
      <c r="M36" s="23">
        <f t="shared" si="33"/>
        <v>0</v>
      </c>
      <c r="N36" s="23">
        <f t="shared" si="33"/>
        <v>0</v>
      </c>
      <c r="O36" s="23">
        <f t="shared" si="33"/>
        <v>40</v>
      </c>
      <c r="P36" s="23">
        <f t="shared" si="33"/>
        <v>0.09</v>
      </c>
      <c r="Q36" s="23">
        <f t="shared" si="33"/>
        <v>7.5999999999999998E-2</v>
      </c>
      <c r="R36" s="23">
        <v>0</v>
      </c>
      <c r="S36" s="23">
        <v>1</v>
      </c>
      <c r="T36" s="23">
        <v>1</v>
      </c>
      <c r="U36" s="23">
        <v>0</v>
      </c>
      <c r="V36" s="23">
        <v>0</v>
      </c>
      <c r="W36" s="23">
        <v>1</v>
      </c>
      <c r="X36" s="23">
        <v>0</v>
      </c>
      <c r="Y36" s="23">
        <v>1</v>
      </c>
      <c r="Z36" s="23">
        <v>1</v>
      </c>
      <c r="AA36" s="23">
        <v>0</v>
      </c>
      <c r="AB36" s="23">
        <v>0</v>
      </c>
      <c r="AC36" s="23">
        <v>0</v>
      </c>
      <c r="AD36" s="23">
        <v>0</v>
      </c>
      <c r="AE36" s="23">
        <v>0</v>
      </c>
      <c r="AF36" s="23">
        <v>0</v>
      </c>
      <c r="AG36" s="26">
        <v>1</v>
      </c>
      <c r="AH36" s="26">
        <v>0</v>
      </c>
      <c r="AI36" s="26">
        <v>0</v>
      </c>
      <c r="AJ36" s="26">
        <v>0</v>
      </c>
      <c r="AK36" s="23" t="str">
        <f t="shared" si="32"/>
        <v>Bio_Solid_Steam_Turbine_Cogen</v>
      </c>
      <c r="AL36" s="23" t="s">
        <v>176</v>
      </c>
    </row>
    <row r="37" spans="1:38" ht="14" customHeight="1">
      <c r="A37" s="23">
        <v>8</v>
      </c>
      <c r="B37" s="3">
        <v>116</v>
      </c>
      <c r="C37" s="23" t="s">
        <v>25</v>
      </c>
      <c r="D37" s="23">
        <v>2020</v>
      </c>
      <c r="E37" s="23" t="s">
        <v>188</v>
      </c>
      <c r="F37" s="23">
        <f>F27</f>
        <v>91289</v>
      </c>
      <c r="H37">
        <f t="shared" si="33"/>
        <v>2</v>
      </c>
      <c r="I37" s="23">
        <f t="shared" si="33"/>
        <v>0.2</v>
      </c>
      <c r="J37" s="23">
        <f t="shared" si="33"/>
        <v>0.8</v>
      </c>
      <c r="K37" s="23">
        <f t="shared" si="33"/>
        <v>0</v>
      </c>
      <c r="L37" s="23">
        <f t="shared" si="33"/>
        <v>0</v>
      </c>
      <c r="M37" s="23">
        <f t="shared" si="33"/>
        <v>0</v>
      </c>
      <c r="N37" s="23">
        <f t="shared" si="33"/>
        <v>0</v>
      </c>
      <c r="O37" s="23">
        <f t="shared" si="33"/>
        <v>40</v>
      </c>
      <c r="P37" s="23">
        <f t="shared" si="33"/>
        <v>0.09</v>
      </c>
      <c r="Q37" s="23">
        <f t="shared" si="33"/>
        <v>7.5999999999999998E-2</v>
      </c>
      <c r="R37" s="23">
        <f>R36</f>
        <v>0</v>
      </c>
      <c r="S37" s="23">
        <f>S36</f>
        <v>1</v>
      </c>
      <c r="T37" s="23">
        <f>T36</f>
        <v>1</v>
      </c>
      <c r="U37" s="23">
        <v>0</v>
      </c>
      <c r="V37" s="23">
        <f>V36</f>
        <v>0</v>
      </c>
      <c r="W37" s="23">
        <f>W36</f>
        <v>1</v>
      </c>
      <c r="X37" s="23">
        <f>X36</f>
        <v>0</v>
      </c>
      <c r="Y37" s="23">
        <f>Y36</f>
        <v>1</v>
      </c>
      <c r="Z37" s="23">
        <f>Z36</f>
        <v>1</v>
      </c>
      <c r="AA37" s="23">
        <v>1</v>
      </c>
      <c r="AB37" s="23">
        <f>AB36</f>
        <v>0</v>
      </c>
      <c r="AC37" s="23">
        <f>AC36</f>
        <v>0</v>
      </c>
      <c r="AD37" s="23">
        <f>AD36</f>
        <v>0</v>
      </c>
      <c r="AE37" s="23">
        <f>AE36</f>
        <v>0</v>
      </c>
      <c r="AF37" s="23">
        <f>AF36</f>
        <v>0</v>
      </c>
      <c r="AG37" s="26">
        <v>1</v>
      </c>
      <c r="AH37" s="26">
        <v>0</v>
      </c>
      <c r="AI37" s="26">
        <v>0</v>
      </c>
      <c r="AJ37" s="26">
        <v>0</v>
      </c>
      <c r="AK37" s="23" t="str">
        <f t="shared" si="32"/>
        <v>Bio_Solid_Steam_Turbine_Cogen_CCS</v>
      </c>
      <c r="AL37" s="23" t="s">
        <v>217</v>
      </c>
    </row>
    <row r="38" spans="1:38">
      <c r="A38" s="23">
        <v>8</v>
      </c>
      <c r="B38" s="3">
        <v>8</v>
      </c>
      <c r="C38" t="s">
        <v>48</v>
      </c>
      <c r="D38" s="3">
        <v>2010</v>
      </c>
      <c r="E38" t="s">
        <v>159</v>
      </c>
      <c r="F38">
        <v>91289</v>
      </c>
      <c r="G38">
        <v>13.5</v>
      </c>
      <c r="H38">
        <v>1</v>
      </c>
      <c r="I38" s="3">
        <v>1</v>
      </c>
      <c r="J38" s="3">
        <v>0</v>
      </c>
      <c r="K38" s="3">
        <v>0</v>
      </c>
      <c r="L38" s="3">
        <v>0</v>
      </c>
      <c r="M38" s="3">
        <v>0</v>
      </c>
      <c r="N38" s="3">
        <v>0</v>
      </c>
      <c r="O38">
        <v>20</v>
      </c>
      <c r="P38" s="23">
        <v>0.11</v>
      </c>
      <c r="Q38" s="23">
        <v>0.04</v>
      </c>
      <c r="R38">
        <v>0</v>
      </c>
      <c r="S38">
        <v>1</v>
      </c>
      <c r="T38">
        <v>1</v>
      </c>
      <c r="U38" s="23">
        <v>0</v>
      </c>
      <c r="V38" s="23">
        <v>0</v>
      </c>
      <c r="W38" s="23">
        <v>0</v>
      </c>
      <c r="X38">
        <v>0</v>
      </c>
      <c r="Y38">
        <v>1</v>
      </c>
      <c r="Z38" s="23">
        <v>1</v>
      </c>
      <c r="AA38" s="20">
        <v>0</v>
      </c>
      <c r="AB38" s="12">
        <v>0</v>
      </c>
      <c r="AC38">
        <v>0</v>
      </c>
      <c r="AD38">
        <v>0</v>
      </c>
      <c r="AE38" s="23">
        <v>0</v>
      </c>
      <c r="AF38" s="23">
        <v>0</v>
      </c>
      <c r="AG38" s="26">
        <v>1</v>
      </c>
      <c r="AH38" s="26">
        <v>0</v>
      </c>
      <c r="AI38" s="26">
        <v>0</v>
      </c>
      <c r="AJ38" s="26">
        <v>0</v>
      </c>
      <c r="AK38" s="23" t="str">
        <f t="shared" si="32"/>
        <v>Bio_Gas</v>
      </c>
      <c r="AL38" s="23" t="s">
        <v>12</v>
      </c>
    </row>
    <row r="39" spans="1:38" s="23" customFormat="1">
      <c r="A39" s="23">
        <v>8</v>
      </c>
      <c r="B39" s="23">
        <v>36</v>
      </c>
      <c r="C39" s="23" t="s">
        <v>3</v>
      </c>
      <c r="D39" s="23">
        <v>2020</v>
      </c>
      <c r="E39" s="23" t="s">
        <v>4</v>
      </c>
      <c r="F39" s="23">
        <v>91289</v>
      </c>
      <c r="G39" s="23">
        <f>G38*(G5/G2)</f>
        <v>20.29530201342282</v>
      </c>
      <c r="H39" s="23">
        <f>H38</f>
        <v>1</v>
      </c>
      <c r="I39" s="23">
        <f>I38</f>
        <v>1</v>
      </c>
      <c r="J39" s="23">
        <f t="shared" ref="J39:N39" si="34">J38</f>
        <v>0</v>
      </c>
      <c r="K39" s="23">
        <f t="shared" si="34"/>
        <v>0</v>
      </c>
      <c r="L39" s="23">
        <f t="shared" si="34"/>
        <v>0</v>
      </c>
      <c r="M39" s="23">
        <f t="shared" si="34"/>
        <v>0</v>
      </c>
      <c r="N39" s="23">
        <f t="shared" si="34"/>
        <v>0</v>
      </c>
      <c r="O39" s="23">
        <f t="shared" ref="O39:Z39" si="35">O38</f>
        <v>20</v>
      </c>
      <c r="P39" s="23">
        <f t="shared" si="35"/>
        <v>0.11</v>
      </c>
      <c r="Q39" s="23">
        <f t="shared" si="35"/>
        <v>0.04</v>
      </c>
      <c r="R39" s="23">
        <f t="shared" si="35"/>
        <v>0</v>
      </c>
      <c r="S39" s="23">
        <f t="shared" si="35"/>
        <v>1</v>
      </c>
      <c r="T39" s="23">
        <f t="shared" si="35"/>
        <v>1</v>
      </c>
      <c r="U39" s="23">
        <f t="shared" si="35"/>
        <v>0</v>
      </c>
      <c r="V39" s="23">
        <f t="shared" si="35"/>
        <v>0</v>
      </c>
      <c r="W39" s="23">
        <f t="shared" si="35"/>
        <v>0</v>
      </c>
      <c r="X39" s="23">
        <f t="shared" si="35"/>
        <v>0</v>
      </c>
      <c r="Y39" s="23">
        <f t="shared" si="35"/>
        <v>1</v>
      </c>
      <c r="Z39" s="23">
        <f t="shared" si="35"/>
        <v>1</v>
      </c>
      <c r="AA39" s="23">
        <v>1</v>
      </c>
      <c r="AB39">
        <v>0</v>
      </c>
      <c r="AC39" s="23">
        <v>0</v>
      </c>
      <c r="AD39" s="23">
        <v>0</v>
      </c>
      <c r="AE39" s="23">
        <v>0</v>
      </c>
      <c r="AF39" s="23">
        <v>0</v>
      </c>
      <c r="AG39" s="26">
        <v>1</v>
      </c>
      <c r="AH39" s="26">
        <v>0</v>
      </c>
      <c r="AI39" s="26">
        <v>0</v>
      </c>
      <c r="AJ39" s="26">
        <v>0</v>
      </c>
      <c r="AK39" s="23" t="str">
        <f t="shared" si="32"/>
        <v>Bio_Gas_CCS</v>
      </c>
      <c r="AL39" s="23" t="s">
        <v>5</v>
      </c>
    </row>
    <row r="40" spans="1:38">
      <c r="A40" s="23">
        <v>8</v>
      </c>
      <c r="B40" s="3">
        <v>105</v>
      </c>
      <c r="C40" t="str">
        <f>SUBSTITUTE(C43,"_EP", "")</f>
        <v>Bio_Gas_Internal_Combustion_Engine_Cogen</v>
      </c>
      <c r="D40" s="23">
        <v>2010</v>
      </c>
      <c r="E40" s="23" t="str">
        <f>E43</f>
        <v>Bio_Gas</v>
      </c>
      <c r="F40" s="23">
        <f>F43</f>
        <v>91289</v>
      </c>
      <c r="G40" s="23"/>
      <c r="H40" s="23">
        <f t="shared" ref="H40:Q40" si="36">H43</f>
        <v>1</v>
      </c>
      <c r="I40" s="23">
        <f t="shared" si="36"/>
        <v>1</v>
      </c>
      <c r="J40" s="23">
        <f t="shared" si="36"/>
        <v>0</v>
      </c>
      <c r="K40" s="23">
        <f t="shared" si="36"/>
        <v>0</v>
      </c>
      <c r="L40" s="23">
        <f t="shared" si="36"/>
        <v>0</v>
      </c>
      <c r="M40" s="23">
        <f t="shared" si="36"/>
        <v>0</v>
      </c>
      <c r="N40" s="23">
        <f t="shared" si="36"/>
        <v>0</v>
      </c>
      <c r="O40" s="23">
        <f t="shared" si="36"/>
        <v>20</v>
      </c>
      <c r="P40" s="23">
        <f t="shared" si="36"/>
        <v>0.11</v>
      </c>
      <c r="Q40" s="23">
        <f t="shared" si="36"/>
        <v>0.04</v>
      </c>
      <c r="R40" s="23">
        <v>0</v>
      </c>
      <c r="S40" s="23">
        <v>1</v>
      </c>
      <c r="T40" s="23">
        <v>1</v>
      </c>
      <c r="U40" s="23">
        <v>0</v>
      </c>
      <c r="V40" s="23">
        <v>0</v>
      </c>
      <c r="W40" s="23">
        <v>1</v>
      </c>
      <c r="X40" s="23">
        <v>0</v>
      </c>
      <c r="Y40" s="23">
        <v>1</v>
      </c>
      <c r="Z40" s="23">
        <v>1</v>
      </c>
      <c r="AA40" s="23">
        <v>0</v>
      </c>
      <c r="AB40" s="23">
        <v>0</v>
      </c>
      <c r="AC40" s="23">
        <v>0</v>
      </c>
      <c r="AD40" s="23">
        <v>0</v>
      </c>
      <c r="AE40" s="23">
        <v>0</v>
      </c>
      <c r="AF40" s="23">
        <v>0</v>
      </c>
      <c r="AG40" s="26">
        <v>1</v>
      </c>
      <c r="AH40" s="26">
        <v>0</v>
      </c>
      <c r="AI40" s="26">
        <v>0</v>
      </c>
      <c r="AJ40" s="26">
        <v>0</v>
      </c>
      <c r="AK40" s="23" t="str">
        <f t="shared" si="32"/>
        <v>Bio_Gas_Internal_Combustion_Engine_Cogen</v>
      </c>
      <c r="AL40" s="23" t="str">
        <f>AL43</f>
        <v>Same as new Biogas, 75% capital cost and fixed cost</v>
      </c>
    </row>
    <row r="41" spans="1:38" s="23" customFormat="1">
      <c r="A41" s="23">
        <v>8</v>
      </c>
      <c r="B41" s="23">
        <v>114</v>
      </c>
      <c r="C41" s="23" t="s">
        <v>6</v>
      </c>
      <c r="D41" s="23">
        <v>2020</v>
      </c>
      <c r="E41" s="23" t="s">
        <v>4</v>
      </c>
      <c r="F41" s="23">
        <v>91289</v>
      </c>
      <c r="H41" s="23">
        <f>H40</f>
        <v>1</v>
      </c>
      <c r="I41" s="23">
        <f t="shared" ref="I41:N41" si="37">I40</f>
        <v>1</v>
      </c>
      <c r="J41" s="23">
        <f t="shared" si="37"/>
        <v>0</v>
      </c>
      <c r="K41" s="23">
        <f t="shared" si="37"/>
        <v>0</v>
      </c>
      <c r="L41" s="23">
        <f t="shared" si="37"/>
        <v>0</v>
      </c>
      <c r="M41" s="23">
        <f t="shared" si="37"/>
        <v>0</v>
      </c>
      <c r="N41" s="23">
        <f t="shared" si="37"/>
        <v>0</v>
      </c>
      <c r="O41" s="23">
        <f t="shared" ref="O41:Z41" si="38">O40</f>
        <v>20</v>
      </c>
      <c r="P41" s="23">
        <f t="shared" si="38"/>
        <v>0.11</v>
      </c>
      <c r="Q41" s="23">
        <f t="shared" si="38"/>
        <v>0.04</v>
      </c>
      <c r="R41" s="23">
        <f t="shared" si="38"/>
        <v>0</v>
      </c>
      <c r="S41" s="23">
        <f t="shared" si="38"/>
        <v>1</v>
      </c>
      <c r="T41" s="23">
        <f t="shared" si="38"/>
        <v>1</v>
      </c>
      <c r="U41" s="23">
        <f t="shared" si="38"/>
        <v>0</v>
      </c>
      <c r="V41" s="23">
        <f t="shared" si="38"/>
        <v>0</v>
      </c>
      <c r="W41" s="23">
        <f t="shared" si="38"/>
        <v>1</v>
      </c>
      <c r="X41" s="23">
        <f t="shared" si="38"/>
        <v>0</v>
      </c>
      <c r="Y41" s="23">
        <f t="shared" si="38"/>
        <v>1</v>
      </c>
      <c r="Z41" s="23">
        <f t="shared" si="38"/>
        <v>1</v>
      </c>
      <c r="AA41" s="23">
        <v>1</v>
      </c>
      <c r="AB41">
        <v>0</v>
      </c>
      <c r="AC41" s="23">
        <v>0</v>
      </c>
      <c r="AD41" s="23">
        <v>0</v>
      </c>
      <c r="AE41" s="23">
        <v>0</v>
      </c>
      <c r="AF41" s="23">
        <v>0</v>
      </c>
      <c r="AG41" s="26">
        <v>1</v>
      </c>
      <c r="AH41" s="26">
        <v>0</v>
      </c>
      <c r="AI41" s="26">
        <v>0</v>
      </c>
      <c r="AJ41" s="26">
        <v>0</v>
      </c>
      <c r="AK41" s="23" t="str">
        <f t="shared" si="32"/>
        <v>Bio_Gas_Internal_Combustion_Engine_Cogen_CCS</v>
      </c>
      <c r="AL41" s="23" t="s">
        <v>7</v>
      </c>
    </row>
    <row r="42" spans="1:38" s="23" customFormat="1">
      <c r="A42" s="23">
        <v>8</v>
      </c>
      <c r="B42" s="23">
        <v>80</v>
      </c>
      <c r="C42" s="23" t="s">
        <v>67</v>
      </c>
      <c r="D42" s="18">
        <f>D38</f>
        <v>2010</v>
      </c>
      <c r="E42" s="18" t="str">
        <f>E38</f>
        <v>Bio_Gas</v>
      </c>
      <c r="F42" s="18">
        <v>91289</v>
      </c>
      <c r="G42" s="18"/>
      <c r="H42" s="18">
        <f t="shared" ref="H42:T42" si="39">H38</f>
        <v>1</v>
      </c>
      <c r="I42" s="18">
        <f t="shared" si="39"/>
        <v>1</v>
      </c>
      <c r="J42" s="18">
        <f t="shared" si="39"/>
        <v>0</v>
      </c>
      <c r="K42" s="18">
        <f t="shared" si="39"/>
        <v>0</v>
      </c>
      <c r="L42" s="18">
        <f t="shared" si="39"/>
        <v>0</v>
      </c>
      <c r="M42" s="18">
        <f t="shared" si="39"/>
        <v>0</v>
      </c>
      <c r="N42" s="18">
        <f t="shared" si="39"/>
        <v>0</v>
      </c>
      <c r="O42" s="18">
        <f t="shared" si="39"/>
        <v>20</v>
      </c>
      <c r="P42" s="18">
        <f t="shared" si="39"/>
        <v>0.11</v>
      </c>
      <c r="Q42" s="18">
        <f t="shared" si="39"/>
        <v>0.04</v>
      </c>
      <c r="R42" s="18">
        <f t="shared" si="39"/>
        <v>0</v>
      </c>
      <c r="S42" s="18">
        <f t="shared" si="39"/>
        <v>1</v>
      </c>
      <c r="T42" s="18">
        <f t="shared" si="39"/>
        <v>1</v>
      </c>
      <c r="U42" s="18">
        <v>0</v>
      </c>
      <c r="V42" s="18">
        <f>V38</f>
        <v>0</v>
      </c>
      <c r="W42" s="18">
        <f>W38</f>
        <v>0</v>
      </c>
      <c r="X42" s="18">
        <f>X38</f>
        <v>0</v>
      </c>
      <c r="Y42" s="18">
        <v>0</v>
      </c>
      <c r="Z42" s="18">
        <v>1</v>
      </c>
      <c r="AA42" s="18">
        <f>AA38</f>
        <v>0</v>
      </c>
      <c r="AB42" s="18">
        <f>AB38</f>
        <v>0</v>
      </c>
      <c r="AC42" s="18">
        <f>AC38</f>
        <v>0</v>
      </c>
      <c r="AD42" s="18">
        <f>AD38</f>
        <v>0</v>
      </c>
      <c r="AE42" s="23">
        <v>0</v>
      </c>
      <c r="AF42" s="23">
        <v>0</v>
      </c>
      <c r="AG42" s="26">
        <v>1</v>
      </c>
      <c r="AH42" s="26">
        <v>0</v>
      </c>
      <c r="AI42" s="26">
        <v>0</v>
      </c>
      <c r="AJ42" s="26">
        <v>0</v>
      </c>
      <c r="AK42" s="18" t="str">
        <f t="shared" si="32"/>
        <v>Bio_Gas_Internal_Combustion_Engine_EP</v>
      </c>
      <c r="AL42" s="18" t="s">
        <v>184</v>
      </c>
    </row>
    <row r="43" spans="1:38" s="23" customFormat="1">
      <c r="A43" s="23">
        <v>8</v>
      </c>
      <c r="B43" s="23">
        <v>81</v>
      </c>
      <c r="C43" s="23" t="s">
        <v>68</v>
      </c>
      <c r="D43" s="23">
        <f>D42</f>
        <v>2010</v>
      </c>
      <c r="E43" s="23" t="str">
        <f>E42</f>
        <v>Bio_Gas</v>
      </c>
      <c r="F43" s="23">
        <f>F42</f>
        <v>91289</v>
      </c>
      <c r="H43" s="23">
        <f t="shared" ref="H43:T43" si="40">H42</f>
        <v>1</v>
      </c>
      <c r="I43" s="23">
        <f t="shared" si="40"/>
        <v>1</v>
      </c>
      <c r="J43" s="23">
        <f t="shared" si="40"/>
        <v>0</v>
      </c>
      <c r="K43" s="23">
        <f t="shared" si="40"/>
        <v>0</v>
      </c>
      <c r="L43" s="23">
        <f t="shared" si="40"/>
        <v>0</v>
      </c>
      <c r="M43" s="23">
        <f t="shared" si="40"/>
        <v>0</v>
      </c>
      <c r="N43" s="23">
        <f t="shared" si="40"/>
        <v>0</v>
      </c>
      <c r="O43" s="23">
        <f t="shared" si="40"/>
        <v>20</v>
      </c>
      <c r="P43" s="23">
        <f t="shared" si="40"/>
        <v>0.11</v>
      </c>
      <c r="Q43" s="23">
        <f t="shared" si="40"/>
        <v>0.04</v>
      </c>
      <c r="R43" s="23">
        <f t="shared" si="40"/>
        <v>0</v>
      </c>
      <c r="S43" s="23">
        <f t="shared" si="40"/>
        <v>1</v>
      </c>
      <c r="T43" s="23">
        <f t="shared" si="40"/>
        <v>1</v>
      </c>
      <c r="U43" s="23">
        <v>0</v>
      </c>
      <c r="V43" s="23">
        <f>V42</f>
        <v>0</v>
      </c>
      <c r="W43" s="23">
        <v>1</v>
      </c>
      <c r="X43" s="23">
        <f>X42</f>
        <v>0</v>
      </c>
      <c r="Y43" s="23">
        <v>0</v>
      </c>
      <c r="Z43" s="23">
        <v>1</v>
      </c>
      <c r="AA43" s="23">
        <f>AA42</f>
        <v>0</v>
      </c>
      <c r="AB43" s="23">
        <f>AB42</f>
        <v>0</v>
      </c>
      <c r="AC43" s="23">
        <f>AC42</f>
        <v>0</v>
      </c>
      <c r="AD43" s="23">
        <f>AD42</f>
        <v>0</v>
      </c>
      <c r="AE43" s="23">
        <v>0</v>
      </c>
      <c r="AF43" s="23">
        <v>0</v>
      </c>
      <c r="AG43" s="26">
        <v>1</v>
      </c>
      <c r="AH43" s="26">
        <v>0</v>
      </c>
      <c r="AI43" s="26">
        <v>0</v>
      </c>
      <c r="AJ43" s="26">
        <v>0</v>
      </c>
      <c r="AK43" s="18" t="str">
        <f t="shared" si="32"/>
        <v>Bio_Gas_Internal_Combustion_Engine_Cogen_EP</v>
      </c>
      <c r="AL43" s="23" t="s">
        <v>73</v>
      </c>
    </row>
    <row r="44" spans="1:38" s="23" customFormat="1">
      <c r="A44" s="23">
        <v>8</v>
      </c>
      <c r="B44" s="23">
        <v>82</v>
      </c>
      <c r="C44" s="23" t="s">
        <v>192</v>
      </c>
      <c r="D44" s="23">
        <f>D20</f>
        <v>0</v>
      </c>
      <c r="E44" s="23" t="str">
        <f>E43</f>
        <v>Bio_Gas</v>
      </c>
      <c r="F44" s="23">
        <f>F20</f>
        <v>91289</v>
      </c>
      <c r="H44" s="23">
        <f t="shared" ref="H44:S44" si="41">H20</f>
        <v>2</v>
      </c>
      <c r="I44" s="23">
        <f t="shared" si="41"/>
        <v>0.2</v>
      </c>
      <c r="J44" s="23">
        <f t="shared" si="41"/>
        <v>0.8</v>
      </c>
      <c r="K44" s="23">
        <f t="shared" si="41"/>
        <v>0</v>
      </c>
      <c r="L44" s="23">
        <f t="shared" si="41"/>
        <v>0</v>
      </c>
      <c r="M44" s="23">
        <f t="shared" si="41"/>
        <v>0</v>
      </c>
      <c r="N44" s="23">
        <f t="shared" si="41"/>
        <v>0</v>
      </c>
      <c r="O44" s="23">
        <f t="shared" si="41"/>
        <v>40</v>
      </c>
      <c r="P44" s="23">
        <f t="shared" si="41"/>
        <v>0.1288</v>
      </c>
      <c r="Q44" s="23">
        <f t="shared" si="41"/>
        <v>9.1499999999999998E-2</v>
      </c>
      <c r="R44" s="23">
        <f t="shared" si="41"/>
        <v>0</v>
      </c>
      <c r="S44" s="23">
        <f t="shared" si="41"/>
        <v>1</v>
      </c>
      <c r="T44" s="23">
        <v>1</v>
      </c>
      <c r="U44" s="23">
        <v>0</v>
      </c>
      <c r="V44" s="23">
        <v>0</v>
      </c>
      <c r="W44" s="23">
        <f>W20</f>
        <v>0</v>
      </c>
      <c r="X44" s="23">
        <f>X20</f>
        <v>0</v>
      </c>
      <c r="Y44" s="23">
        <f>Y20</f>
        <v>0</v>
      </c>
      <c r="Z44" s="23">
        <v>1</v>
      </c>
      <c r="AA44" s="23">
        <f>AA20</f>
        <v>0</v>
      </c>
      <c r="AB44" s="23">
        <f>AB20</f>
        <v>0</v>
      </c>
      <c r="AC44" s="23">
        <f>AC20</f>
        <v>0</v>
      </c>
      <c r="AD44" s="23">
        <f>AD20</f>
        <v>0</v>
      </c>
      <c r="AE44" s="23">
        <v>0</v>
      </c>
      <c r="AF44" s="23">
        <v>0</v>
      </c>
      <c r="AG44" s="26">
        <v>1</v>
      </c>
      <c r="AH44" s="26">
        <v>0</v>
      </c>
      <c r="AI44" s="26">
        <v>0</v>
      </c>
      <c r="AJ44" s="26">
        <v>0</v>
      </c>
      <c r="AK44" s="18" t="str">
        <f t="shared" si="32"/>
        <v>Bio_Gas_Steam_Turbine_EP</v>
      </c>
      <c r="AL44" s="23" t="s">
        <v>152</v>
      </c>
    </row>
    <row r="45" spans="1:38">
      <c r="A45" s="23">
        <v>8</v>
      </c>
      <c r="B45" s="3">
        <v>85</v>
      </c>
      <c r="C45" t="s">
        <v>58</v>
      </c>
      <c r="D45" s="23">
        <f>D44</f>
        <v>0</v>
      </c>
      <c r="E45" s="23" t="s">
        <v>22</v>
      </c>
      <c r="F45" s="23">
        <f>F35</f>
        <v>91289</v>
      </c>
      <c r="G45" s="23"/>
      <c r="H45" s="23">
        <f t="shared" ref="H45:Q45" si="42">H35</f>
        <v>2</v>
      </c>
      <c r="I45" s="23">
        <f t="shared" si="42"/>
        <v>0.2</v>
      </c>
      <c r="J45" s="23">
        <f t="shared" si="42"/>
        <v>0.8</v>
      </c>
      <c r="K45" s="23">
        <f t="shared" si="42"/>
        <v>0</v>
      </c>
      <c r="L45" s="23">
        <f t="shared" si="42"/>
        <v>0</v>
      </c>
      <c r="M45" s="23">
        <f t="shared" si="42"/>
        <v>0</v>
      </c>
      <c r="N45" s="23">
        <f t="shared" si="42"/>
        <v>0</v>
      </c>
      <c r="O45" s="23">
        <f t="shared" si="42"/>
        <v>40</v>
      </c>
      <c r="P45" s="23">
        <f t="shared" si="42"/>
        <v>0.09</v>
      </c>
      <c r="Q45" s="23">
        <f t="shared" si="42"/>
        <v>7.5999999999999998E-2</v>
      </c>
      <c r="R45" s="23">
        <f>R44</f>
        <v>0</v>
      </c>
      <c r="S45" s="23">
        <f>S44</f>
        <v>1</v>
      </c>
      <c r="T45" s="23">
        <f>T44</f>
        <v>1</v>
      </c>
      <c r="U45" s="23">
        <v>0</v>
      </c>
      <c r="V45" s="23">
        <f>V44</f>
        <v>0</v>
      </c>
      <c r="W45" s="23">
        <v>1</v>
      </c>
      <c r="X45" s="23">
        <f>X44</f>
        <v>0</v>
      </c>
      <c r="Y45" s="23">
        <f>Y44</f>
        <v>0</v>
      </c>
      <c r="Z45" s="23">
        <v>1</v>
      </c>
      <c r="AA45" s="23">
        <f>AA44</f>
        <v>0</v>
      </c>
      <c r="AB45" s="23">
        <f>AB44</f>
        <v>0</v>
      </c>
      <c r="AC45" s="23">
        <f>AC44</f>
        <v>0</v>
      </c>
      <c r="AD45" s="23">
        <f>AD44</f>
        <v>0</v>
      </c>
      <c r="AE45" s="23">
        <v>0</v>
      </c>
      <c r="AF45" s="23">
        <v>0</v>
      </c>
      <c r="AG45" s="26">
        <v>1</v>
      </c>
      <c r="AH45" s="26">
        <v>0</v>
      </c>
      <c r="AI45" s="26">
        <v>0</v>
      </c>
      <c r="AJ45" s="26">
        <v>0</v>
      </c>
      <c r="AK45" s="23" t="str">
        <f t="shared" si="32"/>
        <v>Bio_Liquid_Steam_Turbine_Cogen_EP</v>
      </c>
      <c r="AL45" s="23" t="s">
        <v>153</v>
      </c>
    </row>
    <row r="46" spans="1:38">
      <c r="A46" s="23">
        <v>8</v>
      </c>
      <c r="B46" s="3">
        <v>106</v>
      </c>
      <c r="C46" t="str">
        <f>SUBSTITUTE(C45,"_EP", "")</f>
        <v>Bio_Liquid_Steam_Turbine_Cogen</v>
      </c>
      <c r="D46" s="23">
        <v>2010</v>
      </c>
      <c r="E46" s="23" t="str">
        <f>E45</f>
        <v>Bio_Liquid</v>
      </c>
      <c r="F46" s="23">
        <f>F45</f>
        <v>91289</v>
      </c>
      <c r="G46" s="23"/>
      <c r="H46" s="23">
        <f t="shared" ref="H46:Q46" si="43">H45</f>
        <v>2</v>
      </c>
      <c r="I46" s="23">
        <f t="shared" si="43"/>
        <v>0.2</v>
      </c>
      <c r="J46" s="23">
        <f t="shared" si="43"/>
        <v>0.8</v>
      </c>
      <c r="K46" s="23">
        <f t="shared" si="43"/>
        <v>0</v>
      </c>
      <c r="L46" s="23">
        <f t="shared" si="43"/>
        <v>0</v>
      </c>
      <c r="M46" s="23">
        <f t="shared" si="43"/>
        <v>0</v>
      </c>
      <c r="N46" s="23">
        <f t="shared" si="43"/>
        <v>0</v>
      </c>
      <c r="O46" s="23">
        <f t="shared" si="43"/>
        <v>40</v>
      </c>
      <c r="P46" s="23">
        <f t="shared" si="43"/>
        <v>0.09</v>
      </c>
      <c r="Q46" s="23">
        <f t="shared" si="43"/>
        <v>7.5999999999999998E-2</v>
      </c>
      <c r="R46" s="23">
        <v>0</v>
      </c>
      <c r="S46" s="23">
        <v>1</v>
      </c>
      <c r="T46" s="23">
        <v>1</v>
      </c>
      <c r="U46" s="23">
        <v>0</v>
      </c>
      <c r="V46" s="23">
        <v>0</v>
      </c>
      <c r="W46" s="23">
        <v>1</v>
      </c>
      <c r="X46" s="23">
        <v>0</v>
      </c>
      <c r="Y46" s="23">
        <v>1</v>
      </c>
      <c r="Z46" s="23">
        <v>1</v>
      </c>
      <c r="AA46" s="23">
        <v>0</v>
      </c>
      <c r="AB46" s="23">
        <v>0</v>
      </c>
      <c r="AC46" s="23">
        <v>0</v>
      </c>
      <c r="AD46" s="23">
        <v>0</v>
      </c>
      <c r="AE46" s="23">
        <v>0</v>
      </c>
      <c r="AF46" s="23">
        <v>0</v>
      </c>
      <c r="AG46" s="26">
        <v>1</v>
      </c>
      <c r="AH46" s="26">
        <v>0</v>
      </c>
      <c r="AI46" s="26">
        <v>0</v>
      </c>
      <c r="AJ46" s="26">
        <v>0</v>
      </c>
      <c r="AK46" s="23" t="str">
        <f t="shared" si="32"/>
        <v>Bio_Liquid_Steam_Turbine_Cogen</v>
      </c>
      <c r="AL46" s="23" t="str">
        <f>AL45</f>
        <v>Same as biomass steam turbine, 75% capital cost and fixed cost</v>
      </c>
    </row>
    <row r="47" spans="1:38" s="23" customFormat="1">
      <c r="A47" s="23">
        <v>8</v>
      </c>
      <c r="B47" s="23">
        <v>115</v>
      </c>
      <c r="C47" s="23" t="s">
        <v>8</v>
      </c>
      <c r="D47" s="23">
        <v>2020</v>
      </c>
      <c r="E47" s="23" t="s">
        <v>9</v>
      </c>
      <c r="F47" s="23">
        <v>91289</v>
      </c>
      <c r="H47" s="23">
        <f>H46</f>
        <v>2</v>
      </c>
      <c r="I47" s="23">
        <f t="shared" ref="I47:N47" si="44">I46</f>
        <v>0.2</v>
      </c>
      <c r="J47" s="23">
        <f t="shared" si="44"/>
        <v>0.8</v>
      </c>
      <c r="K47" s="23">
        <f t="shared" si="44"/>
        <v>0</v>
      </c>
      <c r="L47" s="23">
        <f t="shared" si="44"/>
        <v>0</v>
      </c>
      <c r="M47" s="23">
        <f t="shared" si="44"/>
        <v>0</v>
      </c>
      <c r="N47" s="23">
        <f t="shared" si="44"/>
        <v>0</v>
      </c>
      <c r="O47" s="23">
        <f t="shared" ref="O47:Z47" si="45">O46</f>
        <v>40</v>
      </c>
      <c r="P47" s="23">
        <f t="shared" si="45"/>
        <v>0.09</v>
      </c>
      <c r="Q47" s="23">
        <f t="shared" si="45"/>
        <v>7.5999999999999998E-2</v>
      </c>
      <c r="R47" s="23">
        <f t="shared" si="45"/>
        <v>0</v>
      </c>
      <c r="S47" s="23">
        <f t="shared" si="45"/>
        <v>1</v>
      </c>
      <c r="T47" s="23">
        <f t="shared" si="45"/>
        <v>1</v>
      </c>
      <c r="U47" s="23">
        <f t="shared" si="45"/>
        <v>0</v>
      </c>
      <c r="V47" s="23">
        <f t="shared" si="45"/>
        <v>0</v>
      </c>
      <c r="W47">
        <f t="shared" si="45"/>
        <v>1</v>
      </c>
      <c r="X47" s="23">
        <f t="shared" si="45"/>
        <v>0</v>
      </c>
      <c r="Y47" s="23">
        <f t="shared" si="45"/>
        <v>1</v>
      </c>
      <c r="Z47" s="23">
        <f t="shared" si="45"/>
        <v>1</v>
      </c>
      <c r="AA47" s="23">
        <v>1</v>
      </c>
      <c r="AB47" s="23">
        <f>AB46</f>
        <v>0</v>
      </c>
      <c r="AC47" s="23">
        <f t="shared" ref="AC47:AJ47" si="46">AC46</f>
        <v>0</v>
      </c>
      <c r="AD47" s="23">
        <f t="shared" si="46"/>
        <v>0</v>
      </c>
      <c r="AE47" s="23">
        <f t="shared" si="46"/>
        <v>0</v>
      </c>
      <c r="AF47" s="23">
        <f t="shared" si="46"/>
        <v>0</v>
      </c>
      <c r="AG47" s="23">
        <f t="shared" si="46"/>
        <v>1</v>
      </c>
      <c r="AH47" s="23">
        <f t="shared" si="46"/>
        <v>0</v>
      </c>
      <c r="AI47" s="23">
        <f t="shared" si="46"/>
        <v>0</v>
      </c>
      <c r="AJ47" s="23">
        <f t="shared" si="46"/>
        <v>0</v>
      </c>
      <c r="AK47" s="23" t="str">
        <f t="shared" si="32"/>
        <v>Bio_Liquid_Steam_Turbine_Cogen_CCS</v>
      </c>
      <c r="AL47" s="23" t="s">
        <v>10</v>
      </c>
    </row>
    <row r="48" spans="1:38" s="3" customFormat="1">
      <c r="A48" s="23">
        <v>8</v>
      </c>
      <c r="B48">
        <v>22</v>
      </c>
      <c r="C48" s="13" t="s">
        <v>171</v>
      </c>
      <c r="D48" s="23">
        <v>0</v>
      </c>
      <c r="E48" t="str">
        <f>E49</f>
        <v>Uranium</v>
      </c>
      <c r="F48" s="23">
        <f>F49</f>
        <v>91289</v>
      </c>
      <c r="G48" s="23"/>
      <c r="H48" s="23">
        <f t="shared" ref="H48:Q48" si="47">H49</f>
        <v>6</v>
      </c>
      <c r="I48" s="23">
        <f t="shared" si="47"/>
        <v>0.56000000000000005</v>
      </c>
      <c r="J48" s="23">
        <f t="shared" si="47"/>
        <v>0.2</v>
      </c>
      <c r="K48" s="23">
        <f t="shared" si="47"/>
        <v>0.14000000000000001</v>
      </c>
      <c r="L48" s="23">
        <f t="shared" si="47"/>
        <v>0.06</v>
      </c>
      <c r="M48" s="23">
        <f t="shared" si="47"/>
        <v>0.02</v>
      </c>
      <c r="N48" s="23">
        <f t="shared" si="47"/>
        <v>0.02</v>
      </c>
      <c r="O48" s="23">
        <f t="shared" si="47"/>
        <v>40</v>
      </c>
      <c r="P48" s="23">
        <f t="shared" si="47"/>
        <v>0.04</v>
      </c>
      <c r="Q48" s="23">
        <f t="shared" si="47"/>
        <v>0.06</v>
      </c>
      <c r="R48" s="3">
        <v>0</v>
      </c>
      <c r="S48" s="3">
        <v>1</v>
      </c>
      <c r="T48" s="3">
        <v>1</v>
      </c>
      <c r="U48" s="23">
        <v>0</v>
      </c>
      <c r="V48" s="23">
        <v>0</v>
      </c>
      <c r="W48" s="23">
        <v>0</v>
      </c>
      <c r="X48" s="3">
        <v>0</v>
      </c>
      <c r="Y48">
        <v>0</v>
      </c>
      <c r="Z48" s="23">
        <v>0</v>
      </c>
      <c r="AA48" s="20">
        <v>0</v>
      </c>
      <c r="AB48" s="12">
        <v>0</v>
      </c>
      <c r="AC48">
        <v>0</v>
      </c>
      <c r="AD48">
        <v>0</v>
      </c>
      <c r="AE48" s="23">
        <v>0</v>
      </c>
      <c r="AF48" s="23">
        <v>0</v>
      </c>
      <c r="AG48" s="26">
        <v>1</v>
      </c>
      <c r="AH48" s="26">
        <v>0</v>
      </c>
      <c r="AI48" s="26">
        <v>0</v>
      </c>
      <c r="AJ48" s="26">
        <v>0</v>
      </c>
      <c r="AK48" s="23" t="str">
        <f t="shared" si="32"/>
        <v>Nuclear_EP</v>
      </c>
      <c r="AL48" s="23"/>
    </row>
    <row r="49" spans="1:38">
      <c r="A49" s="23">
        <v>8</v>
      </c>
      <c r="B49" s="3">
        <v>13</v>
      </c>
      <c r="C49" t="s">
        <v>161</v>
      </c>
      <c r="D49" s="23">
        <v>2010</v>
      </c>
      <c r="E49" t="s">
        <v>1</v>
      </c>
      <c r="F49">
        <v>91289</v>
      </c>
      <c r="G49" s="23">
        <v>9.7200000000000006</v>
      </c>
      <c r="H49">
        <v>6</v>
      </c>
      <c r="I49" s="3">
        <v>0.56000000000000005</v>
      </c>
      <c r="J49" s="3">
        <v>0.2</v>
      </c>
      <c r="K49" s="3">
        <v>0.14000000000000001</v>
      </c>
      <c r="L49" s="3">
        <v>0.06</v>
      </c>
      <c r="M49" s="3">
        <v>0.02</v>
      </c>
      <c r="N49" s="3">
        <v>0.02</v>
      </c>
      <c r="O49">
        <v>40</v>
      </c>
      <c r="P49">
        <v>0.04</v>
      </c>
      <c r="Q49">
        <v>0.06</v>
      </c>
      <c r="R49">
        <v>0</v>
      </c>
      <c r="S49">
        <v>0</v>
      </c>
      <c r="T49">
        <v>1</v>
      </c>
      <c r="U49" s="23">
        <v>0</v>
      </c>
      <c r="V49" s="23">
        <v>0</v>
      </c>
      <c r="W49" s="23">
        <v>0</v>
      </c>
      <c r="X49">
        <v>1000</v>
      </c>
      <c r="Y49">
        <v>1</v>
      </c>
      <c r="Z49" s="23">
        <v>0</v>
      </c>
      <c r="AA49" s="20">
        <v>0</v>
      </c>
      <c r="AB49" s="12">
        <v>0</v>
      </c>
      <c r="AC49">
        <v>0</v>
      </c>
      <c r="AD49">
        <v>0</v>
      </c>
      <c r="AE49" s="23">
        <v>0</v>
      </c>
      <c r="AF49" s="23">
        <v>0</v>
      </c>
      <c r="AG49" s="26">
        <v>1</v>
      </c>
      <c r="AH49" s="26">
        <v>0</v>
      </c>
      <c r="AI49" s="26">
        <v>0</v>
      </c>
      <c r="AJ49" s="26">
        <v>0</v>
      </c>
      <c r="AK49" s="23" t="str">
        <f t="shared" si="32"/>
        <v>Nuclear</v>
      </c>
      <c r="AL49" s="23"/>
    </row>
    <row r="50" spans="1:38" s="3" customFormat="1">
      <c r="A50" s="23">
        <v>8</v>
      </c>
      <c r="B50" s="23">
        <v>21</v>
      </c>
      <c r="C50" s="23" t="s">
        <v>191</v>
      </c>
      <c r="D50" s="23">
        <v>0</v>
      </c>
      <c r="E50" t="s">
        <v>39</v>
      </c>
      <c r="F50" s="23">
        <f>F8</f>
        <v>91289</v>
      </c>
      <c r="H50" s="16">
        <v>3</v>
      </c>
      <c r="I50" s="16">
        <v>0.2</v>
      </c>
      <c r="J50" s="16">
        <v>0.4</v>
      </c>
      <c r="K50" s="16">
        <v>0.4</v>
      </c>
      <c r="L50" s="16">
        <v>0</v>
      </c>
      <c r="M50" s="16">
        <v>0</v>
      </c>
      <c r="N50" s="16">
        <v>0</v>
      </c>
      <c r="O50" s="3">
        <v>30</v>
      </c>
      <c r="P50" s="3">
        <v>7.4999999999999997E-3</v>
      </c>
      <c r="Q50" s="3">
        <v>2.41E-2</v>
      </c>
      <c r="R50" s="3">
        <v>0</v>
      </c>
      <c r="S50" s="3">
        <v>1</v>
      </c>
      <c r="T50" s="3">
        <v>1</v>
      </c>
      <c r="U50" s="23">
        <v>0</v>
      </c>
      <c r="V50" s="23">
        <v>0</v>
      </c>
      <c r="W50" s="23">
        <v>0</v>
      </c>
      <c r="X50" s="3">
        <v>0</v>
      </c>
      <c r="Y50">
        <v>0</v>
      </c>
      <c r="Z50" s="23">
        <v>0</v>
      </c>
      <c r="AA50" s="20">
        <v>0</v>
      </c>
      <c r="AB50" s="12">
        <v>0</v>
      </c>
      <c r="AC50">
        <v>0</v>
      </c>
      <c r="AD50">
        <v>0</v>
      </c>
      <c r="AE50" s="23">
        <v>0</v>
      </c>
      <c r="AF50" s="23">
        <v>0</v>
      </c>
      <c r="AG50" s="26">
        <v>1</v>
      </c>
      <c r="AH50" s="26">
        <v>0</v>
      </c>
      <c r="AI50" s="26">
        <v>0</v>
      </c>
      <c r="AJ50" s="26">
        <v>0</v>
      </c>
      <c r="AK50" s="23" t="str">
        <f t="shared" si="32"/>
        <v>Geothermal_EP</v>
      </c>
      <c r="AL50" s="23"/>
    </row>
    <row r="51" spans="1:38">
      <c r="A51" s="23">
        <v>8</v>
      </c>
      <c r="B51" s="3">
        <v>14</v>
      </c>
      <c r="C51" t="s">
        <v>39</v>
      </c>
      <c r="D51" s="23">
        <v>2010</v>
      </c>
      <c r="E51" t="s">
        <v>173</v>
      </c>
      <c r="F51">
        <v>65639</v>
      </c>
      <c r="H51">
        <v>3</v>
      </c>
      <c r="I51" s="3">
        <v>0.2</v>
      </c>
      <c r="J51" s="3">
        <v>0.4</v>
      </c>
      <c r="K51" s="3">
        <v>0.4</v>
      </c>
      <c r="L51" s="3">
        <v>0</v>
      </c>
      <c r="M51" s="3">
        <v>0</v>
      </c>
      <c r="N51" s="3">
        <v>0</v>
      </c>
      <c r="O51">
        <v>30</v>
      </c>
      <c r="P51">
        <f>P50</f>
        <v>7.4999999999999997E-3</v>
      </c>
      <c r="Q51">
        <f>Q50</f>
        <v>2.41E-2</v>
      </c>
      <c r="R51">
        <v>0</v>
      </c>
      <c r="S51">
        <v>1</v>
      </c>
      <c r="T51">
        <v>1</v>
      </c>
      <c r="U51" s="23">
        <v>0</v>
      </c>
      <c r="V51" s="23">
        <v>0</v>
      </c>
      <c r="W51" s="23">
        <v>0</v>
      </c>
      <c r="X51">
        <v>0</v>
      </c>
      <c r="Y51">
        <v>1</v>
      </c>
      <c r="Z51" s="23">
        <v>0</v>
      </c>
      <c r="AA51" s="20">
        <v>0</v>
      </c>
      <c r="AB51" s="12">
        <v>0</v>
      </c>
      <c r="AC51">
        <v>0</v>
      </c>
      <c r="AD51">
        <v>0</v>
      </c>
      <c r="AE51" s="23">
        <v>0</v>
      </c>
      <c r="AF51" s="23">
        <v>0</v>
      </c>
      <c r="AG51" s="26">
        <v>1</v>
      </c>
      <c r="AH51" s="26">
        <v>0</v>
      </c>
      <c r="AI51" s="26">
        <v>0</v>
      </c>
      <c r="AJ51" s="26">
        <v>0</v>
      </c>
      <c r="AK51" s="23" t="str">
        <f t="shared" si="32"/>
        <v>Geothermal</v>
      </c>
      <c r="AL51" s="23"/>
    </row>
    <row r="52" spans="1:38">
      <c r="A52" s="23">
        <v>8</v>
      </c>
      <c r="B52" s="3">
        <v>6</v>
      </c>
      <c r="C52" s="8" t="s">
        <v>206</v>
      </c>
      <c r="D52" s="23">
        <v>2010</v>
      </c>
      <c r="E52" t="s">
        <v>158</v>
      </c>
      <c r="F52">
        <v>0</v>
      </c>
      <c r="H52">
        <v>1</v>
      </c>
      <c r="I52" s="3">
        <v>1</v>
      </c>
      <c r="J52" s="3">
        <v>0</v>
      </c>
      <c r="K52" s="3">
        <v>0</v>
      </c>
      <c r="L52" s="3">
        <v>0</v>
      </c>
      <c r="M52" s="3">
        <v>0</v>
      </c>
      <c r="N52" s="3">
        <v>0</v>
      </c>
      <c r="O52">
        <v>20</v>
      </c>
      <c r="P52">
        <v>0</v>
      </c>
      <c r="Q52">
        <v>0.02</v>
      </c>
      <c r="R52">
        <v>1</v>
      </c>
      <c r="S52">
        <v>1</v>
      </c>
      <c r="T52">
        <v>0</v>
      </c>
      <c r="U52" s="23">
        <v>0</v>
      </c>
      <c r="V52" s="23">
        <v>0</v>
      </c>
      <c r="W52" s="23">
        <v>0</v>
      </c>
      <c r="X52">
        <v>0</v>
      </c>
      <c r="Y52">
        <v>1</v>
      </c>
      <c r="Z52" s="23">
        <v>0</v>
      </c>
      <c r="AA52" s="20">
        <v>0</v>
      </c>
      <c r="AB52" s="12">
        <v>0</v>
      </c>
      <c r="AC52">
        <v>0</v>
      </c>
      <c r="AD52">
        <v>0</v>
      </c>
      <c r="AE52" s="23">
        <v>0</v>
      </c>
      <c r="AF52" s="23">
        <v>0</v>
      </c>
      <c r="AG52" s="26">
        <v>0</v>
      </c>
      <c r="AH52" s="26">
        <v>0</v>
      </c>
      <c r="AI52" s="26">
        <v>0</v>
      </c>
      <c r="AJ52" s="26">
        <v>0</v>
      </c>
      <c r="AK52" s="23" t="str">
        <f t="shared" si="32"/>
        <v>Residential_PV</v>
      </c>
      <c r="AL52" s="23"/>
    </row>
    <row r="53" spans="1:38" s="5" customFormat="1">
      <c r="A53" s="23">
        <v>8</v>
      </c>
      <c r="B53" s="5">
        <v>25</v>
      </c>
      <c r="C53" s="10" t="s">
        <v>99</v>
      </c>
      <c r="D53" s="23">
        <v>2010</v>
      </c>
      <c r="E53" s="5" t="s">
        <v>105</v>
      </c>
      <c r="F53" s="5">
        <v>0</v>
      </c>
      <c r="H53" s="5">
        <v>1</v>
      </c>
      <c r="I53" s="5">
        <v>1</v>
      </c>
      <c r="J53" s="5">
        <v>0</v>
      </c>
      <c r="K53" s="6">
        <v>0</v>
      </c>
      <c r="L53" s="6">
        <v>0</v>
      </c>
      <c r="M53" s="6">
        <v>0</v>
      </c>
      <c r="N53" s="6">
        <v>0</v>
      </c>
      <c r="O53" s="5">
        <v>20</v>
      </c>
      <c r="P53" s="23">
        <v>0</v>
      </c>
      <c r="Q53" s="23">
        <v>0.02</v>
      </c>
      <c r="R53" s="5">
        <v>1</v>
      </c>
      <c r="S53" s="5">
        <v>1</v>
      </c>
      <c r="T53" s="5">
        <v>0</v>
      </c>
      <c r="U53" s="23">
        <v>0</v>
      </c>
      <c r="V53" s="23">
        <v>0</v>
      </c>
      <c r="W53" s="23">
        <v>0</v>
      </c>
      <c r="X53" s="5">
        <v>0</v>
      </c>
      <c r="Y53">
        <v>1</v>
      </c>
      <c r="Z53" s="23">
        <v>0</v>
      </c>
      <c r="AA53" s="20">
        <v>0</v>
      </c>
      <c r="AB53" s="12">
        <v>0</v>
      </c>
      <c r="AC53">
        <v>0</v>
      </c>
      <c r="AD53">
        <v>0</v>
      </c>
      <c r="AE53" s="23">
        <v>0</v>
      </c>
      <c r="AF53" s="23">
        <v>0</v>
      </c>
      <c r="AG53" s="26">
        <v>0</v>
      </c>
      <c r="AH53" s="26">
        <v>0</v>
      </c>
      <c r="AI53" s="26">
        <v>0</v>
      </c>
      <c r="AJ53" s="26">
        <v>0</v>
      </c>
      <c r="AK53" s="23" t="str">
        <f t="shared" si="32"/>
        <v>Commercial_PV</v>
      </c>
      <c r="AL53" s="23"/>
    </row>
    <row r="54" spans="1:38" s="5" customFormat="1">
      <c r="A54" s="23">
        <v>8</v>
      </c>
      <c r="B54" s="5">
        <v>26</v>
      </c>
      <c r="C54" s="5" t="s">
        <v>169</v>
      </c>
      <c r="D54" s="23">
        <v>2010</v>
      </c>
      <c r="E54" s="5" t="s">
        <v>105</v>
      </c>
      <c r="F54" s="5">
        <v>65639</v>
      </c>
      <c r="H54" s="5">
        <v>1</v>
      </c>
      <c r="I54" s="5">
        <v>1</v>
      </c>
      <c r="J54" s="5">
        <v>0</v>
      </c>
      <c r="K54" s="5">
        <v>0</v>
      </c>
      <c r="L54" s="5">
        <v>0</v>
      </c>
      <c r="M54" s="5">
        <v>0</v>
      </c>
      <c r="N54" s="5">
        <v>0</v>
      </c>
      <c r="O54" s="5">
        <v>20</v>
      </c>
      <c r="P54" s="23">
        <v>0</v>
      </c>
      <c r="Q54" s="23">
        <v>0.02</v>
      </c>
      <c r="R54" s="5">
        <v>1</v>
      </c>
      <c r="S54" s="5">
        <v>1</v>
      </c>
      <c r="T54" s="5">
        <v>0</v>
      </c>
      <c r="U54" s="23">
        <v>0</v>
      </c>
      <c r="V54" s="23">
        <v>0</v>
      </c>
      <c r="W54" s="23">
        <v>0</v>
      </c>
      <c r="X54" s="5">
        <v>0</v>
      </c>
      <c r="Y54">
        <v>1</v>
      </c>
      <c r="Z54" s="23">
        <v>1</v>
      </c>
      <c r="AA54" s="20">
        <v>0</v>
      </c>
      <c r="AB54" s="12">
        <v>0</v>
      </c>
      <c r="AC54">
        <v>0</v>
      </c>
      <c r="AD54">
        <v>0</v>
      </c>
      <c r="AE54" s="23">
        <v>0</v>
      </c>
      <c r="AF54" s="23">
        <v>0</v>
      </c>
      <c r="AG54" s="26">
        <v>0</v>
      </c>
      <c r="AH54" s="26">
        <v>0</v>
      </c>
      <c r="AI54" s="26">
        <v>0</v>
      </c>
      <c r="AJ54" s="26">
        <v>0</v>
      </c>
      <c r="AK54" s="23" t="str">
        <f t="shared" si="32"/>
        <v>Central_PV</v>
      </c>
      <c r="AL54" s="23"/>
    </row>
    <row r="55" spans="1:38" s="3" customFormat="1">
      <c r="A55" s="23">
        <v>8</v>
      </c>
      <c r="B55" s="7">
        <v>27</v>
      </c>
      <c r="C55" s="6" t="s">
        <v>166</v>
      </c>
      <c r="D55" s="23">
        <v>2010</v>
      </c>
      <c r="E55" s="6" t="s">
        <v>105</v>
      </c>
      <c r="F55" s="6">
        <v>65639</v>
      </c>
      <c r="G55" s="6"/>
      <c r="H55" s="3">
        <v>1</v>
      </c>
      <c r="I55" s="6">
        <v>1</v>
      </c>
      <c r="J55" s="6">
        <v>0</v>
      </c>
      <c r="K55" s="6">
        <v>0</v>
      </c>
      <c r="L55" s="6">
        <v>0</v>
      </c>
      <c r="M55" s="6">
        <v>0</v>
      </c>
      <c r="N55" s="6">
        <v>0</v>
      </c>
      <c r="O55" s="6">
        <v>20</v>
      </c>
      <c r="P55" s="6">
        <v>0.06</v>
      </c>
      <c r="Q55" s="6">
        <v>0</v>
      </c>
      <c r="R55" s="6">
        <v>1</v>
      </c>
      <c r="S55" s="6">
        <v>1</v>
      </c>
      <c r="T55" s="6">
        <v>0</v>
      </c>
      <c r="U55" s="23">
        <v>0</v>
      </c>
      <c r="V55" s="23">
        <v>0</v>
      </c>
      <c r="W55" s="23">
        <v>0</v>
      </c>
      <c r="X55" s="6">
        <v>0</v>
      </c>
      <c r="Y55">
        <v>1</v>
      </c>
      <c r="Z55" s="23">
        <v>1</v>
      </c>
      <c r="AA55" s="20">
        <v>0</v>
      </c>
      <c r="AB55" s="12">
        <v>0</v>
      </c>
      <c r="AC55">
        <v>0</v>
      </c>
      <c r="AD55">
        <v>0</v>
      </c>
      <c r="AE55" s="23">
        <v>0</v>
      </c>
      <c r="AF55" s="23">
        <v>0</v>
      </c>
      <c r="AG55" s="26">
        <v>0</v>
      </c>
      <c r="AH55" s="26">
        <v>0</v>
      </c>
      <c r="AI55" s="26">
        <v>0</v>
      </c>
      <c r="AJ55" s="26">
        <v>0</v>
      </c>
      <c r="AK55" s="23" t="str">
        <f t="shared" si="32"/>
        <v>CSP_Trough_No_Storage</v>
      </c>
      <c r="AL55" s="23"/>
    </row>
    <row r="56" spans="1:38" s="8" customFormat="1">
      <c r="A56" s="23">
        <v>8</v>
      </c>
      <c r="B56" s="8">
        <v>7</v>
      </c>
      <c r="C56" s="8" t="s">
        <v>167</v>
      </c>
      <c r="D56" s="23">
        <v>2010</v>
      </c>
      <c r="E56" s="8" t="s">
        <v>105</v>
      </c>
      <c r="F56" s="8">
        <v>65639</v>
      </c>
      <c r="H56" s="8">
        <v>1</v>
      </c>
      <c r="I56" s="8">
        <v>1</v>
      </c>
      <c r="J56" s="8">
        <v>0</v>
      </c>
      <c r="K56" s="8">
        <v>0</v>
      </c>
      <c r="L56" s="8">
        <v>0</v>
      </c>
      <c r="M56" s="8">
        <v>0</v>
      </c>
      <c r="N56" s="8">
        <v>0</v>
      </c>
      <c r="O56" s="8">
        <v>20</v>
      </c>
      <c r="P56" s="23">
        <v>0.06</v>
      </c>
      <c r="Q56" s="23">
        <v>0</v>
      </c>
      <c r="R56" s="8">
        <v>1</v>
      </c>
      <c r="S56" s="8">
        <v>1</v>
      </c>
      <c r="T56" s="8">
        <v>0</v>
      </c>
      <c r="U56" s="23">
        <v>0</v>
      </c>
      <c r="V56" s="23">
        <v>0</v>
      </c>
      <c r="W56" s="23">
        <v>0</v>
      </c>
      <c r="X56" s="8">
        <v>0</v>
      </c>
      <c r="Y56">
        <v>1</v>
      </c>
      <c r="Z56" s="23">
        <v>1</v>
      </c>
      <c r="AA56" s="20">
        <v>0</v>
      </c>
      <c r="AB56" s="12">
        <v>0</v>
      </c>
      <c r="AC56">
        <v>0</v>
      </c>
      <c r="AD56">
        <v>0</v>
      </c>
      <c r="AE56" s="23">
        <v>0</v>
      </c>
      <c r="AF56" s="23">
        <v>0</v>
      </c>
      <c r="AG56" s="26">
        <v>0</v>
      </c>
      <c r="AH56" s="26">
        <v>0</v>
      </c>
      <c r="AI56" s="26">
        <v>0</v>
      </c>
      <c r="AJ56" s="26">
        <v>0</v>
      </c>
      <c r="AK56" s="23" t="str">
        <f t="shared" si="32"/>
        <v>CSP_Trough_6h_Storage</v>
      </c>
      <c r="AL56" s="23"/>
    </row>
    <row r="57" spans="1:38" s="14" customFormat="1">
      <c r="A57" s="23">
        <v>8</v>
      </c>
      <c r="B57" s="14">
        <v>23</v>
      </c>
      <c r="C57" s="14" t="s">
        <v>162</v>
      </c>
      <c r="D57" s="23">
        <v>0</v>
      </c>
      <c r="E57" s="14" t="str">
        <f>E58</f>
        <v>Wind</v>
      </c>
      <c r="F57" s="23">
        <v>91289</v>
      </c>
      <c r="H57" s="16">
        <f t="shared" ref="H57:Q57" si="48">H58</f>
        <v>2</v>
      </c>
      <c r="I57" s="23">
        <f t="shared" si="48"/>
        <v>0.05</v>
      </c>
      <c r="J57" s="23">
        <f t="shared" si="48"/>
        <v>0.95</v>
      </c>
      <c r="K57" s="23">
        <f t="shared" si="48"/>
        <v>0</v>
      </c>
      <c r="L57" s="23">
        <f t="shared" si="48"/>
        <v>0</v>
      </c>
      <c r="M57" s="23">
        <f t="shared" si="48"/>
        <v>0</v>
      </c>
      <c r="N57" s="23">
        <f t="shared" si="48"/>
        <v>0</v>
      </c>
      <c r="O57" s="23">
        <f t="shared" si="48"/>
        <v>30</v>
      </c>
      <c r="P57" s="23">
        <f t="shared" si="48"/>
        <v>0.05</v>
      </c>
      <c r="Q57" s="23">
        <f t="shared" si="48"/>
        <v>6.0000000000000001E-3</v>
      </c>
      <c r="R57" s="14">
        <v>1</v>
      </c>
      <c r="S57" s="14">
        <v>1</v>
      </c>
      <c r="T57" s="14">
        <v>0</v>
      </c>
      <c r="U57" s="23">
        <v>0</v>
      </c>
      <c r="V57" s="23">
        <v>0</v>
      </c>
      <c r="W57" s="23">
        <v>0</v>
      </c>
      <c r="X57" s="14">
        <v>0</v>
      </c>
      <c r="Y57" s="14">
        <v>0</v>
      </c>
      <c r="Z57" s="23">
        <v>0</v>
      </c>
      <c r="AA57" s="20">
        <v>0</v>
      </c>
      <c r="AB57" s="14">
        <v>0</v>
      </c>
      <c r="AC57">
        <v>0</v>
      </c>
      <c r="AD57">
        <v>0</v>
      </c>
      <c r="AE57" s="23">
        <v>0</v>
      </c>
      <c r="AF57" s="23">
        <v>0</v>
      </c>
      <c r="AG57" s="26">
        <v>0</v>
      </c>
      <c r="AH57" s="26">
        <v>0</v>
      </c>
      <c r="AI57" s="26">
        <v>0</v>
      </c>
      <c r="AJ57" s="26">
        <v>0</v>
      </c>
      <c r="AK57" s="23" t="str">
        <f t="shared" si="32"/>
        <v>Wind_EP</v>
      </c>
      <c r="AL57" s="23" t="s">
        <v>178</v>
      </c>
    </row>
    <row r="58" spans="1:38">
      <c r="A58" s="23">
        <v>8</v>
      </c>
      <c r="B58" s="3">
        <v>4</v>
      </c>
      <c r="C58" t="s">
        <v>168</v>
      </c>
      <c r="D58" s="23">
        <v>2010</v>
      </c>
      <c r="E58" t="s">
        <v>102</v>
      </c>
      <c r="F58">
        <v>65639</v>
      </c>
      <c r="H58">
        <v>2</v>
      </c>
      <c r="I58" s="3">
        <v>0.05</v>
      </c>
      <c r="J58" s="3">
        <v>0.95</v>
      </c>
      <c r="K58" s="3">
        <v>0</v>
      </c>
      <c r="L58" s="3">
        <v>0</v>
      </c>
      <c r="M58" s="3">
        <v>0</v>
      </c>
      <c r="N58" s="3">
        <v>0</v>
      </c>
      <c r="O58">
        <v>30</v>
      </c>
      <c r="P58">
        <v>0.05</v>
      </c>
      <c r="Q58">
        <v>6.0000000000000001E-3</v>
      </c>
      <c r="R58">
        <v>1</v>
      </c>
      <c r="S58">
        <v>1</v>
      </c>
      <c r="T58">
        <v>0</v>
      </c>
      <c r="U58" s="23">
        <v>0</v>
      </c>
      <c r="V58" s="23">
        <v>0</v>
      </c>
      <c r="W58" s="23">
        <v>0</v>
      </c>
      <c r="X58">
        <v>0</v>
      </c>
      <c r="Y58">
        <v>1</v>
      </c>
      <c r="Z58" s="23">
        <v>0</v>
      </c>
      <c r="AA58" s="20">
        <v>0</v>
      </c>
      <c r="AB58" s="12">
        <v>0</v>
      </c>
      <c r="AC58">
        <v>0</v>
      </c>
      <c r="AD58">
        <v>0</v>
      </c>
      <c r="AE58" s="23">
        <v>0</v>
      </c>
      <c r="AF58" s="23">
        <v>0</v>
      </c>
      <c r="AG58" s="26">
        <v>0</v>
      </c>
      <c r="AH58" s="26">
        <v>0</v>
      </c>
      <c r="AI58" s="26">
        <v>0</v>
      </c>
      <c r="AJ58" s="26">
        <v>0</v>
      </c>
      <c r="AK58" s="23" t="str">
        <f t="shared" si="32"/>
        <v>Wind</v>
      </c>
      <c r="AL58" s="23"/>
    </row>
    <row r="59" spans="1:38">
      <c r="A59" s="23">
        <v>8</v>
      </c>
      <c r="B59" s="3">
        <v>5</v>
      </c>
      <c r="C59" t="s">
        <v>72</v>
      </c>
      <c r="D59" s="23">
        <v>2010</v>
      </c>
      <c r="E59" t="s">
        <v>102</v>
      </c>
      <c r="F59">
        <v>65639</v>
      </c>
      <c r="H59">
        <v>2</v>
      </c>
      <c r="I59" s="3">
        <v>0.05</v>
      </c>
      <c r="J59" s="3">
        <v>0.95</v>
      </c>
      <c r="K59" s="3">
        <v>0</v>
      </c>
      <c r="L59" s="3">
        <v>0</v>
      </c>
      <c r="M59" s="3">
        <v>0</v>
      </c>
      <c r="N59" s="3">
        <v>0</v>
      </c>
      <c r="O59">
        <v>30</v>
      </c>
      <c r="P59" s="23">
        <v>0.05</v>
      </c>
      <c r="Q59" s="23">
        <v>6.0000000000000001E-3</v>
      </c>
      <c r="R59">
        <v>1</v>
      </c>
      <c r="S59">
        <v>1</v>
      </c>
      <c r="T59">
        <v>0</v>
      </c>
      <c r="U59" s="23">
        <v>0</v>
      </c>
      <c r="V59" s="23">
        <v>0</v>
      </c>
      <c r="W59" s="23">
        <v>0</v>
      </c>
      <c r="X59">
        <v>0</v>
      </c>
      <c r="Y59">
        <v>1</v>
      </c>
      <c r="Z59" s="23">
        <v>0</v>
      </c>
      <c r="AA59" s="20">
        <v>0</v>
      </c>
      <c r="AB59" s="12">
        <v>0</v>
      </c>
      <c r="AC59">
        <v>0</v>
      </c>
      <c r="AD59">
        <v>0</v>
      </c>
      <c r="AE59" s="23">
        <v>0</v>
      </c>
      <c r="AF59" s="23">
        <v>0</v>
      </c>
      <c r="AG59" s="26">
        <v>0</v>
      </c>
      <c r="AH59" s="26">
        <v>0</v>
      </c>
      <c r="AI59" s="26">
        <v>0</v>
      </c>
      <c r="AJ59" s="26">
        <v>0</v>
      </c>
      <c r="AK59" s="23" t="str">
        <f t="shared" si="32"/>
        <v>Offshore_Wind</v>
      </c>
      <c r="AL59" s="23" t="s">
        <v>154</v>
      </c>
    </row>
    <row r="60" spans="1:38">
      <c r="A60" s="23">
        <v>8</v>
      </c>
      <c r="B60" s="3">
        <v>15</v>
      </c>
      <c r="C60" s="3" t="s">
        <v>210</v>
      </c>
      <c r="D60" s="23">
        <v>0</v>
      </c>
      <c r="E60" s="3" t="s">
        <v>212</v>
      </c>
      <c r="F60" s="23">
        <v>91289</v>
      </c>
      <c r="H60">
        <v>6</v>
      </c>
      <c r="I60" s="3">
        <v>0.1</v>
      </c>
      <c r="J60" s="3">
        <v>0.2</v>
      </c>
      <c r="K60" s="3">
        <v>0.2</v>
      </c>
      <c r="L60" s="3">
        <v>0.2</v>
      </c>
      <c r="M60" s="3">
        <v>0.2</v>
      </c>
      <c r="N60" s="3">
        <v>0.1</v>
      </c>
      <c r="O60">
        <v>30</v>
      </c>
      <c r="P60">
        <v>0.05</v>
      </c>
      <c r="Q60">
        <v>1.9E-2</v>
      </c>
      <c r="R60">
        <v>0</v>
      </c>
      <c r="S60">
        <v>1</v>
      </c>
      <c r="T60">
        <v>0</v>
      </c>
      <c r="U60" s="23">
        <v>0</v>
      </c>
      <c r="V60" s="23">
        <v>0</v>
      </c>
      <c r="W60" s="23">
        <v>0</v>
      </c>
      <c r="X60">
        <v>0</v>
      </c>
      <c r="Y60">
        <v>0</v>
      </c>
      <c r="Z60" s="23">
        <v>0</v>
      </c>
      <c r="AA60" s="20">
        <v>0</v>
      </c>
      <c r="AB60" s="12">
        <v>0</v>
      </c>
      <c r="AC60">
        <v>0</v>
      </c>
      <c r="AD60">
        <v>0</v>
      </c>
      <c r="AE60" s="23">
        <v>0</v>
      </c>
      <c r="AF60" s="23">
        <v>0</v>
      </c>
      <c r="AG60" s="26">
        <v>0</v>
      </c>
      <c r="AH60" s="26">
        <v>0</v>
      </c>
      <c r="AI60" s="26">
        <v>0</v>
      </c>
      <c r="AJ60" s="26">
        <v>0</v>
      </c>
      <c r="AK60" s="23" t="str">
        <f t="shared" si="32"/>
        <v>Hydro_NonPumped</v>
      </c>
      <c r="AL60" s="23"/>
    </row>
    <row r="61" spans="1:38">
      <c r="A61" s="23">
        <v>8</v>
      </c>
      <c r="B61" s="3">
        <v>16</v>
      </c>
      <c r="C61" s="3" t="s">
        <v>211</v>
      </c>
      <c r="D61" s="23">
        <v>0</v>
      </c>
      <c r="E61" s="3" t="s">
        <v>103</v>
      </c>
      <c r="F61" s="23">
        <v>91289</v>
      </c>
      <c r="H61">
        <v>6</v>
      </c>
      <c r="I61" s="4">
        <v>0.1</v>
      </c>
      <c r="J61" s="4">
        <v>0.2</v>
      </c>
      <c r="K61" s="4">
        <v>0.2</v>
      </c>
      <c r="L61" s="4">
        <v>0.2</v>
      </c>
      <c r="M61" s="4">
        <v>0.2</v>
      </c>
      <c r="N61" s="4">
        <v>0.1</v>
      </c>
      <c r="O61">
        <v>30</v>
      </c>
      <c r="P61" s="23">
        <v>0.03</v>
      </c>
      <c r="Q61" s="23">
        <v>3.7999999999999999E-2</v>
      </c>
      <c r="R61">
        <v>0</v>
      </c>
      <c r="S61">
        <v>1</v>
      </c>
      <c r="T61">
        <v>0</v>
      </c>
      <c r="U61" s="23">
        <v>0</v>
      </c>
      <c r="V61" s="23">
        <v>0</v>
      </c>
      <c r="W61" s="23">
        <v>0</v>
      </c>
      <c r="X61">
        <v>0</v>
      </c>
      <c r="Y61">
        <v>0</v>
      </c>
      <c r="Z61" s="23">
        <v>0</v>
      </c>
      <c r="AA61" s="20">
        <v>0</v>
      </c>
      <c r="AB61" s="12">
        <v>1</v>
      </c>
      <c r="AC61">
        <v>0.74</v>
      </c>
      <c r="AD61">
        <v>1</v>
      </c>
      <c r="AE61" s="23">
        <v>0</v>
      </c>
      <c r="AF61" s="23">
        <v>0</v>
      </c>
      <c r="AG61" s="26">
        <v>0</v>
      </c>
      <c r="AH61" s="26">
        <v>0</v>
      </c>
      <c r="AI61" s="26">
        <v>0</v>
      </c>
      <c r="AJ61" s="26">
        <v>0</v>
      </c>
      <c r="AK61" s="23" t="str">
        <f t="shared" si="32"/>
        <v>Hydro_Pumped</v>
      </c>
      <c r="AL61" s="23" t="s">
        <v>216</v>
      </c>
    </row>
    <row r="62" spans="1:38" s="6" customFormat="1" ht="15" customHeight="1">
      <c r="A62" s="23">
        <v>8</v>
      </c>
      <c r="B62" s="7">
        <v>28</v>
      </c>
      <c r="C62" s="11" t="s">
        <v>142</v>
      </c>
      <c r="D62" s="23">
        <v>2010</v>
      </c>
      <c r="E62" s="11" t="s">
        <v>114</v>
      </c>
      <c r="F62" s="11">
        <v>91289</v>
      </c>
      <c r="G62" s="6">
        <v>4.91</v>
      </c>
      <c r="H62" s="6">
        <v>6</v>
      </c>
      <c r="I62" s="6">
        <v>0.1</v>
      </c>
      <c r="J62" s="6">
        <v>0.2</v>
      </c>
      <c r="K62" s="6">
        <v>0.2</v>
      </c>
      <c r="L62" s="6">
        <v>0.2</v>
      </c>
      <c r="M62" s="6">
        <v>0.2</v>
      </c>
      <c r="N62" s="6">
        <v>0.1</v>
      </c>
      <c r="O62" s="6">
        <v>30</v>
      </c>
      <c r="P62" s="6">
        <v>0.03</v>
      </c>
      <c r="Q62" s="6">
        <v>0.04</v>
      </c>
      <c r="R62" s="6">
        <v>0</v>
      </c>
      <c r="S62" s="6">
        <v>1</v>
      </c>
      <c r="T62" s="6">
        <v>0</v>
      </c>
      <c r="U62" s="23">
        <v>0</v>
      </c>
      <c r="V62" s="23">
        <v>1</v>
      </c>
      <c r="W62" s="23">
        <v>0</v>
      </c>
      <c r="X62" s="6">
        <v>0</v>
      </c>
      <c r="Y62" s="9">
        <v>1</v>
      </c>
      <c r="Z62" s="23">
        <v>0</v>
      </c>
      <c r="AA62" s="20">
        <v>0</v>
      </c>
      <c r="AB62" s="12">
        <v>1</v>
      </c>
      <c r="AC62">
        <v>0.81699999999999995</v>
      </c>
      <c r="AD62">
        <v>1.2</v>
      </c>
      <c r="AE62" s="23">
        <v>0.5</v>
      </c>
      <c r="AF62" s="23">
        <v>0.1</v>
      </c>
      <c r="AG62" s="26">
        <v>0</v>
      </c>
      <c r="AH62" s="26">
        <v>0</v>
      </c>
      <c r="AI62" s="26">
        <v>0</v>
      </c>
      <c r="AJ62" s="26">
        <v>0.86</v>
      </c>
      <c r="AK62" s="23" t="str">
        <f t="shared" si="32"/>
        <v>Compressed_Air_Energy_Storage</v>
      </c>
      <c r="AL62" s="22" t="s">
        <v>215</v>
      </c>
    </row>
    <row r="63" spans="1:38" s="54" customFormat="1">
      <c r="A63" s="23">
        <v>8</v>
      </c>
      <c r="B63" s="54">
        <v>33</v>
      </c>
      <c r="C63" s="54" t="s">
        <v>129</v>
      </c>
      <c r="D63" s="23">
        <v>2010</v>
      </c>
      <c r="E63" s="54" t="s">
        <v>130</v>
      </c>
      <c r="F63" s="54">
        <v>91289</v>
      </c>
      <c r="H63" s="54">
        <v>3</v>
      </c>
      <c r="I63" s="54">
        <v>0.8</v>
      </c>
      <c r="J63" s="54">
        <v>0.1</v>
      </c>
      <c r="K63" s="54">
        <v>0.1</v>
      </c>
      <c r="L63" s="54">
        <v>0</v>
      </c>
      <c r="M63" s="54">
        <v>0</v>
      </c>
      <c r="N63" s="54">
        <v>0</v>
      </c>
      <c r="O63" s="54">
        <v>10</v>
      </c>
      <c r="P63" s="54">
        <v>0.02</v>
      </c>
      <c r="Q63" s="54">
        <v>5.4999999999999997E-3</v>
      </c>
      <c r="R63" s="54">
        <v>0</v>
      </c>
      <c r="S63" s="54">
        <v>0</v>
      </c>
      <c r="T63" s="54">
        <v>0</v>
      </c>
      <c r="U63" s="54">
        <v>0</v>
      </c>
      <c r="V63" s="54">
        <v>0</v>
      </c>
      <c r="W63" s="54">
        <v>0</v>
      </c>
      <c r="X63" s="54">
        <v>0</v>
      </c>
      <c r="Y63" s="54">
        <v>1</v>
      </c>
      <c r="Z63" s="54">
        <v>0</v>
      </c>
      <c r="AA63" s="54">
        <v>0</v>
      </c>
      <c r="AB63" s="54">
        <v>1</v>
      </c>
      <c r="AC63" s="54">
        <v>0.75</v>
      </c>
      <c r="AD63" s="54">
        <v>1</v>
      </c>
      <c r="AE63" s="54">
        <v>0</v>
      </c>
      <c r="AF63" s="54">
        <v>0</v>
      </c>
      <c r="AG63" s="55">
        <v>0</v>
      </c>
      <c r="AH63" s="55">
        <v>0</v>
      </c>
      <c r="AI63" s="55">
        <v>0</v>
      </c>
      <c r="AJ63" s="55">
        <v>0</v>
      </c>
      <c r="AK63" s="54" t="str">
        <f t="shared" si="32"/>
        <v>Battery_Storage</v>
      </c>
      <c r="AL63" s="56" t="s">
        <v>229</v>
      </c>
    </row>
    <row r="73" spans="3:14">
      <c r="C73" s="23"/>
      <c r="H73" s="3"/>
      <c r="N73"/>
    </row>
    <row r="74" spans="3:14">
      <c r="C74" s="23"/>
    </row>
    <row r="95" spans="6:30">
      <c r="F95" s="3"/>
      <c r="G95" s="3"/>
      <c r="I95"/>
      <c r="J95"/>
      <c r="K95"/>
      <c r="L95"/>
      <c r="M95"/>
      <c r="N95"/>
      <c r="O95" s="9"/>
      <c r="P95" s="20"/>
      <c r="Q95" s="12"/>
      <c r="R95" s="20"/>
      <c r="S95" s="20"/>
      <c r="Y95"/>
      <c r="AA95"/>
      <c r="AB95"/>
      <c r="AC95"/>
      <c r="AD95"/>
    </row>
    <row r="96" spans="6:30">
      <c r="F96" s="3"/>
      <c r="G96" s="3"/>
      <c r="I96"/>
      <c r="J96"/>
      <c r="K96"/>
      <c r="L96"/>
      <c r="M96"/>
      <c r="N96"/>
      <c r="O96" s="9"/>
      <c r="P96" s="20"/>
      <c r="Q96" s="12"/>
      <c r="R96" s="20"/>
      <c r="S96" s="20"/>
      <c r="Y96"/>
      <c r="AA96"/>
      <c r="AB96"/>
      <c r="AC96"/>
      <c r="AD96"/>
    </row>
    <row r="97" spans="2:30">
      <c r="F97" s="3"/>
      <c r="G97" s="3"/>
      <c r="I97"/>
      <c r="J97"/>
      <c r="K97"/>
      <c r="L97"/>
      <c r="M97"/>
      <c r="N97"/>
      <c r="O97" s="9"/>
      <c r="P97" s="20"/>
      <c r="Q97" s="12"/>
      <c r="R97" s="20"/>
      <c r="S97" s="20"/>
      <c r="Y97"/>
      <c r="AA97"/>
      <c r="AB97"/>
      <c r="AC97"/>
      <c r="AD97"/>
    </row>
    <row r="108" spans="2:30">
      <c r="B108" s="23"/>
    </row>
    <row r="109" spans="2:30">
      <c r="B109" s="23"/>
    </row>
  </sheetData>
  <sortState ref="A2:AK60">
    <sortCondition ref="A3:A60"/>
  </sortState>
  <phoneticPr fontId="11"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8"/>
  <sheetViews>
    <sheetView zoomScale="125" workbookViewId="0">
      <selection activeCell="A2" sqref="A2"/>
    </sheetView>
  </sheetViews>
  <sheetFormatPr baseColWidth="10" defaultRowHeight="13" x14ac:dyDescent="0"/>
  <cols>
    <col min="1" max="1" width="10.7109375" style="23"/>
    <col min="2" max="2" width="10.7109375" style="2"/>
    <col min="3" max="3" width="32.85546875" customWidth="1"/>
    <col min="5" max="5" width="10.7109375" style="1"/>
    <col min="7" max="7" width="26.42578125" customWidth="1"/>
    <col min="20" max="22" width="10.7109375" style="23"/>
    <col min="25" max="25" width="10.7109375" style="23"/>
    <col min="26" max="26" width="10.7109375" style="20"/>
    <col min="30" max="33" width="10.7109375" style="23"/>
    <col min="34" max="34" width="22.140625" style="23" customWidth="1"/>
    <col min="35" max="35" width="10.7109375" style="23"/>
  </cols>
  <sheetData>
    <row r="1" spans="1:37" s="3" customFormat="1">
      <c r="A1" s="23" t="str">
        <f>generator_info!A1</f>
        <v>gen_info_scenario_id</v>
      </c>
      <c r="B1" s="23" t="str">
        <f>generator_info!B1</f>
        <v>technology_id</v>
      </c>
      <c r="C1" s="23" t="str">
        <f>generator_info!C1</f>
        <v>technology</v>
      </c>
      <c r="D1" s="23" t="str">
        <f>generator_info!D1</f>
        <v>min_online_year</v>
      </c>
      <c r="E1" s="23" t="str">
        <f>generator_info!E1</f>
        <v>fuel</v>
      </c>
      <c r="F1" s="23" t="str">
        <f>generator_info!F1</f>
        <v>connect_cost_generic_$2007_per_mw</v>
      </c>
      <c r="G1" s="23" t="str">
        <f>generator_info!G1</f>
        <v>heat_rate_mbtu_per_mwh</v>
      </c>
      <c r="H1" s="23" t="str">
        <f>generator_info!H1</f>
        <v>construction_time_years</v>
      </c>
      <c r="I1" s="23" t="str">
        <f>generator_info!I1</f>
        <v>year_1_cost_fraction</v>
      </c>
      <c r="J1" s="23" t="str">
        <f>generator_info!J1</f>
        <v>year_2_cost_fraction</v>
      </c>
      <c r="K1" s="23" t="str">
        <f>generator_info!K1</f>
        <v>year_3_cost_fraction</v>
      </c>
      <c r="L1" s="23" t="str">
        <f>generator_info!L1</f>
        <v>year_4_cost_fraction</v>
      </c>
      <c r="M1" s="23" t="str">
        <f>generator_info!M1</f>
        <v>year_5_cost_fraction</v>
      </c>
      <c r="N1" s="23" t="str">
        <f>generator_info!N1</f>
        <v>year_6_cost_fraction</v>
      </c>
      <c r="O1" s="23" t="str">
        <f>generator_info!O1</f>
        <v>max_age_years</v>
      </c>
      <c r="P1" s="23" t="str">
        <f>generator_info!P1</f>
        <v>forced_outage_rate</v>
      </c>
      <c r="Q1" s="23" t="str">
        <f>generator_info!Q1</f>
        <v>scheduled_outage_rate</v>
      </c>
      <c r="R1" s="23" t="str">
        <f>generator_info!R1</f>
        <v>intermittent</v>
      </c>
      <c r="S1" s="23" t="str">
        <f>generator_info!S1</f>
        <v>resource_limited</v>
      </c>
      <c r="T1" s="23" t="str">
        <f>generator_info!T1</f>
        <v>baseload</v>
      </c>
      <c r="U1" s="23" t="str">
        <f>generator_info!U1</f>
        <v>flexible_baseload</v>
      </c>
      <c r="V1" s="23" t="str">
        <f>generator_info!V1</f>
        <v>dispatchable</v>
      </c>
      <c r="W1" s="23" t="str">
        <f>generator_info!W1</f>
        <v>cogen</v>
      </c>
      <c r="X1" s="23" t="str">
        <f>generator_info!X1</f>
        <v>min_build_capacity</v>
      </c>
      <c r="Y1" s="23" t="str">
        <f>generator_info!Y1</f>
        <v>can_build_new</v>
      </c>
      <c r="Z1" s="23" t="str">
        <f>generator_info!Z1</f>
        <v>competes_for_space</v>
      </c>
      <c r="AA1" s="23" t="str">
        <f>generator_info!AA1</f>
        <v>ccs</v>
      </c>
      <c r="AB1" s="23" t="str">
        <f>generator_info!AB1</f>
        <v>storage</v>
      </c>
      <c r="AC1" s="23" t="str">
        <f>generator_info!AC1</f>
        <v>storage_efficiency</v>
      </c>
      <c r="AD1" s="23" t="str">
        <f>generator_info!AD1</f>
        <v>max_store_rate</v>
      </c>
      <c r="AE1" s="23" t="str">
        <f>generator_info!AE1</f>
        <v>max_spinning_reserve_fraction_of_capacity</v>
      </c>
      <c r="AF1" s="23" t="str">
        <f>generator_info!AF1</f>
        <v>heat_rate_penalty_spinning_reserve</v>
      </c>
      <c r="AG1" s="23" t="str">
        <f>generator_info!AG1</f>
        <v>minimum_loading</v>
      </c>
      <c r="AH1" s="23" t="str">
        <f>generator_info!AH1</f>
        <v>deep_cycling_penalty</v>
      </c>
      <c r="AI1" s="23" t="str">
        <f>generator_info!AI1</f>
        <v>startup_mmbtu_per_mw</v>
      </c>
      <c r="AJ1" s="23" t="str">
        <f>generator_info!AJ1</f>
        <v>startup_cost_dollars_per_mw</v>
      </c>
      <c r="AK1" s="23" t="str">
        <f>generator_info!AL1</f>
        <v>Notes/DataSource: Black&amp;Veatch 2012 and CEC COG Model Version 2.02-4-5-10 unless otherwise stated</v>
      </c>
    </row>
    <row r="2" spans="1:37" s="3" customFormat="1">
      <c r="A2" s="23">
        <f>generator_info!A2</f>
        <v>8</v>
      </c>
      <c r="B2" s="23">
        <f>generator_info!B2</f>
        <v>1</v>
      </c>
      <c r="C2" s="23" t="str">
        <f>generator_info!C2</f>
        <v>CCGT</v>
      </c>
      <c r="D2" s="23">
        <f>generator_info!D2</f>
        <v>2010</v>
      </c>
      <c r="E2" s="23" t="str">
        <f>generator_info!E2</f>
        <v>Gas</v>
      </c>
      <c r="F2" s="23">
        <f>generator_info!F2</f>
        <v>91289</v>
      </c>
      <c r="G2" s="23">
        <f>generator_info!G2</f>
        <v>6.7050000000000001</v>
      </c>
      <c r="H2" s="23">
        <f>generator_info!H2</f>
        <v>2</v>
      </c>
      <c r="I2" s="23">
        <f>generator_info!I2</f>
        <v>0.25</v>
      </c>
      <c r="J2" s="23">
        <f>generator_info!J2</f>
        <v>0.75</v>
      </c>
      <c r="K2" s="23">
        <f>generator_info!K2</f>
        <v>0</v>
      </c>
      <c r="L2" s="23">
        <f>generator_info!L2</f>
        <v>0</v>
      </c>
      <c r="M2" s="23">
        <f>generator_info!M2</f>
        <v>0</v>
      </c>
      <c r="N2" s="23">
        <f>generator_info!N2</f>
        <v>0</v>
      </c>
      <c r="O2" s="23">
        <f>generator_info!O2</f>
        <v>20</v>
      </c>
      <c r="P2" s="23">
        <f>generator_info!P2</f>
        <v>0.04</v>
      </c>
      <c r="Q2" s="23">
        <f>generator_info!Q2</f>
        <v>0.06</v>
      </c>
      <c r="R2" s="23">
        <f>generator_info!R2</f>
        <v>0</v>
      </c>
      <c r="S2" s="23">
        <f>generator_info!S2</f>
        <v>0</v>
      </c>
      <c r="T2" s="23">
        <f>generator_info!T2</f>
        <v>0</v>
      </c>
      <c r="U2" s="23">
        <f>generator_info!U2</f>
        <v>0</v>
      </c>
      <c r="V2" s="23">
        <f>generator_info!V2</f>
        <v>1</v>
      </c>
      <c r="W2" s="23">
        <f>generator_info!W2</f>
        <v>0</v>
      </c>
      <c r="X2" s="23">
        <f>generator_info!X2</f>
        <v>0</v>
      </c>
      <c r="Y2" s="23">
        <f>generator_info!Y2</f>
        <v>1</v>
      </c>
      <c r="Z2" s="23">
        <f>generator_info!Z2</f>
        <v>0</v>
      </c>
      <c r="AA2" s="23">
        <f>generator_info!AA2</f>
        <v>0</v>
      </c>
      <c r="AB2" s="23">
        <f>generator_info!AB2</f>
        <v>0</v>
      </c>
      <c r="AC2" s="23">
        <f>generator_info!AC2</f>
        <v>0</v>
      </c>
      <c r="AD2" s="23">
        <f>generator_info!AD2</f>
        <v>0</v>
      </c>
      <c r="AE2" s="23">
        <f>generator_info!AE2</f>
        <v>0.38</v>
      </c>
      <c r="AF2" s="23">
        <f>generator_info!AF2</f>
        <v>0.33</v>
      </c>
      <c r="AG2" s="23">
        <f>generator_info!AG2</f>
        <v>0.4</v>
      </c>
      <c r="AH2" s="23">
        <f>generator_info!AH2</f>
        <v>0.33</v>
      </c>
      <c r="AI2" s="23">
        <f>generator_info!AI2</f>
        <v>9.16</v>
      </c>
      <c r="AJ2" s="23">
        <f>generator_info!AJ2</f>
        <v>10.3</v>
      </c>
      <c r="AK2" s="23">
        <f>generator_info!AL2</f>
        <v>0</v>
      </c>
    </row>
    <row r="3" spans="1:37" s="3" customFormat="1">
      <c r="A3" s="23">
        <f>generator_info!A3</f>
        <v>8</v>
      </c>
      <c r="B3" s="23">
        <f>generator_info!B3</f>
        <v>103</v>
      </c>
      <c r="C3" s="23" t="str">
        <f>generator_info!C3</f>
        <v>CCGT_Cogen</v>
      </c>
      <c r="D3" s="23">
        <f>generator_info!D3</f>
        <v>2010</v>
      </c>
      <c r="E3" s="23" t="str">
        <f>generator_info!E3</f>
        <v>Gas</v>
      </c>
      <c r="F3" s="23">
        <f>generator_info!F3</f>
        <v>91289</v>
      </c>
      <c r="G3" s="23">
        <f>generator_info!G3</f>
        <v>0</v>
      </c>
      <c r="H3" s="23">
        <f>generator_info!H3</f>
        <v>2</v>
      </c>
      <c r="I3" s="23">
        <f>generator_info!I3</f>
        <v>0.25</v>
      </c>
      <c r="J3" s="23">
        <f>generator_info!J3</f>
        <v>0.75</v>
      </c>
      <c r="K3" s="23">
        <f>generator_info!K3</f>
        <v>0</v>
      </c>
      <c r="L3" s="23">
        <f>generator_info!L3</f>
        <v>0</v>
      </c>
      <c r="M3" s="23">
        <f>generator_info!M3</f>
        <v>0</v>
      </c>
      <c r="N3" s="23">
        <f>generator_info!N3</f>
        <v>0</v>
      </c>
      <c r="O3" s="23">
        <f>generator_info!O3</f>
        <v>20</v>
      </c>
      <c r="P3" s="23">
        <f>generator_info!P3</f>
        <v>0.04</v>
      </c>
      <c r="Q3" s="23">
        <f>generator_info!Q3</f>
        <v>0.06</v>
      </c>
      <c r="R3" s="23">
        <f>generator_info!R3</f>
        <v>0</v>
      </c>
      <c r="S3" s="23">
        <f>generator_info!S3</f>
        <v>1</v>
      </c>
      <c r="T3" s="23">
        <f>generator_info!T3</f>
        <v>1</v>
      </c>
      <c r="U3" s="23">
        <f>generator_info!U3</f>
        <v>0</v>
      </c>
      <c r="V3" s="23">
        <f>generator_info!V3</f>
        <v>0</v>
      </c>
      <c r="W3" s="23">
        <f>generator_info!W3</f>
        <v>1</v>
      </c>
      <c r="X3" s="23">
        <f>generator_info!X3</f>
        <v>0</v>
      </c>
      <c r="Y3" s="23">
        <f>generator_info!Y3</f>
        <v>1</v>
      </c>
      <c r="Z3" s="23">
        <f>generator_info!Z3</f>
        <v>1</v>
      </c>
      <c r="AA3" s="23">
        <f>generator_info!AA3</f>
        <v>0</v>
      </c>
      <c r="AB3" s="23">
        <f>generator_info!AB3</f>
        <v>0</v>
      </c>
      <c r="AC3" s="23">
        <f>generator_info!AC3</f>
        <v>0</v>
      </c>
      <c r="AD3" s="23">
        <f>generator_info!AD3</f>
        <v>0</v>
      </c>
      <c r="AE3" s="23">
        <f>generator_info!AE3</f>
        <v>0</v>
      </c>
      <c r="AF3" s="23">
        <f>generator_info!AF3</f>
        <v>0</v>
      </c>
      <c r="AG3" s="23">
        <f>generator_info!AG3</f>
        <v>1</v>
      </c>
      <c r="AH3" s="23">
        <f>generator_info!AH3</f>
        <v>0</v>
      </c>
      <c r="AI3" s="23">
        <f>generator_info!AI3</f>
        <v>0</v>
      </c>
      <c r="AJ3" s="23">
        <f>generator_info!AJ3</f>
        <v>0</v>
      </c>
      <c r="AK3" s="23" t="str">
        <f>generator_info!AL3</f>
        <v>Same as new CCGT, 75% capital cost and fixed cost</v>
      </c>
    </row>
    <row r="4" spans="1:37" s="17" customFormat="1">
      <c r="A4" s="23">
        <f>generator_info!A4</f>
        <v>8</v>
      </c>
      <c r="B4" s="23">
        <f>generator_info!B4</f>
        <v>110</v>
      </c>
      <c r="C4" s="23" t="str">
        <f>generator_info!C4</f>
        <v>CCGT_Cogen_CCS</v>
      </c>
      <c r="D4" s="23">
        <f>generator_info!D4</f>
        <v>2020</v>
      </c>
      <c r="E4" s="23" t="str">
        <f>generator_info!E4</f>
        <v>Gas_CCS</v>
      </c>
      <c r="F4" s="23">
        <f>generator_info!F4</f>
        <v>91289</v>
      </c>
      <c r="G4" s="23">
        <f>generator_info!G4</f>
        <v>0</v>
      </c>
      <c r="H4" s="23">
        <f>generator_info!H4</f>
        <v>2</v>
      </c>
      <c r="I4" s="23">
        <f>generator_info!I4</f>
        <v>0.25</v>
      </c>
      <c r="J4" s="23">
        <f>generator_info!J4</f>
        <v>0.75</v>
      </c>
      <c r="K4" s="23">
        <f>generator_info!K4</f>
        <v>0</v>
      </c>
      <c r="L4" s="23">
        <f>generator_info!L4</f>
        <v>0</v>
      </c>
      <c r="M4" s="23">
        <f>generator_info!M4</f>
        <v>0</v>
      </c>
      <c r="N4" s="23">
        <f>generator_info!N4</f>
        <v>0</v>
      </c>
      <c r="O4" s="23">
        <f>generator_info!O4</f>
        <v>20</v>
      </c>
      <c r="P4" s="23">
        <f>generator_info!P4</f>
        <v>0.04</v>
      </c>
      <c r="Q4" s="23">
        <f>generator_info!Q4</f>
        <v>0.06</v>
      </c>
      <c r="R4" s="23">
        <f>generator_info!R4</f>
        <v>0</v>
      </c>
      <c r="S4" s="23">
        <f>generator_info!S4</f>
        <v>1</v>
      </c>
      <c r="T4" s="23">
        <f>generator_info!T4</f>
        <v>1</v>
      </c>
      <c r="U4" s="23">
        <f>generator_info!U4</f>
        <v>0</v>
      </c>
      <c r="V4" s="23">
        <f>generator_info!V4</f>
        <v>0</v>
      </c>
      <c r="W4" s="23">
        <f>generator_info!W4</f>
        <v>1</v>
      </c>
      <c r="X4" s="23">
        <f>generator_info!X4</f>
        <v>0</v>
      </c>
      <c r="Y4" s="23">
        <f>generator_info!Y4</f>
        <v>1</v>
      </c>
      <c r="Z4" s="23">
        <f>generator_info!Z4</f>
        <v>1</v>
      </c>
      <c r="AA4" s="23">
        <f>generator_info!AA4</f>
        <v>1</v>
      </c>
      <c r="AB4" s="23">
        <f>generator_info!AB4</f>
        <v>0</v>
      </c>
      <c r="AC4" s="23">
        <f>generator_info!AC4</f>
        <v>0</v>
      </c>
      <c r="AD4" s="23">
        <f>generator_info!AD4</f>
        <v>0</v>
      </c>
      <c r="AE4" s="23">
        <f>generator_info!AE4</f>
        <v>0</v>
      </c>
      <c r="AF4" s="23">
        <f>generator_info!AF4</f>
        <v>0</v>
      </c>
      <c r="AG4" s="23">
        <f>generator_info!AG4</f>
        <v>1</v>
      </c>
      <c r="AH4" s="23">
        <f>generator_info!AH4</f>
        <v>0</v>
      </c>
      <c r="AI4" s="23">
        <f>generator_info!AI4</f>
        <v>0</v>
      </c>
      <c r="AJ4" s="23">
        <f>generator_info!AJ4</f>
        <v>0</v>
      </c>
      <c r="AK4" s="23" t="str">
        <f>generator_info!AL4</f>
        <v>Same as CCGT_CCS; 75% capital cost and fixed cost</v>
      </c>
    </row>
    <row r="5" spans="1:37" s="3" customFormat="1">
      <c r="A5" s="23">
        <f>generator_info!A5</f>
        <v>8</v>
      </c>
      <c r="B5" s="23">
        <f>generator_info!B5</f>
        <v>34</v>
      </c>
      <c r="C5" s="23" t="str">
        <f>generator_info!C5</f>
        <v>CCGT_CCS</v>
      </c>
      <c r="D5" s="23">
        <f>generator_info!D5</f>
        <v>2020</v>
      </c>
      <c r="E5" s="23" t="str">
        <f>generator_info!E5</f>
        <v>Gas_CCS</v>
      </c>
      <c r="F5" s="23">
        <f>generator_info!F5</f>
        <v>91289</v>
      </c>
      <c r="G5" s="23">
        <f>generator_info!G5</f>
        <v>10.08</v>
      </c>
      <c r="H5" s="23">
        <f>generator_info!H5</f>
        <v>2</v>
      </c>
      <c r="I5" s="23">
        <f>generator_info!I5</f>
        <v>0.25</v>
      </c>
      <c r="J5" s="23">
        <f>generator_info!J5</f>
        <v>0.75</v>
      </c>
      <c r="K5" s="23">
        <f>generator_info!K5</f>
        <v>0</v>
      </c>
      <c r="L5" s="23">
        <f>generator_info!L5</f>
        <v>0</v>
      </c>
      <c r="M5" s="23">
        <f>generator_info!M5</f>
        <v>0</v>
      </c>
      <c r="N5" s="23">
        <f>generator_info!N5</f>
        <v>0</v>
      </c>
      <c r="O5" s="23">
        <f>generator_info!O5</f>
        <v>20</v>
      </c>
      <c r="P5" s="23">
        <f>generator_info!P5</f>
        <v>0.04</v>
      </c>
      <c r="Q5" s="23">
        <f>generator_info!Q5</f>
        <v>0.06</v>
      </c>
      <c r="R5" s="23">
        <f>generator_info!R5</f>
        <v>0</v>
      </c>
      <c r="S5" s="23">
        <f>generator_info!S5</f>
        <v>0</v>
      </c>
      <c r="T5" s="23">
        <f>generator_info!T5</f>
        <v>0</v>
      </c>
      <c r="U5" s="23">
        <f>generator_info!U5</f>
        <v>0</v>
      </c>
      <c r="V5" s="23">
        <f>generator_info!V5</f>
        <v>1</v>
      </c>
      <c r="W5" s="23">
        <f>generator_info!W5</f>
        <v>0</v>
      </c>
      <c r="X5" s="23">
        <f>generator_info!X5</f>
        <v>0</v>
      </c>
      <c r="Y5" s="23">
        <f>generator_info!Y5</f>
        <v>1</v>
      </c>
      <c r="Z5" s="23">
        <f>generator_info!Z5</f>
        <v>0</v>
      </c>
      <c r="AA5" s="23">
        <f>generator_info!AA5</f>
        <v>1</v>
      </c>
      <c r="AB5" s="23">
        <f>generator_info!AB5</f>
        <v>0</v>
      </c>
      <c r="AC5" s="23">
        <f>generator_info!AC5</f>
        <v>0</v>
      </c>
      <c r="AD5" s="23">
        <f>generator_info!AD5</f>
        <v>0</v>
      </c>
      <c r="AE5" s="23">
        <f>generator_info!AE5</f>
        <v>0.38</v>
      </c>
      <c r="AF5" s="23">
        <f>generator_info!AF5</f>
        <v>0.33</v>
      </c>
      <c r="AG5" s="23">
        <f>generator_info!AG5</f>
        <v>0.4</v>
      </c>
      <c r="AH5" s="23">
        <f>generator_info!AH5</f>
        <v>0.33</v>
      </c>
      <c r="AI5" s="23">
        <f>generator_info!AI5</f>
        <v>9.16</v>
      </c>
      <c r="AJ5" s="23">
        <f>generator_info!AJ5</f>
        <v>10.3</v>
      </c>
      <c r="AK5" s="23" t="str">
        <f>generator_info!AL5</f>
        <v>B&amp;V; the lifetime, construction time, construction cost breakdown, and outage rates are the same as CCGT</v>
      </c>
    </row>
    <row r="6" spans="1:37" s="3" customFormat="1">
      <c r="A6" s="23">
        <f>generator_info!A6</f>
        <v>8</v>
      </c>
      <c r="B6" s="23">
        <f>generator_info!B6</f>
        <v>20</v>
      </c>
      <c r="C6" s="23" t="str">
        <f>generator_info!C6</f>
        <v>CCGT_EP</v>
      </c>
      <c r="D6" s="23">
        <f>generator_info!D6</f>
        <v>0</v>
      </c>
      <c r="E6" s="23" t="str">
        <f>generator_info!E6</f>
        <v>Gas</v>
      </c>
      <c r="F6" s="23">
        <f>generator_info!F6</f>
        <v>91289</v>
      </c>
      <c r="G6" s="23">
        <f>generator_info!G6</f>
        <v>0</v>
      </c>
      <c r="H6" s="23">
        <f>generator_info!H6</f>
        <v>2</v>
      </c>
      <c r="I6" s="23">
        <f>generator_info!I6</f>
        <v>0.25</v>
      </c>
      <c r="J6" s="23">
        <f>generator_info!J6</f>
        <v>0.75</v>
      </c>
      <c r="K6" s="23">
        <f>generator_info!K6</f>
        <v>0</v>
      </c>
      <c r="L6" s="23">
        <f>generator_info!L6</f>
        <v>0</v>
      </c>
      <c r="M6" s="23">
        <f>generator_info!M6</f>
        <v>0</v>
      </c>
      <c r="N6" s="23">
        <f>generator_info!N6</f>
        <v>0</v>
      </c>
      <c r="O6" s="23">
        <f>generator_info!O6</f>
        <v>20</v>
      </c>
      <c r="P6" s="23">
        <f>generator_info!P6</f>
        <v>0.04</v>
      </c>
      <c r="Q6" s="23">
        <f>generator_info!Q6</f>
        <v>0.06</v>
      </c>
      <c r="R6" s="23">
        <f>generator_info!R6</f>
        <v>0</v>
      </c>
      <c r="S6" s="23">
        <f>generator_info!S6</f>
        <v>1</v>
      </c>
      <c r="T6" s="23">
        <f>generator_info!T6</f>
        <v>0</v>
      </c>
      <c r="U6" s="23">
        <f>generator_info!U6</f>
        <v>0</v>
      </c>
      <c r="V6" s="23">
        <f>generator_info!V6</f>
        <v>1</v>
      </c>
      <c r="W6" s="23">
        <f>generator_info!W6</f>
        <v>0</v>
      </c>
      <c r="X6" s="23">
        <f>generator_info!X6</f>
        <v>0</v>
      </c>
      <c r="Y6" s="23">
        <f>generator_info!Y6</f>
        <v>0</v>
      </c>
      <c r="Z6" s="23">
        <f>generator_info!Z6</f>
        <v>0</v>
      </c>
      <c r="AA6" s="23">
        <f>generator_info!AA6</f>
        <v>0</v>
      </c>
      <c r="AB6" s="23">
        <f>generator_info!AB6</f>
        <v>0</v>
      </c>
      <c r="AC6" s="23">
        <f>generator_info!AC6</f>
        <v>0</v>
      </c>
      <c r="AD6" s="23">
        <f>generator_info!AD6</f>
        <v>0</v>
      </c>
      <c r="AE6" s="23">
        <f>generator_info!AE6</f>
        <v>0.38</v>
      </c>
      <c r="AF6" s="23">
        <f>generator_info!AF6</f>
        <v>0.33</v>
      </c>
      <c r="AG6" s="23">
        <f>generator_info!AG6</f>
        <v>0.4</v>
      </c>
      <c r="AH6" s="23">
        <f>generator_info!AH6</f>
        <v>0.33</v>
      </c>
      <c r="AI6" s="23">
        <f>generator_info!AI6</f>
        <v>9.16</v>
      </c>
      <c r="AJ6" s="23">
        <f>generator_info!AJ6</f>
        <v>10.3</v>
      </c>
      <c r="AK6" s="23" t="str">
        <f>generator_info!AL6</f>
        <v>Same as new CCGT, but with 2008 capital cost</v>
      </c>
    </row>
    <row r="7" spans="1:37" s="3" customFormat="1">
      <c r="A7" s="23">
        <f>generator_info!A7</f>
        <v>8</v>
      </c>
      <c r="B7" s="23">
        <f>generator_info!B7</f>
        <v>32</v>
      </c>
      <c r="C7" s="23" t="str">
        <f>generator_info!C7</f>
        <v>CCGT_Cogen_EP</v>
      </c>
      <c r="D7" s="23">
        <f>generator_info!D7</f>
        <v>0</v>
      </c>
      <c r="E7" s="23" t="str">
        <f>generator_info!E7</f>
        <v>Gas</v>
      </c>
      <c r="F7" s="23">
        <f>generator_info!F7</f>
        <v>91289</v>
      </c>
      <c r="G7" s="23">
        <f>generator_info!G7</f>
        <v>0</v>
      </c>
      <c r="H7" s="23">
        <f>generator_info!H7</f>
        <v>2</v>
      </c>
      <c r="I7" s="23">
        <f>generator_info!I7</f>
        <v>0.25</v>
      </c>
      <c r="J7" s="23">
        <f>generator_info!J7</f>
        <v>0.75</v>
      </c>
      <c r="K7" s="23">
        <f>generator_info!K7</f>
        <v>0</v>
      </c>
      <c r="L7" s="23">
        <f>generator_info!L7</f>
        <v>0</v>
      </c>
      <c r="M7" s="23">
        <f>generator_info!M7</f>
        <v>0</v>
      </c>
      <c r="N7" s="23">
        <f>generator_info!N7</f>
        <v>0</v>
      </c>
      <c r="O7" s="23">
        <f>generator_info!O7</f>
        <v>20</v>
      </c>
      <c r="P7" s="23">
        <f>generator_info!P7</f>
        <v>0.04</v>
      </c>
      <c r="Q7" s="23">
        <f>generator_info!Q7</f>
        <v>0.06</v>
      </c>
      <c r="R7" s="23">
        <f>generator_info!R7</f>
        <v>0</v>
      </c>
      <c r="S7" s="23">
        <f>generator_info!S7</f>
        <v>1</v>
      </c>
      <c r="T7" s="23">
        <f>generator_info!T7</f>
        <v>1</v>
      </c>
      <c r="U7" s="23">
        <f>generator_info!U7</f>
        <v>0</v>
      </c>
      <c r="V7" s="23">
        <f>generator_info!V7</f>
        <v>0</v>
      </c>
      <c r="W7" s="23">
        <f>generator_info!W7</f>
        <v>1</v>
      </c>
      <c r="X7" s="23">
        <f>generator_info!X7</f>
        <v>0</v>
      </c>
      <c r="Y7" s="23">
        <f>generator_info!Y7</f>
        <v>0</v>
      </c>
      <c r="Z7" s="23">
        <f>generator_info!Z7</f>
        <v>1</v>
      </c>
      <c r="AA7" s="23">
        <f>generator_info!AA7</f>
        <v>0</v>
      </c>
      <c r="AB7" s="23">
        <f>generator_info!AB7</f>
        <v>0</v>
      </c>
      <c r="AC7" s="23">
        <f>generator_info!AC7</f>
        <v>0</v>
      </c>
      <c r="AD7" s="23">
        <f>generator_info!AD7</f>
        <v>0</v>
      </c>
      <c r="AE7" s="23">
        <f>generator_info!AE7</f>
        <v>0</v>
      </c>
      <c r="AF7" s="23">
        <f>generator_info!AF7</f>
        <v>0</v>
      </c>
      <c r="AG7" s="23">
        <f>generator_info!AG7</f>
        <v>1</v>
      </c>
      <c r="AH7" s="23">
        <f>generator_info!AH7</f>
        <v>0</v>
      </c>
      <c r="AI7" s="23">
        <f>generator_info!AI7</f>
        <v>0</v>
      </c>
      <c r="AJ7" s="23">
        <f>generator_info!AJ7</f>
        <v>0</v>
      </c>
      <c r="AK7" s="23" t="str">
        <f>generator_info!AL7</f>
        <v>Same as existing CCGT, 75% capital cost and fixed cost</v>
      </c>
    </row>
    <row r="8" spans="1:37" s="3" customFormat="1">
      <c r="A8" s="23">
        <f>generator_info!A8</f>
        <v>8</v>
      </c>
      <c r="B8" s="23">
        <f>generator_info!B8</f>
        <v>2</v>
      </c>
      <c r="C8" s="23" t="str">
        <f>generator_info!C8</f>
        <v>Gas_Combustion_Turbine</v>
      </c>
      <c r="D8" s="23">
        <f>generator_info!D8</f>
        <v>2010</v>
      </c>
      <c r="E8" s="23" t="str">
        <f>generator_info!E8</f>
        <v>Gas</v>
      </c>
      <c r="F8" s="23">
        <f>generator_info!F8</f>
        <v>91289</v>
      </c>
      <c r="G8" s="23">
        <f>generator_info!G8</f>
        <v>10.39</v>
      </c>
      <c r="H8" s="23">
        <f>generator_info!H8</f>
        <v>2</v>
      </c>
      <c r="I8" s="23">
        <f>generator_info!I8</f>
        <v>0.25</v>
      </c>
      <c r="J8" s="23">
        <f>generator_info!J8</f>
        <v>0.75</v>
      </c>
      <c r="K8" s="23">
        <f>generator_info!K8</f>
        <v>0</v>
      </c>
      <c r="L8" s="23">
        <f>generator_info!L8</f>
        <v>0</v>
      </c>
      <c r="M8" s="23">
        <f>generator_info!M8</f>
        <v>0</v>
      </c>
      <c r="N8" s="23">
        <f>generator_info!N8</f>
        <v>0</v>
      </c>
      <c r="O8" s="23">
        <f>generator_info!O8</f>
        <v>20</v>
      </c>
      <c r="P8" s="23">
        <f>generator_info!P8</f>
        <v>0.03</v>
      </c>
      <c r="Q8" s="23">
        <f>generator_info!Q8</f>
        <v>0.05</v>
      </c>
      <c r="R8" s="23">
        <f>generator_info!R8</f>
        <v>0</v>
      </c>
      <c r="S8" s="23">
        <f>generator_info!S8</f>
        <v>0</v>
      </c>
      <c r="T8" s="23">
        <f>generator_info!T8</f>
        <v>0</v>
      </c>
      <c r="U8" s="23">
        <f>generator_info!U8</f>
        <v>0</v>
      </c>
      <c r="V8" s="23">
        <f>generator_info!V8</f>
        <v>1</v>
      </c>
      <c r="W8" s="23">
        <f>generator_info!W8</f>
        <v>0</v>
      </c>
      <c r="X8" s="23">
        <f>generator_info!X8</f>
        <v>0</v>
      </c>
      <c r="Y8" s="23">
        <f>generator_info!Y8</f>
        <v>1</v>
      </c>
      <c r="Z8" s="23">
        <f>generator_info!Z8</f>
        <v>0</v>
      </c>
      <c r="AA8" s="23">
        <f>generator_info!AA8</f>
        <v>0</v>
      </c>
      <c r="AB8" s="23">
        <f>generator_info!AB8</f>
        <v>0</v>
      </c>
      <c r="AC8" s="23">
        <f>generator_info!AC8</f>
        <v>0</v>
      </c>
      <c r="AD8" s="23">
        <f>generator_info!AD8</f>
        <v>0</v>
      </c>
      <c r="AE8" s="23">
        <f>generator_info!AE8</f>
        <v>0.5</v>
      </c>
      <c r="AF8" s="23">
        <f>generator_info!AF8</f>
        <v>0.1</v>
      </c>
      <c r="AG8" s="23">
        <f>generator_info!AG8</f>
        <v>0</v>
      </c>
      <c r="AH8" s="23">
        <f>generator_info!AH8</f>
        <v>0</v>
      </c>
      <c r="AI8" s="23">
        <f>generator_info!AI8</f>
        <v>0.22</v>
      </c>
      <c r="AJ8" s="23">
        <f>generator_info!AJ8</f>
        <v>0.86</v>
      </c>
      <c r="AK8" s="23">
        <f>generator_info!AL8</f>
        <v>0</v>
      </c>
    </row>
    <row r="9" spans="1:37" s="3" customFormat="1">
      <c r="A9" s="23">
        <f>generator_info!A9</f>
        <v>8</v>
      </c>
      <c r="B9" s="23">
        <f>generator_info!B9</f>
        <v>101</v>
      </c>
      <c r="C9" s="23" t="str">
        <f>generator_info!C9</f>
        <v>Gas_Combustion_Turbine_Cogen</v>
      </c>
      <c r="D9" s="23">
        <f>generator_info!D9</f>
        <v>2010</v>
      </c>
      <c r="E9" s="23" t="str">
        <f>generator_info!E9</f>
        <v>Gas</v>
      </c>
      <c r="F9" s="23">
        <f>generator_info!F9</f>
        <v>91289</v>
      </c>
      <c r="G9" s="23">
        <f>generator_info!G9</f>
        <v>0</v>
      </c>
      <c r="H9" s="23">
        <f>generator_info!H9</f>
        <v>2</v>
      </c>
      <c r="I9" s="23">
        <f>generator_info!I9</f>
        <v>0.25</v>
      </c>
      <c r="J9" s="23">
        <f>generator_info!J9</f>
        <v>0.75</v>
      </c>
      <c r="K9" s="23">
        <f>generator_info!K9</f>
        <v>0</v>
      </c>
      <c r="L9" s="23">
        <f>generator_info!L9</f>
        <v>0</v>
      </c>
      <c r="M9" s="23">
        <f>generator_info!M9</f>
        <v>0</v>
      </c>
      <c r="N9" s="23">
        <f>generator_info!N9</f>
        <v>0</v>
      </c>
      <c r="O9" s="23">
        <f>generator_info!O9</f>
        <v>20</v>
      </c>
      <c r="P9" s="23">
        <f>generator_info!P9</f>
        <v>0.03</v>
      </c>
      <c r="Q9" s="23">
        <f>generator_info!Q9</f>
        <v>0.05</v>
      </c>
      <c r="R9" s="23">
        <f>generator_info!R9</f>
        <v>0</v>
      </c>
      <c r="S9" s="23">
        <f>generator_info!S9</f>
        <v>1</v>
      </c>
      <c r="T9" s="23">
        <f>generator_info!T9</f>
        <v>1</v>
      </c>
      <c r="U9" s="23">
        <f>generator_info!U9</f>
        <v>0</v>
      </c>
      <c r="V9" s="23">
        <f>generator_info!V9</f>
        <v>0</v>
      </c>
      <c r="W9" s="23">
        <f>generator_info!W9</f>
        <v>1</v>
      </c>
      <c r="X9" s="23">
        <f>generator_info!X9</f>
        <v>0</v>
      </c>
      <c r="Y9" s="23">
        <f>generator_info!Y9</f>
        <v>1</v>
      </c>
      <c r="Z9" s="23">
        <f>generator_info!Z9</f>
        <v>1</v>
      </c>
      <c r="AA9" s="23">
        <f>generator_info!AA9</f>
        <v>0</v>
      </c>
      <c r="AB9" s="23">
        <f>generator_info!AB9</f>
        <v>0</v>
      </c>
      <c r="AC9" s="23">
        <f>generator_info!AC9</f>
        <v>0</v>
      </c>
      <c r="AD9" s="23">
        <f>generator_info!AD9</f>
        <v>0</v>
      </c>
      <c r="AE9" s="23">
        <f>generator_info!AE9</f>
        <v>0</v>
      </c>
      <c r="AF9" s="23">
        <f>generator_info!AF9</f>
        <v>0</v>
      </c>
      <c r="AG9" s="23">
        <f>generator_info!AG9</f>
        <v>1</v>
      </c>
      <c r="AH9" s="23">
        <f>generator_info!AH9</f>
        <v>0</v>
      </c>
      <c r="AI9" s="23">
        <f>generator_info!AI9</f>
        <v>0</v>
      </c>
      <c r="AJ9" s="23">
        <f>generator_info!AJ9</f>
        <v>0</v>
      </c>
      <c r="AK9" s="23" t="str">
        <f>generator_info!AL9</f>
        <v>Same as gas combustion turbines, 75% capital cost and fixed cost</v>
      </c>
    </row>
    <row r="10" spans="1:37" s="3" customFormat="1">
      <c r="A10" s="23">
        <f>generator_info!A10</f>
        <v>8</v>
      </c>
      <c r="B10" s="23">
        <f>generator_info!B10</f>
        <v>111</v>
      </c>
      <c r="C10" s="23" t="str">
        <f>generator_info!C10</f>
        <v>Gas_Combustion_Turbine_Cogen_CCS</v>
      </c>
      <c r="D10" s="23">
        <f>generator_info!D10</f>
        <v>2020</v>
      </c>
      <c r="E10" s="23" t="str">
        <f>generator_info!E10</f>
        <v>Gas_CCS</v>
      </c>
      <c r="F10" s="23">
        <f>generator_info!F10</f>
        <v>91289</v>
      </c>
      <c r="G10" s="23">
        <f>generator_info!G10</f>
        <v>0</v>
      </c>
      <c r="H10" s="23">
        <f>generator_info!H10</f>
        <v>2</v>
      </c>
      <c r="I10" s="23">
        <f>generator_info!I10</f>
        <v>0.25</v>
      </c>
      <c r="J10" s="23">
        <f>generator_info!J10</f>
        <v>0.75</v>
      </c>
      <c r="K10" s="23">
        <f>generator_info!K10</f>
        <v>0</v>
      </c>
      <c r="L10" s="23">
        <f>generator_info!L10</f>
        <v>0</v>
      </c>
      <c r="M10" s="23">
        <f>generator_info!M10</f>
        <v>0</v>
      </c>
      <c r="N10" s="23">
        <f>generator_info!N10</f>
        <v>0</v>
      </c>
      <c r="O10" s="23">
        <f>generator_info!O10</f>
        <v>20</v>
      </c>
      <c r="P10" s="23">
        <f>generator_info!P10</f>
        <v>0.03</v>
      </c>
      <c r="Q10" s="23">
        <f>generator_info!Q10</f>
        <v>0.05</v>
      </c>
      <c r="R10" s="23">
        <f>generator_info!R10</f>
        <v>0</v>
      </c>
      <c r="S10" s="23">
        <f>generator_info!S10</f>
        <v>1</v>
      </c>
      <c r="T10" s="23">
        <f>generator_info!T10</f>
        <v>1</v>
      </c>
      <c r="U10" s="23">
        <f>generator_info!U10</f>
        <v>0</v>
      </c>
      <c r="V10" s="23">
        <f>generator_info!V10</f>
        <v>0</v>
      </c>
      <c r="W10" s="23">
        <f>generator_info!W10</f>
        <v>1</v>
      </c>
      <c r="X10" s="23">
        <f>generator_info!X10</f>
        <v>0</v>
      </c>
      <c r="Y10" s="23">
        <f>generator_info!Y10</f>
        <v>1</v>
      </c>
      <c r="Z10" s="23">
        <f>generator_info!Z10</f>
        <v>1</v>
      </c>
      <c r="AA10" s="23">
        <f>generator_info!AA10</f>
        <v>1</v>
      </c>
      <c r="AB10" s="23">
        <f>generator_info!AB10</f>
        <v>0</v>
      </c>
      <c r="AC10" s="23">
        <f>generator_info!AC10</f>
        <v>0</v>
      </c>
      <c r="AD10" s="23">
        <f>generator_info!AD10</f>
        <v>0</v>
      </c>
      <c r="AE10" s="23">
        <f>generator_info!AE10</f>
        <v>0</v>
      </c>
      <c r="AF10" s="23">
        <f>generator_info!AF10</f>
        <v>0</v>
      </c>
      <c r="AG10" s="23">
        <f>generator_info!AG10</f>
        <v>1</v>
      </c>
      <c r="AH10" s="23">
        <f>generator_info!AH10</f>
        <v>0</v>
      </c>
      <c r="AI10" s="23">
        <f>generator_info!AI10</f>
        <v>0</v>
      </c>
      <c r="AJ10" s="23">
        <f>generator_info!AJ10</f>
        <v>0</v>
      </c>
      <c r="AK10" s="23" t="str">
        <f>generator_info!AL10</f>
        <v>Same as gas combustion turbine CCS; 75% capital cost and fixed cost</v>
      </c>
    </row>
    <row r="11" spans="1:37" s="3" customFormat="1">
      <c r="A11" s="23">
        <f>generator_info!A11</f>
        <v>8</v>
      </c>
      <c r="B11" s="23">
        <f>generator_info!B11</f>
        <v>35</v>
      </c>
      <c r="C11" s="23" t="str">
        <f>generator_info!C11</f>
        <v>Gas_Combustion_Turbine_CCS</v>
      </c>
      <c r="D11" s="23">
        <f>generator_info!D11</f>
        <v>2020</v>
      </c>
      <c r="E11" s="23" t="str">
        <f>generator_info!E11</f>
        <v>Gas_CCS</v>
      </c>
      <c r="F11" s="23">
        <f>generator_info!F11</f>
        <v>91289</v>
      </c>
      <c r="G11" s="23">
        <f>generator_info!G11</f>
        <v>15.619865771812082</v>
      </c>
      <c r="H11" s="23">
        <f>generator_info!H11</f>
        <v>2</v>
      </c>
      <c r="I11" s="23">
        <f>generator_info!I11</f>
        <v>0.25</v>
      </c>
      <c r="J11" s="23">
        <f>generator_info!J11</f>
        <v>0.75</v>
      </c>
      <c r="K11" s="23">
        <f>generator_info!K11</f>
        <v>0</v>
      </c>
      <c r="L11" s="23">
        <f>generator_info!L11</f>
        <v>0</v>
      </c>
      <c r="M11" s="23">
        <f>generator_info!M11</f>
        <v>0</v>
      </c>
      <c r="N11" s="23">
        <f>generator_info!N11</f>
        <v>0</v>
      </c>
      <c r="O11" s="23">
        <f>generator_info!O11</f>
        <v>20</v>
      </c>
      <c r="P11" s="23">
        <f>generator_info!P11</f>
        <v>0.03</v>
      </c>
      <c r="Q11" s="23">
        <f>generator_info!Q11</f>
        <v>0.05</v>
      </c>
      <c r="R11" s="23">
        <f>generator_info!R11</f>
        <v>0</v>
      </c>
      <c r="S11" s="23">
        <f>generator_info!S11</f>
        <v>0</v>
      </c>
      <c r="T11" s="23">
        <f>generator_info!T11</f>
        <v>0</v>
      </c>
      <c r="U11" s="23">
        <f>generator_info!U11</f>
        <v>0</v>
      </c>
      <c r="V11" s="23">
        <f>generator_info!V11</f>
        <v>1</v>
      </c>
      <c r="W11" s="23">
        <f>generator_info!W11</f>
        <v>0</v>
      </c>
      <c r="X11" s="23">
        <f>generator_info!X11</f>
        <v>0</v>
      </c>
      <c r="Y11" s="23">
        <f>generator_info!Y11</f>
        <v>1</v>
      </c>
      <c r="Z11" s="23">
        <f>generator_info!Z11</f>
        <v>0</v>
      </c>
      <c r="AA11" s="23">
        <f>generator_info!AA11</f>
        <v>1</v>
      </c>
      <c r="AB11" s="23">
        <f>generator_info!AB11</f>
        <v>0</v>
      </c>
      <c r="AC11" s="23">
        <f>generator_info!AC11</f>
        <v>0</v>
      </c>
      <c r="AD11" s="23">
        <f>generator_info!AD11</f>
        <v>0</v>
      </c>
      <c r="AE11" s="23">
        <f>generator_info!AE11</f>
        <v>0.5</v>
      </c>
      <c r="AF11" s="23">
        <f>generator_info!AF11</f>
        <v>0.1</v>
      </c>
      <c r="AG11" s="23">
        <f>generator_info!AG11</f>
        <v>0</v>
      </c>
      <c r="AH11" s="23">
        <f>generator_info!AH11</f>
        <v>0</v>
      </c>
      <c r="AI11" s="23">
        <f>generator_info!AI11</f>
        <v>0.22</v>
      </c>
      <c r="AJ11" s="23">
        <f>generator_info!AJ11</f>
        <v>0.86</v>
      </c>
      <c r="AK11" s="23" t="str">
        <f>generator_info!AL11</f>
        <v>We assumed that the capital cost and fixed cost for adding a CCS system increase by the same amount (per W) as for CCGT; we assumed CCS combustion turbine heat rate increases by the same percentage relative to non-CCS combustion turbines as CCS to non-CCS CCGT heat rates; we also assume that there's an adder per MWh for variable costs -- we assume that the difference in variable cost scales with the difference in heat rates (varO&amp;M scales with fuel use)</v>
      </c>
    </row>
    <row r="12" spans="1:37" s="3" customFormat="1">
      <c r="A12" s="23">
        <f>generator_info!A12</f>
        <v>8</v>
      </c>
      <c r="B12" s="23">
        <f>generator_info!B12</f>
        <v>17</v>
      </c>
      <c r="C12" s="23" t="str">
        <f>generator_info!C12</f>
        <v>Gas_Combustion_Turbine_EP</v>
      </c>
      <c r="D12" s="23">
        <f>generator_info!D12</f>
        <v>0</v>
      </c>
      <c r="E12" s="23" t="str">
        <f>generator_info!E12</f>
        <v>Gas</v>
      </c>
      <c r="F12" s="23">
        <f>generator_info!F12</f>
        <v>91289</v>
      </c>
      <c r="G12" s="23">
        <f>generator_info!G12</f>
        <v>0</v>
      </c>
      <c r="H12" s="23">
        <f>generator_info!H12</f>
        <v>1</v>
      </c>
      <c r="I12" s="23">
        <f>generator_info!I12</f>
        <v>1</v>
      </c>
      <c r="J12" s="23">
        <f>generator_info!J12</f>
        <v>0</v>
      </c>
      <c r="K12" s="23">
        <f>generator_info!K12</f>
        <v>0</v>
      </c>
      <c r="L12" s="23">
        <f>generator_info!L12</f>
        <v>0</v>
      </c>
      <c r="M12" s="23">
        <f>generator_info!M12</f>
        <v>0</v>
      </c>
      <c r="N12" s="23">
        <f>generator_info!N12</f>
        <v>0</v>
      </c>
      <c r="O12" s="23">
        <f>generator_info!O12</f>
        <v>20</v>
      </c>
      <c r="P12" s="23">
        <f>generator_info!P12</f>
        <v>0.03</v>
      </c>
      <c r="Q12" s="23">
        <f>generator_info!Q12</f>
        <v>0.05</v>
      </c>
      <c r="R12" s="23">
        <f>generator_info!R12</f>
        <v>0</v>
      </c>
      <c r="S12" s="23">
        <f>generator_info!S12</f>
        <v>1</v>
      </c>
      <c r="T12" s="23">
        <f>generator_info!T12</f>
        <v>0</v>
      </c>
      <c r="U12" s="23">
        <f>generator_info!U12</f>
        <v>0</v>
      </c>
      <c r="V12" s="23">
        <f>generator_info!V12</f>
        <v>1</v>
      </c>
      <c r="W12" s="23">
        <f>generator_info!W12</f>
        <v>0</v>
      </c>
      <c r="X12" s="23">
        <f>generator_info!X12</f>
        <v>0</v>
      </c>
      <c r="Y12" s="23">
        <f>generator_info!Y12</f>
        <v>0</v>
      </c>
      <c r="Z12" s="23">
        <f>generator_info!Z12</f>
        <v>0</v>
      </c>
      <c r="AA12" s="23">
        <f>generator_info!AA12</f>
        <v>0</v>
      </c>
      <c r="AB12" s="23">
        <f>generator_info!AB12</f>
        <v>0</v>
      </c>
      <c r="AC12" s="23">
        <f>generator_info!AC12</f>
        <v>0</v>
      </c>
      <c r="AD12" s="23">
        <f>generator_info!AD12</f>
        <v>0</v>
      </c>
      <c r="AE12" s="23">
        <f>generator_info!AE12</f>
        <v>0.5</v>
      </c>
      <c r="AF12" s="23">
        <f>generator_info!AF12</f>
        <v>0.1</v>
      </c>
      <c r="AG12" s="23">
        <f>generator_info!AG12</f>
        <v>0</v>
      </c>
      <c r="AH12" s="23">
        <f>generator_info!AH12</f>
        <v>0</v>
      </c>
      <c r="AI12" s="23">
        <f>generator_info!AI12</f>
        <v>0.22</v>
      </c>
      <c r="AJ12" s="23">
        <f>generator_info!AJ12</f>
        <v>0.86</v>
      </c>
      <c r="AK12" s="23" t="str">
        <f>generator_info!AL12</f>
        <v>Same as new Combustion Turbine, but with 2008 capital cost</v>
      </c>
    </row>
    <row r="13" spans="1:37" s="3" customFormat="1">
      <c r="A13" s="23">
        <f>generator_info!A13</f>
        <v>8</v>
      </c>
      <c r="B13" s="23">
        <f>generator_info!B13</f>
        <v>29</v>
      </c>
      <c r="C13" s="23" t="str">
        <f>generator_info!C13</f>
        <v>Gas_Combustion_Turbine_Cogen_EP</v>
      </c>
      <c r="D13" s="23">
        <f>generator_info!D13</f>
        <v>0</v>
      </c>
      <c r="E13" s="23" t="str">
        <f>generator_info!E13</f>
        <v>Gas</v>
      </c>
      <c r="F13" s="23">
        <f>generator_info!F13</f>
        <v>91289</v>
      </c>
      <c r="G13" s="23">
        <f>generator_info!G13</f>
        <v>0</v>
      </c>
      <c r="H13" s="23">
        <f>generator_info!H13</f>
        <v>1</v>
      </c>
      <c r="I13" s="23">
        <f>generator_info!I13</f>
        <v>1</v>
      </c>
      <c r="J13" s="23">
        <f>generator_info!J13</f>
        <v>0</v>
      </c>
      <c r="K13" s="23">
        <f>generator_info!K13</f>
        <v>0</v>
      </c>
      <c r="L13" s="23">
        <f>generator_info!L13</f>
        <v>0</v>
      </c>
      <c r="M13" s="23">
        <f>generator_info!M13</f>
        <v>0</v>
      </c>
      <c r="N13" s="23">
        <f>generator_info!N13</f>
        <v>0</v>
      </c>
      <c r="O13" s="23">
        <f>generator_info!O13</f>
        <v>20</v>
      </c>
      <c r="P13" s="23">
        <f>generator_info!P13</f>
        <v>0.03</v>
      </c>
      <c r="Q13" s="23">
        <f>generator_info!Q13</f>
        <v>0.05</v>
      </c>
      <c r="R13" s="23">
        <f>generator_info!R13</f>
        <v>0</v>
      </c>
      <c r="S13" s="23">
        <f>generator_info!S13</f>
        <v>1</v>
      </c>
      <c r="T13" s="23">
        <f>generator_info!T13</f>
        <v>1</v>
      </c>
      <c r="U13" s="23">
        <f>generator_info!U13</f>
        <v>0</v>
      </c>
      <c r="V13" s="23">
        <f>generator_info!V13</f>
        <v>0</v>
      </c>
      <c r="W13" s="23">
        <f>generator_info!W13</f>
        <v>1</v>
      </c>
      <c r="X13" s="23">
        <f>generator_info!X13</f>
        <v>0</v>
      </c>
      <c r="Y13" s="23">
        <f>generator_info!Y13</f>
        <v>0</v>
      </c>
      <c r="Z13" s="23">
        <f>generator_info!Z13</f>
        <v>1</v>
      </c>
      <c r="AA13" s="23">
        <f>generator_info!AA13</f>
        <v>0</v>
      </c>
      <c r="AB13" s="23">
        <f>generator_info!AB13</f>
        <v>0</v>
      </c>
      <c r="AC13" s="23">
        <f>generator_info!AC13</f>
        <v>0</v>
      </c>
      <c r="AD13" s="23">
        <f>generator_info!AD13</f>
        <v>0</v>
      </c>
      <c r="AE13" s="23">
        <f>generator_info!AE13</f>
        <v>0</v>
      </c>
      <c r="AF13" s="23">
        <f>generator_info!AF13</f>
        <v>0</v>
      </c>
      <c r="AG13" s="23">
        <f>generator_info!AG13</f>
        <v>1</v>
      </c>
      <c r="AH13" s="23">
        <f>generator_info!AH13</f>
        <v>0</v>
      </c>
      <c r="AI13" s="23">
        <f>generator_info!AI13</f>
        <v>0</v>
      </c>
      <c r="AJ13" s="23">
        <f>generator_info!AJ13</f>
        <v>0</v>
      </c>
      <c r="AK13" s="23" t="str">
        <f>generator_info!AL13</f>
        <v>Same as existing combustion turbines, 75% capital cost and fixed cost</v>
      </c>
    </row>
    <row r="14" spans="1:37">
      <c r="A14" s="23">
        <f>generator_info!A14</f>
        <v>8</v>
      </c>
      <c r="B14" s="23">
        <f>generator_info!B14</f>
        <v>104</v>
      </c>
      <c r="C14" s="23" t="str">
        <f>generator_info!C14</f>
        <v>Gas_Internal_Combustion_Engine_Cogen</v>
      </c>
      <c r="D14" s="23">
        <f>generator_info!D14</f>
        <v>2010</v>
      </c>
      <c r="E14" s="23" t="str">
        <f>generator_info!E14</f>
        <v>Gas</v>
      </c>
      <c r="F14" s="23">
        <f>generator_info!F14</f>
        <v>91289</v>
      </c>
      <c r="G14" s="23">
        <f>generator_info!G14</f>
        <v>0</v>
      </c>
      <c r="H14" s="23">
        <f>generator_info!H14</f>
        <v>1</v>
      </c>
      <c r="I14" s="23">
        <f>generator_info!I14</f>
        <v>1</v>
      </c>
      <c r="J14" s="23">
        <f>generator_info!J14</f>
        <v>0</v>
      </c>
      <c r="K14" s="23">
        <f>generator_info!K14</f>
        <v>0</v>
      </c>
      <c r="L14" s="23">
        <f>generator_info!L14</f>
        <v>0</v>
      </c>
      <c r="M14" s="23">
        <f>generator_info!M14</f>
        <v>0</v>
      </c>
      <c r="N14" s="23">
        <f>generator_info!N14</f>
        <v>0</v>
      </c>
      <c r="O14" s="23">
        <f>generator_info!O14</f>
        <v>20</v>
      </c>
      <c r="P14" s="23">
        <f>generator_info!P14</f>
        <v>0.03</v>
      </c>
      <c r="Q14" s="23">
        <f>generator_info!Q14</f>
        <v>0.05</v>
      </c>
      <c r="R14" s="23">
        <f>generator_info!R14</f>
        <v>0</v>
      </c>
      <c r="S14" s="23">
        <f>generator_info!S14</f>
        <v>1</v>
      </c>
      <c r="T14" s="23">
        <f>generator_info!T14</f>
        <v>1</v>
      </c>
      <c r="U14" s="23">
        <f>generator_info!U14</f>
        <v>0</v>
      </c>
      <c r="V14" s="23">
        <f>generator_info!V14</f>
        <v>0</v>
      </c>
      <c r="W14" s="23">
        <f>generator_info!W14</f>
        <v>1</v>
      </c>
      <c r="X14" s="23">
        <f>generator_info!X14</f>
        <v>0</v>
      </c>
      <c r="Y14" s="23">
        <f>generator_info!Y14</f>
        <v>1</v>
      </c>
      <c r="Z14" s="23">
        <f>generator_info!Z14</f>
        <v>1</v>
      </c>
      <c r="AA14" s="23">
        <f>generator_info!AA14</f>
        <v>0</v>
      </c>
      <c r="AB14" s="23">
        <f>generator_info!AB14</f>
        <v>0</v>
      </c>
      <c r="AC14" s="23">
        <f>generator_info!AC14</f>
        <v>0</v>
      </c>
      <c r="AD14" s="23">
        <f>generator_info!AD14</f>
        <v>0</v>
      </c>
      <c r="AE14" s="23">
        <f>generator_info!AE14</f>
        <v>0</v>
      </c>
      <c r="AF14" s="23">
        <f>generator_info!AF14</f>
        <v>0</v>
      </c>
      <c r="AG14" s="23">
        <f>generator_info!AG14</f>
        <v>1</v>
      </c>
      <c r="AH14" s="23">
        <f>generator_info!AH14</f>
        <v>0</v>
      </c>
      <c r="AI14" s="23">
        <f>generator_info!AI14</f>
        <v>0</v>
      </c>
      <c r="AJ14" s="23">
        <f>generator_info!AJ14</f>
        <v>0</v>
      </c>
      <c r="AK14" s="23" t="str">
        <f>generator_info!AL14</f>
        <v>Same as Gas_Internal_Combustion_Engine_Cogen_EP (which already includes the 75% of capital and fixed costs)</v>
      </c>
    </row>
    <row r="15" spans="1:37">
      <c r="A15" s="23">
        <f>generator_info!A15</f>
        <v>8</v>
      </c>
      <c r="B15" s="23">
        <f>generator_info!B15</f>
        <v>112</v>
      </c>
      <c r="C15" s="23" t="str">
        <f>generator_info!C15</f>
        <v>Gas_Internal_Combustion_Engine_Cogen_CCS</v>
      </c>
      <c r="D15" s="23">
        <f>generator_info!D15</f>
        <v>2020</v>
      </c>
      <c r="E15" s="23" t="str">
        <f>generator_info!E15</f>
        <v>Gas_CCS</v>
      </c>
      <c r="F15" s="23">
        <f>generator_info!F15</f>
        <v>91289</v>
      </c>
      <c r="G15" s="23">
        <f>generator_info!G15</f>
        <v>0</v>
      </c>
      <c r="H15" s="23">
        <f>generator_info!H15</f>
        <v>2</v>
      </c>
      <c r="I15" s="23">
        <f>generator_info!I15</f>
        <v>0.25</v>
      </c>
      <c r="J15" s="23">
        <f>generator_info!J15</f>
        <v>0.75</v>
      </c>
      <c r="K15" s="23">
        <f>generator_info!K15</f>
        <v>0</v>
      </c>
      <c r="L15" s="23">
        <f>generator_info!L15</f>
        <v>0</v>
      </c>
      <c r="M15" s="23">
        <f>generator_info!M15</f>
        <v>0</v>
      </c>
      <c r="N15" s="23">
        <f>generator_info!N15</f>
        <v>0</v>
      </c>
      <c r="O15" s="23">
        <f>generator_info!O15</f>
        <v>20</v>
      </c>
      <c r="P15" s="23">
        <f>generator_info!P15</f>
        <v>0.03</v>
      </c>
      <c r="Q15" s="23">
        <f>generator_info!Q15</f>
        <v>0.05</v>
      </c>
      <c r="R15" s="23">
        <f>generator_info!R15</f>
        <v>0</v>
      </c>
      <c r="S15" s="23">
        <f>generator_info!S15</f>
        <v>1</v>
      </c>
      <c r="T15" s="23">
        <f>generator_info!T15</f>
        <v>1</v>
      </c>
      <c r="U15" s="23">
        <f>generator_info!U15</f>
        <v>0</v>
      </c>
      <c r="V15" s="23">
        <f>generator_info!V15</f>
        <v>0</v>
      </c>
      <c r="W15" s="23">
        <f>generator_info!W15</f>
        <v>1</v>
      </c>
      <c r="X15" s="23">
        <f>generator_info!X15</f>
        <v>0</v>
      </c>
      <c r="Y15" s="23">
        <f>generator_info!Y15</f>
        <v>1</v>
      </c>
      <c r="Z15" s="23">
        <f>generator_info!Z15</f>
        <v>1</v>
      </c>
      <c r="AA15" s="23">
        <f>generator_info!AA15</f>
        <v>1</v>
      </c>
      <c r="AB15" s="23">
        <f>generator_info!AB15</f>
        <v>0</v>
      </c>
      <c r="AC15" s="23">
        <f>generator_info!AC15</f>
        <v>0</v>
      </c>
      <c r="AD15" s="23">
        <f>generator_info!AD15</f>
        <v>0</v>
      </c>
      <c r="AE15" s="23">
        <f>generator_info!AE15</f>
        <v>0</v>
      </c>
      <c r="AF15" s="23">
        <f>generator_info!AF15</f>
        <v>0</v>
      </c>
      <c r="AG15" s="23">
        <f>generator_info!AG15</f>
        <v>1</v>
      </c>
      <c r="AH15" s="23">
        <f>generator_info!AH15</f>
        <v>0</v>
      </c>
      <c r="AI15" s="23">
        <f>generator_info!AI15</f>
        <v>0</v>
      </c>
      <c r="AJ15" s="23">
        <f>generator_info!AJ15</f>
        <v>0</v>
      </c>
      <c r="AK15" s="23" t="str">
        <f>generator_info!AL15</f>
        <v>Same as Gas_Combustion_Turbine_Cogen_CCS</v>
      </c>
    </row>
    <row r="16" spans="1:37">
      <c r="A16" s="23">
        <f>generator_info!A16</f>
        <v>8</v>
      </c>
      <c r="B16" s="23">
        <f>generator_info!B16</f>
        <v>24</v>
      </c>
      <c r="C16" s="23" t="str">
        <f>generator_info!C16</f>
        <v>Gas_Internal_Combustion_Engine_EP</v>
      </c>
      <c r="D16" s="23">
        <f>generator_info!D16</f>
        <v>0</v>
      </c>
      <c r="E16" s="23" t="str">
        <f>generator_info!E16</f>
        <v>Gas</v>
      </c>
      <c r="F16" s="23">
        <f>generator_info!F16</f>
        <v>91289</v>
      </c>
      <c r="G16" s="23">
        <f>generator_info!G16</f>
        <v>0</v>
      </c>
      <c r="H16" s="23">
        <f>generator_info!H16</f>
        <v>1</v>
      </c>
      <c r="I16" s="23">
        <f>generator_info!I16</f>
        <v>1</v>
      </c>
      <c r="J16" s="23">
        <f>generator_info!J16</f>
        <v>0</v>
      </c>
      <c r="K16" s="23">
        <f>generator_info!K16</f>
        <v>0</v>
      </c>
      <c r="L16" s="23">
        <f>generator_info!L16</f>
        <v>0</v>
      </c>
      <c r="M16" s="23">
        <f>generator_info!M16</f>
        <v>0</v>
      </c>
      <c r="N16" s="23">
        <f>generator_info!N16</f>
        <v>0</v>
      </c>
      <c r="O16" s="23">
        <f>generator_info!O16</f>
        <v>20</v>
      </c>
      <c r="P16" s="23">
        <f>generator_info!P16</f>
        <v>0.03</v>
      </c>
      <c r="Q16" s="23">
        <f>generator_info!Q16</f>
        <v>0.05</v>
      </c>
      <c r="R16" s="23">
        <f>generator_info!R16</f>
        <v>0</v>
      </c>
      <c r="S16" s="23">
        <f>generator_info!S16</f>
        <v>1</v>
      </c>
      <c r="T16" s="23">
        <f>generator_info!T16</f>
        <v>0</v>
      </c>
      <c r="U16" s="23">
        <f>generator_info!U16</f>
        <v>0</v>
      </c>
      <c r="V16" s="23">
        <f>generator_info!V16</f>
        <v>1</v>
      </c>
      <c r="W16" s="23">
        <f>generator_info!W16</f>
        <v>0</v>
      </c>
      <c r="X16" s="23">
        <f>generator_info!X16</f>
        <v>0</v>
      </c>
      <c r="Y16" s="23">
        <f>generator_info!Y16</f>
        <v>0</v>
      </c>
      <c r="Z16" s="23">
        <f>generator_info!Z16</f>
        <v>0</v>
      </c>
      <c r="AA16" s="23">
        <f>generator_info!AA16</f>
        <v>0</v>
      </c>
      <c r="AB16" s="23">
        <f>generator_info!AB16</f>
        <v>0</v>
      </c>
      <c r="AC16" s="23">
        <f>generator_info!AC16</f>
        <v>0</v>
      </c>
      <c r="AD16" s="23">
        <f>generator_info!AD16</f>
        <v>0</v>
      </c>
      <c r="AE16" s="23">
        <f>generator_info!AE16</f>
        <v>0.5</v>
      </c>
      <c r="AF16" s="23">
        <f>generator_info!AF16</f>
        <v>0.1</v>
      </c>
      <c r="AG16" s="23">
        <f>generator_info!AG16</f>
        <v>0</v>
      </c>
      <c r="AH16" s="23">
        <f>generator_info!AH16</f>
        <v>0</v>
      </c>
      <c r="AI16" s="23">
        <f>generator_info!AI16</f>
        <v>0.22</v>
      </c>
      <c r="AJ16" s="23">
        <f>generator_info!AJ16</f>
        <v>0.86</v>
      </c>
      <c r="AK16" s="23" t="str">
        <f>generator_info!AL16</f>
        <v>Same as existing gas combustion turbines</v>
      </c>
    </row>
    <row r="17" spans="1:37">
      <c r="A17" s="23">
        <f>generator_info!A17</f>
        <v>8</v>
      </c>
      <c r="B17" s="23">
        <f>generator_info!B17</f>
        <v>40</v>
      </c>
      <c r="C17" s="23" t="str">
        <f>generator_info!C17</f>
        <v>Gas_Internal_Combustion_Engine_Cogen_EP</v>
      </c>
      <c r="D17" s="23">
        <f>generator_info!D17</f>
        <v>0</v>
      </c>
      <c r="E17" s="23" t="str">
        <f>generator_info!E17</f>
        <v>Gas</v>
      </c>
      <c r="F17" s="23">
        <f>generator_info!F17</f>
        <v>91289</v>
      </c>
      <c r="G17" s="23">
        <f>generator_info!G17</f>
        <v>0</v>
      </c>
      <c r="H17" s="23">
        <f>generator_info!H17</f>
        <v>1</v>
      </c>
      <c r="I17" s="23">
        <f>generator_info!I17</f>
        <v>1</v>
      </c>
      <c r="J17" s="23">
        <f>generator_info!J17</f>
        <v>0</v>
      </c>
      <c r="K17" s="23">
        <f>generator_info!K17</f>
        <v>0</v>
      </c>
      <c r="L17" s="23">
        <f>generator_info!L17</f>
        <v>0</v>
      </c>
      <c r="M17" s="23">
        <f>generator_info!M17</f>
        <v>0</v>
      </c>
      <c r="N17" s="23">
        <f>generator_info!N17</f>
        <v>0</v>
      </c>
      <c r="O17" s="23">
        <f>generator_info!O17</f>
        <v>20</v>
      </c>
      <c r="P17" s="23">
        <f>generator_info!P17</f>
        <v>0.03</v>
      </c>
      <c r="Q17" s="23">
        <f>generator_info!Q17</f>
        <v>0.05</v>
      </c>
      <c r="R17" s="23">
        <f>generator_info!R17</f>
        <v>0</v>
      </c>
      <c r="S17" s="23">
        <f>generator_info!S17</f>
        <v>1</v>
      </c>
      <c r="T17" s="23">
        <f>generator_info!T17</f>
        <v>1</v>
      </c>
      <c r="U17" s="23">
        <f>generator_info!U17</f>
        <v>0</v>
      </c>
      <c r="V17" s="23">
        <f>generator_info!V17</f>
        <v>0</v>
      </c>
      <c r="W17" s="23">
        <f>generator_info!W17</f>
        <v>1</v>
      </c>
      <c r="X17" s="23">
        <f>generator_info!X17</f>
        <v>0</v>
      </c>
      <c r="Y17" s="23">
        <f>generator_info!Y17</f>
        <v>0</v>
      </c>
      <c r="Z17" s="23">
        <f>generator_info!Z17</f>
        <v>1</v>
      </c>
      <c r="AA17" s="23">
        <f>generator_info!AA17</f>
        <v>0</v>
      </c>
      <c r="AB17" s="23">
        <f>generator_info!AB17</f>
        <v>0</v>
      </c>
      <c r="AC17" s="23">
        <f>generator_info!AC17</f>
        <v>0</v>
      </c>
      <c r="AD17" s="23">
        <f>generator_info!AD17</f>
        <v>0</v>
      </c>
      <c r="AE17" s="23">
        <f>generator_info!AE17</f>
        <v>0</v>
      </c>
      <c r="AF17" s="23">
        <f>generator_info!AF17</f>
        <v>0</v>
      </c>
      <c r="AG17" s="23">
        <f>generator_info!AG17</f>
        <v>1</v>
      </c>
      <c r="AH17" s="23">
        <f>generator_info!AH17</f>
        <v>0</v>
      </c>
      <c r="AI17" s="23">
        <f>generator_info!AI17</f>
        <v>0</v>
      </c>
      <c r="AJ17" s="23">
        <f>generator_info!AJ17</f>
        <v>0</v>
      </c>
      <c r="AK17" s="23" t="str">
        <f>generator_info!AL17</f>
        <v>Same as existing Gas Internal Combustion Engine, 75% capital cost and fixed cost</v>
      </c>
    </row>
    <row r="18" spans="1:37">
      <c r="A18" s="23">
        <f>generator_info!A18</f>
        <v>8</v>
      </c>
      <c r="B18" s="23">
        <f>generator_info!B18</f>
        <v>102</v>
      </c>
      <c r="C18" s="23" t="str">
        <f>generator_info!C18</f>
        <v>Gas_Steam_Turbine_Cogen</v>
      </c>
      <c r="D18" s="23">
        <f>generator_info!D18</f>
        <v>2010</v>
      </c>
      <c r="E18" s="23" t="str">
        <f>generator_info!E18</f>
        <v>Gas</v>
      </c>
      <c r="F18" s="23">
        <f>generator_info!F18</f>
        <v>91289</v>
      </c>
      <c r="G18" s="23">
        <f>generator_info!G18</f>
        <v>0</v>
      </c>
      <c r="H18" s="23">
        <f>generator_info!H18</f>
        <v>2</v>
      </c>
      <c r="I18" s="23">
        <f>generator_info!I18</f>
        <v>0.2</v>
      </c>
      <c r="J18" s="23">
        <f>generator_info!J18</f>
        <v>0.8</v>
      </c>
      <c r="K18" s="23">
        <f>generator_info!K18</f>
        <v>0</v>
      </c>
      <c r="L18" s="23">
        <f>generator_info!L18</f>
        <v>0</v>
      </c>
      <c r="M18" s="23">
        <f>generator_info!M18</f>
        <v>0</v>
      </c>
      <c r="N18" s="23">
        <f>generator_info!N18</f>
        <v>0</v>
      </c>
      <c r="O18" s="23">
        <f>generator_info!O18</f>
        <v>40</v>
      </c>
      <c r="P18" s="23">
        <f>generator_info!P18</f>
        <v>0.1288</v>
      </c>
      <c r="Q18" s="23">
        <f>generator_info!Q18</f>
        <v>9.1499999999999998E-2</v>
      </c>
      <c r="R18" s="23">
        <f>generator_info!R18</f>
        <v>0</v>
      </c>
      <c r="S18" s="23">
        <f>generator_info!S18</f>
        <v>1</v>
      </c>
      <c r="T18" s="23">
        <f>generator_info!T18</f>
        <v>1</v>
      </c>
      <c r="U18" s="23">
        <f>generator_info!U18</f>
        <v>0</v>
      </c>
      <c r="V18" s="23">
        <f>generator_info!V18</f>
        <v>0</v>
      </c>
      <c r="W18" s="23">
        <f>generator_info!W18</f>
        <v>1</v>
      </c>
      <c r="X18" s="23">
        <f>generator_info!X18</f>
        <v>0</v>
      </c>
      <c r="Y18" s="23">
        <f>generator_info!Y18</f>
        <v>1</v>
      </c>
      <c r="Z18" s="23">
        <f>generator_info!Z18</f>
        <v>1</v>
      </c>
      <c r="AA18" s="23">
        <f>generator_info!AA18</f>
        <v>0</v>
      </c>
      <c r="AB18" s="23">
        <f>generator_info!AB18</f>
        <v>0</v>
      </c>
      <c r="AC18" s="23">
        <f>generator_info!AC18</f>
        <v>0</v>
      </c>
      <c r="AD18" s="23">
        <f>generator_info!AD18</f>
        <v>0</v>
      </c>
      <c r="AE18" s="23">
        <f>generator_info!AE18</f>
        <v>0</v>
      </c>
      <c r="AF18" s="23">
        <f>generator_info!AF18</f>
        <v>0</v>
      </c>
      <c r="AG18" s="23">
        <f>generator_info!AG18</f>
        <v>1</v>
      </c>
      <c r="AH18" s="23">
        <f>generator_info!AH18</f>
        <v>0</v>
      </c>
      <c r="AI18" s="23">
        <f>generator_info!AI18</f>
        <v>0</v>
      </c>
      <c r="AJ18" s="23">
        <f>generator_info!AJ18</f>
        <v>0</v>
      </c>
      <c r="AK18" s="23" t="str">
        <f>generator_info!AL18</f>
        <v>Same as existing gas steam turbines, 75% capital cost and fixed cost</v>
      </c>
    </row>
    <row r="19" spans="1:37">
      <c r="A19" s="23">
        <f>generator_info!A19</f>
        <v>8</v>
      </c>
      <c r="B19" s="23">
        <f>generator_info!B19</f>
        <v>113</v>
      </c>
      <c r="C19" s="23" t="str">
        <f>generator_info!C19</f>
        <v>Gas_Steam_Turbine_Cogen_CCS</v>
      </c>
      <c r="D19" s="23">
        <f>generator_info!D19</f>
        <v>2020</v>
      </c>
      <c r="E19" s="23" t="str">
        <f>generator_info!E19</f>
        <v>Gas_CCS</v>
      </c>
      <c r="F19" s="23">
        <f>generator_info!F19</f>
        <v>91289</v>
      </c>
      <c r="G19" s="23">
        <f>generator_info!G19</f>
        <v>0</v>
      </c>
      <c r="H19" s="23">
        <f>generator_info!H19</f>
        <v>2</v>
      </c>
      <c r="I19" s="23">
        <f>generator_info!I19</f>
        <v>0.2</v>
      </c>
      <c r="J19" s="23">
        <f>generator_info!J19</f>
        <v>0.8</v>
      </c>
      <c r="K19" s="23">
        <f>generator_info!K19</f>
        <v>0</v>
      </c>
      <c r="L19" s="23">
        <f>generator_info!L19</f>
        <v>0</v>
      </c>
      <c r="M19" s="23">
        <f>generator_info!M19</f>
        <v>0</v>
      </c>
      <c r="N19" s="23">
        <f>generator_info!N19</f>
        <v>0</v>
      </c>
      <c r="O19" s="23">
        <f>generator_info!O19</f>
        <v>40</v>
      </c>
      <c r="P19" s="23">
        <f>generator_info!P19</f>
        <v>0.1288</v>
      </c>
      <c r="Q19" s="23">
        <f>generator_info!Q19</f>
        <v>9.1499999999999998E-2</v>
      </c>
      <c r="R19" s="23">
        <f>generator_info!R19</f>
        <v>0</v>
      </c>
      <c r="S19" s="23">
        <f>generator_info!S19</f>
        <v>1</v>
      </c>
      <c r="T19" s="23">
        <f>generator_info!T19</f>
        <v>1</v>
      </c>
      <c r="U19" s="23">
        <f>generator_info!U19</f>
        <v>0</v>
      </c>
      <c r="V19" s="23">
        <f>generator_info!V19</f>
        <v>0</v>
      </c>
      <c r="W19" s="23">
        <f>generator_info!W19</f>
        <v>1</v>
      </c>
      <c r="X19" s="23">
        <f>generator_info!X19</f>
        <v>0</v>
      </c>
      <c r="Y19" s="23">
        <f>generator_info!Y19</f>
        <v>1</v>
      </c>
      <c r="Z19" s="23">
        <f>generator_info!Z19</f>
        <v>1</v>
      </c>
      <c r="AA19" s="23">
        <f>generator_info!AA19</f>
        <v>1</v>
      </c>
      <c r="AB19" s="23">
        <f>generator_info!AB19</f>
        <v>0</v>
      </c>
      <c r="AC19" s="23">
        <f>generator_info!AC19</f>
        <v>0</v>
      </c>
      <c r="AD19" s="23">
        <f>generator_info!AD19</f>
        <v>0</v>
      </c>
      <c r="AE19" s="23">
        <f>generator_info!AE19</f>
        <v>0</v>
      </c>
      <c r="AF19" s="23">
        <f>generator_info!AF19</f>
        <v>0</v>
      </c>
      <c r="AG19" s="23">
        <f>generator_info!AG19</f>
        <v>1</v>
      </c>
      <c r="AH19" s="23">
        <f>generator_info!AH19</f>
        <v>0</v>
      </c>
      <c r="AI19" s="23">
        <f>generator_info!AI19</f>
        <v>0</v>
      </c>
      <c r="AJ19" s="23">
        <f>generator_info!AJ19</f>
        <v>0</v>
      </c>
      <c r="AK19" s="23" t="str">
        <f>generator_info!AL19</f>
        <v>Capital and fixed cost equal to 75% of Gas_Steam_Turbine_EP + difference between CCGT_CCS and CCGT, other flags like Gas_Steam_Turbine_Cogen (except ccs)</v>
      </c>
    </row>
    <row r="20" spans="1:37">
      <c r="A20" s="23">
        <f>generator_info!A20</f>
        <v>8</v>
      </c>
      <c r="B20" s="23">
        <f>generator_info!B20</f>
        <v>19</v>
      </c>
      <c r="C20" s="23" t="str">
        <f>generator_info!C20</f>
        <v>Gas_Steam_Turbine_EP</v>
      </c>
      <c r="D20" s="23">
        <f>generator_info!D20</f>
        <v>0</v>
      </c>
      <c r="E20" s="23" t="str">
        <f>generator_info!E20</f>
        <v>Gas</v>
      </c>
      <c r="F20" s="23">
        <f>generator_info!F20</f>
        <v>91289</v>
      </c>
      <c r="G20" s="23">
        <f>generator_info!G20</f>
        <v>0</v>
      </c>
      <c r="H20" s="23">
        <f>generator_info!H20</f>
        <v>2</v>
      </c>
      <c r="I20" s="23">
        <f>generator_info!I20</f>
        <v>0.2</v>
      </c>
      <c r="J20" s="23">
        <f>generator_info!J20</f>
        <v>0.8</v>
      </c>
      <c r="K20" s="23">
        <f>generator_info!K20</f>
        <v>0</v>
      </c>
      <c r="L20" s="23">
        <f>generator_info!L20</f>
        <v>0</v>
      </c>
      <c r="M20" s="23">
        <f>generator_info!M20</f>
        <v>0</v>
      </c>
      <c r="N20" s="23">
        <f>generator_info!N20</f>
        <v>0</v>
      </c>
      <c r="O20" s="23">
        <f>generator_info!O20</f>
        <v>40</v>
      </c>
      <c r="P20" s="23">
        <f>generator_info!P20</f>
        <v>0.1288</v>
      </c>
      <c r="Q20" s="23">
        <f>generator_info!Q20</f>
        <v>9.1499999999999998E-2</v>
      </c>
      <c r="R20" s="23">
        <f>generator_info!R20</f>
        <v>0</v>
      </c>
      <c r="S20" s="23">
        <f>generator_info!S20</f>
        <v>1</v>
      </c>
      <c r="T20" s="23">
        <f>generator_info!T20</f>
        <v>0</v>
      </c>
      <c r="U20" s="23">
        <f>generator_info!U20</f>
        <v>0</v>
      </c>
      <c r="V20" s="23">
        <f>generator_info!V20</f>
        <v>1</v>
      </c>
      <c r="W20" s="23">
        <f>generator_info!W20</f>
        <v>0</v>
      </c>
      <c r="X20" s="23">
        <f>generator_info!X20</f>
        <v>0</v>
      </c>
      <c r="Y20" s="23">
        <f>generator_info!Y20</f>
        <v>0</v>
      </c>
      <c r="Z20" s="23">
        <f>generator_info!Z20</f>
        <v>0</v>
      </c>
      <c r="AA20" s="23">
        <f>generator_info!AA20</f>
        <v>0</v>
      </c>
      <c r="AB20" s="23">
        <f>generator_info!AB20</f>
        <v>0</v>
      </c>
      <c r="AC20" s="23">
        <f>generator_info!AC20</f>
        <v>0</v>
      </c>
      <c r="AD20" s="23">
        <f>generator_info!AD20</f>
        <v>0</v>
      </c>
      <c r="AE20" s="23">
        <f>generator_info!AE20</f>
        <v>0.31</v>
      </c>
      <c r="AF20" s="23">
        <f>generator_info!AF20</f>
        <v>0.04</v>
      </c>
      <c r="AG20" s="23">
        <f>generator_info!AG20</f>
        <v>0.4</v>
      </c>
      <c r="AH20" s="23">
        <f>generator_info!AH20</f>
        <v>0.04</v>
      </c>
      <c r="AI20" s="23">
        <f>generator_info!AI20</f>
        <v>8.92</v>
      </c>
      <c r="AJ20" s="23">
        <f>generator_info!AJ20</f>
        <v>10.3</v>
      </c>
      <c r="AK20" s="23" t="str">
        <f>generator_info!AL20</f>
        <v>OGS (Oil Gas Steam) Tidball et al (NREL cost comparison), outage rates from 2006-2010 NERC Generating Availability Report, construction schedule like Coal Steam Turbine</v>
      </c>
    </row>
    <row r="21" spans="1:37">
      <c r="A21" s="23">
        <f>generator_info!A21</f>
        <v>8</v>
      </c>
      <c r="B21" s="23">
        <f>generator_info!B21</f>
        <v>31</v>
      </c>
      <c r="C21" s="23" t="str">
        <f>generator_info!C21</f>
        <v>Gas_Steam_Turbine_Cogen_EP</v>
      </c>
      <c r="D21" s="23">
        <f>generator_info!D21</f>
        <v>0</v>
      </c>
      <c r="E21" s="23" t="str">
        <f>generator_info!E21</f>
        <v>Gas</v>
      </c>
      <c r="F21" s="23">
        <f>generator_info!F21</f>
        <v>91289</v>
      </c>
      <c r="G21" s="23">
        <f>generator_info!G21</f>
        <v>0</v>
      </c>
      <c r="H21" s="23">
        <f>generator_info!H21</f>
        <v>2</v>
      </c>
      <c r="I21" s="23">
        <f>generator_info!I21</f>
        <v>0.2</v>
      </c>
      <c r="J21" s="23">
        <f>generator_info!J21</f>
        <v>0.8</v>
      </c>
      <c r="K21" s="23">
        <f>generator_info!K21</f>
        <v>0</v>
      </c>
      <c r="L21" s="23">
        <f>generator_info!L21</f>
        <v>0</v>
      </c>
      <c r="M21" s="23">
        <f>generator_info!M21</f>
        <v>0</v>
      </c>
      <c r="N21" s="23">
        <f>generator_info!N21</f>
        <v>0</v>
      </c>
      <c r="O21" s="23">
        <f>generator_info!O21</f>
        <v>40</v>
      </c>
      <c r="P21" s="23">
        <f>generator_info!P21</f>
        <v>0.1288</v>
      </c>
      <c r="Q21" s="23">
        <f>generator_info!Q21</f>
        <v>9.1499999999999998E-2</v>
      </c>
      <c r="R21" s="23">
        <f>generator_info!R21</f>
        <v>0</v>
      </c>
      <c r="S21" s="23">
        <f>generator_info!S21</f>
        <v>1</v>
      </c>
      <c r="T21" s="23">
        <f>generator_info!T21</f>
        <v>1</v>
      </c>
      <c r="U21" s="23">
        <f>generator_info!U21</f>
        <v>0</v>
      </c>
      <c r="V21" s="23">
        <f>generator_info!V21</f>
        <v>0</v>
      </c>
      <c r="W21" s="23">
        <f>generator_info!W21</f>
        <v>1</v>
      </c>
      <c r="X21" s="23">
        <f>generator_info!X21</f>
        <v>0</v>
      </c>
      <c r="Y21" s="23">
        <f>generator_info!Y21</f>
        <v>0</v>
      </c>
      <c r="Z21" s="23">
        <f>generator_info!Z21</f>
        <v>1</v>
      </c>
      <c r="AA21" s="23">
        <f>generator_info!AA21</f>
        <v>0</v>
      </c>
      <c r="AB21" s="23">
        <f>generator_info!AB21</f>
        <v>0</v>
      </c>
      <c r="AC21" s="23">
        <f>generator_info!AC21</f>
        <v>0</v>
      </c>
      <c r="AD21" s="23">
        <f>generator_info!AD21</f>
        <v>0</v>
      </c>
      <c r="AE21" s="23">
        <f>generator_info!AE21</f>
        <v>0</v>
      </c>
      <c r="AF21" s="23">
        <f>generator_info!AF21</f>
        <v>0</v>
      </c>
      <c r="AG21" s="23">
        <f>generator_info!AG21</f>
        <v>1</v>
      </c>
      <c r="AH21" s="23">
        <f>generator_info!AH21</f>
        <v>0</v>
      </c>
      <c r="AI21" s="23">
        <f>generator_info!AI21</f>
        <v>0</v>
      </c>
      <c r="AJ21" s="23">
        <f>generator_info!AJ21</f>
        <v>0</v>
      </c>
      <c r="AK21" s="23" t="str">
        <f>generator_info!AL21</f>
        <v>Same as existing gas steam turbines, 75% capital cost and fixed cost</v>
      </c>
    </row>
    <row r="22" spans="1:37">
      <c r="A22" s="23">
        <f>generator_info!A22</f>
        <v>8</v>
      </c>
      <c r="B22" s="23">
        <f>generator_info!B22</f>
        <v>60</v>
      </c>
      <c r="C22" s="23" t="str">
        <f>generator_info!C22</f>
        <v>DistillateFuelOil_Combustion_Turbine_EP</v>
      </c>
      <c r="D22" s="23">
        <f>generator_info!D22</f>
        <v>0</v>
      </c>
      <c r="E22" s="23" t="str">
        <f>generator_info!E22</f>
        <v>DistillateFuelOil</v>
      </c>
      <c r="F22" s="23">
        <f>generator_info!F22</f>
        <v>91289</v>
      </c>
      <c r="G22" s="23">
        <f>generator_info!G22</f>
        <v>0</v>
      </c>
      <c r="H22" s="23">
        <f>generator_info!H22</f>
        <v>1</v>
      </c>
      <c r="I22" s="23">
        <f>generator_info!I22</f>
        <v>1</v>
      </c>
      <c r="J22" s="23">
        <f>generator_info!J22</f>
        <v>0</v>
      </c>
      <c r="K22" s="23">
        <f>generator_info!K22</f>
        <v>0</v>
      </c>
      <c r="L22" s="23">
        <f>generator_info!L22</f>
        <v>0</v>
      </c>
      <c r="M22" s="23">
        <f>generator_info!M22</f>
        <v>0</v>
      </c>
      <c r="N22" s="23">
        <f>generator_info!N22</f>
        <v>0</v>
      </c>
      <c r="O22" s="23">
        <f>generator_info!O22</f>
        <v>20</v>
      </c>
      <c r="P22" s="23">
        <f>generator_info!P22</f>
        <v>0.03</v>
      </c>
      <c r="Q22" s="23">
        <f>generator_info!Q22</f>
        <v>0.05</v>
      </c>
      <c r="R22" s="23">
        <f>generator_info!R22</f>
        <v>0</v>
      </c>
      <c r="S22" s="23">
        <f>generator_info!S22</f>
        <v>1</v>
      </c>
      <c r="T22" s="23">
        <f>generator_info!T22</f>
        <v>0</v>
      </c>
      <c r="U22" s="23">
        <f>generator_info!U22</f>
        <v>0</v>
      </c>
      <c r="V22" s="23">
        <f>generator_info!V22</f>
        <v>1</v>
      </c>
      <c r="W22" s="23">
        <f>generator_info!W22</f>
        <v>0</v>
      </c>
      <c r="X22" s="23">
        <f>generator_info!X22</f>
        <v>0</v>
      </c>
      <c r="Y22" s="23">
        <f>generator_info!Y22</f>
        <v>0</v>
      </c>
      <c r="Z22" s="23">
        <f>generator_info!Z22</f>
        <v>0</v>
      </c>
      <c r="AA22" s="23">
        <f>generator_info!AA22</f>
        <v>0</v>
      </c>
      <c r="AB22" s="23">
        <f>generator_info!AB22</f>
        <v>0</v>
      </c>
      <c r="AC22" s="23">
        <f>generator_info!AC22</f>
        <v>0</v>
      </c>
      <c r="AD22" s="23">
        <f>generator_info!AD22</f>
        <v>0</v>
      </c>
      <c r="AE22" s="23">
        <f>generator_info!AE22</f>
        <v>0.5</v>
      </c>
      <c r="AF22" s="23">
        <f>generator_info!AF22</f>
        <v>0.1</v>
      </c>
      <c r="AG22" s="23">
        <f>generator_info!AG22</f>
        <v>0</v>
      </c>
      <c r="AH22" s="23">
        <f>generator_info!AH22</f>
        <v>0</v>
      </c>
      <c r="AI22" s="23">
        <f>generator_info!AI22</f>
        <v>0.22</v>
      </c>
      <c r="AJ22" s="23">
        <f>generator_info!AJ22</f>
        <v>0.86</v>
      </c>
      <c r="AK22" s="23" t="str">
        <f>generator_info!AL22</f>
        <v>Same as existing Gas Combustion Turbine</v>
      </c>
    </row>
    <row r="23" spans="1:37">
      <c r="A23" s="23">
        <f>generator_info!A23</f>
        <v>8</v>
      </c>
      <c r="B23" s="23">
        <f>generator_info!B23</f>
        <v>61</v>
      </c>
      <c r="C23" s="23" t="str">
        <f>generator_info!C23</f>
        <v>DistillateFuelOil_Internal_Combustion_Engine_EP</v>
      </c>
      <c r="D23" s="23">
        <f>generator_info!D23</f>
        <v>0</v>
      </c>
      <c r="E23" s="23" t="str">
        <f>generator_info!E23</f>
        <v>DistillateFuelOil</v>
      </c>
      <c r="F23" s="23">
        <f>generator_info!F23</f>
        <v>91289</v>
      </c>
      <c r="G23" s="23">
        <f>generator_info!G23</f>
        <v>0</v>
      </c>
      <c r="H23" s="23">
        <f>generator_info!H23</f>
        <v>1</v>
      </c>
      <c r="I23" s="23">
        <f>generator_info!I23</f>
        <v>1</v>
      </c>
      <c r="J23" s="23">
        <f>generator_info!J23</f>
        <v>0</v>
      </c>
      <c r="K23" s="23">
        <f>generator_info!K23</f>
        <v>0</v>
      </c>
      <c r="L23" s="23">
        <f>generator_info!L23</f>
        <v>0</v>
      </c>
      <c r="M23" s="23">
        <f>generator_info!M23</f>
        <v>0</v>
      </c>
      <c r="N23" s="23">
        <f>generator_info!N23</f>
        <v>0</v>
      </c>
      <c r="O23" s="23">
        <f>generator_info!O23</f>
        <v>20</v>
      </c>
      <c r="P23" s="23">
        <f>generator_info!P23</f>
        <v>0.03</v>
      </c>
      <c r="Q23" s="23">
        <f>generator_info!Q23</f>
        <v>0.05</v>
      </c>
      <c r="R23" s="23">
        <f>generator_info!R23</f>
        <v>0</v>
      </c>
      <c r="S23" s="23">
        <f>generator_info!S23</f>
        <v>1</v>
      </c>
      <c r="T23" s="23">
        <f>generator_info!T23</f>
        <v>0</v>
      </c>
      <c r="U23" s="23">
        <f>generator_info!U23</f>
        <v>0</v>
      </c>
      <c r="V23" s="23">
        <f>generator_info!V23</f>
        <v>1</v>
      </c>
      <c r="W23" s="23">
        <f>generator_info!W23</f>
        <v>0</v>
      </c>
      <c r="X23" s="23">
        <f>generator_info!X23</f>
        <v>0</v>
      </c>
      <c r="Y23" s="23">
        <f>generator_info!Y23</f>
        <v>0</v>
      </c>
      <c r="Z23" s="23">
        <f>generator_info!Z23</f>
        <v>0</v>
      </c>
      <c r="AA23" s="23">
        <f>generator_info!AA23</f>
        <v>0</v>
      </c>
      <c r="AB23" s="23">
        <f>generator_info!AB23</f>
        <v>0</v>
      </c>
      <c r="AC23" s="23">
        <f>generator_info!AC23</f>
        <v>0</v>
      </c>
      <c r="AD23" s="23">
        <f>generator_info!AD23</f>
        <v>0</v>
      </c>
      <c r="AE23" s="23">
        <f>generator_info!AE23</f>
        <v>0.5</v>
      </c>
      <c r="AF23" s="23">
        <f>generator_info!AF23</f>
        <v>0.1</v>
      </c>
      <c r="AG23" s="23">
        <f>generator_info!AG23</f>
        <v>0</v>
      </c>
      <c r="AH23" s="23">
        <f>generator_info!AH23</f>
        <v>0</v>
      </c>
      <c r="AI23" s="23">
        <f>generator_info!AI23</f>
        <v>0.22</v>
      </c>
      <c r="AJ23" s="23">
        <f>generator_info!AJ23</f>
        <v>0.86</v>
      </c>
      <c r="AK23" s="23" t="str">
        <f>generator_info!AL23</f>
        <v>Same as existing Gas Combustion Turbine</v>
      </c>
    </row>
    <row r="24" spans="1:37">
      <c r="A24" s="23">
        <f>generator_info!A24</f>
        <v>8</v>
      </c>
      <c r="B24" s="23">
        <f>generator_info!B24</f>
        <v>12</v>
      </c>
      <c r="C24" s="23" t="str">
        <f>generator_info!C24</f>
        <v>Coal_Steam_Turbine</v>
      </c>
      <c r="D24" s="23">
        <f>generator_info!D24</f>
        <v>2010</v>
      </c>
      <c r="E24" s="23" t="str">
        <f>generator_info!E24</f>
        <v>Coal</v>
      </c>
      <c r="F24" s="23">
        <f>generator_info!F24</f>
        <v>91289</v>
      </c>
      <c r="G24" s="23">
        <f>generator_info!G24</f>
        <v>9</v>
      </c>
      <c r="H24" s="23">
        <f>generator_info!H24</f>
        <v>2</v>
      </c>
      <c r="I24" s="23">
        <f>generator_info!I24</f>
        <v>0.2</v>
      </c>
      <c r="J24" s="23">
        <f>generator_info!J24</f>
        <v>0.8</v>
      </c>
      <c r="K24" s="23">
        <f>generator_info!K24</f>
        <v>0</v>
      </c>
      <c r="L24" s="23">
        <f>generator_info!L24</f>
        <v>0</v>
      </c>
      <c r="M24" s="23">
        <f>generator_info!M24</f>
        <v>0</v>
      </c>
      <c r="N24" s="23">
        <f>generator_info!N24</f>
        <v>0</v>
      </c>
      <c r="O24" s="23">
        <f>generator_info!O24</f>
        <v>40</v>
      </c>
      <c r="P24" s="23">
        <f>generator_info!P24</f>
        <v>0.06</v>
      </c>
      <c r="Q24" s="23">
        <f>generator_info!Q24</f>
        <v>0.1</v>
      </c>
      <c r="R24" s="23">
        <f>generator_info!R24</f>
        <v>0</v>
      </c>
      <c r="S24" s="23">
        <f>generator_info!S24</f>
        <v>0</v>
      </c>
      <c r="T24" s="23">
        <f>generator_info!T24</f>
        <v>0</v>
      </c>
      <c r="U24" s="23">
        <f>generator_info!U24</f>
        <v>1</v>
      </c>
      <c r="V24" s="23">
        <f>generator_info!V24</f>
        <v>0</v>
      </c>
      <c r="W24" s="23">
        <f>generator_info!W24</f>
        <v>0</v>
      </c>
      <c r="X24" s="23">
        <f>generator_info!X24</f>
        <v>0</v>
      </c>
      <c r="Y24" s="23">
        <f>generator_info!Y24</f>
        <v>1</v>
      </c>
      <c r="Z24" s="23">
        <f>generator_info!Z24</f>
        <v>0</v>
      </c>
      <c r="AA24" s="23">
        <f>generator_info!AA24</f>
        <v>0</v>
      </c>
      <c r="AB24" s="23">
        <f>generator_info!AB24</f>
        <v>0</v>
      </c>
      <c r="AC24" s="23">
        <f>generator_info!AC24</f>
        <v>0</v>
      </c>
      <c r="AD24" s="23">
        <f>generator_info!AD24</f>
        <v>0</v>
      </c>
      <c r="AE24" s="23">
        <f>generator_info!AE24</f>
        <v>0</v>
      </c>
      <c r="AF24" s="23">
        <f>generator_info!AF24</f>
        <v>0</v>
      </c>
      <c r="AG24" s="23">
        <f>generator_info!AG24</f>
        <v>0.4</v>
      </c>
      <c r="AH24" s="23">
        <f>generator_info!AH24</f>
        <v>0.05</v>
      </c>
      <c r="AI24" s="23">
        <f>generator_info!AI24</f>
        <v>0</v>
      </c>
      <c r="AJ24" s="23">
        <f>generator_info!AJ24</f>
        <v>0</v>
      </c>
      <c r="AK24" s="23">
        <f>generator_info!AL24</f>
        <v>0</v>
      </c>
    </row>
    <row r="25" spans="1:37">
      <c r="A25" s="23">
        <f>generator_info!A25</f>
        <v>8</v>
      </c>
      <c r="B25" s="23">
        <f>generator_info!B25</f>
        <v>39</v>
      </c>
      <c r="C25" s="23" t="str">
        <f>generator_info!C25</f>
        <v>Coal_Steam_Turbine_CCS</v>
      </c>
      <c r="D25" s="23">
        <f>generator_info!D25</f>
        <v>2020</v>
      </c>
      <c r="E25" s="23" t="str">
        <f>generator_info!E25</f>
        <v>Coal_CCS</v>
      </c>
      <c r="F25" s="23">
        <f>generator_info!F25</f>
        <v>91289</v>
      </c>
      <c r="G25" s="23">
        <f>generator_info!G25</f>
        <v>12.1</v>
      </c>
      <c r="H25" s="23">
        <f>generator_info!H25</f>
        <v>2</v>
      </c>
      <c r="I25" s="23">
        <f>generator_info!I25</f>
        <v>0.2</v>
      </c>
      <c r="J25" s="23">
        <f>generator_info!J25</f>
        <v>0.8</v>
      </c>
      <c r="K25" s="23">
        <f>generator_info!K25</f>
        <v>0</v>
      </c>
      <c r="L25" s="23">
        <f>generator_info!L25</f>
        <v>0</v>
      </c>
      <c r="M25" s="23">
        <f>generator_info!M25</f>
        <v>0</v>
      </c>
      <c r="N25" s="23">
        <f>generator_info!N25</f>
        <v>0</v>
      </c>
      <c r="O25" s="23">
        <f>generator_info!O25</f>
        <v>40</v>
      </c>
      <c r="P25" s="23">
        <f>generator_info!P25</f>
        <v>0.06</v>
      </c>
      <c r="Q25" s="23">
        <f>generator_info!Q25</f>
        <v>0.1</v>
      </c>
      <c r="R25" s="23">
        <f>generator_info!R25</f>
        <v>0</v>
      </c>
      <c r="S25" s="23">
        <f>generator_info!S25</f>
        <v>0</v>
      </c>
      <c r="T25" s="23">
        <f>generator_info!T25</f>
        <v>0</v>
      </c>
      <c r="U25" s="23">
        <f>generator_info!U25</f>
        <v>1</v>
      </c>
      <c r="V25" s="23">
        <f>generator_info!V25</f>
        <v>0</v>
      </c>
      <c r="W25" s="23">
        <f>generator_info!W25</f>
        <v>0</v>
      </c>
      <c r="X25" s="23">
        <f>generator_info!X25</f>
        <v>0</v>
      </c>
      <c r="Y25" s="23">
        <f>generator_info!Y25</f>
        <v>1</v>
      </c>
      <c r="Z25" s="23">
        <f>generator_info!Z25</f>
        <v>0</v>
      </c>
      <c r="AA25" s="23">
        <f>generator_info!AA25</f>
        <v>1</v>
      </c>
      <c r="AB25" s="23">
        <f>generator_info!AB25</f>
        <v>0</v>
      </c>
      <c r="AC25" s="23">
        <f>generator_info!AC25</f>
        <v>0</v>
      </c>
      <c r="AD25" s="23">
        <f>generator_info!AD25</f>
        <v>0</v>
      </c>
      <c r="AE25" s="23">
        <f>generator_info!AE25</f>
        <v>0</v>
      </c>
      <c r="AF25" s="23">
        <f>generator_info!AF25</f>
        <v>0</v>
      </c>
      <c r="AG25" s="23">
        <f>generator_info!AG25</f>
        <v>0.4</v>
      </c>
      <c r="AH25" s="23">
        <f>generator_info!AH25</f>
        <v>0.05</v>
      </c>
      <c r="AI25" s="23">
        <f>generator_info!AI25</f>
        <v>0</v>
      </c>
      <c r="AJ25" s="23">
        <f>generator_info!AJ25</f>
        <v>0</v>
      </c>
      <c r="AK25" s="23">
        <f>generator_info!AL25</f>
        <v>0</v>
      </c>
    </row>
    <row r="26" spans="1:37">
      <c r="A26" s="23">
        <f>generator_info!A26</f>
        <v>8</v>
      </c>
      <c r="B26" s="23">
        <f>generator_info!B26</f>
        <v>100</v>
      </c>
      <c r="C26" s="23" t="str">
        <f>generator_info!C26</f>
        <v>Coal_Steam_Turbine_Cogen</v>
      </c>
      <c r="D26" s="23">
        <f>generator_info!D26</f>
        <v>2010</v>
      </c>
      <c r="E26" s="23" t="str">
        <f>generator_info!E26</f>
        <v>Coal</v>
      </c>
      <c r="F26" s="23">
        <f>generator_info!F26</f>
        <v>91289</v>
      </c>
      <c r="G26" s="23">
        <f>generator_info!G26</f>
        <v>0</v>
      </c>
      <c r="H26" s="23">
        <f>generator_info!H26</f>
        <v>2</v>
      </c>
      <c r="I26" s="23">
        <f>generator_info!I26</f>
        <v>0.2</v>
      </c>
      <c r="J26" s="23">
        <f>generator_info!J26</f>
        <v>0.8</v>
      </c>
      <c r="K26" s="23">
        <f>generator_info!K26</f>
        <v>0</v>
      </c>
      <c r="L26" s="23">
        <f>generator_info!L26</f>
        <v>0</v>
      </c>
      <c r="M26" s="23">
        <f>generator_info!M26</f>
        <v>0</v>
      </c>
      <c r="N26" s="23">
        <f>generator_info!N26</f>
        <v>0</v>
      </c>
      <c r="O26" s="23">
        <f>generator_info!O26</f>
        <v>40</v>
      </c>
      <c r="P26" s="23">
        <f>generator_info!P26</f>
        <v>0.06</v>
      </c>
      <c r="Q26" s="23">
        <f>generator_info!Q26</f>
        <v>0.1</v>
      </c>
      <c r="R26" s="23">
        <f>generator_info!R26</f>
        <v>0</v>
      </c>
      <c r="S26" s="23">
        <f>generator_info!S26</f>
        <v>1</v>
      </c>
      <c r="T26" s="23">
        <f>generator_info!T26</f>
        <v>1</v>
      </c>
      <c r="U26" s="23">
        <f>generator_info!U26</f>
        <v>0</v>
      </c>
      <c r="V26" s="23">
        <f>generator_info!V26</f>
        <v>0</v>
      </c>
      <c r="W26" s="23">
        <f>generator_info!W26</f>
        <v>1</v>
      </c>
      <c r="X26" s="23">
        <f>generator_info!X26</f>
        <v>0</v>
      </c>
      <c r="Y26" s="23">
        <f>generator_info!Y26</f>
        <v>1</v>
      </c>
      <c r="Z26" s="23">
        <f>generator_info!Z26</f>
        <v>1</v>
      </c>
      <c r="AA26" s="23">
        <f>generator_info!AA26</f>
        <v>0</v>
      </c>
      <c r="AB26" s="23">
        <f>generator_info!AB26</f>
        <v>0</v>
      </c>
      <c r="AC26" s="23">
        <f>generator_info!AC26</f>
        <v>0</v>
      </c>
      <c r="AD26" s="23">
        <f>generator_info!AD26</f>
        <v>0</v>
      </c>
      <c r="AE26" s="23">
        <f>generator_info!AE26</f>
        <v>0</v>
      </c>
      <c r="AF26" s="23">
        <f>generator_info!AF26</f>
        <v>0</v>
      </c>
      <c r="AG26" s="23">
        <f>generator_info!AG26</f>
        <v>1</v>
      </c>
      <c r="AH26" s="23">
        <f>generator_info!AH26</f>
        <v>0</v>
      </c>
      <c r="AI26" s="23">
        <f>generator_info!AI26</f>
        <v>0</v>
      </c>
      <c r="AJ26" s="23">
        <f>generator_info!AJ26</f>
        <v>0</v>
      </c>
      <c r="AK26" s="23" t="str">
        <f>generator_info!AL26</f>
        <v>Same as new coal steam turbines, 75% capital cost and fixed cost</v>
      </c>
    </row>
    <row r="27" spans="1:37">
      <c r="A27" s="23">
        <f>generator_info!A27</f>
        <v>8</v>
      </c>
      <c r="B27" s="23">
        <f>generator_info!B27</f>
        <v>117</v>
      </c>
      <c r="C27" s="23" t="str">
        <f>generator_info!C27</f>
        <v>Coal_Steam_Turbine_Cogen_CCS</v>
      </c>
      <c r="D27" s="23">
        <f>generator_info!D27</f>
        <v>2020</v>
      </c>
      <c r="E27" s="23" t="str">
        <f>generator_info!E27</f>
        <v>Coal_CCS</v>
      </c>
      <c r="F27" s="23">
        <f>generator_info!F27</f>
        <v>91289</v>
      </c>
      <c r="G27" s="23">
        <f>generator_info!G27</f>
        <v>0</v>
      </c>
      <c r="H27" s="23">
        <f>generator_info!H27</f>
        <v>2</v>
      </c>
      <c r="I27" s="23">
        <f>generator_info!I27</f>
        <v>0.2</v>
      </c>
      <c r="J27" s="23">
        <f>generator_info!J27</f>
        <v>0.8</v>
      </c>
      <c r="K27" s="23">
        <f>generator_info!K27</f>
        <v>0</v>
      </c>
      <c r="L27" s="23">
        <f>generator_info!L27</f>
        <v>0</v>
      </c>
      <c r="M27" s="23">
        <f>generator_info!M27</f>
        <v>0</v>
      </c>
      <c r="N27" s="23">
        <f>generator_info!N27</f>
        <v>0</v>
      </c>
      <c r="O27" s="23">
        <f>generator_info!O27</f>
        <v>40</v>
      </c>
      <c r="P27" s="23">
        <f>generator_info!P27</f>
        <v>0.06</v>
      </c>
      <c r="Q27" s="23">
        <f>generator_info!Q27</f>
        <v>0.1</v>
      </c>
      <c r="R27" s="23">
        <f>generator_info!R27</f>
        <v>0</v>
      </c>
      <c r="S27" s="23">
        <f>generator_info!S27</f>
        <v>1</v>
      </c>
      <c r="T27" s="23">
        <f>generator_info!T27</f>
        <v>1</v>
      </c>
      <c r="U27" s="23">
        <f>generator_info!U27</f>
        <v>0</v>
      </c>
      <c r="V27" s="23">
        <f>generator_info!V27</f>
        <v>0</v>
      </c>
      <c r="W27" s="23">
        <f>generator_info!W27</f>
        <v>1</v>
      </c>
      <c r="X27" s="23">
        <f>generator_info!X27</f>
        <v>0</v>
      </c>
      <c r="Y27" s="23">
        <f>generator_info!Y27</f>
        <v>1</v>
      </c>
      <c r="Z27" s="23">
        <f>generator_info!Z27</f>
        <v>1</v>
      </c>
      <c r="AA27" s="23">
        <f>generator_info!AA27</f>
        <v>1</v>
      </c>
      <c r="AB27" s="23">
        <f>generator_info!AB27</f>
        <v>0</v>
      </c>
      <c r="AC27" s="23">
        <f>generator_info!AC27</f>
        <v>0</v>
      </c>
      <c r="AD27" s="23">
        <f>generator_info!AD27</f>
        <v>0</v>
      </c>
      <c r="AE27" s="23">
        <f>generator_info!AE27</f>
        <v>0</v>
      </c>
      <c r="AF27" s="23">
        <f>generator_info!AF27</f>
        <v>0</v>
      </c>
      <c r="AG27" s="23">
        <f>generator_info!AG27</f>
        <v>1</v>
      </c>
      <c r="AH27" s="23">
        <f>generator_info!AH27</f>
        <v>0</v>
      </c>
      <c r="AI27" s="23">
        <f>generator_info!AI27</f>
        <v>0</v>
      </c>
      <c r="AJ27" s="23">
        <f>generator_info!AJ27</f>
        <v>0</v>
      </c>
      <c r="AK27" s="23" t="str">
        <f>generator_info!AL27</f>
        <v>Capital and fixed cost equal to 75% of Coal_Steam_Turbine_CCS</v>
      </c>
    </row>
    <row r="28" spans="1:37">
      <c r="A28" s="23">
        <f>generator_info!A28</f>
        <v>8</v>
      </c>
      <c r="B28" s="23">
        <f>generator_info!B28</f>
        <v>18</v>
      </c>
      <c r="C28" s="23" t="str">
        <f>generator_info!C28</f>
        <v>Coal_Steam_Turbine_EP</v>
      </c>
      <c r="D28" s="23">
        <f>generator_info!D28</f>
        <v>0</v>
      </c>
      <c r="E28" s="23" t="str">
        <f>generator_info!E28</f>
        <v>Coal</v>
      </c>
      <c r="F28" s="23">
        <f>generator_info!F28</f>
        <v>91289</v>
      </c>
      <c r="G28" s="23">
        <f>generator_info!G28</f>
        <v>0</v>
      </c>
      <c r="H28" s="23">
        <f>generator_info!H28</f>
        <v>2</v>
      </c>
      <c r="I28" s="23">
        <f>generator_info!I28</f>
        <v>0.2</v>
      </c>
      <c r="J28" s="23">
        <f>generator_info!J28</f>
        <v>0.8</v>
      </c>
      <c r="K28" s="23">
        <f>generator_info!K28</f>
        <v>0</v>
      </c>
      <c r="L28" s="23">
        <f>generator_info!L28</f>
        <v>0</v>
      </c>
      <c r="M28" s="23">
        <f>generator_info!M28</f>
        <v>0</v>
      </c>
      <c r="N28" s="23">
        <f>generator_info!N28</f>
        <v>0</v>
      </c>
      <c r="O28" s="23">
        <f>generator_info!O28</f>
        <v>40</v>
      </c>
      <c r="P28" s="23">
        <f>generator_info!P28</f>
        <v>0.06</v>
      </c>
      <c r="Q28" s="23">
        <f>generator_info!Q28</f>
        <v>0.1</v>
      </c>
      <c r="R28" s="23">
        <f>generator_info!R28</f>
        <v>0</v>
      </c>
      <c r="S28" s="23">
        <f>generator_info!S28</f>
        <v>1</v>
      </c>
      <c r="T28" s="23">
        <f>generator_info!T28</f>
        <v>0</v>
      </c>
      <c r="U28" s="23">
        <f>generator_info!U28</f>
        <v>1</v>
      </c>
      <c r="V28" s="23">
        <f>generator_info!V28</f>
        <v>0</v>
      </c>
      <c r="W28" s="23">
        <f>generator_info!W28</f>
        <v>0</v>
      </c>
      <c r="X28" s="23">
        <f>generator_info!X28</f>
        <v>0</v>
      </c>
      <c r="Y28" s="23">
        <f>generator_info!Y28</f>
        <v>0</v>
      </c>
      <c r="Z28" s="23">
        <f>generator_info!Z28</f>
        <v>0</v>
      </c>
      <c r="AA28" s="23">
        <f>generator_info!AA28</f>
        <v>0</v>
      </c>
      <c r="AB28" s="23">
        <f>generator_info!AB28</f>
        <v>0</v>
      </c>
      <c r="AC28" s="23">
        <f>generator_info!AC28</f>
        <v>0</v>
      </c>
      <c r="AD28" s="23">
        <f>generator_info!AD28</f>
        <v>0</v>
      </c>
      <c r="AE28" s="23">
        <f>generator_info!AE28</f>
        <v>0</v>
      </c>
      <c r="AF28" s="23">
        <f>generator_info!AF28</f>
        <v>0</v>
      </c>
      <c r="AG28" s="23">
        <f>generator_info!AG28</f>
        <v>0.7</v>
      </c>
      <c r="AH28" s="23">
        <f>generator_info!AH28</f>
        <v>0.05</v>
      </c>
      <c r="AI28" s="23">
        <f>generator_info!AI28</f>
        <v>0</v>
      </c>
      <c r="AJ28" s="23">
        <f>generator_info!AJ28</f>
        <v>0</v>
      </c>
      <c r="AK28" s="23" t="str">
        <f>generator_info!AL28</f>
        <v>same as coal steam turbine, but using 2008 costs</v>
      </c>
    </row>
    <row r="29" spans="1:37">
      <c r="A29" s="23">
        <f>generator_info!A29</f>
        <v>8</v>
      </c>
      <c r="B29" s="23">
        <f>generator_info!B29</f>
        <v>30</v>
      </c>
      <c r="C29" s="23" t="str">
        <f>generator_info!C29</f>
        <v>Coal_Steam_Turbine_Cogen_EP</v>
      </c>
      <c r="D29" s="23">
        <f>generator_info!D29</f>
        <v>0</v>
      </c>
      <c r="E29" s="23" t="str">
        <f>generator_info!E29</f>
        <v>Coal</v>
      </c>
      <c r="F29" s="23">
        <f>generator_info!F29</f>
        <v>91289</v>
      </c>
      <c r="G29" s="23">
        <f>generator_info!G29</f>
        <v>0</v>
      </c>
      <c r="H29" s="23">
        <f>generator_info!H29</f>
        <v>2</v>
      </c>
      <c r="I29" s="23">
        <f>generator_info!I29</f>
        <v>0.2</v>
      </c>
      <c r="J29" s="23">
        <f>generator_info!J29</f>
        <v>0.8</v>
      </c>
      <c r="K29" s="23">
        <f>generator_info!K29</f>
        <v>0</v>
      </c>
      <c r="L29" s="23">
        <f>generator_info!L29</f>
        <v>0</v>
      </c>
      <c r="M29" s="23">
        <f>generator_info!M29</f>
        <v>0</v>
      </c>
      <c r="N29" s="23">
        <f>generator_info!N29</f>
        <v>0</v>
      </c>
      <c r="O29" s="23">
        <f>generator_info!O29</f>
        <v>40</v>
      </c>
      <c r="P29" s="23">
        <f>generator_info!P29</f>
        <v>0.06</v>
      </c>
      <c r="Q29" s="23">
        <f>generator_info!Q29</f>
        <v>0.1</v>
      </c>
      <c r="R29" s="23">
        <f>generator_info!R29</f>
        <v>0</v>
      </c>
      <c r="S29" s="23">
        <f>generator_info!S29</f>
        <v>1</v>
      </c>
      <c r="T29" s="23">
        <f>generator_info!T29</f>
        <v>1</v>
      </c>
      <c r="U29" s="23">
        <f>generator_info!U29</f>
        <v>0</v>
      </c>
      <c r="V29" s="23">
        <f>generator_info!V29</f>
        <v>0</v>
      </c>
      <c r="W29" s="23">
        <f>generator_info!W29</f>
        <v>1</v>
      </c>
      <c r="X29" s="23">
        <f>generator_info!X29</f>
        <v>0</v>
      </c>
      <c r="Y29" s="23">
        <f>generator_info!Y29</f>
        <v>0</v>
      </c>
      <c r="Z29" s="23">
        <f>generator_info!Z29</f>
        <v>1</v>
      </c>
      <c r="AA29" s="23">
        <f>generator_info!AA29</f>
        <v>0</v>
      </c>
      <c r="AB29" s="23">
        <f>generator_info!AB29</f>
        <v>0</v>
      </c>
      <c r="AC29" s="23">
        <f>generator_info!AC29</f>
        <v>0</v>
      </c>
      <c r="AD29" s="23">
        <f>generator_info!AD29</f>
        <v>0</v>
      </c>
      <c r="AE29" s="23">
        <f>generator_info!AE29</f>
        <v>0</v>
      </c>
      <c r="AF29" s="23">
        <f>generator_info!AF29</f>
        <v>0</v>
      </c>
      <c r="AG29" s="23">
        <f>generator_info!AG29</f>
        <v>1</v>
      </c>
      <c r="AH29" s="23">
        <f>generator_info!AH29</f>
        <v>0</v>
      </c>
      <c r="AI29" s="23">
        <f>generator_info!AI29</f>
        <v>0</v>
      </c>
      <c r="AJ29" s="23">
        <f>generator_info!AJ29</f>
        <v>0</v>
      </c>
      <c r="AK29" s="23" t="str">
        <f>generator_info!AL29</f>
        <v>Same as existing coal steam turbines, 75% capital cost and fixed cost</v>
      </c>
    </row>
    <row r="30" spans="1:37">
      <c r="A30" s="23">
        <f>generator_info!A30</f>
        <v>8</v>
      </c>
      <c r="B30" s="23">
        <f>generator_info!B30</f>
        <v>11</v>
      </c>
      <c r="C30" s="23" t="str">
        <f>generator_info!C30</f>
        <v>Coal_IGCC</v>
      </c>
      <c r="D30" s="23">
        <f>generator_info!D30</f>
        <v>2010</v>
      </c>
      <c r="E30" s="23" t="str">
        <f>generator_info!E30</f>
        <v>Coal</v>
      </c>
      <c r="F30" s="23">
        <f>generator_info!F30</f>
        <v>91289</v>
      </c>
      <c r="G30" s="23">
        <f>generator_info!G30</f>
        <v>7.95</v>
      </c>
      <c r="H30" s="23">
        <f>generator_info!H30</f>
        <v>2</v>
      </c>
      <c r="I30" s="23">
        <f>generator_info!I30</f>
        <v>0.2</v>
      </c>
      <c r="J30" s="23">
        <f>generator_info!J30</f>
        <v>0.8</v>
      </c>
      <c r="K30" s="23">
        <f>generator_info!K30</f>
        <v>0</v>
      </c>
      <c r="L30" s="23">
        <f>generator_info!L30</f>
        <v>0</v>
      </c>
      <c r="M30" s="23">
        <f>generator_info!M30</f>
        <v>0</v>
      </c>
      <c r="N30" s="23">
        <f>generator_info!N30</f>
        <v>0</v>
      </c>
      <c r="O30" s="23">
        <f>generator_info!O30</f>
        <v>40</v>
      </c>
      <c r="P30" s="23">
        <f>generator_info!P30</f>
        <v>0.08</v>
      </c>
      <c r="Q30" s="23">
        <f>generator_info!Q30</f>
        <v>0.12</v>
      </c>
      <c r="R30" s="23">
        <f>generator_info!R30</f>
        <v>0</v>
      </c>
      <c r="S30" s="23">
        <f>generator_info!S30</f>
        <v>0</v>
      </c>
      <c r="T30" s="23">
        <f>generator_info!T30</f>
        <v>0</v>
      </c>
      <c r="U30" s="23">
        <f>generator_info!U30</f>
        <v>1</v>
      </c>
      <c r="V30" s="23">
        <f>generator_info!V30</f>
        <v>0</v>
      </c>
      <c r="W30" s="23">
        <f>generator_info!W30</f>
        <v>0</v>
      </c>
      <c r="X30" s="23">
        <f>generator_info!X30</f>
        <v>0</v>
      </c>
      <c r="Y30" s="23">
        <f>generator_info!Y30</f>
        <v>1</v>
      </c>
      <c r="Z30" s="23">
        <f>generator_info!Z30</f>
        <v>0</v>
      </c>
      <c r="AA30" s="23">
        <f>generator_info!AA30</f>
        <v>0</v>
      </c>
      <c r="AB30" s="23">
        <f>generator_info!AB30</f>
        <v>0</v>
      </c>
      <c r="AC30" s="23">
        <f>generator_info!AC30</f>
        <v>0</v>
      </c>
      <c r="AD30" s="23">
        <f>generator_info!AD30</f>
        <v>0</v>
      </c>
      <c r="AE30" s="23">
        <f>generator_info!AE30</f>
        <v>0</v>
      </c>
      <c r="AF30" s="23">
        <f>generator_info!AF30</f>
        <v>0</v>
      </c>
      <c r="AG30" s="23">
        <f>generator_info!AG30</f>
        <v>0.4</v>
      </c>
      <c r="AH30" s="23">
        <f>generator_info!AH30</f>
        <v>0.28999999999999998</v>
      </c>
      <c r="AI30" s="23">
        <f>generator_info!AI30</f>
        <v>0</v>
      </c>
      <c r="AJ30" s="23">
        <f>generator_info!AJ30</f>
        <v>0</v>
      </c>
      <c r="AK30" s="23">
        <f>generator_info!AL30</f>
        <v>0</v>
      </c>
    </row>
    <row r="31" spans="1:37">
      <c r="A31" s="23">
        <f>generator_info!A31</f>
        <v>8</v>
      </c>
      <c r="B31" s="23">
        <f>generator_info!B31</f>
        <v>38</v>
      </c>
      <c r="C31" s="23" t="str">
        <f>generator_info!C31</f>
        <v>Coal_IGCC_CCS</v>
      </c>
      <c r="D31" s="23">
        <f>generator_info!D31</f>
        <v>2020</v>
      </c>
      <c r="E31" s="23" t="str">
        <f>generator_info!E31</f>
        <v>Coal_CCS</v>
      </c>
      <c r="F31" s="23">
        <f>generator_info!F31</f>
        <v>91289</v>
      </c>
      <c r="G31" s="23">
        <f>generator_info!G31</f>
        <v>10.38</v>
      </c>
      <c r="H31" s="23">
        <f>generator_info!H31</f>
        <v>2</v>
      </c>
      <c r="I31" s="23">
        <f>generator_info!I31</f>
        <v>0.2</v>
      </c>
      <c r="J31" s="23">
        <f>generator_info!J31</f>
        <v>0.8</v>
      </c>
      <c r="K31" s="23">
        <f>generator_info!K31</f>
        <v>0</v>
      </c>
      <c r="L31" s="23">
        <f>generator_info!L31</f>
        <v>0</v>
      </c>
      <c r="M31" s="23">
        <f>generator_info!M31</f>
        <v>0</v>
      </c>
      <c r="N31" s="23">
        <f>generator_info!N31</f>
        <v>0</v>
      </c>
      <c r="O31" s="23">
        <f>generator_info!O31</f>
        <v>40</v>
      </c>
      <c r="P31" s="23">
        <f>generator_info!P31</f>
        <v>0.08</v>
      </c>
      <c r="Q31" s="23">
        <f>generator_info!Q31</f>
        <v>0.12</v>
      </c>
      <c r="R31" s="23">
        <f>generator_info!R31</f>
        <v>0</v>
      </c>
      <c r="S31" s="23">
        <f>generator_info!S31</f>
        <v>0</v>
      </c>
      <c r="T31" s="23">
        <f>generator_info!T31</f>
        <v>0</v>
      </c>
      <c r="U31" s="23">
        <f>generator_info!U31</f>
        <v>1</v>
      </c>
      <c r="V31" s="23">
        <f>generator_info!V31</f>
        <v>0</v>
      </c>
      <c r="W31" s="23">
        <f>generator_info!W31</f>
        <v>0</v>
      </c>
      <c r="X31" s="23">
        <f>generator_info!X31</f>
        <v>0</v>
      </c>
      <c r="Y31" s="23">
        <f>generator_info!Y31</f>
        <v>1</v>
      </c>
      <c r="Z31" s="23">
        <f>generator_info!Z31</f>
        <v>0</v>
      </c>
      <c r="AA31" s="23">
        <f>generator_info!AA31</f>
        <v>1</v>
      </c>
      <c r="AB31" s="23">
        <f>generator_info!AB31</f>
        <v>0</v>
      </c>
      <c r="AC31" s="23">
        <f>generator_info!AC31</f>
        <v>0</v>
      </c>
      <c r="AD31" s="23">
        <f>generator_info!AD31</f>
        <v>0</v>
      </c>
      <c r="AE31" s="23">
        <f>generator_info!AE31</f>
        <v>0</v>
      </c>
      <c r="AF31" s="23">
        <f>generator_info!AF31</f>
        <v>0</v>
      </c>
      <c r="AG31" s="23">
        <f>generator_info!AG31</f>
        <v>0.4</v>
      </c>
      <c r="AH31" s="23">
        <f>generator_info!AH31</f>
        <v>0.28999999999999998</v>
      </c>
      <c r="AI31" s="23">
        <f>generator_info!AI31</f>
        <v>0</v>
      </c>
      <c r="AJ31" s="23">
        <f>generator_info!AJ31</f>
        <v>0</v>
      </c>
      <c r="AK31" s="23">
        <f>generator_info!AL31</f>
        <v>0</v>
      </c>
    </row>
    <row r="32" spans="1:37">
      <c r="A32" s="23">
        <f>generator_info!A32</f>
        <v>8</v>
      </c>
      <c r="B32" s="23">
        <f>generator_info!B32</f>
        <v>10</v>
      </c>
      <c r="C32" s="23" t="str">
        <f>generator_info!C32</f>
        <v>Biomass_IGCC</v>
      </c>
      <c r="D32" s="23">
        <f>generator_info!D32</f>
        <v>2010</v>
      </c>
      <c r="E32" s="23" t="str">
        <f>generator_info!E32</f>
        <v>Bio_Solid</v>
      </c>
      <c r="F32" s="23">
        <f>generator_info!F32</f>
        <v>91289</v>
      </c>
      <c r="G32" s="23">
        <f>generator_info!G32</f>
        <v>12.5</v>
      </c>
      <c r="H32" s="23">
        <f>generator_info!H32</f>
        <v>2</v>
      </c>
      <c r="I32" s="23">
        <f>generator_info!I32</f>
        <v>0.25</v>
      </c>
      <c r="J32" s="23">
        <f>generator_info!J32</f>
        <v>0.75</v>
      </c>
      <c r="K32" s="23">
        <f>generator_info!K32</f>
        <v>0</v>
      </c>
      <c r="L32" s="23">
        <f>generator_info!L32</f>
        <v>0</v>
      </c>
      <c r="M32" s="23">
        <f>generator_info!M32</f>
        <v>0</v>
      </c>
      <c r="N32" s="23">
        <f>generator_info!N32</f>
        <v>0</v>
      </c>
      <c r="O32" s="23">
        <f>generator_info!O32</f>
        <v>40</v>
      </c>
      <c r="P32" s="23">
        <f>generator_info!P32</f>
        <v>0.09</v>
      </c>
      <c r="Q32" s="23">
        <f>generator_info!Q32</f>
        <v>7.5999999999999998E-2</v>
      </c>
      <c r="R32" s="23">
        <f>generator_info!R32</f>
        <v>0</v>
      </c>
      <c r="S32" s="23">
        <f>generator_info!S32</f>
        <v>1</v>
      </c>
      <c r="T32" s="23">
        <f>generator_info!T32</f>
        <v>1</v>
      </c>
      <c r="U32" s="23">
        <f>generator_info!U32</f>
        <v>0</v>
      </c>
      <c r="V32" s="23">
        <f>generator_info!V32</f>
        <v>0</v>
      </c>
      <c r="W32" s="23">
        <f>generator_info!W32</f>
        <v>0</v>
      </c>
      <c r="X32" s="23">
        <f>generator_info!X32</f>
        <v>0</v>
      </c>
      <c r="Y32" s="23">
        <f>generator_info!Y32</f>
        <v>1</v>
      </c>
      <c r="Z32" s="23">
        <f>generator_info!Z32</f>
        <v>1</v>
      </c>
      <c r="AA32" s="23">
        <f>generator_info!AA32</f>
        <v>0</v>
      </c>
      <c r="AB32" s="23">
        <f>generator_info!AB32</f>
        <v>0</v>
      </c>
      <c r="AC32" s="23">
        <f>generator_info!AC32</f>
        <v>0</v>
      </c>
      <c r="AD32" s="23">
        <f>generator_info!AD32</f>
        <v>0</v>
      </c>
      <c r="AE32" s="23">
        <f>generator_info!AE32</f>
        <v>0</v>
      </c>
      <c r="AF32" s="23">
        <f>generator_info!AF32</f>
        <v>0</v>
      </c>
      <c r="AG32" s="23">
        <f>generator_info!AG32</f>
        <v>1</v>
      </c>
      <c r="AH32" s="23">
        <f>generator_info!AH32</f>
        <v>0</v>
      </c>
      <c r="AI32" s="23">
        <f>generator_info!AI32</f>
        <v>0</v>
      </c>
      <c r="AJ32" s="23">
        <f>generator_info!AJ32</f>
        <v>0</v>
      </c>
      <c r="AK32" s="23">
        <f>generator_info!AL32</f>
        <v>0</v>
      </c>
    </row>
    <row r="33" spans="1:37">
      <c r="A33" s="23">
        <f>generator_info!A33</f>
        <v>8</v>
      </c>
      <c r="B33" s="23">
        <f>generator_info!B33</f>
        <v>37</v>
      </c>
      <c r="C33" s="23" t="str">
        <f>generator_info!C33</f>
        <v>Biomass_IGCC_CCS</v>
      </c>
      <c r="D33" s="23">
        <f>generator_info!D33</f>
        <v>2020</v>
      </c>
      <c r="E33" s="23" t="str">
        <f>generator_info!E33</f>
        <v>Bio_Solid_CCS</v>
      </c>
      <c r="F33" s="23">
        <f>generator_info!F33</f>
        <v>91289</v>
      </c>
      <c r="G33" s="23">
        <f>generator_info!G33</f>
        <v>16.320754716981135</v>
      </c>
      <c r="H33" s="23">
        <f>generator_info!H33</f>
        <v>2</v>
      </c>
      <c r="I33" s="23">
        <f>generator_info!I33</f>
        <v>0.25</v>
      </c>
      <c r="J33" s="23">
        <f>generator_info!J33</f>
        <v>0.75</v>
      </c>
      <c r="K33" s="23">
        <f>generator_info!K33</f>
        <v>0</v>
      </c>
      <c r="L33" s="23">
        <f>generator_info!L33</f>
        <v>0</v>
      </c>
      <c r="M33" s="23">
        <f>generator_info!M33</f>
        <v>0</v>
      </c>
      <c r="N33" s="23">
        <f>generator_info!N33</f>
        <v>0</v>
      </c>
      <c r="O33" s="23">
        <f>generator_info!O33</f>
        <v>40</v>
      </c>
      <c r="P33" s="23">
        <f>generator_info!P33</f>
        <v>0.09</v>
      </c>
      <c r="Q33" s="23">
        <f>generator_info!Q33</f>
        <v>7.5999999999999998E-2</v>
      </c>
      <c r="R33" s="23">
        <f>generator_info!R33</f>
        <v>0</v>
      </c>
      <c r="S33" s="23">
        <f>generator_info!S33</f>
        <v>1</v>
      </c>
      <c r="T33" s="23">
        <f>generator_info!T33</f>
        <v>1</v>
      </c>
      <c r="U33" s="23">
        <f>generator_info!U33</f>
        <v>0</v>
      </c>
      <c r="V33" s="23">
        <f>generator_info!V33</f>
        <v>0</v>
      </c>
      <c r="W33" s="23">
        <f>generator_info!W33</f>
        <v>0</v>
      </c>
      <c r="X33" s="23">
        <f>generator_info!X33</f>
        <v>0</v>
      </c>
      <c r="Y33" s="23">
        <f>generator_info!Y33</f>
        <v>1</v>
      </c>
      <c r="Z33" s="23">
        <f>generator_info!Z33</f>
        <v>1</v>
      </c>
      <c r="AA33" s="23">
        <f>generator_info!AA33</f>
        <v>1</v>
      </c>
      <c r="AB33" s="23">
        <f>generator_info!AB33</f>
        <v>0</v>
      </c>
      <c r="AC33" s="23">
        <f>generator_info!AC33</f>
        <v>0</v>
      </c>
      <c r="AD33" s="23">
        <f>generator_info!AD33</f>
        <v>0</v>
      </c>
      <c r="AE33" s="23">
        <f>generator_info!AE33</f>
        <v>0</v>
      </c>
      <c r="AF33" s="23">
        <f>generator_info!AF33</f>
        <v>0</v>
      </c>
      <c r="AG33" s="23">
        <f>generator_info!AG33</f>
        <v>1</v>
      </c>
      <c r="AH33" s="23">
        <f>generator_info!AH33</f>
        <v>0</v>
      </c>
      <c r="AI33" s="23">
        <f>generator_info!AI33</f>
        <v>0</v>
      </c>
      <c r="AJ33" s="23">
        <f>generator_info!AJ33</f>
        <v>0</v>
      </c>
      <c r="AK33" s="23" t="str">
        <f>generator_info!AL33</f>
        <v>We assumed that the capital cost and fixed cost for adding a CCS system increase by the same amount (per W) as for Coal IGCC;  we assumed CCS biomass IGCC heat rate increases by the same percentage relative to non-CCS biomass IGCC as CCS to non-CCS coal IGCC heat rates; we also assume that there's an adder per MWh for variable costs -- we assume that the difference in variable cost scales with the difference in heat rates</v>
      </c>
    </row>
    <row r="34" spans="1:37">
      <c r="A34" s="23">
        <f>generator_info!A34</f>
        <v>8</v>
      </c>
      <c r="B34" s="23">
        <f>generator_info!B34</f>
        <v>90</v>
      </c>
      <c r="C34" s="23" t="str">
        <f>generator_info!C34</f>
        <v>Bio_Solid_Steam_Turbine_EP</v>
      </c>
      <c r="D34" s="23">
        <f>generator_info!D34</f>
        <v>0</v>
      </c>
      <c r="E34" s="23" t="str">
        <f>generator_info!E34</f>
        <v>Bio_Solid</v>
      </c>
      <c r="F34" s="23">
        <f>generator_info!F34</f>
        <v>91289</v>
      </c>
      <c r="G34" s="23">
        <f>generator_info!G34</f>
        <v>0</v>
      </c>
      <c r="H34" s="23">
        <f>generator_info!H34</f>
        <v>2</v>
      </c>
      <c r="I34" s="23">
        <f>generator_info!I34</f>
        <v>0.2</v>
      </c>
      <c r="J34" s="23">
        <f>generator_info!J34</f>
        <v>0.8</v>
      </c>
      <c r="K34" s="23">
        <f>generator_info!K34</f>
        <v>0</v>
      </c>
      <c r="L34" s="23">
        <f>generator_info!L34</f>
        <v>0</v>
      </c>
      <c r="M34" s="23">
        <f>generator_info!M34</f>
        <v>0</v>
      </c>
      <c r="N34" s="23">
        <f>generator_info!N34</f>
        <v>0</v>
      </c>
      <c r="O34" s="23">
        <f>generator_info!O34</f>
        <v>40</v>
      </c>
      <c r="P34" s="23">
        <f>generator_info!P34</f>
        <v>0.09</v>
      </c>
      <c r="Q34" s="23">
        <f>generator_info!Q34</f>
        <v>7.5999999999999998E-2</v>
      </c>
      <c r="R34" s="23">
        <f>generator_info!R34</f>
        <v>0</v>
      </c>
      <c r="S34" s="23">
        <f>generator_info!S34</f>
        <v>1</v>
      </c>
      <c r="T34" s="23">
        <f>generator_info!T34</f>
        <v>1</v>
      </c>
      <c r="U34" s="23">
        <f>generator_info!U34</f>
        <v>0</v>
      </c>
      <c r="V34" s="23">
        <f>generator_info!V34</f>
        <v>0</v>
      </c>
      <c r="W34" s="23">
        <f>generator_info!W34</f>
        <v>0</v>
      </c>
      <c r="X34" s="23">
        <f>generator_info!X34</f>
        <v>0</v>
      </c>
      <c r="Y34" s="23">
        <f>generator_info!Y34</f>
        <v>0</v>
      </c>
      <c r="Z34" s="23">
        <f>generator_info!Z34</f>
        <v>1</v>
      </c>
      <c r="AA34" s="23">
        <f>generator_info!AA34</f>
        <v>0</v>
      </c>
      <c r="AB34" s="23">
        <f>generator_info!AB34</f>
        <v>0</v>
      </c>
      <c r="AC34" s="23">
        <f>generator_info!AC34</f>
        <v>0</v>
      </c>
      <c r="AD34" s="23">
        <f>generator_info!AD34</f>
        <v>0</v>
      </c>
      <c r="AE34" s="23">
        <f>generator_info!AE34</f>
        <v>0</v>
      </c>
      <c r="AF34" s="23">
        <f>generator_info!AF34</f>
        <v>0</v>
      </c>
      <c r="AG34" s="23">
        <f>generator_info!AG34</f>
        <v>1</v>
      </c>
      <c r="AH34" s="23">
        <f>generator_info!AH34</f>
        <v>0</v>
      </c>
      <c r="AI34" s="23">
        <f>generator_info!AI34</f>
        <v>0</v>
      </c>
      <c r="AJ34" s="23">
        <f>generator_info!AJ34</f>
        <v>0</v>
      </c>
      <c r="AK34" s="23">
        <f>generator_info!AL34</f>
        <v>0</v>
      </c>
    </row>
    <row r="35" spans="1:37">
      <c r="A35" s="23">
        <f>generator_info!A35</f>
        <v>8</v>
      </c>
      <c r="B35" s="23">
        <f>generator_info!B35</f>
        <v>91</v>
      </c>
      <c r="C35" s="23" t="str">
        <f>generator_info!C35</f>
        <v>Bio_Solid_Steam_Turbine_Cogen_EP</v>
      </c>
      <c r="D35" s="23">
        <f>generator_info!D35</f>
        <v>0</v>
      </c>
      <c r="E35" s="23" t="str">
        <f>generator_info!E35</f>
        <v>Bio_Solid</v>
      </c>
      <c r="F35" s="23">
        <f>generator_info!F35</f>
        <v>91289</v>
      </c>
      <c r="G35" s="23">
        <f>generator_info!G35</f>
        <v>0</v>
      </c>
      <c r="H35" s="23">
        <f>generator_info!H35</f>
        <v>2</v>
      </c>
      <c r="I35" s="23">
        <f>generator_info!I35</f>
        <v>0.2</v>
      </c>
      <c r="J35" s="23">
        <f>generator_info!J35</f>
        <v>0.8</v>
      </c>
      <c r="K35" s="23">
        <f>generator_info!K35</f>
        <v>0</v>
      </c>
      <c r="L35" s="23">
        <f>generator_info!L35</f>
        <v>0</v>
      </c>
      <c r="M35" s="23">
        <f>generator_info!M35</f>
        <v>0</v>
      </c>
      <c r="N35" s="23">
        <f>generator_info!N35</f>
        <v>0</v>
      </c>
      <c r="O35" s="23">
        <f>generator_info!O35</f>
        <v>40</v>
      </c>
      <c r="P35" s="23">
        <f>generator_info!P35</f>
        <v>0.09</v>
      </c>
      <c r="Q35" s="23">
        <f>generator_info!Q35</f>
        <v>7.5999999999999998E-2</v>
      </c>
      <c r="R35" s="23">
        <f>generator_info!R35</f>
        <v>0</v>
      </c>
      <c r="S35" s="23">
        <f>generator_info!S35</f>
        <v>1</v>
      </c>
      <c r="T35" s="23">
        <f>generator_info!T35</f>
        <v>1</v>
      </c>
      <c r="U35" s="23">
        <f>generator_info!U35</f>
        <v>0</v>
      </c>
      <c r="V35" s="23">
        <f>generator_info!V35</f>
        <v>0</v>
      </c>
      <c r="W35" s="23">
        <f>generator_info!W35</f>
        <v>1</v>
      </c>
      <c r="X35" s="23">
        <f>generator_info!X35</f>
        <v>0</v>
      </c>
      <c r="Y35" s="23">
        <f>generator_info!Y35</f>
        <v>0</v>
      </c>
      <c r="Z35" s="23">
        <f>generator_info!Z35</f>
        <v>1</v>
      </c>
      <c r="AA35" s="23">
        <f>generator_info!AA35</f>
        <v>0</v>
      </c>
      <c r="AB35" s="23">
        <f>generator_info!AB35</f>
        <v>0</v>
      </c>
      <c r="AC35" s="23">
        <f>generator_info!AC35</f>
        <v>0</v>
      </c>
      <c r="AD35" s="23">
        <f>generator_info!AD35</f>
        <v>0</v>
      </c>
      <c r="AE35" s="23">
        <f>generator_info!AE35</f>
        <v>0</v>
      </c>
      <c r="AF35" s="23">
        <f>generator_info!AF35</f>
        <v>0</v>
      </c>
      <c r="AG35" s="23">
        <f>generator_info!AG35</f>
        <v>1</v>
      </c>
      <c r="AH35" s="23">
        <f>generator_info!AH35</f>
        <v>0</v>
      </c>
      <c r="AI35" s="23">
        <f>generator_info!AI35</f>
        <v>0</v>
      </c>
      <c r="AJ35" s="23">
        <f>generator_info!AJ35</f>
        <v>0</v>
      </c>
      <c r="AK35" s="23" t="str">
        <f>generator_info!AL35</f>
        <v>Same as biomass steam turbine EP, 75% capital cost and fixed cost</v>
      </c>
    </row>
    <row r="36" spans="1:37" s="21" customFormat="1">
      <c r="A36" s="23">
        <f>generator_info!A36</f>
        <v>8</v>
      </c>
      <c r="B36" s="23">
        <f>generator_info!B36</f>
        <v>107</v>
      </c>
      <c r="C36" s="23" t="str">
        <f>generator_info!C36</f>
        <v>Bio_Solid_Steam_Turbine_Cogen</v>
      </c>
      <c r="D36" s="23">
        <f>generator_info!D36</f>
        <v>2010</v>
      </c>
      <c r="E36" s="23" t="str">
        <f>generator_info!E36</f>
        <v>Bio_Solid</v>
      </c>
      <c r="F36" s="23">
        <f>generator_info!F36</f>
        <v>91289</v>
      </c>
      <c r="G36" s="23">
        <f>generator_info!G36</f>
        <v>0</v>
      </c>
      <c r="H36" s="23">
        <f>generator_info!H36</f>
        <v>2</v>
      </c>
      <c r="I36" s="23">
        <f>generator_info!I36</f>
        <v>0.2</v>
      </c>
      <c r="J36" s="23">
        <f>generator_info!J36</f>
        <v>0.8</v>
      </c>
      <c r="K36" s="23">
        <f>generator_info!K36</f>
        <v>0</v>
      </c>
      <c r="L36" s="23">
        <f>generator_info!L36</f>
        <v>0</v>
      </c>
      <c r="M36" s="23">
        <f>generator_info!M36</f>
        <v>0</v>
      </c>
      <c r="N36" s="23">
        <f>generator_info!N36</f>
        <v>0</v>
      </c>
      <c r="O36" s="23">
        <f>generator_info!O36</f>
        <v>40</v>
      </c>
      <c r="P36" s="23">
        <f>generator_info!P36</f>
        <v>0.09</v>
      </c>
      <c r="Q36" s="23">
        <f>generator_info!Q36</f>
        <v>7.5999999999999998E-2</v>
      </c>
      <c r="R36" s="23">
        <f>generator_info!R36</f>
        <v>0</v>
      </c>
      <c r="S36" s="23">
        <f>generator_info!S36</f>
        <v>1</v>
      </c>
      <c r="T36" s="23">
        <f>generator_info!T36</f>
        <v>1</v>
      </c>
      <c r="U36" s="23">
        <f>generator_info!U36</f>
        <v>0</v>
      </c>
      <c r="V36" s="23">
        <f>generator_info!V36</f>
        <v>0</v>
      </c>
      <c r="W36" s="23">
        <f>generator_info!W36</f>
        <v>1</v>
      </c>
      <c r="X36" s="23">
        <f>generator_info!X36</f>
        <v>0</v>
      </c>
      <c r="Y36" s="23">
        <f>generator_info!Y36</f>
        <v>1</v>
      </c>
      <c r="Z36" s="23">
        <f>generator_info!Z36</f>
        <v>1</v>
      </c>
      <c r="AA36" s="23">
        <f>generator_info!AA36</f>
        <v>0</v>
      </c>
      <c r="AB36" s="23">
        <f>generator_info!AB36</f>
        <v>0</v>
      </c>
      <c r="AC36" s="23">
        <f>generator_info!AC36</f>
        <v>0</v>
      </c>
      <c r="AD36" s="23">
        <f>generator_info!AD36</f>
        <v>0</v>
      </c>
      <c r="AE36" s="23">
        <f>generator_info!AE36</f>
        <v>0</v>
      </c>
      <c r="AF36" s="23">
        <f>generator_info!AF36</f>
        <v>0</v>
      </c>
      <c r="AG36" s="23">
        <f>generator_info!AG36</f>
        <v>1</v>
      </c>
      <c r="AH36" s="23">
        <f>generator_info!AH36</f>
        <v>0</v>
      </c>
      <c r="AI36" s="23">
        <f>generator_info!AI36</f>
        <v>0</v>
      </c>
      <c r="AJ36" s="23">
        <f>generator_info!AJ36</f>
        <v>0</v>
      </c>
      <c r="AK36" s="23" t="str">
        <f>generator_info!AL36</f>
        <v>Same as Biomass_IGCC for costs (heat rate derived upstream from here)</v>
      </c>
    </row>
    <row r="37" spans="1:37" s="21" customFormat="1">
      <c r="A37" s="23">
        <f>generator_info!A37</f>
        <v>8</v>
      </c>
      <c r="B37" s="23">
        <f>generator_info!B37</f>
        <v>116</v>
      </c>
      <c r="C37" s="23" t="str">
        <f>generator_info!C37</f>
        <v>Bio_Solid_Steam_Turbine_Cogen_CCS</v>
      </c>
      <c r="D37" s="23">
        <f>generator_info!D37</f>
        <v>2020</v>
      </c>
      <c r="E37" s="23" t="str">
        <f>generator_info!E37</f>
        <v>Bio_Solid_CCS</v>
      </c>
      <c r="F37" s="23">
        <f>generator_info!F37</f>
        <v>91289</v>
      </c>
      <c r="G37" s="23">
        <f>generator_info!G37</f>
        <v>0</v>
      </c>
      <c r="H37" s="23">
        <f>generator_info!H37</f>
        <v>2</v>
      </c>
      <c r="I37" s="23">
        <f>generator_info!I37</f>
        <v>0.2</v>
      </c>
      <c r="J37" s="23">
        <f>generator_info!J37</f>
        <v>0.8</v>
      </c>
      <c r="K37" s="23">
        <f>generator_info!K37</f>
        <v>0</v>
      </c>
      <c r="L37" s="23">
        <f>generator_info!L37</f>
        <v>0</v>
      </c>
      <c r="M37" s="23">
        <f>generator_info!M37</f>
        <v>0</v>
      </c>
      <c r="N37" s="23">
        <f>generator_info!N37</f>
        <v>0</v>
      </c>
      <c r="O37" s="23">
        <f>generator_info!O37</f>
        <v>40</v>
      </c>
      <c r="P37" s="23">
        <f>generator_info!P37</f>
        <v>0.09</v>
      </c>
      <c r="Q37" s="23">
        <f>generator_info!Q37</f>
        <v>7.5999999999999998E-2</v>
      </c>
      <c r="R37" s="23">
        <f>generator_info!R37</f>
        <v>0</v>
      </c>
      <c r="S37" s="23">
        <f>generator_info!S37</f>
        <v>1</v>
      </c>
      <c r="T37" s="23">
        <f>generator_info!T37</f>
        <v>1</v>
      </c>
      <c r="U37" s="23">
        <f>generator_info!U37</f>
        <v>0</v>
      </c>
      <c r="V37" s="23">
        <f>generator_info!V37</f>
        <v>0</v>
      </c>
      <c r="W37" s="23">
        <f>generator_info!W37</f>
        <v>1</v>
      </c>
      <c r="X37" s="23">
        <f>generator_info!X37</f>
        <v>0</v>
      </c>
      <c r="Y37" s="23">
        <f>generator_info!Y37</f>
        <v>1</v>
      </c>
      <c r="Z37" s="23">
        <f>generator_info!Z37</f>
        <v>1</v>
      </c>
      <c r="AA37" s="23">
        <f>generator_info!AA37</f>
        <v>1</v>
      </c>
      <c r="AB37" s="23">
        <f>generator_info!AB37</f>
        <v>0</v>
      </c>
      <c r="AC37" s="23">
        <f>generator_info!AC37</f>
        <v>0</v>
      </c>
      <c r="AD37" s="23">
        <f>generator_info!AD37</f>
        <v>0</v>
      </c>
      <c r="AE37" s="23">
        <f>generator_info!AE37</f>
        <v>0</v>
      </c>
      <c r="AF37" s="23">
        <f>generator_info!AF37</f>
        <v>0</v>
      </c>
      <c r="AG37" s="23">
        <f>generator_info!AG37</f>
        <v>1</v>
      </c>
      <c r="AH37" s="23">
        <f>generator_info!AH37</f>
        <v>0</v>
      </c>
      <c r="AI37" s="23">
        <f>generator_info!AI37</f>
        <v>0</v>
      </c>
      <c r="AJ37" s="23">
        <f>generator_info!AJ37</f>
        <v>0</v>
      </c>
      <c r="AK37" s="23" t="str">
        <f>generator_info!AL37</f>
        <v>Same as non-ccs version, except for 75% of capex and fixed O&amp;M costs</v>
      </c>
    </row>
    <row r="38" spans="1:37" s="21" customFormat="1">
      <c r="A38" s="23">
        <f>generator_info!A38</f>
        <v>8</v>
      </c>
      <c r="B38" s="23">
        <f>generator_info!B38</f>
        <v>8</v>
      </c>
      <c r="C38" s="23" t="str">
        <f>generator_info!C38</f>
        <v>Bio_Gas</v>
      </c>
      <c r="D38" s="23">
        <f>generator_info!D38</f>
        <v>2010</v>
      </c>
      <c r="E38" s="23" t="str">
        <f>generator_info!E38</f>
        <v>Bio_Gas</v>
      </c>
      <c r="F38" s="23">
        <f>generator_info!F38</f>
        <v>91289</v>
      </c>
      <c r="G38" s="23">
        <f>generator_info!G38</f>
        <v>13.5</v>
      </c>
      <c r="H38" s="23">
        <f>generator_info!H38</f>
        <v>1</v>
      </c>
      <c r="I38" s="23">
        <f>generator_info!I38</f>
        <v>1</v>
      </c>
      <c r="J38" s="23">
        <f>generator_info!J38</f>
        <v>0</v>
      </c>
      <c r="K38" s="23">
        <f>generator_info!K38</f>
        <v>0</v>
      </c>
      <c r="L38" s="23">
        <f>generator_info!L38</f>
        <v>0</v>
      </c>
      <c r="M38" s="23">
        <f>generator_info!M38</f>
        <v>0</v>
      </c>
      <c r="N38" s="23">
        <f>generator_info!N38</f>
        <v>0</v>
      </c>
      <c r="O38" s="23">
        <f>generator_info!O38</f>
        <v>20</v>
      </c>
      <c r="P38" s="23">
        <f>generator_info!P38</f>
        <v>0.11</v>
      </c>
      <c r="Q38" s="23">
        <f>generator_info!Q38</f>
        <v>0.04</v>
      </c>
      <c r="R38" s="23">
        <f>generator_info!R38</f>
        <v>0</v>
      </c>
      <c r="S38" s="23">
        <f>generator_info!S38</f>
        <v>1</v>
      </c>
      <c r="T38" s="23">
        <f>generator_info!T38</f>
        <v>1</v>
      </c>
      <c r="U38" s="23">
        <f>generator_info!U38</f>
        <v>0</v>
      </c>
      <c r="V38" s="23">
        <f>generator_info!V38</f>
        <v>0</v>
      </c>
      <c r="W38" s="23">
        <f>generator_info!W38</f>
        <v>0</v>
      </c>
      <c r="X38" s="23">
        <f>generator_info!X38</f>
        <v>0</v>
      </c>
      <c r="Y38" s="23">
        <f>generator_info!Y38</f>
        <v>1</v>
      </c>
      <c r="Z38" s="23">
        <f>generator_info!Z38</f>
        <v>1</v>
      </c>
      <c r="AA38" s="23">
        <f>generator_info!AA38</f>
        <v>0</v>
      </c>
      <c r="AB38" s="23">
        <f>generator_info!AB38</f>
        <v>0</v>
      </c>
      <c r="AC38" s="23">
        <f>generator_info!AC38</f>
        <v>0</v>
      </c>
      <c r="AD38" s="23">
        <f>generator_info!AD38</f>
        <v>0</v>
      </c>
      <c r="AE38" s="23">
        <f>generator_info!AE38</f>
        <v>0</v>
      </c>
      <c r="AF38" s="23">
        <f>generator_info!AF38</f>
        <v>0</v>
      </c>
      <c r="AG38" s="23">
        <f>generator_info!AG38</f>
        <v>1</v>
      </c>
      <c r="AH38" s="23">
        <f>generator_info!AH38</f>
        <v>0</v>
      </c>
      <c r="AI38" s="23">
        <f>generator_info!AI38</f>
        <v>0</v>
      </c>
      <c r="AJ38" s="23">
        <f>generator_info!AJ38</f>
        <v>0</v>
      </c>
      <c r="AK38" s="23" t="str">
        <f>generator_info!AL38</f>
        <v>NREL REF/EPRI McGowin 2007</v>
      </c>
    </row>
    <row r="39" spans="1:37" s="21" customFormat="1">
      <c r="A39" s="23">
        <f>generator_info!A39</f>
        <v>8</v>
      </c>
      <c r="B39" s="23">
        <f>generator_info!B39</f>
        <v>36</v>
      </c>
      <c r="C39" s="23" t="str">
        <f>generator_info!C39</f>
        <v>Bio_Gas_CCS</v>
      </c>
      <c r="D39" s="23">
        <f>generator_info!D39</f>
        <v>2020</v>
      </c>
      <c r="E39" s="23" t="str">
        <f>generator_info!E39</f>
        <v>Bio_Gas_CCS</v>
      </c>
      <c r="F39" s="23">
        <f>generator_info!F39</f>
        <v>91289</v>
      </c>
      <c r="G39" s="23">
        <f>generator_info!G39</f>
        <v>20.29530201342282</v>
      </c>
      <c r="H39" s="23">
        <f>generator_info!H39</f>
        <v>1</v>
      </c>
      <c r="I39" s="23">
        <f>generator_info!I39</f>
        <v>1</v>
      </c>
      <c r="J39" s="23">
        <f>generator_info!J39</f>
        <v>0</v>
      </c>
      <c r="K39" s="23">
        <f>generator_info!K39</f>
        <v>0</v>
      </c>
      <c r="L39" s="23">
        <f>generator_info!L39</f>
        <v>0</v>
      </c>
      <c r="M39" s="23">
        <f>generator_info!M39</f>
        <v>0</v>
      </c>
      <c r="N39" s="23">
        <f>generator_info!N39</f>
        <v>0</v>
      </c>
      <c r="O39" s="23">
        <f>generator_info!O39</f>
        <v>20</v>
      </c>
      <c r="P39" s="23">
        <f>generator_info!P39</f>
        <v>0.11</v>
      </c>
      <c r="Q39" s="23">
        <f>generator_info!Q39</f>
        <v>0.04</v>
      </c>
      <c r="R39" s="23">
        <f>generator_info!R39</f>
        <v>0</v>
      </c>
      <c r="S39" s="23">
        <f>generator_info!S39</f>
        <v>1</v>
      </c>
      <c r="T39" s="23">
        <f>generator_info!T39</f>
        <v>1</v>
      </c>
      <c r="U39" s="23">
        <f>generator_info!U39</f>
        <v>0</v>
      </c>
      <c r="V39" s="23">
        <f>generator_info!V39</f>
        <v>0</v>
      </c>
      <c r="W39" s="23">
        <f>generator_info!W39</f>
        <v>0</v>
      </c>
      <c r="X39" s="23">
        <f>generator_info!X39</f>
        <v>0</v>
      </c>
      <c r="Y39" s="23">
        <f>generator_info!Y39</f>
        <v>1</v>
      </c>
      <c r="Z39" s="23">
        <f>generator_info!Z39</f>
        <v>1</v>
      </c>
      <c r="AA39" s="23">
        <f>generator_info!AA39</f>
        <v>1</v>
      </c>
      <c r="AB39" s="23">
        <f>generator_info!AB39</f>
        <v>0</v>
      </c>
      <c r="AC39" s="23">
        <f>generator_info!AC39</f>
        <v>0</v>
      </c>
      <c r="AD39" s="23">
        <f>generator_info!AD39</f>
        <v>0</v>
      </c>
      <c r="AE39" s="23">
        <f>generator_info!AE39</f>
        <v>0</v>
      </c>
      <c r="AF39" s="23">
        <f>generator_info!AF39</f>
        <v>0</v>
      </c>
      <c r="AG39" s="23">
        <f>generator_info!AG39</f>
        <v>1</v>
      </c>
      <c r="AH39" s="23">
        <f>generator_info!AH39</f>
        <v>0</v>
      </c>
      <c r="AI39" s="23">
        <f>generator_info!AI39</f>
        <v>0</v>
      </c>
      <c r="AJ39" s="23">
        <f>generator_info!AJ39</f>
        <v>0</v>
      </c>
      <c r="AK39" s="23" t="str">
        <f>generator_info!AL39</f>
        <v>Took CCGT_CCS to CCGT ratio for heat rate; everything else same as Bio_Gas</v>
      </c>
    </row>
    <row r="40" spans="1:37" s="21" customFormat="1">
      <c r="A40" s="23">
        <f>generator_info!A40</f>
        <v>8</v>
      </c>
      <c r="B40" s="23">
        <f>generator_info!B40</f>
        <v>105</v>
      </c>
      <c r="C40" s="23" t="str">
        <f>generator_info!C40</f>
        <v>Bio_Gas_Internal_Combustion_Engine_Cogen</v>
      </c>
      <c r="D40" s="23">
        <f>generator_info!D40</f>
        <v>2010</v>
      </c>
      <c r="E40" s="23" t="str">
        <f>generator_info!E40</f>
        <v>Bio_Gas</v>
      </c>
      <c r="F40" s="23">
        <f>generator_info!F40</f>
        <v>91289</v>
      </c>
      <c r="G40" s="23">
        <f>generator_info!G40</f>
        <v>0</v>
      </c>
      <c r="H40" s="23">
        <f>generator_info!H40</f>
        <v>1</v>
      </c>
      <c r="I40" s="23">
        <f>generator_info!I40</f>
        <v>1</v>
      </c>
      <c r="J40" s="23">
        <f>generator_info!J40</f>
        <v>0</v>
      </c>
      <c r="K40" s="23">
        <f>generator_info!K40</f>
        <v>0</v>
      </c>
      <c r="L40" s="23">
        <f>generator_info!L40</f>
        <v>0</v>
      </c>
      <c r="M40" s="23">
        <f>generator_info!M40</f>
        <v>0</v>
      </c>
      <c r="N40" s="23">
        <f>generator_info!N40</f>
        <v>0</v>
      </c>
      <c r="O40" s="23">
        <f>generator_info!O40</f>
        <v>20</v>
      </c>
      <c r="P40" s="23">
        <f>generator_info!P40</f>
        <v>0.11</v>
      </c>
      <c r="Q40" s="23">
        <f>generator_info!Q40</f>
        <v>0.04</v>
      </c>
      <c r="R40" s="23">
        <f>generator_info!R40</f>
        <v>0</v>
      </c>
      <c r="S40" s="23">
        <f>generator_info!S40</f>
        <v>1</v>
      </c>
      <c r="T40" s="23">
        <f>generator_info!T40</f>
        <v>1</v>
      </c>
      <c r="U40" s="23">
        <f>generator_info!U40</f>
        <v>0</v>
      </c>
      <c r="V40" s="23">
        <f>generator_info!V40</f>
        <v>0</v>
      </c>
      <c r="W40" s="23">
        <f>generator_info!W40</f>
        <v>1</v>
      </c>
      <c r="X40" s="23">
        <f>generator_info!X40</f>
        <v>0</v>
      </c>
      <c r="Y40" s="23">
        <f>generator_info!Y40</f>
        <v>1</v>
      </c>
      <c r="Z40" s="23">
        <f>generator_info!Z40</f>
        <v>1</v>
      </c>
      <c r="AA40" s="23">
        <f>generator_info!AA40</f>
        <v>0</v>
      </c>
      <c r="AB40" s="23">
        <f>generator_info!AB40</f>
        <v>0</v>
      </c>
      <c r="AC40" s="23">
        <f>generator_info!AC40</f>
        <v>0</v>
      </c>
      <c r="AD40" s="23">
        <f>generator_info!AD40</f>
        <v>0</v>
      </c>
      <c r="AE40" s="23">
        <f>generator_info!AE40</f>
        <v>0</v>
      </c>
      <c r="AF40" s="23">
        <f>generator_info!AF40</f>
        <v>0</v>
      </c>
      <c r="AG40" s="23">
        <f>generator_info!AG40</f>
        <v>1</v>
      </c>
      <c r="AH40" s="23">
        <f>generator_info!AH40</f>
        <v>0</v>
      </c>
      <c r="AI40" s="23">
        <f>generator_info!AI40</f>
        <v>0</v>
      </c>
      <c r="AJ40" s="23">
        <f>generator_info!AJ40</f>
        <v>0</v>
      </c>
      <c r="AK40" s="23" t="str">
        <f>generator_info!AL40</f>
        <v>Same as new Biogas, 75% capital cost and fixed cost</v>
      </c>
    </row>
    <row r="41" spans="1:37" s="21" customFormat="1">
      <c r="A41" s="23">
        <f>generator_info!A41</f>
        <v>8</v>
      </c>
      <c r="B41" s="23">
        <f>generator_info!B41</f>
        <v>114</v>
      </c>
      <c r="C41" s="23" t="str">
        <f>generator_info!C41</f>
        <v>Bio_Gas_Internal_Combustion_Engine_Cogen_CCS</v>
      </c>
      <c r="D41" s="23">
        <f>generator_info!D41</f>
        <v>2020</v>
      </c>
      <c r="E41" s="23" t="str">
        <f>generator_info!E41</f>
        <v>Bio_Gas_CCS</v>
      </c>
      <c r="F41" s="23">
        <f>generator_info!F41</f>
        <v>91289</v>
      </c>
      <c r="G41" s="23">
        <f>generator_info!G41</f>
        <v>0</v>
      </c>
      <c r="H41" s="23">
        <f>generator_info!H41</f>
        <v>1</v>
      </c>
      <c r="I41" s="23">
        <f>generator_info!I41</f>
        <v>1</v>
      </c>
      <c r="J41" s="23">
        <f>generator_info!J41</f>
        <v>0</v>
      </c>
      <c r="K41" s="23">
        <f>generator_info!K41</f>
        <v>0</v>
      </c>
      <c r="L41" s="23">
        <f>generator_info!L41</f>
        <v>0</v>
      </c>
      <c r="M41" s="23">
        <f>generator_info!M41</f>
        <v>0</v>
      </c>
      <c r="N41" s="23">
        <f>generator_info!N41</f>
        <v>0</v>
      </c>
      <c r="O41" s="23">
        <f>generator_info!O41</f>
        <v>20</v>
      </c>
      <c r="P41" s="23">
        <f>generator_info!P41</f>
        <v>0.11</v>
      </c>
      <c r="Q41" s="23">
        <f>generator_info!Q41</f>
        <v>0.04</v>
      </c>
      <c r="R41" s="23">
        <f>generator_info!R41</f>
        <v>0</v>
      </c>
      <c r="S41" s="23">
        <f>generator_info!S41</f>
        <v>1</v>
      </c>
      <c r="T41" s="23">
        <f>generator_info!T41</f>
        <v>1</v>
      </c>
      <c r="U41" s="23">
        <f>generator_info!U41</f>
        <v>0</v>
      </c>
      <c r="V41" s="23">
        <f>generator_info!V41</f>
        <v>0</v>
      </c>
      <c r="W41" s="23">
        <f>generator_info!W41</f>
        <v>1</v>
      </c>
      <c r="X41" s="23">
        <f>generator_info!X41</f>
        <v>0</v>
      </c>
      <c r="Y41" s="23">
        <f>generator_info!Y41</f>
        <v>1</v>
      </c>
      <c r="Z41" s="23">
        <f>generator_info!Z41</f>
        <v>1</v>
      </c>
      <c r="AA41" s="23">
        <f>generator_info!AA41</f>
        <v>1</v>
      </c>
      <c r="AB41" s="23">
        <f>generator_info!AB41</f>
        <v>0</v>
      </c>
      <c r="AC41" s="23">
        <f>generator_info!AC41</f>
        <v>0</v>
      </c>
      <c r="AD41" s="23">
        <f>generator_info!AD41</f>
        <v>0</v>
      </c>
      <c r="AE41" s="23">
        <f>generator_info!AE41</f>
        <v>0</v>
      </c>
      <c r="AF41" s="23">
        <f>generator_info!AF41</f>
        <v>0</v>
      </c>
      <c r="AG41" s="23">
        <f>generator_info!AG41</f>
        <v>1</v>
      </c>
      <c r="AH41" s="23">
        <f>generator_info!AH41</f>
        <v>0</v>
      </c>
      <c r="AI41" s="23">
        <f>generator_info!AI41</f>
        <v>0</v>
      </c>
      <c r="AJ41" s="23">
        <f>generator_info!AJ41</f>
        <v>0</v>
      </c>
      <c r="AK41" s="23" t="str">
        <f>generator_info!AL41</f>
        <v>Heat rate derived in MySQL; same as non-CCS equivalent otherwise</v>
      </c>
    </row>
    <row r="42" spans="1:37" s="21" customFormat="1">
      <c r="A42" s="23">
        <f>generator_info!A42</f>
        <v>8</v>
      </c>
      <c r="B42" s="23">
        <f>generator_info!B42</f>
        <v>80</v>
      </c>
      <c r="C42" s="23" t="str">
        <f>generator_info!C42</f>
        <v>Bio_Gas_Internal_Combustion_Engine_EP</v>
      </c>
      <c r="D42" s="23">
        <f>generator_info!D42</f>
        <v>2010</v>
      </c>
      <c r="E42" s="23" t="str">
        <f>generator_info!E42</f>
        <v>Bio_Gas</v>
      </c>
      <c r="F42" s="23">
        <f>generator_info!F42</f>
        <v>91289</v>
      </c>
      <c r="G42" s="23">
        <f>generator_info!G42</f>
        <v>0</v>
      </c>
      <c r="H42" s="23">
        <f>generator_info!H42</f>
        <v>1</v>
      </c>
      <c r="I42" s="23">
        <f>generator_info!I42</f>
        <v>1</v>
      </c>
      <c r="J42" s="23">
        <f>generator_info!J42</f>
        <v>0</v>
      </c>
      <c r="K42" s="23">
        <f>generator_info!K42</f>
        <v>0</v>
      </c>
      <c r="L42" s="23">
        <f>generator_info!L42</f>
        <v>0</v>
      </c>
      <c r="M42" s="23">
        <f>generator_info!M42</f>
        <v>0</v>
      </c>
      <c r="N42" s="23">
        <f>generator_info!N42</f>
        <v>0</v>
      </c>
      <c r="O42" s="23">
        <f>generator_info!O42</f>
        <v>20</v>
      </c>
      <c r="P42" s="23">
        <f>generator_info!P42</f>
        <v>0.11</v>
      </c>
      <c r="Q42" s="23">
        <f>generator_info!Q42</f>
        <v>0.04</v>
      </c>
      <c r="R42" s="23">
        <f>generator_info!R42</f>
        <v>0</v>
      </c>
      <c r="S42" s="23">
        <f>generator_info!S42</f>
        <v>1</v>
      </c>
      <c r="T42" s="23">
        <f>generator_info!T42</f>
        <v>1</v>
      </c>
      <c r="U42" s="23">
        <f>generator_info!U42</f>
        <v>0</v>
      </c>
      <c r="V42" s="23">
        <f>generator_info!V42</f>
        <v>0</v>
      </c>
      <c r="W42" s="23">
        <f>generator_info!W42</f>
        <v>0</v>
      </c>
      <c r="X42" s="23">
        <f>generator_info!X42</f>
        <v>0</v>
      </c>
      <c r="Y42" s="23">
        <f>generator_info!Y42</f>
        <v>0</v>
      </c>
      <c r="Z42" s="23">
        <f>generator_info!Z42</f>
        <v>1</v>
      </c>
      <c r="AA42" s="23">
        <f>generator_info!AA42</f>
        <v>0</v>
      </c>
      <c r="AB42" s="23">
        <f>generator_info!AB42</f>
        <v>0</v>
      </c>
      <c r="AC42" s="23">
        <f>generator_info!AC42</f>
        <v>0</v>
      </c>
      <c r="AD42" s="23">
        <f>generator_info!AD42</f>
        <v>0</v>
      </c>
      <c r="AE42" s="23">
        <f>generator_info!AE42</f>
        <v>0</v>
      </c>
      <c r="AF42" s="23">
        <f>generator_info!AF42</f>
        <v>0</v>
      </c>
      <c r="AG42" s="23">
        <f>generator_info!AG42</f>
        <v>1</v>
      </c>
      <c r="AH42" s="23">
        <f>generator_info!AH42</f>
        <v>0</v>
      </c>
      <c r="AI42" s="23">
        <f>generator_info!AI42</f>
        <v>0</v>
      </c>
      <c r="AJ42" s="23">
        <f>generator_info!AJ42</f>
        <v>0</v>
      </c>
      <c r="AK42" s="23" t="str">
        <f>generator_info!AL42</f>
        <v>Same as new Biogas</v>
      </c>
    </row>
    <row r="43" spans="1:37" s="21" customFormat="1">
      <c r="A43" s="23">
        <f>generator_info!A43</f>
        <v>8</v>
      </c>
      <c r="B43" s="23">
        <f>generator_info!B43</f>
        <v>81</v>
      </c>
      <c r="C43" s="23" t="str">
        <f>generator_info!C43</f>
        <v>Bio_Gas_Internal_Combustion_Engine_Cogen_EP</v>
      </c>
      <c r="D43" s="23">
        <f>generator_info!D43</f>
        <v>2010</v>
      </c>
      <c r="E43" s="23" t="str">
        <f>generator_info!E43</f>
        <v>Bio_Gas</v>
      </c>
      <c r="F43" s="23">
        <f>generator_info!F43</f>
        <v>91289</v>
      </c>
      <c r="G43" s="23">
        <f>generator_info!G43</f>
        <v>0</v>
      </c>
      <c r="H43" s="23">
        <f>generator_info!H43</f>
        <v>1</v>
      </c>
      <c r="I43" s="23">
        <f>generator_info!I43</f>
        <v>1</v>
      </c>
      <c r="J43" s="23">
        <f>generator_info!J43</f>
        <v>0</v>
      </c>
      <c r="K43" s="23">
        <f>generator_info!K43</f>
        <v>0</v>
      </c>
      <c r="L43" s="23">
        <f>generator_info!L43</f>
        <v>0</v>
      </c>
      <c r="M43" s="23">
        <f>generator_info!M43</f>
        <v>0</v>
      </c>
      <c r="N43" s="23">
        <f>generator_info!N43</f>
        <v>0</v>
      </c>
      <c r="O43" s="23">
        <f>generator_info!O43</f>
        <v>20</v>
      </c>
      <c r="P43" s="23">
        <f>generator_info!P43</f>
        <v>0.11</v>
      </c>
      <c r="Q43" s="23">
        <f>generator_info!Q43</f>
        <v>0.04</v>
      </c>
      <c r="R43" s="23">
        <f>generator_info!R43</f>
        <v>0</v>
      </c>
      <c r="S43" s="23">
        <f>generator_info!S43</f>
        <v>1</v>
      </c>
      <c r="T43" s="23">
        <f>generator_info!T43</f>
        <v>1</v>
      </c>
      <c r="U43" s="23">
        <f>generator_info!U43</f>
        <v>0</v>
      </c>
      <c r="V43" s="23">
        <f>generator_info!V43</f>
        <v>0</v>
      </c>
      <c r="W43" s="23">
        <f>generator_info!W43</f>
        <v>1</v>
      </c>
      <c r="X43" s="23">
        <f>generator_info!X43</f>
        <v>0</v>
      </c>
      <c r="Y43" s="23">
        <f>generator_info!Y43</f>
        <v>0</v>
      </c>
      <c r="Z43" s="23">
        <f>generator_info!Z43</f>
        <v>1</v>
      </c>
      <c r="AA43" s="23">
        <f>generator_info!AA43</f>
        <v>0</v>
      </c>
      <c r="AB43" s="23">
        <f>generator_info!AB43</f>
        <v>0</v>
      </c>
      <c r="AC43" s="23">
        <f>generator_info!AC43</f>
        <v>0</v>
      </c>
      <c r="AD43" s="23">
        <f>generator_info!AD43</f>
        <v>0</v>
      </c>
      <c r="AE43" s="23">
        <f>generator_info!AE43</f>
        <v>0</v>
      </c>
      <c r="AF43" s="23">
        <f>generator_info!AF43</f>
        <v>0</v>
      </c>
      <c r="AG43" s="23">
        <f>generator_info!AG43</f>
        <v>1</v>
      </c>
      <c r="AH43" s="23">
        <f>generator_info!AH43</f>
        <v>0</v>
      </c>
      <c r="AI43" s="23">
        <f>generator_info!AI43</f>
        <v>0</v>
      </c>
      <c r="AJ43" s="23">
        <f>generator_info!AJ43</f>
        <v>0</v>
      </c>
      <c r="AK43" s="23" t="str">
        <f>generator_info!AL43</f>
        <v>Same as new Biogas, 75% capital cost and fixed cost</v>
      </c>
    </row>
    <row r="44" spans="1:37">
      <c r="A44" s="23">
        <f>generator_info!A44</f>
        <v>8</v>
      </c>
      <c r="B44" s="23">
        <f>generator_info!B44</f>
        <v>82</v>
      </c>
      <c r="C44" s="23" t="str">
        <f>generator_info!C44</f>
        <v>Bio_Gas_Steam_Turbine_EP</v>
      </c>
      <c r="D44" s="23">
        <f>generator_info!D44</f>
        <v>0</v>
      </c>
      <c r="E44" s="23" t="str">
        <f>generator_info!E44</f>
        <v>Bio_Gas</v>
      </c>
      <c r="F44" s="23">
        <f>generator_info!F44</f>
        <v>91289</v>
      </c>
      <c r="G44" s="23">
        <f>generator_info!G44</f>
        <v>0</v>
      </c>
      <c r="H44" s="23">
        <f>generator_info!H44</f>
        <v>2</v>
      </c>
      <c r="I44" s="23">
        <f>generator_info!I44</f>
        <v>0.2</v>
      </c>
      <c r="J44" s="23">
        <f>generator_info!J44</f>
        <v>0.8</v>
      </c>
      <c r="K44" s="23">
        <f>generator_info!K44</f>
        <v>0</v>
      </c>
      <c r="L44" s="23">
        <f>generator_info!L44</f>
        <v>0</v>
      </c>
      <c r="M44" s="23">
        <f>generator_info!M44</f>
        <v>0</v>
      </c>
      <c r="N44" s="23">
        <f>generator_info!N44</f>
        <v>0</v>
      </c>
      <c r="O44" s="23">
        <f>generator_info!O44</f>
        <v>40</v>
      </c>
      <c r="P44" s="23">
        <f>generator_info!P44</f>
        <v>0.1288</v>
      </c>
      <c r="Q44" s="23">
        <f>generator_info!Q44</f>
        <v>9.1499999999999998E-2</v>
      </c>
      <c r="R44" s="23">
        <f>generator_info!R44</f>
        <v>0</v>
      </c>
      <c r="S44" s="23">
        <f>generator_info!S44</f>
        <v>1</v>
      </c>
      <c r="T44" s="23">
        <f>generator_info!T44</f>
        <v>1</v>
      </c>
      <c r="U44" s="23">
        <f>generator_info!U44</f>
        <v>0</v>
      </c>
      <c r="V44" s="23">
        <f>generator_info!V44</f>
        <v>0</v>
      </c>
      <c r="W44" s="23">
        <f>generator_info!W44</f>
        <v>0</v>
      </c>
      <c r="X44" s="23">
        <f>generator_info!X44</f>
        <v>0</v>
      </c>
      <c r="Y44" s="23">
        <f>generator_info!Y44</f>
        <v>0</v>
      </c>
      <c r="Z44" s="23">
        <f>generator_info!Z44</f>
        <v>1</v>
      </c>
      <c r="AA44" s="23">
        <f>generator_info!AA44</f>
        <v>0</v>
      </c>
      <c r="AB44" s="23">
        <f>generator_info!AB44</f>
        <v>0</v>
      </c>
      <c r="AC44" s="23">
        <f>generator_info!AC44</f>
        <v>0</v>
      </c>
      <c r="AD44" s="23">
        <f>generator_info!AD44</f>
        <v>0</v>
      </c>
      <c r="AE44" s="23">
        <f>generator_info!AE44</f>
        <v>0</v>
      </c>
      <c r="AF44" s="23">
        <f>generator_info!AF44</f>
        <v>0</v>
      </c>
      <c r="AG44" s="23">
        <f>generator_info!AG44</f>
        <v>1</v>
      </c>
      <c r="AH44" s="23">
        <f>generator_info!AH44</f>
        <v>0</v>
      </c>
      <c r="AI44" s="23">
        <f>generator_info!AI44</f>
        <v>0</v>
      </c>
      <c r="AJ44" s="23">
        <f>generator_info!AJ44</f>
        <v>0</v>
      </c>
      <c r="AK44" s="23" t="str">
        <f>generator_info!AL44</f>
        <v>Everything but costs same as gas steam turbine; captial and fixed costs are assumed to be the gas steam turbine cost plus the difference between biogas and gas combustion turbine, except for VarO&amp;M, which was taken from bio solid steam turbine EP</v>
      </c>
    </row>
    <row r="45" spans="1:37">
      <c r="A45" s="23">
        <f>generator_info!A45</f>
        <v>8</v>
      </c>
      <c r="B45" s="23">
        <f>generator_info!B45</f>
        <v>85</v>
      </c>
      <c r="C45" s="23" t="str">
        <f>generator_info!C45</f>
        <v>Bio_Liquid_Steam_Turbine_Cogen_EP</v>
      </c>
      <c r="D45" s="23">
        <f>generator_info!D45</f>
        <v>0</v>
      </c>
      <c r="E45" s="23" t="str">
        <f>generator_info!E45</f>
        <v>Bio_Liquid</v>
      </c>
      <c r="F45" s="23">
        <f>generator_info!F45</f>
        <v>91289</v>
      </c>
      <c r="G45" s="23">
        <f>generator_info!G45</f>
        <v>0</v>
      </c>
      <c r="H45" s="23">
        <f>generator_info!H45</f>
        <v>2</v>
      </c>
      <c r="I45" s="23">
        <f>generator_info!I45</f>
        <v>0.2</v>
      </c>
      <c r="J45" s="23">
        <f>generator_info!J45</f>
        <v>0.8</v>
      </c>
      <c r="K45" s="23">
        <f>generator_info!K45</f>
        <v>0</v>
      </c>
      <c r="L45" s="23">
        <f>generator_info!L45</f>
        <v>0</v>
      </c>
      <c r="M45" s="23">
        <f>generator_info!M45</f>
        <v>0</v>
      </c>
      <c r="N45" s="23">
        <f>generator_info!N45</f>
        <v>0</v>
      </c>
      <c r="O45" s="23">
        <f>generator_info!O45</f>
        <v>40</v>
      </c>
      <c r="P45" s="23">
        <f>generator_info!P45</f>
        <v>0.09</v>
      </c>
      <c r="Q45" s="23">
        <f>generator_info!Q45</f>
        <v>7.5999999999999998E-2</v>
      </c>
      <c r="R45" s="23">
        <f>generator_info!R45</f>
        <v>0</v>
      </c>
      <c r="S45" s="23">
        <f>generator_info!S45</f>
        <v>1</v>
      </c>
      <c r="T45" s="23">
        <f>generator_info!T45</f>
        <v>1</v>
      </c>
      <c r="U45" s="23">
        <f>generator_info!U45</f>
        <v>0</v>
      </c>
      <c r="V45" s="23">
        <f>generator_info!V45</f>
        <v>0</v>
      </c>
      <c r="W45" s="23">
        <f>generator_info!W45</f>
        <v>1</v>
      </c>
      <c r="X45" s="23">
        <f>generator_info!X45</f>
        <v>0</v>
      </c>
      <c r="Y45" s="23">
        <f>generator_info!Y45</f>
        <v>0</v>
      </c>
      <c r="Z45" s="23">
        <f>generator_info!Z45</f>
        <v>1</v>
      </c>
      <c r="AA45" s="23">
        <f>generator_info!AA45</f>
        <v>0</v>
      </c>
      <c r="AB45" s="23">
        <f>generator_info!AB45</f>
        <v>0</v>
      </c>
      <c r="AC45" s="23">
        <f>generator_info!AC45</f>
        <v>0</v>
      </c>
      <c r="AD45" s="23">
        <f>generator_info!AD45</f>
        <v>0</v>
      </c>
      <c r="AE45" s="23">
        <f>generator_info!AE45</f>
        <v>0</v>
      </c>
      <c r="AF45" s="23">
        <f>generator_info!AF45</f>
        <v>0</v>
      </c>
      <c r="AG45" s="23">
        <f>generator_info!AG45</f>
        <v>1</v>
      </c>
      <c r="AH45" s="23">
        <f>generator_info!AH45</f>
        <v>0</v>
      </c>
      <c r="AI45" s="23">
        <f>generator_info!AI45</f>
        <v>0</v>
      </c>
      <c r="AJ45" s="23">
        <f>generator_info!AJ45</f>
        <v>0</v>
      </c>
      <c r="AK45" s="23" t="str">
        <f>generator_info!AL45</f>
        <v>Same as biomass steam turbine, 75% capital cost and fixed cost</v>
      </c>
    </row>
    <row r="46" spans="1:37">
      <c r="A46" s="23">
        <f>generator_info!A46</f>
        <v>8</v>
      </c>
      <c r="B46" s="23">
        <f>generator_info!B46</f>
        <v>106</v>
      </c>
      <c r="C46" s="23" t="str">
        <f>generator_info!C46</f>
        <v>Bio_Liquid_Steam_Turbine_Cogen</v>
      </c>
      <c r="D46" s="23">
        <f>generator_info!D46</f>
        <v>2010</v>
      </c>
      <c r="E46" s="23" t="str">
        <f>generator_info!E46</f>
        <v>Bio_Liquid</v>
      </c>
      <c r="F46" s="23">
        <f>generator_info!F46</f>
        <v>91289</v>
      </c>
      <c r="G46" s="23">
        <f>generator_info!G46</f>
        <v>0</v>
      </c>
      <c r="H46" s="23">
        <f>generator_info!H46</f>
        <v>2</v>
      </c>
      <c r="I46" s="23">
        <f>generator_info!I46</f>
        <v>0.2</v>
      </c>
      <c r="J46" s="23">
        <f>generator_info!J46</f>
        <v>0.8</v>
      </c>
      <c r="K46" s="23">
        <f>generator_info!K46</f>
        <v>0</v>
      </c>
      <c r="L46" s="23">
        <f>generator_info!L46</f>
        <v>0</v>
      </c>
      <c r="M46" s="23">
        <f>generator_info!M46</f>
        <v>0</v>
      </c>
      <c r="N46" s="23">
        <f>generator_info!N46</f>
        <v>0</v>
      </c>
      <c r="O46" s="23">
        <f>generator_info!O46</f>
        <v>40</v>
      </c>
      <c r="P46" s="23">
        <f>generator_info!P46</f>
        <v>0.09</v>
      </c>
      <c r="Q46" s="23">
        <f>generator_info!Q46</f>
        <v>7.5999999999999998E-2</v>
      </c>
      <c r="R46" s="23">
        <f>generator_info!R46</f>
        <v>0</v>
      </c>
      <c r="S46" s="23">
        <f>generator_info!S46</f>
        <v>1</v>
      </c>
      <c r="T46" s="23">
        <f>generator_info!T46</f>
        <v>1</v>
      </c>
      <c r="U46" s="23">
        <f>generator_info!U46</f>
        <v>0</v>
      </c>
      <c r="V46" s="23">
        <f>generator_info!V46</f>
        <v>0</v>
      </c>
      <c r="W46" s="23">
        <f>generator_info!W46</f>
        <v>1</v>
      </c>
      <c r="X46" s="23">
        <f>generator_info!X46</f>
        <v>0</v>
      </c>
      <c r="Y46" s="23">
        <f>generator_info!Y46</f>
        <v>1</v>
      </c>
      <c r="Z46" s="23">
        <f>generator_info!Z46</f>
        <v>1</v>
      </c>
      <c r="AA46" s="23">
        <f>generator_info!AA46</f>
        <v>0</v>
      </c>
      <c r="AB46" s="23">
        <f>generator_info!AB46</f>
        <v>0</v>
      </c>
      <c r="AC46" s="23">
        <f>generator_info!AC46</f>
        <v>0</v>
      </c>
      <c r="AD46" s="23">
        <f>generator_info!AD46</f>
        <v>0</v>
      </c>
      <c r="AE46" s="23">
        <f>generator_info!AE46</f>
        <v>0</v>
      </c>
      <c r="AF46" s="23">
        <f>generator_info!AF46</f>
        <v>0</v>
      </c>
      <c r="AG46" s="23">
        <f>generator_info!AG46</f>
        <v>1</v>
      </c>
      <c r="AH46" s="23">
        <f>generator_info!AH46</f>
        <v>0</v>
      </c>
      <c r="AI46" s="23">
        <f>generator_info!AI46</f>
        <v>0</v>
      </c>
      <c r="AJ46" s="23">
        <f>generator_info!AJ46</f>
        <v>0</v>
      </c>
      <c r="AK46" s="23" t="str">
        <f>generator_info!AL46</f>
        <v>Same as biomass steam turbine, 75% capital cost and fixed cost</v>
      </c>
    </row>
    <row r="47" spans="1:37">
      <c r="A47" s="23">
        <f>generator_info!A47</f>
        <v>8</v>
      </c>
      <c r="B47" s="23">
        <f>generator_info!B47</f>
        <v>115</v>
      </c>
      <c r="C47" s="23" t="str">
        <f>generator_info!C47</f>
        <v>Bio_Liquid_Steam_Turbine_Cogen_CCS</v>
      </c>
      <c r="D47" s="23">
        <f>generator_info!D47</f>
        <v>2020</v>
      </c>
      <c r="E47" s="23" t="str">
        <f>generator_info!E47</f>
        <v>Bio_Liquid_CCS</v>
      </c>
      <c r="F47" s="23">
        <f>generator_info!F47</f>
        <v>91289</v>
      </c>
      <c r="G47" s="23">
        <f>generator_info!G47</f>
        <v>0</v>
      </c>
      <c r="H47" s="23">
        <f>generator_info!H47</f>
        <v>2</v>
      </c>
      <c r="I47" s="23">
        <f>generator_info!I47</f>
        <v>0.2</v>
      </c>
      <c r="J47" s="23">
        <f>generator_info!J47</f>
        <v>0.8</v>
      </c>
      <c r="K47" s="23">
        <f>generator_info!K47</f>
        <v>0</v>
      </c>
      <c r="L47" s="23">
        <f>generator_info!L47</f>
        <v>0</v>
      </c>
      <c r="M47" s="23">
        <f>generator_info!M47</f>
        <v>0</v>
      </c>
      <c r="N47" s="23">
        <f>generator_info!N47</f>
        <v>0</v>
      </c>
      <c r="O47" s="23">
        <f>generator_info!O47</f>
        <v>40</v>
      </c>
      <c r="P47" s="23">
        <f>generator_info!P47</f>
        <v>0.09</v>
      </c>
      <c r="Q47" s="23">
        <f>generator_info!Q47</f>
        <v>7.5999999999999998E-2</v>
      </c>
      <c r="R47" s="23">
        <f>generator_info!R47</f>
        <v>0</v>
      </c>
      <c r="S47" s="23">
        <f>generator_info!S47</f>
        <v>1</v>
      </c>
      <c r="T47" s="23">
        <f>generator_info!T47</f>
        <v>1</v>
      </c>
      <c r="U47" s="23">
        <f>generator_info!U47</f>
        <v>0</v>
      </c>
      <c r="V47" s="23">
        <f>generator_info!V47</f>
        <v>0</v>
      </c>
      <c r="W47" s="23">
        <f>generator_info!W47</f>
        <v>1</v>
      </c>
      <c r="X47" s="23">
        <f>generator_info!X47</f>
        <v>0</v>
      </c>
      <c r="Y47" s="23">
        <f>generator_info!Y47</f>
        <v>1</v>
      </c>
      <c r="Z47" s="23">
        <f>generator_info!Z47</f>
        <v>1</v>
      </c>
      <c r="AA47" s="23">
        <f>generator_info!AA47</f>
        <v>1</v>
      </c>
      <c r="AB47" s="23">
        <f>generator_info!AB47</f>
        <v>0</v>
      </c>
      <c r="AC47" s="23">
        <f>generator_info!AC47</f>
        <v>0</v>
      </c>
      <c r="AD47" s="23">
        <f>generator_info!AD47</f>
        <v>0</v>
      </c>
      <c r="AE47" s="23">
        <f>generator_info!AE47</f>
        <v>0</v>
      </c>
      <c r="AF47" s="23">
        <f>generator_info!AF47</f>
        <v>0</v>
      </c>
      <c r="AG47" s="23">
        <f>generator_info!AG47</f>
        <v>1</v>
      </c>
      <c r="AH47" s="23">
        <f>generator_info!AH47</f>
        <v>0</v>
      </c>
      <c r="AI47" s="23">
        <f>generator_info!AI47</f>
        <v>0</v>
      </c>
      <c r="AJ47" s="23">
        <f>generator_info!AJ47</f>
        <v>0</v>
      </c>
      <c r="AK47" s="23" t="str">
        <f>generator_info!AL47</f>
        <v>Same as non-CCS version; heat rate derived in MySQL</v>
      </c>
    </row>
    <row r="48" spans="1:37">
      <c r="A48" s="23">
        <f>generator_info!A48</f>
        <v>8</v>
      </c>
      <c r="B48" s="23">
        <f>generator_info!B48</f>
        <v>22</v>
      </c>
      <c r="C48" s="23" t="str">
        <f>generator_info!C48</f>
        <v>Nuclear_EP</v>
      </c>
      <c r="D48" s="23">
        <f>generator_info!D48</f>
        <v>0</v>
      </c>
      <c r="E48" s="23" t="str">
        <f>generator_info!E48</f>
        <v>Uranium</v>
      </c>
      <c r="F48" s="23">
        <f>generator_info!F48</f>
        <v>91289</v>
      </c>
      <c r="G48" s="23">
        <f>generator_info!G48</f>
        <v>0</v>
      </c>
      <c r="H48" s="23">
        <f>generator_info!H48</f>
        <v>6</v>
      </c>
      <c r="I48" s="23">
        <f>generator_info!I48</f>
        <v>0.56000000000000005</v>
      </c>
      <c r="J48" s="23">
        <f>generator_info!J48</f>
        <v>0.2</v>
      </c>
      <c r="K48" s="23">
        <f>generator_info!K48</f>
        <v>0.14000000000000001</v>
      </c>
      <c r="L48" s="23">
        <f>generator_info!L48</f>
        <v>0.06</v>
      </c>
      <c r="M48" s="23">
        <f>generator_info!M48</f>
        <v>0.02</v>
      </c>
      <c r="N48" s="23">
        <f>generator_info!N48</f>
        <v>0.02</v>
      </c>
      <c r="O48" s="23">
        <f>generator_info!O48</f>
        <v>40</v>
      </c>
      <c r="P48" s="23">
        <f>generator_info!P48</f>
        <v>0.04</v>
      </c>
      <c r="Q48" s="23">
        <f>generator_info!Q48</f>
        <v>0.06</v>
      </c>
      <c r="R48" s="23">
        <f>generator_info!R48</f>
        <v>0</v>
      </c>
      <c r="S48" s="23">
        <f>generator_info!S48</f>
        <v>1</v>
      </c>
      <c r="T48" s="23">
        <f>generator_info!T48</f>
        <v>1</v>
      </c>
      <c r="U48" s="23">
        <f>generator_info!U48</f>
        <v>0</v>
      </c>
      <c r="V48" s="23">
        <f>generator_info!V48</f>
        <v>0</v>
      </c>
      <c r="W48" s="23">
        <f>generator_info!W48</f>
        <v>0</v>
      </c>
      <c r="X48" s="23">
        <f>generator_info!X48</f>
        <v>0</v>
      </c>
      <c r="Y48" s="23">
        <f>generator_info!Y48</f>
        <v>0</v>
      </c>
      <c r="Z48" s="23">
        <f>generator_info!Z48</f>
        <v>0</v>
      </c>
      <c r="AA48" s="23">
        <f>generator_info!AA48</f>
        <v>0</v>
      </c>
      <c r="AB48" s="23">
        <f>generator_info!AB48</f>
        <v>0</v>
      </c>
      <c r="AC48" s="23">
        <f>generator_info!AC48</f>
        <v>0</v>
      </c>
      <c r="AD48" s="23">
        <f>generator_info!AD48</f>
        <v>0</v>
      </c>
      <c r="AE48" s="23">
        <f>generator_info!AE48</f>
        <v>0</v>
      </c>
      <c r="AF48" s="23">
        <f>generator_info!AF48</f>
        <v>0</v>
      </c>
      <c r="AG48" s="23">
        <f>generator_info!AG48</f>
        <v>1</v>
      </c>
      <c r="AH48" s="23">
        <f>generator_info!AH48</f>
        <v>0</v>
      </c>
      <c r="AI48" s="23">
        <f>generator_info!AI48</f>
        <v>0</v>
      </c>
      <c r="AJ48" s="23">
        <f>generator_info!AJ48</f>
        <v>0</v>
      </c>
      <c r="AK48" s="23">
        <f>generator_info!AL48</f>
        <v>0</v>
      </c>
    </row>
    <row r="49" spans="1:37">
      <c r="A49" s="23">
        <f>generator_info!A49</f>
        <v>8</v>
      </c>
      <c r="B49" s="23">
        <f>generator_info!B49</f>
        <v>13</v>
      </c>
      <c r="C49" s="23" t="str">
        <f>generator_info!C49</f>
        <v>Nuclear</v>
      </c>
      <c r="D49" s="23">
        <f>generator_info!D49</f>
        <v>2010</v>
      </c>
      <c r="E49" s="23" t="str">
        <f>generator_info!E49</f>
        <v>Uranium</v>
      </c>
      <c r="F49" s="23">
        <f>generator_info!F49</f>
        <v>91289</v>
      </c>
      <c r="G49" s="23">
        <f>generator_info!G49</f>
        <v>9.7200000000000006</v>
      </c>
      <c r="H49" s="23">
        <f>generator_info!H49</f>
        <v>6</v>
      </c>
      <c r="I49" s="23">
        <f>generator_info!I49</f>
        <v>0.56000000000000005</v>
      </c>
      <c r="J49" s="23">
        <f>generator_info!J49</f>
        <v>0.2</v>
      </c>
      <c r="K49" s="23">
        <f>generator_info!K49</f>
        <v>0.14000000000000001</v>
      </c>
      <c r="L49" s="23">
        <f>generator_info!L49</f>
        <v>0.06</v>
      </c>
      <c r="M49" s="23">
        <f>generator_info!M49</f>
        <v>0.02</v>
      </c>
      <c r="N49" s="23">
        <f>generator_info!N49</f>
        <v>0.02</v>
      </c>
      <c r="O49" s="23">
        <f>generator_info!O49</f>
        <v>40</v>
      </c>
      <c r="P49" s="23">
        <f>generator_info!P49</f>
        <v>0.04</v>
      </c>
      <c r="Q49" s="23">
        <f>generator_info!Q49</f>
        <v>0.06</v>
      </c>
      <c r="R49" s="23">
        <f>generator_info!R49</f>
        <v>0</v>
      </c>
      <c r="S49" s="23">
        <f>generator_info!S49</f>
        <v>0</v>
      </c>
      <c r="T49" s="23">
        <f>generator_info!T49</f>
        <v>1</v>
      </c>
      <c r="U49" s="23">
        <f>generator_info!U49</f>
        <v>0</v>
      </c>
      <c r="V49" s="23">
        <f>generator_info!V49</f>
        <v>0</v>
      </c>
      <c r="W49" s="23">
        <f>generator_info!W49</f>
        <v>0</v>
      </c>
      <c r="X49" s="23">
        <f>generator_info!X49</f>
        <v>1000</v>
      </c>
      <c r="Y49" s="23">
        <f>generator_info!Y49</f>
        <v>1</v>
      </c>
      <c r="Z49" s="23">
        <f>generator_info!Z49</f>
        <v>0</v>
      </c>
      <c r="AA49" s="23">
        <f>generator_info!AA49</f>
        <v>0</v>
      </c>
      <c r="AB49" s="23">
        <f>generator_info!AB49</f>
        <v>0</v>
      </c>
      <c r="AC49" s="23">
        <f>generator_info!AC49</f>
        <v>0</v>
      </c>
      <c r="AD49" s="23">
        <f>generator_info!AD49</f>
        <v>0</v>
      </c>
      <c r="AE49" s="23">
        <f>generator_info!AE49</f>
        <v>0</v>
      </c>
      <c r="AF49" s="23">
        <f>generator_info!AF49</f>
        <v>0</v>
      </c>
      <c r="AG49" s="23">
        <f>generator_info!AG49</f>
        <v>1</v>
      </c>
      <c r="AH49" s="23">
        <f>generator_info!AH49</f>
        <v>0</v>
      </c>
      <c r="AI49" s="23">
        <f>generator_info!AI49</f>
        <v>0</v>
      </c>
      <c r="AJ49" s="23">
        <f>generator_info!AJ49</f>
        <v>0</v>
      </c>
      <c r="AK49" s="23">
        <f>generator_info!AL49</f>
        <v>0</v>
      </c>
    </row>
    <row r="50" spans="1:37">
      <c r="A50" s="23">
        <f>generator_info!A50</f>
        <v>8</v>
      </c>
      <c r="B50" s="23">
        <f>generator_info!B50</f>
        <v>21</v>
      </c>
      <c r="C50" s="23" t="str">
        <f>generator_info!C50</f>
        <v>Geothermal_EP</v>
      </c>
      <c r="D50" s="23">
        <f>generator_info!D50</f>
        <v>0</v>
      </c>
      <c r="E50" s="23" t="str">
        <f>generator_info!E50</f>
        <v>Geothermal</v>
      </c>
      <c r="F50" s="23">
        <f>generator_info!F50</f>
        <v>91289</v>
      </c>
      <c r="G50" s="23">
        <f>generator_info!G50</f>
        <v>0</v>
      </c>
      <c r="H50" s="23">
        <f>generator_info!H50</f>
        <v>3</v>
      </c>
      <c r="I50" s="23">
        <f>generator_info!I50</f>
        <v>0.2</v>
      </c>
      <c r="J50" s="23">
        <f>generator_info!J50</f>
        <v>0.4</v>
      </c>
      <c r="K50" s="23">
        <f>generator_info!K50</f>
        <v>0.4</v>
      </c>
      <c r="L50" s="23">
        <f>generator_info!L50</f>
        <v>0</v>
      </c>
      <c r="M50" s="23">
        <f>generator_info!M50</f>
        <v>0</v>
      </c>
      <c r="N50" s="23">
        <f>generator_info!N50</f>
        <v>0</v>
      </c>
      <c r="O50" s="23">
        <f>generator_info!O50</f>
        <v>30</v>
      </c>
      <c r="P50" s="23">
        <f>generator_info!P50</f>
        <v>7.4999999999999997E-3</v>
      </c>
      <c r="Q50" s="23">
        <f>generator_info!Q50</f>
        <v>2.41E-2</v>
      </c>
      <c r="R50" s="23">
        <f>generator_info!R50</f>
        <v>0</v>
      </c>
      <c r="S50" s="23">
        <f>generator_info!S50</f>
        <v>1</v>
      </c>
      <c r="T50" s="23">
        <f>generator_info!T50</f>
        <v>1</v>
      </c>
      <c r="U50" s="23">
        <f>generator_info!U50</f>
        <v>0</v>
      </c>
      <c r="V50" s="23">
        <f>generator_info!V50</f>
        <v>0</v>
      </c>
      <c r="W50" s="23">
        <f>generator_info!W50</f>
        <v>0</v>
      </c>
      <c r="X50" s="23">
        <f>generator_info!X50</f>
        <v>0</v>
      </c>
      <c r="Y50" s="23">
        <f>generator_info!Y50</f>
        <v>0</v>
      </c>
      <c r="Z50" s="23">
        <f>generator_info!Z50</f>
        <v>0</v>
      </c>
      <c r="AA50" s="23">
        <f>generator_info!AA50</f>
        <v>0</v>
      </c>
      <c r="AB50" s="23">
        <f>generator_info!AB50</f>
        <v>0</v>
      </c>
      <c r="AC50" s="23">
        <f>generator_info!AC50</f>
        <v>0</v>
      </c>
      <c r="AD50" s="23">
        <f>generator_info!AD50</f>
        <v>0</v>
      </c>
      <c r="AE50" s="23">
        <f>generator_info!AE50</f>
        <v>0</v>
      </c>
      <c r="AF50" s="23">
        <f>generator_info!AF50</f>
        <v>0</v>
      </c>
      <c r="AG50" s="23">
        <f>generator_info!AG50</f>
        <v>1</v>
      </c>
      <c r="AH50" s="23">
        <f>generator_info!AH50</f>
        <v>0</v>
      </c>
      <c r="AI50" s="23">
        <f>generator_info!AI50</f>
        <v>0</v>
      </c>
      <c r="AJ50" s="23">
        <f>generator_info!AJ50</f>
        <v>0</v>
      </c>
      <c r="AK50" s="23">
        <f>generator_info!AL50</f>
        <v>0</v>
      </c>
    </row>
    <row r="51" spans="1:37">
      <c r="A51" s="23">
        <f>generator_info!A51</f>
        <v>8</v>
      </c>
      <c r="B51" s="23">
        <f>generator_info!B51</f>
        <v>14</v>
      </c>
      <c r="C51" s="23" t="str">
        <f>generator_info!C51</f>
        <v>Geothermal</v>
      </c>
      <c r="D51" s="23">
        <f>generator_info!D51</f>
        <v>2010</v>
      </c>
      <c r="E51" s="23" t="str">
        <f>generator_info!E51</f>
        <v>Geothermal</v>
      </c>
      <c r="F51" s="23">
        <f>generator_info!F51</f>
        <v>65639</v>
      </c>
      <c r="G51" s="23">
        <f>generator_info!G51</f>
        <v>0</v>
      </c>
      <c r="H51" s="23">
        <f>generator_info!H51</f>
        <v>3</v>
      </c>
      <c r="I51" s="23">
        <f>generator_info!I51</f>
        <v>0.2</v>
      </c>
      <c r="J51" s="23">
        <f>generator_info!J51</f>
        <v>0.4</v>
      </c>
      <c r="K51" s="23">
        <f>generator_info!K51</f>
        <v>0.4</v>
      </c>
      <c r="L51" s="23">
        <f>generator_info!L51</f>
        <v>0</v>
      </c>
      <c r="M51" s="23">
        <f>generator_info!M51</f>
        <v>0</v>
      </c>
      <c r="N51" s="23">
        <f>generator_info!N51</f>
        <v>0</v>
      </c>
      <c r="O51" s="23">
        <f>generator_info!O51</f>
        <v>30</v>
      </c>
      <c r="P51" s="23">
        <f>generator_info!P51</f>
        <v>7.4999999999999997E-3</v>
      </c>
      <c r="Q51" s="23">
        <f>generator_info!Q51</f>
        <v>2.41E-2</v>
      </c>
      <c r="R51" s="23">
        <f>generator_info!R51</f>
        <v>0</v>
      </c>
      <c r="S51" s="23">
        <f>generator_info!S51</f>
        <v>1</v>
      </c>
      <c r="T51" s="23">
        <f>generator_info!T51</f>
        <v>1</v>
      </c>
      <c r="U51" s="23">
        <f>generator_info!U51</f>
        <v>0</v>
      </c>
      <c r="V51" s="23">
        <f>generator_info!V51</f>
        <v>0</v>
      </c>
      <c r="W51" s="23">
        <f>generator_info!W51</f>
        <v>0</v>
      </c>
      <c r="X51" s="23">
        <f>generator_info!X51</f>
        <v>0</v>
      </c>
      <c r="Y51" s="23">
        <f>generator_info!Y51</f>
        <v>1</v>
      </c>
      <c r="Z51" s="23">
        <f>generator_info!Z51</f>
        <v>0</v>
      </c>
      <c r="AA51" s="23">
        <f>generator_info!AA51</f>
        <v>0</v>
      </c>
      <c r="AB51" s="23">
        <f>generator_info!AB51</f>
        <v>0</v>
      </c>
      <c r="AC51" s="23">
        <f>generator_info!AC51</f>
        <v>0</v>
      </c>
      <c r="AD51" s="23">
        <f>generator_info!AD51</f>
        <v>0</v>
      </c>
      <c r="AE51" s="23">
        <f>generator_info!AE51</f>
        <v>0</v>
      </c>
      <c r="AF51" s="23">
        <f>generator_info!AF51</f>
        <v>0</v>
      </c>
      <c r="AG51" s="23">
        <f>generator_info!AG51</f>
        <v>1</v>
      </c>
      <c r="AH51" s="23">
        <f>generator_info!AH51</f>
        <v>0</v>
      </c>
      <c r="AI51" s="23">
        <f>generator_info!AI51</f>
        <v>0</v>
      </c>
      <c r="AJ51" s="23">
        <f>generator_info!AJ51</f>
        <v>0</v>
      </c>
      <c r="AK51" s="23">
        <f>generator_info!AL51</f>
        <v>0</v>
      </c>
    </row>
    <row r="52" spans="1:37">
      <c r="A52" s="23">
        <f>generator_info!A52</f>
        <v>8</v>
      </c>
      <c r="B52" s="23">
        <f>generator_info!B52</f>
        <v>6</v>
      </c>
      <c r="C52" s="23" t="str">
        <f>generator_info!C52</f>
        <v>Residential_PV</v>
      </c>
      <c r="D52" s="23">
        <f>generator_info!D52</f>
        <v>2010</v>
      </c>
      <c r="E52" s="23" t="str">
        <f>generator_info!E52</f>
        <v>Solar</v>
      </c>
      <c r="F52" s="23">
        <f>generator_info!F52</f>
        <v>0</v>
      </c>
      <c r="G52" s="23">
        <f>generator_info!G52</f>
        <v>0</v>
      </c>
      <c r="H52" s="23">
        <f>generator_info!H52</f>
        <v>1</v>
      </c>
      <c r="I52" s="23">
        <f>generator_info!I52</f>
        <v>1</v>
      </c>
      <c r="J52" s="23">
        <f>generator_info!J52</f>
        <v>0</v>
      </c>
      <c r="K52" s="23">
        <f>generator_info!K52</f>
        <v>0</v>
      </c>
      <c r="L52" s="23">
        <f>generator_info!L52</f>
        <v>0</v>
      </c>
      <c r="M52" s="23">
        <f>generator_info!M52</f>
        <v>0</v>
      </c>
      <c r="N52" s="23">
        <f>generator_info!N52</f>
        <v>0</v>
      </c>
      <c r="O52" s="23">
        <f>generator_info!O52</f>
        <v>20</v>
      </c>
      <c r="P52" s="23">
        <f>generator_info!P52</f>
        <v>0</v>
      </c>
      <c r="Q52" s="23">
        <f>generator_info!Q52</f>
        <v>0.02</v>
      </c>
      <c r="R52" s="23">
        <f>generator_info!R52</f>
        <v>1</v>
      </c>
      <c r="S52" s="23">
        <f>generator_info!S52</f>
        <v>1</v>
      </c>
      <c r="T52" s="23">
        <f>generator_info!T52</f>
        <v>0</v>
      </c>
      <c r="U52" s="23">
        <f>generator_info!U52</f>
        <v>0</v>
      </c>
      <c r="V52" s="23">
        <f>generator_info!V52</f>
        <v>0</v>
      </c>
      <c r="W52" s="23">
        <f>generator_info!W52</f>
        <v>0</v>
      </c>
      <c r="X52" s="23">
        <f>generator_info!X52</f>
        <v>0</v>
      </c>
      <c r="Y52" s="23">
        <f>generator_info!Y52</f>
        <v>1</v>
      </c>
      <c r="Z52" s="23">
        <f>generator_info!Z52</f>
        <v>0</v>
      </c>
      <c r="AA52" s="23">
        <f>generator_info!AA52</f>
        <v>0</v>
      </c>
      <c r="AB52" s="23">
        <f>generator_info!AB52</f>
        <v>0</v>
      </c>
      <c r="AC52" s="23">
        <f>generator_info!AC52</f>
        <v>0</v>
      </c>
      <c r="AD52" s="23">
        <f>generator_info!AD52</f>
        <v>0</v>
      </c>
      <c r="AE52" s="23">
        <f>generator_info!AE52</f>
        <v>0</v>
      </c>
      <c r="AF52" s="23">
        <f>generator_info!AF52</f>
        <v>0</v>
      </c>
      <c r="AG52" s="23">
        <f>generator_info!AG52</f>
        <v>0</v>
      </c>
      <c r="AH52" s="23">
        <f>generator_info!AH52</f>
        <v>0</v>
      </c>
      <c r="AI52" s="23">
        <f>generator_info!AI52</f>
        <v>0</v>
      </c>
      <c r="AJ52" s="23">
        <f>generator_info!AJ52</f>
        <v>0</v>
      </c>
      <c r="AK52" s="23">
        <f>generator_info!AL52</f>
        <v>0</v>
      </c>
    </row>
    <row r="53" spans="1:37">
      <c r="A53" s="23">
        <f>generator_info!A53</f>
        <v>8</v>
      </c>
      <c r="B53" s="23">
        <f>generator_info!B53</f>
        <v>25</v>
      </c>
      <c r="C53" s="23" t="str">
        <f>generator_info!C53</f>
        <v>Commercial_PV</v>
      </c>
      <c r="D53" s="23">
        <f>generator_info!D53</f>
        <v>2010</v>
      </c>
      <c r="E53" s="23" t="str">
        <f>generator_info!E53</f>
        <v>Solar</v>
      </c>
      <c r="F53" s="23">
        <f>generator_info!F53</f>
        <v>0</v>
      </c>
      <c r="G53" s="23">
        <f>generator_info!G53</f>
        <v>0</v>
      </c>
      <c r="H53" s="23">
        <f>generator_info!H53</f>
        <v>1</v>
      </c>
      <c r="I53" s="23">
        <f>generator_info!I53</f>
        <v>1</v>
      </c>
      <c r="J53" s="23">
        <f>generator_info!J53</f>
        <v>0</v>
      </c>
      <c r="K53" s="23">
        <f>generator_info!K53</f>
        <v>0</v>
      </c>
      <c r="L53" s="23">
        <f>generator_info!L53</f>
        <v>0</v>
      </c>
      <c r="M53" s="23">
        <f>generator_info!M53</f>
        <v>0</v>
      </c>
      <c r="N53" s="23">
        <f>generator_info!N53</f>
        <v>0</v>
      </c>
      <c r="O53" s="23">
        <f>generator_info!O53</f>
        <v>20</v>
      </c>
      <c r="P53" s="23">
        <f>generator_info!P53</f>
        <v>0</v>
      </c>
      <c r="Q53" s="23">
        <f>generator_info!Q53</f>
        <v>0.02</v>
      </c>
      <c r="R53" s="23">
        <f>generator_info!R53</f>
        <v>1</v>
      </c>
      <c r="S53" s="23">
        <f>generator_info!S53</f>
        <v>1</v>
      </c>
      <c r="T53" s="23">
        <f>generator_info!T53</f>
        <v>0</v>
      </c>
      <c r="U53" s="23">
        <f>generator_info!U53</f>
        <v>0</v>
      </c>
      <c r="V53" s="23">
        <f>generator_info!V53</f>
        <v>0</v>
      </c>
      <c r="W53" s="23">
        <f>generator_info!W53</f>
        <v>0</v>
      </c>
      <c r="X53" s="23">
        <f>generator_info!X53</f>
        <v>0</v>
      </c>
      <c r="Y53" s="23">
        <f>generator_info!Y53</f>
        <v>1</v>
      </c>
      <c r="Z53" s="23">
        <f>generator_info!Z53</f>
        <v>0</v>
      </c>
      <c r="AA53" s="23">
        <f>generator_info!AA53</f>
        <v>0</v>
      </c>
      <c r="AB53" s="23">
        <f>generator_info!AB53</f>
        <v>0</v>
      </c>
      <c r="AC53" s="23">
        <f>generator_info!AC53</f>
        <v>0</v>
      </c>
      <c r="AD53" s="23">
        <f>generator_info!AD53</f>
        <v>0</v>
      </c>
      <c r="AE53" s="23">
        <f>generator_info!AE53</f>
        <v>0</v>
      </c>
      <c r="AF53" s="23">
        <f>generator_info!AF53</f>
        <v>0</v>
      </c>
      <c r="AG53" s="23">
        <f>generator_info!AG53</f>
        <v>0</v>
      </c>
      <c r="AH53" s="23">
        <f>generator_info!AH53</f>
        <v>0</v>
      </c>
      <c r="AI53" s="23">
        <f>generator_info!AI53</f>
        <v>0</v>
      </c>
      <c r="AJ53" s="23">
        <f>generator_info!AJ53</f>
        <v>0</v>
      </c>
      <c r="AK53" s="23">
        <f>generator_info!AL53</f>
        <v>0</v>
      </c>
    </row>
    <row r="54" spans="1:37">
      <c r="A54" s="23">
        <f>generator_info!A54</f>
        <v>8</v>
      </c>
      <c r="B54" s="23">
        <f>generator_info!B54</f>
        <v>26</v>
      </c>
      <c r="C54" s="23" t="str">
        <f>generator_info!C54</f>
        <v>Central_PV</v>
      </c>
      <c r="D54" s="23">
        <f>generator_info!D54</f>
        <v>2010</v>
      </c>
      <c r="E54" s="23" t="str">
        <f>generator_info!E54</f>
        <v>Solar</v>
      </c>
      <c r="F54" s="23">
        <f>generator_info!F54</f>
        <v>65639</v>
      </c>
      <c r="G54" s="23">
        <f>generator_info!G54</f>
        <v>0</v>
      </c>
      <c r="H54" s="23">
        <f>generator_info!H54</f>
        <v>1</v>
      </c>
      <c r="I54" s="23">
        <f>generator_info!I54</f>
        <v>1</v>
      </c>
      <c r="J54" s="23">
        <f>generator_info!J54</f>
        <v>0</v>
      </c>
      <c r="K54" s="23">
        <f>generator_info!K54</f>
        <v>0</v>
      </c>
      <c r="L54" s="23">
        <f>generator_info!L54</f>
        <v>0</v>
      </c>
      <c r="M54" s="23">
        <f>generator_info!M54</f>
        <v>0</v>
      </c>
      <c r="N54" s="23">
        <f>generator_info!N54</f>
        <v>0</v>
      </c>
      <c r="O54" s="23">
        <f>generator_info!O54</f>
        <v>20</v>
      </c>
      <c r="P54" s="23">
        <f>generator_info!P54</f>
        <v>0</v>
      </c>
      <c r="Q54" s="23">
        <f>generator_info!Q54</f>
        <v>0.02</v>
      </c>
      <c r="R54" s="23">
        <f>generator_info!R54</f>
        <v>1</v>
      </c>
      <c r="S54" s="23">
        <f>generator_info!S54</f>
        <v>1</v>
      </c>
      <c r="T54" s="23">
        <f>generator_info!T54</f>
        <v>0</v>
      </c>
      <c r="U54" s="23">
        <f>generator_info!U54</f>
        <v>0</v>
      </c>
      <c r="V54" s="23">
        <f>generator_info!V54</f>
        <v>0</v>
      </c>
      <c r="W54" s="23">
        <f>generator_info!W54</f>
        <v>0</v>
      </c>
      <c r="X54" s="23">
        <f>generator_info!X54</f>
        <v>0</v>
      </c>
      <c r="Y54" s="23">
        <f>generator_info!Y54</f>
        <v>1</v>
      </c>
      <c r="Z54" s="23">
        <f>generator_info!Z54</f>
        <v>1</v>
      </c>
      <c r="AA54" s="23">
        <f>generator_info!AA54</f>
        <v>0</v>
      </c>
      <c r="AB54" s="23">
        <f>generator_info!AB54</f>
        <v>0</v>
      </c>
      <c r="AC54" s="23">
        <f>generator_info!AC54</f>
        <v>0</v>
      </c>
      <c r="AD54" s="23">
        <f>generator_info!AD54</f>
        <v>0</v>
      </c>
      <c r="AE54" s="23">
        <f>generator_info!AE54</f>
        <v>0</v>
      </c>
      <c r="AF54" s="23">
        <f>generator_info!AF54</f>
        <v>0</v>
      </c>
      <c r="AG54" s="23">
        <f>generator_info!AG54</f>
        <v>0</v>
      </c>
      <c r="AH54" s="23">
        <f>generator_info!AH54</f>
        <v>0</v>
      </c>
      <c r="AI54" s="23">
        <f>generator_info!AI54</f>
        <v>0</v>
      </c>
      <c r="AJ54" s="23">
        <f>generator_info!AJ54</f>
        <v>0</v>
      </c>
      <c r="AK54" s="23">
        <f>generator_info!AL54</f>
        <v>0</v>
      </c>
    </row>
    <row r="55" spans="1:37">
      <c r="A55" s="23">
        <f>generator_info!A55</f>
        <v>8</v>
      </c>
      <c r="B55" s="23">
        <f>generator_info!B55</f>
        <v>27</v>
      </c>
      <c r="C55" s="23" t="str">
        <f>generator_info!C55</f>
        <v>CSP_Trough_No_Storage</v>
      </c>
      <c r="D55" s="23">
        <f>generator_info!D55</f>
        <v>2010</v>
      </c>
      <c r="E55" s="23" t="str">
        <f>generator_info!E55</f>
        <v>Solar</v>
      </c>
      <c r="F55" s="23">
        <f>generator_info!F55</f>
        <v>65639</v>
      </c>
      <c r="G55" s="23">
        <f>generator_info!G55</f>
        <v>0</v>
      </c>
      <c r="H55" s="23">
        <f>generator_info!H55</f>
        <v>1</v>
      </c>
      <c r="I55" s="23">
        <f>generator_info!I55</f>
        <v>1</v>
      </c>
      <c r="J55" s="23">
        <f>generator_info!J55</f>
        <v>0</v>
      </c>
      <c r="K55" s="23">
        <f>generator_info!K55</f>
        <v>0</v>
      </c>
      <c r="L55" s="23">
        <f>generator_info!L55</f>
        <v>0</v>
      </c>
      <c r="M55" s="23">
        <f>generator_info!M55</f>
        <v>0</v>
      </c>
      <c r="N55" s="23">
        <f>generator_info!N55</f>
        <v>0</v>
      </c>
      <c r="O55" s="23">
        <f>generator_info!O55</f>
        <v>20</v>
      </c>
      <c r="P55" s="23">
        <f>generator_info!P55</f>
        <v>0.06</v>
      </c>
      <c r="Q55" s="23">
        <f>generator_info!Q55</f>
        <v>0</v>
      </c>
      <c r="R55" s="23">
        <f>generator_info!R55</f>
        <v>1</v>
      </c>
      <c r="S55" s="23">
        <f>generator_info!S55</f>
        <v>1</v>
      </c>
      <c r="T55" s="23">
        <f>generator_info!T55</f>
        <v>0</v>
      </c>
      <c r="U55" s="23">
        <f>generator_info!U55</f>
        <v>0</v>
      </c>
      <c r="V55" s="23">
        <f>generator_info!V55</f>
        <v>0</v>
      </c>
      <c r="W55" s="23">
        <f>generator_info!W55</f>
        <v>0</v>
      </c>
      <c r="X55" s="23">
        <f>generator_info!X55</f>
        <v>0</v>
      </c>
      <c r="Y55" s="23">
        <f>generator_info!Y55</f>
        <v>1</v>
      </c>
      <c r="Z55" s="23">
        <f>generator_info!Z55</f>
        <v>1</v>
      </c>
      <c r="AA55" s="23">
        <f>generator_info!AA55</f>
        <v>0</v>
      </c>
      <c r="AB55" s="23">
        <f>generator_info!AB55</f>
        <v>0</v>
      </c>
      <c r="AC55" s="23">
        <f>generator_info!AC55</f>
        <v>0</v>
      </c>
      <c r="AD55" s="23">
        <f>generator_info!AD55</f>
        <v>0</v>
      </c>
      <c r="AE55" s="23">
        <f>generator_info!AE55</f>
        <v>0</v>
      </c>
      <c r="AF55" s="23">
        <f>generator_info!AF55</f>
        <v>0</v>
      </c>
      <c r="AG55" s="23">
        <f>generator_info!AG55</f>
        <v>0</v>
      </c>
      <c r="AH55" s="23">
        <f>generator_info!AH55</f>
        <v>0</v>
      </c>
      <c r="AI55" s="23">
        <f>generator_info!AI55</f>
        <v>0</v>
      </c>
      <c r="AJ55" s="23">
        <f>generator_info!AJ55</f>
        <v>0</v>
      </c>
      <c r="AK55" s="23">
        <f>generator_info!AL55</f>
        <v>0</v>
      </c>
    </row>
    <row r="56" spans="1:37">
      <c r="A56" s="23">
        <f>generator_info!A56</f>
        <v>8</v>
      </c>
      <c r="B56" s="23">
        <f>generator_info!B56</f>
        <v>7</v>
      </c>
      <c r="C56" s="23" t="str">
        <f>generator_info!C56</f>
        <v>CSP_Trough_6h_Storage</v>
      </c>
      <c r="D56" s="23">
        <f>generator_info!D56</f>
        <v>2010</v>
      </c>
      <c r="E56" s="23" t="str">
        <f>generator_info!E56</f>
        <v>Solar</v>
      </c>
      <c r="F56" s="23">
        <f>generator_info!F56</f>
        <v>65639</v>
      </c>
      <c r="G56" s="23">
        <f>generator_info!G56</f>
        <v>0</v>
      </c>
      <c r="H56" s="23">
        <f>generator_info!H56</f>
        <v>1</v>
      </c>
      <c r="I56" s="23">
        <f>generator_info!I56</f>
        <v>1</v>
      </c>
      <c r="J56" s="23">
        <f>generator_info!J56</f>
        <v>0</v>
      </c>
      <c r="K56" s="23">
        <f>generator_info!K56</f>
        <v>0</v>
      </c>
      <c r="L56" s="23">
        <f>generator_info!L56</f>
        <v>0</v>
      </c>
      <c r="M56" s="23">
        <f>generator_info!M56</f>
        <v>0</v>
      </c>
      <c r="N56" s="23">
        <f>generator_info!N56</f>
        <v>0</v>
      </c>
      <c r="O56" s="23">
        <f>generator_info!O56</f>
        <v>20</v>
      </c>
      <c r="P56" s="23">
        <f>generator_info!P56</f>
        <v>0.06</v>
      </c>
      <c r="Q56" s="23">
        <f>generator_info!Q56</f>
        <v>0</v>
      </c>
      <c r="R56" s="23">
        <f>generator_info!R56</f>
        <v>1</v>
      </c>
      <c r="S56" s="23">
        <f>generator_info!S56</f>
        <v>1</v>
      </c>
      <c r="T56" s="23">
        <f>generator_info!T56</f>
        <v>0</v>
      </c>
      <c r="U56" s="23">
        <f>generator_info!U56</f>
        <v>0</v>
      </c>
      <c r="V56" s="23">
        <f>generator_info!V56</f>
        <v>0</v>
      </c>
      <c r="W56" s="23">
        <f>generator_info!W56</f>
        <v>0</v>
      </c>
      <c r="X56" s="23">
        <f>generator_info!X56</f>
        <v>0</v>
      </c>
      <c r="Y56" s="23">
        <f>generator_info!Y56</f>
        <v>1</v>
      </c>
      <c r="Z56" s="23">
        <f>generator_info!Z56</f>
        <v>1</v>
      </c>
      <c r="AA56" s="23">
        <f>generator_info!AA56</f>
        <v>0</v>
      </c>
      <c r="AB56" s="23">
        <f>generator_info!AB56</f>
        <v>0</v>
      </c>
      <c r="AC56" s="23">
        <f>generator_info!AC56</f>
        <v>0</v>
      </c>
      <c r="AD56" s="23">
        <f>generator_info!AD56</f>
        <v>0</v>
      </c>
      <c r="AE56" s="23">
        <f>generator_info!AE56</f>
        <v>0</v>
      </c>
      <c r="AF56" s="23">
        <f>generator_info!AF56</f>
        <v>0</v>
      </c>
      <c r="AG56" s="23">
        <f>generator_info!AG56</f>
        <v>0</v>
      </c>
      <c r="AH56" s="23">
        <f>generator_info!AH56</f>
        <v>0</v>
      </c>
      <c r="AI56" s="23">
        <f>generator_info!AI56</f>
        <v>0</v>
      </c>
      <c r="AJ56" s="23">
        <f>generator_info!AJ56</f>
        <v>0</v>
      </c>
      <c r="AK56" s="23">
        <f>generator_info!AL56</f>
        <v>0</v>
      </c>
    </row>
    <row r="57" spans="1:37">
      <c r="A57" s="23">
        <f>generator_info!A57</f>
        <v>8</v>
      </c>
      <c r="B57" s="23">
        <f>generator_info!B57</f>
        <v>23</v>
      </c>
      <c r="C57" s="23" t="str">
        <f>generator_info!C57</f>
        <v>Wind_EP</v>
      </c>
      <c r="D57" s="23">
        <f>generator_info!D57</f>
        <v>0</v>
      </c>
      <c r="E57" s="23" t="str">
        <f>generator_info!E57</f>
        <v>Wind</v>
      </c>
      <c r="F57" s="23">
        <f>generator_info!F57</f>
        <v>91289</v>
      </c>
      <c r="G57" s="23">
        <f>generator_info!G57</f>
        <v>0</v>
      </c>
      <c r="H57" s="23">
        <f>generator_info!H57</f>
        <v>2</v>
      </c>
      <c r="I57" s="23">
        <f>generator_info!I57</f>
        <v>0.05</v>
      </c>
      <c r="J57" s="23">
        <f>generator_info!J57</f>
        <v>0.95</v>
      </c>
      <c r="K57" s="23">
        <f>generator_info!K57</f>
        <v>0</v>
      </c>
      <c r="L57" s="23">
        <f>generator_info!L57</f>
        <v>0</v>
      </c>
      <c r="M57" s="23">
        <f>generator_info!M57</f>
        <v>0</v>
      </c>
      <c r="N57" s="23">
        <f>generator_info!N57</f>
        <v>0</v>
      </c>
      <c r="O57" s="23">
        <f>generator_info!O57</f>
        <v>30</v>
      </c>
      <c r="P57" s="23">
        <f>generator_info!P57</f>
        <v>0.05</v>
      </c>
      <c r="Q57" s="23">
        <f>generator_info!Q57</f>
        <v>6.0000000000000001E-3</v>
      </c>
      <c r="R57" s="23">
        <f>generator_info!R57</f>
        <v>1</v>
      </c>
      <c r="S57" s="23">
        <f>generator_info!S57</f>
        <v>1</v>
      </c>
      <c r="T57" s="23">
        <f>generator_info!T57</f>
        <v>0</v>
      </c>
      <c r="U57" s="23">
        <f>generator_info!U57</f>
        <v>0</v>
      </c>
      <c r="V57" s="23">
        <f>generator_info!V57</f>
        <v>0</v>
      </c>
      <c r="W57" s="23">
        <f>generator_info!W57</f>
        <v>0</v>
      </c>
      <c r="X57" s="23">
        <f>generator_info!X57</f>
        <v>0</v>
      </c>
      <c r="Y57" s="23">
        <f>generator_info!Y57</f>
        <v>0</v>
      </c>
      <c r="Z57" s="23">
        <f>generator_info!Z57</f>
        <v>0</v>
      </c>
      <c r="AA57" s="23">
        <f>generator_info!AA57</f>
        <v>0</v>
      </c>
      <c r="AB57" s="23">
        <f>generator_info!AB57</f>
        <v>0</v>
      </c>
      <c r="AC57" s="23">
        <f>generator_info!AC57</f>
        <v>0</v>
      </c>
      <c r="AD57" s="23">
        <f>generator_info!AD57</f>
        <v>0</v>
      </c>
      <c r="AE57" s="23">
        <f>generator_info!AE57</f>
        <v>0</v>
      </c>
      <c r="AF57" s="23">
        <f>generator_info!AF57</f>
        <v>0</v>
      </c>
      <c r="AG57" s="23">
        <f>generator_info!AG57</f>
        <v>0</v>
      </c>
      <c r="AH57" s="23">
        <f>generator_info!AH57</f>
        <v>0</v>
      </c>
      <c r="AI57" s="23">
        <f>generator_info!AI57</f>
        <v>0</v>
      </c>
      <c r="AJ57" s="23">
        <f>generator_info!AJ57</f>
        <v>0</v>
      </c>
      <c r="AK57" s="23" t="str">
        <f>generator_info!AL57</f>
        <v>Same as new wind except for a generic connect cost</v>
      </c>
    </row>
    <row r="58" spans="1:37">
      <c r="A58" s="23">
        <f>generator_info!A58</f>
        <v>8</v>
      </c>
      <c r="B58" s="23">
        <f>generator_info!B58</f>
        <v>4</v>
      </c>
      <c r="C58" s="23" t="str">
        <f>generator_info!C58</f>
        <v>Wind</v>
      </c>
      <c r="D58" s="23">
        <f>generator_info!D58</f>
        <v>2010</v>
      </c>
      <c r="E58" s="23" t="str">
        <f>generator_info!E58</f>
        <v>Wind</v>
      </c>
      <c r="F58" s="23">
        <f>generator_info!F58</f>
        <v>65639</v>
      </c>
      <c r="G58" s="23">
        <f>generator_info!G58</f>
        <v>0</v>
      </c>
      <c r="H58" s="23">
        <f>generator_info!H58</f>
        <v>2</v>
      </c>
      <c r="I58" s="23">
        <f>generator_info!I58</f>
        <v>0.05</v>
      </c>
      <c r="J58" s="23">
        <f>generator_info!J58</f>
        <v>0.95</v>
      </c>
      <c r="K58" s="23">
        <f>generator_info!K58</f>
        <v>0</v>
      </c>
      <c r="L58" s="23">
        <f>generator_info!L58</f>
        <v>0</v>
      </c>
      <c r="M58" s="23">
        <f>generator_info!M58</f>
        <v>0</v>
      </c>
      <c r="N58" s="23">
        <f>generator_info!N58</f>
        <v>0</v>
      </c>
      <c r="O58" s="23">
        <f>generator_info!O58</f>
        <v>30</v>
      </c>
      <c r="P58" s="23">
        <f>generator_info!P58</f>
        <v>0.05</v>
      </c>
      <c r="Q58" s="23">
        <f>generator_info!Q58</f>
        <v>6.0000000000000001E-3</v>
      </c>
      <c r="R58" s="23">
        <f>generator_info!R58</f>
        <v>1</v>
      </c>
      <c r="S58" s="23">
        <f>generator_info!S58</f>
        <v>1</v>
      </c>
      <c r="T58" s="23">
        <f>generator_info!T58</f>
        <v>0</v>
      </c>
      <c r="U58" s="23">
        <f>generator_info!U58</f>
        <v>0</v>
      </c>
      <c r="V58" s="23">
        <f>generator_info!V58</f>
        <v>0</v>
      </c>
      <c r="W58" s="23">
        <f>generator_info!W58</f>
        <v>0</v>
      </c>
      <c r="X58" s="23">
        <f>generator_info!X58</f>
        <v>0</v>
      </c>
      <c r="Y58" s="23">
        <f>generator_info!Y58</f>
        <v>1</v>
      </c>
      <c r="Z58" s="23">
        <f>generator_info!Z58</f>
        <v>0</v>
      </c>
      <c r="AA58" s="23">
        <f>generator_info!AA58</f>
        <v>0</v>
      </c>
      <c r="AB58" s="23">
        <f>generator_info!AB58</f>
        <v>0</v>
      </c>
      <c r="AC58" s="23">
        <f>generator_info!AC58</f>
        <v>0</v>
      </c>
      <c r="AD58" s="23">
        <f>generator_info!AD58</f>
        <v>0</v>
      </c>
      <c r="AE58" s="23">
        <f>generator_info!AE58</f>
        <v>0</v>
      </c>
      <c r="AF58" s="23">
        <f>generator_info!AF58</f>
        <v>0</v>
      </c>
      <c r="AG58" s="23">
        <f>generator_info!AG58</f>
        <v>0</v>
      </c>
      <c r="AH58" s="23">
        <f>generator_info!AH58</f>
        <v>0</v>
      </c>
      <c r="AI58" s="23">
        <f>generator_info!AI58</f>
        <v>0</v>
      </c>
      <c r="AJ58" s="23">
        <f>generator_info!AJ58</f>
        <v>0</v>
      </c>
      <c r="AK58" s="23">
        <f>generator_info!AL58</f>
        <v>0</v>
      </c>
    </row>
    <row r="59" spans="1:37">
      <c r="A59" s="23">
        <f>generator_info!A59</f>
        <v>8</v>
      </c>
      <c r="B59" s="23">
        <f>generator_info!B59</f>
        <v>5</v>
      </c>
      <c r="C59" s="23" t="str">
        <f>generator_info!C59</f>
        <v>Offshore_Wind</v>
      </c>
      <c r="D59" s="23">
        <f>generator_info!D59</f>
        <v>2010</v>
      </c>
      <c r="E59" s="23" t="str">
        <f>generator_info!E59</f>
        <v>Wind</v>
      </c>
      <c r="F59" s="23">
        <f>generator_info!F59</f>
        <v>65639</v>
      </c>
      <c r="G59" s="23">
        <f>generator_info!G59</f>
        <v>0</v>
      </c>
      <c r="H59" s="23">
        <f>generator_info!H59</f>
        <v>2</v>
      </c>
      <c r="I59" s="23">
        <f>generator_info!I59</f>
        <v>0.05</v>
      </c>
      <c r="J59" s="23">
        <f>generator_info!J59</f>
        <v>0.95</v>
      </c>
      <c r="K59" s="23">
        <f>generator_info!K59</f>
        <v>0</v>
      </c>
      <c r="L59" s="23">
        <f>generator_info!L59</f>
        <v>0</v>
      </c>
      <c r="M59" s="23">
        <f>generator_info!M59</f>
        <v>0</v>
      </c>
      <c r="N59" s="23">
        <f>generator_info!N59</f>
        <v>0</v>
      </c>
      <c r="O59" s="23">
        <f>generator_info!O59</f>
        <v>30</v>
      </c>
      <c r="P59" s="23">
        <f>generator_info!P59</f>
        <v>0.05</v>
      </c>
      <c r="Q59" s="23">
        <f>generator_info!Q59</f>
        <v>6.0000000000000001E-3</v>
      </c>
      <c r="R59" s="23">
        <f>generator_info!R59</f>
        <v>1</v>
      </c>
      <c r="S59" s="23">
        <f>generator_info!S59</f>
        <v>1</v>
      </c>
      <c r="T59" s="23">
        <f>generator_info!T59</f>
        <v>0</v>
      </c>
      <c r="U59" s="23">
        <f>generator_info!U59</f>
        <v>0</v>
      </c>
      <c r="V59" s="23">
        <f>generator_info!V59</f>
        <v>0</v>
      </c>
      <c r="W59" s="23">
        <f>generator_info!W59</f>
        <v>0</v>
      </c>
      <c r="X59" s="23">
        <f>generator_info!X59</f>
        <v>0</v>
      </c>
      <c r="Y59" s="23">
        <f>generator_info!Y59</f>
        <v>1</v>
      </c>
      <c r="Z59" s="23">
        <f>generator_info!Z59</f>
        <v>0</v>
      </c>
      <c r="AA59" s="23">
        <f>generator_info!AA59</f>
        <v>0</v>
      </c>
      <c r="AB59" s="23">
        <f>generator_info!AB59</f>
        <v>0</v>
      </c>
      <c r="AC59" s="23">
        <f>generator_info!AC59</f>
        <v>0</v>
      </c>
      <c r="AD59" s="23">
        <f>generator_info!AD59</f>
        <v>0</v>
      </c>
      <c r="AE59" s="23">
        <f>generator_info!AE59</f>
        <v>0</v>
      </c>
      <c r="AF59" s="23">
        <f>generator_info!AF59</f>
        <v>0</v>
      </c>
      <c r="AG59" s="23">
        <f>generator_info!AG59</f>
        <v>0</v>
      </c>
      <c r="AH59" s="23">
        <f>generator_info!AH59</f>
        <v>0</v>
      </c>
      <c r="AI59" s="23">
        <f>generator_info!AI59</f>
        <v>0</v>
      </c>
      <c r="AJ59" s="23">
        <f>generator_info!AJ59</f>
        <v>0</v>
      </c>
      <c r="AK59" s="23" t="str">
        <f>generator_info!AL59</f>
        <v>Fixed-Bottom costs used… should split fixed and floating at some point</v>
      </c>
    </row>
    <row r="60" spans="1:37">
      <c r="A60" s="23">
        <f>generator_info!A60</f>
        <v>8</v>
      </c>
      <c r="B60" s="23">
        <f>generator_info!B60</f>
        <v>15</v>
      </c>
      <c r="C60" s="23" t="str">
        <f>generator_info!C60</f>
        <v>Hydro_NonPumped</v>
      </c>
      <c r="D60" s="23">
        <f>generator_info!D60</f>
        <v>0</v>
      </c>
      <c r="E60" s="23" t="str">
        <f>generator_info!E60</f>
        <v>Water</v>
      </c>
      <c r="F60" s="23">
        <f>generator_info!F60</f>
        <v>91289</v>
      </c>
      <c r="G60" s="23">
        <f>generator_info!G60</f>
        <v>0</v>
      </c>
      <c r="H60" s="23">
        <f>generator_info!H60</f>
        <v>6</v>
      </c>
      <c r="I60" s="23">
        <f>generator_info!I60</f>
        <v>0.1</v>
      </c>
      <c r="J60" s="23">
        <f>generator_info!J60</f>
        <v>0.2</v>
      </c>
      <c r="K60" s="23">
        <f>generator_info!K60</f>
        <v>0.2</v>
      </c>
      <c r="L60" s="23">
        <f>generator_info!L60</f>
        <v>0.2</v>
      </c>
      <c r="M60" s="23">
        <f>generator_info!M60</f>
        <v>0.2</v>
      </c>
      <c r="N60" s="23">
        <f>generator_info!N60</f>
        <v>0.1</v>
      </c>
      <c r="O60" s="23">
        <f>generator_info!O60</f>
        <v>30</v>
      </c>
      <c r="P60" s="23">
        <f>generator_info!P60</f>
        <v>0.05</v>
      </c>
      <c r="Q60" s="23">
        <f>generator_info!Q60</f>
        <v>1.9E-2</v>
      </c>
      <c r="R60" s="23">
        <f>generator_info!R60</f>
        <v>0</v>
      </c>
      <c r="S60" s="23">
        <f>generator_info!S60</f>
        <v>1</v>
      </c>
      <c r="T60" s="23">
        <f>generator_info!T60</f>
        <v>0</v>
      </c>
      <c r="U60" s="23">
        <f>generator_info!U60</f>
        <v>0</v>
      </c>
      <c r="V60" s="23">
        <f>generator_info!V60</f>
        <v>0</v>
      </c>
      <c r="W60" s="23">
        <f>generator_info!W60</f>
        <v>0</v>
      </c>
      <c r="X60" s="23">
        <f>generator_info!X60</f>
        <v>0</v>
      </c>
      <c r="Y60" s="23">
        <f>generator_info!Y60</f>
        <v>0</v>
      </c>
      <c r="Z60" s="23">
        <f>generator_info!Z60</f>
        <v>0</v>
      </c>
      <c r="AA60" s="23">
        <f>generator_info!AA60</f>
        <v>0</v>
      </c>
      <c r="AB60" s="23">
        <f>generator_info!AB60</f>
        <v>0</v>
      </c>
      <c r="AC60" s="23">
        <f>generator_info!AC60</f>
        <v>0</v>
      </c>
      <c r="AD60" s="23">
        <f>generator_info!AD60</f>
        <v>0</v>
      </c>
      <c r="AE60" s="23">
        <f>generator_info!AE60</f>
        <v>0</v>
      </c>
      <c r="AF60" s="23">
        <f>generator_info!AF60</f>
        <v>0</v>
      </c>
      <c r="AG60" s="23">
        <f>generator_info!AG60</f>
        <v>0</v>
      </c>
      <c r="AH60" s="23">
        <f>generator_info!AH60</f>
        <v>0</v>
      </c>
      <c r="AI60" s="23">
        <f>generator_info!AI60</f>
        <v>0</v>
      </c>
      <c r="AJ60" s="23">
        <f>generator_info!AJ60</f>
        <v>0</v>
      </c>
      <c r="AK60" s="23">
        <f>generator_info!AL60</f>
        <v>0</v>
      </c>
    </row>
    <row r="61" spans="1:37">
      <c r="A61" s="23">
        <f>generator_info!A61</f>
        <v>8</v>
      </c>
      <c r="B61" s="23">
        <f>generator_info!B61</f>
        <v>16</v>
      </c>
      <c r="C61" s="23" t="str">
        <f>generator_info!C61</f>
        <v>Hydro_Pumped</v>
      </c>
      <c r="D61" s="23">
        <f>generator_info!D61</f>
        <v>0</v>
      </c>
      <c r="E61" s="23" t="str">
        <f>generator_info!E61</f>
        <v>Water</v>
      </c>
      <c r="F61" s="23">
        <f>generator_info!F61</f>
        <v>91289</v>
      </c>
      <c r="G61" s="23">
        <f>generator_info!G61</f>
        <v>0</v>
      </c>
      <c r="H61" s="23">
        <f>generator_info!H61</f>
        <v>6</v>
      </c>
      <c r="I61" s="23">
        <f>generator_info!I61</f>
        <v>0.1</v>
      </c>
      <c r="J61" s="23">
        <f>generator_info!J61</f>
        <v>0.2</v>
      </c>
      <c r="K61" s="23">
        <f>generator_info!K61</f>
        <v>0.2</v>
      </c>
      <c r="L61" s="23">
        <f>generator_info!L61</f>
        <v>0.2</v>
      </c>
      <c r="M61" s="23">
        <f>generator_info!M61</f>
        <v>0.2</v>
      </c>
      <c r="N61" s="23">
        <f>generator_info!N61</f>
        <v>0.1</v>
      </c>
      <c r="O61" s="23">
        <f>generator_info!O61</f>
        <v>30</v>
      </c>
      <c r="P61" s="23">
        <f>generator_info!P61</f>
        <v>0.03</v>
      </c>
      <c r="Q61" s="23">
        <f>generator_info!Q61</f>
        <v>3.7999999999999999E-2</v>
      </c>
      <c r="R61" s="23">
        <f>generator_info!R61</f>
        <v>0</v>
      </c>
      <c r="S61" s="23">
        <f>generator_info!S61</f>
        <v>1</v>
      </c>
      <c r="T61" s="23">
        <f>generator_info!T61</f>
        <v>0</v>
      </c>
      <c r="U61" s="23">
        <f>generator_info!U61</f>
        <v>0</v>
      </c>
      <c r="V61" s="23">
        <f>generator_info!V61</f>
        <v>0</v>
      </c>
      <c r="W61" s="23">
        <f>generator_info!W61</f>
        <v>0</v>
      </c>
      <c r="X61" s="23">
        <f>generator_info!X61</f>
        <v>0</v>
      </c>
      <c r="Y61" s="23">
        <f>generator_info!Y61</f>
        <v>0</v>
      </c>
      <c r="Z61" s="23">
        <f>generator_info!Z61</f>
        <v>0</v>
      </c>
      <c r="AA61" s="23">
        <f>generator_info!AA61</f>
        <v>0</v>
      </c>
      <c r="AB61" s="23">
        <f>generator_info!AB61</f>
        <v>1</v>
      </c>
      <c r="AC61" s="23">
        <f>generator_info!AC61</f>
        <v>0.74</v>
      </c>
      <c r="AD61" s="23">
        <f>generator_info!AD61</f>
        <v>1</v>
      </c>
      <c r="AE61" s="23">
        <f>generator_info!AE61</f>
        <v>0</v>
      </c>
      <c r="AF61" s="23">
        <f>generator_info!AF61</f>
        <v>0</v>
      </c>
      <c r="AG61" s="23">
        <f>generator_info!AG61</f>
        <v>0</v>
      </c>
      <c r="AH61" s="23">
        <f>generator_info!AH61</f>
        <v>0</v>
      </c>
      <c r="AI61" s="23">
        <f>generator_info!AI61</f>
        <v>0</v>
      </c>
      <c r="AJ61" s="23">
        <f>generator_info!AJ61</f>
        <v>0</v>
      </c>
      <c r="AK61" s="23" t="str">
        <f>generator_info!AL61</f>
        <v>0.74 taken as efficiency because it's more representative of existing plants rather than new builds.  Also, if you change the efficiency value here, make sure to also change it when calculating hydro monthly flows</v>
      </c>
    </row>
    <row r="62" spans="1:37">
      <c r="A62" s="23">
        <f>generator_info!A62</f>
        <v>8</v>
      </c>
      <c r="B62" s="23">
        <f>generator_info!B62</f>
        <v>28</v>
      </c>
      <c r="C62" s="23" t="str">
        <f>generator_info!C62</f>
        <v>Compressed_Air_Energy_Storage</v>
      </c>
      <c r="D62" s="23">
        <f>generator_info!D62</f>
        <v>2010</v>
      </c>
      <c r="E62" s="23" t="str">
        <f>generator_info!E62</f>
        <v>Gas</v>
      </c>
      <c r="F62" s="23">
        <f>generator_info!F62</f>
        <v>91289</v>
      </c>
      <c r="G62" s="23">
        <f>generator_info!G62</f>
        <v>4.91</v>
      </c>
      <c r="H62" s="23">
        <f>generator_info!H62</f>
        <v>6</v>
      </c>
      <c r="I62" s="23">
        <f>generator_info!I62</f>
        <v>0.1</v>
      </c>
      <c r="J62" s="23">
        <f>generator_info!J62</f>
        <v>0.2</v>
      </c>
      <c r="K62" s="23">
        <f>generator_info!K62</f>
        <v>0.2</v>
      </c>
      <c r="L62" s="23">
        <f>generator_info!L62</f>
        <v>0.2</v>
      </c>
      <c r="M62" s="23">
        <f>generator_info!M62</f>
        <v>0.2</v>
      </c>
      <c r="N62" s="23">
        <f>generator_info!N62</f>
        <v>0.1</v>
      </c>
      <c r="O62" s="23">
        <f>generator_info!O62</f>
        <v>30</v>
      </c>
      <c r="P62" s="23">
        <f>generator_info!P62</f>
        <v>0.03</v>
      </c>
      <c r="Q62" s="23">
        <f>generator_info!Q62</f>
        <v>0.04</v>
      </c>
      <c r="R62" s="23">
        <f>generator_info!R62</f>
        <v>0</v>
      </c>
      <c r="S62" s="23">
        <f>generator_info!S62</f>
        <v>1</v>
      </c>
      <c r="T62" s="23">
        <f>generator_info!T62</f>
        <v>0</v>
      </c>
      <c r="U62" s="23">
        <f>generator_info!U62</f>
        <v>0</v>
      </c>
      <c r="V62" s="23">
        <f>generator_info!V62</f>
        <v>1</v>
      </c>
      <c r="W62" s="23">
        <f>generator_info!W62</f>
        <v>0</v>
      </c>
      <c r="X62" s="23">
        <f>generator_info!X62</f>
        <v>0</v>
      </c>
      <c r="Y62" s="23">
        <f>generator_info!Y62</f>
        <v>1</v>
      </c>
      <c r="Z62" s="23">
        <f>generator_info!Z62</f>
        <v>0</v>
      </c>
      <c r="AA62" s="23">
        <f>generator_info!AA62</f>
        <v>0</v>
      </c>
      <c r="AB62" s="23">
        <f>generator_info!AB62</f>
        <v>1</v>
      </c>
      <c r="AC62" s="23">
        <f>generator_info!AC62</f>
        <v>0.81699999999999995</v>
      </c>
      <c r="AD62" s="23">
        <f>generator_info!AD62</f>
        <v>1.2</v>
      </c>
      <c r="AE62" s="23">
        <f>generator_info!AE62</f>
        <v>0.5</v>
      </c>
      <c r="AF62" s="23">
        <f>generator_info!AF62</f>
        <v>0.1</v>
      </c>
      <c r="AG62" s="23">
        <f>generator_info!AG62</f>
        <v>0</v>
      </c>
      <c r="AH62" s="23">
        <f>generator_info!AH62</f>
        <v>0</v>
      </c>
      <c r="AI62" s="23">
        <f>generator_info!AI62</f>
        <v>0</v>
      </c>
      <c r="AJ62" s="23">
        <f>generator_info!AJ62</f>
        <v>0.86</v>
      </c>
      <c r="AK62" s="23" t="str">
        <f>generator_info!AL62</f>
        <v>$1,200,000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v>
      </c>
    </row>
    <row r="63" spans="1:37">
      <c r="A63" s="23">
        <f>generator_info!A63</f>
        <v>8</v>
      </c>
      <c r="B63" s="23">
        <f>generator_info!B63</f>
        <v>33</v>
      </c>
      <c r="C63" s="23" t="str">
        <f>generator_info!C63</f>
        <v>Battery_Storage</v>
      </c>
      <c r="D63" s="23">
        <f>generator_info!D63</f>
        <v>2010</v>
      </c>
      <c r="E63" s="23" t="str">
        <f>generator_info!E63</f>
        <v>Storage</v>
      </c>
      <c r="F63" s="23">
        <f>generator_info!F63</f>
        <v>91289</v>
      </c>
      <c r="G63" s="23">
        <f>generator_info!G63</f>
        <v>0</v>
      </c>
      <c r="H63" s="23">
        <f>generator_info!H63</f>
        <v>3</v>
      </c>
      <c r="I63" s="23">
        <f>generator_info!I63</f>
        <v>0.8</v>
      </c>
      <c r="J63" s="23">
        <f>generator_info!J63</f>
        <v>0.1</v>
      </c>
      <c r="K63" s="23">
        <f>generator_info!K63</f>
        <v>0.1</v>
      </c>
      <c r="L63" s="23">
        <f>generator_info!L63</f>
        <v>0</v>
      </c>
      <c r="M63" s="23">
        <f>generator_info!M63</f>
        <v>0</v>
      </c>
      <c r="N63" s="23">
        <f>generator_info!N63</f>
        <v>0</v>
      </c>
      <c r="O63" s="23">
        <f>generator_info!O63</f>
        <v>10</v>
      </c>
      <c r="P63" s="23">
        <f>generator_info!P63</f>
        <v>0.02</v>
      </c>
      <c r="Q63" s="23">
        <f>generator_info!Q63</f>
        <v>5.4999999999999997E-3</v>
      </c>
      <c r="R63" s="23">
        <f>generator_info!R63</f>
        <v>0</v>
      </c>
      <c r="S63" s="23">
        <f>generator_info!S63</f>
        <v>0</v>
      </c>
      <c r="T63" s="23">
        <f>generator_info!T63</f>
        <v>0</v>
      </c>
      <c r="U63" s="23">
        <f>generator_info!U63</f>
        <v>0</v>
      </c>
      <c r="V63" s="23">
        <f>generator_info!V63</f>
        <v>0</v>
      </c>
      <c r="W63" s="23">
        <f>generator_info!W63</f>
        <v>0</v>
      </c>
      <c r="X63" s="23">
        <f>generator_info!X63</f>
        <v>0</v>
      </c>
      <c r="Y63" s="23">
        <f>generator_info!Y63</f>
        <v>1</v>
      </c>
      <c r="Z63" s="23">
        <f>generator_info!Z63</f>
        <v>0</v>
      </c>
      <c r="AA63" s="23">
        <f>generator_info!AA63</f>
        <v>0</v>
      </c>
      <c r="AB63" s="23">
        <f>generator_info!AB63</f>
        <v>1</v>
      </c>
      <c r="AC63" s="23">
        <f>generator_info!AC63</f>
        <v>0.75</v>
      </c>
      <c r="AD63" s="23">
        <f>generator_info!AD63</f>
        <v>1</v>
      </c>
      <c r="AE63" s="23">
        <f>generator_info!AE63</f>
        <v>0</v>
      </c>
      <c r="AF63" s="23">
        <f>generator_info!AF63</f>
        <v>0</v>
      </c>
      <c r="AG63" s="23">
        <f>generator_info!AG63</f>
        <v>0</v>
      </c>
      <c r="AH63" s="23">
        <f>generator_info!AH63</f>
        <v>0</v>
      </c>
      <c r="AI63" s="23">
        <f>generator_info!AI63</f>
        <v>0</v>
      </c>
      <c r="AJ63" s="23">
        <f>generator_info!AJ63</f>
        <v>0</v>
      </c>
      <c r="AK63" s="23" t="str">
        <f>generator_info!AL63</f>
        <v>10 year lifetime assumed for 100% DoD; see storage_params sheet for sources</v>
      </c>
    </row>
    <row r="64" spans="1:37">
      <c r="B64" s="23"/>
      <c r="C64" s="23"/>
      <c r="D64" s="23"/>
      <c r="E64" s="23"/>
      <c r="F64" s="23"/>
      <c r="G64" s="23"/>
      <c r="H64" s="23"/>
      <c r="I64" s="23"/>
      <c r="J64" s="23"/>
      <c r="K64" s="23"/>
      <c r="L64" s="23"/>
      <c r="M64" s="23"/>
      <c r="N64" s="23"/>
      <c r="O64" s="23"/>
      <c r="P64" s="23"/>
      <c r="Q64" s="23"/>
      <c r="R64" s="23"/>
      <c r="S64" s="23"/>
      <c r="W64" s="23"/>
      <c r="X64" s="23"/>
      <c r="Z64" s="23"/>
      <c r="AA64" s="23"/>
      <c r="AB64" s="23"/>
      <c r="AC64" s="23"/>
      <c r="AJ64" s="23"/>
      <c r="AK64" s="23"/>
    </row>
    <row r="65" spans="2:37">
      <c r="B65" s="23"/>
      <c r="C65" s="23"/>
      <c r="D65" s="23"/>
      <c r="E65" s="23"/>
      <c r="F65" s="23"/>
      <c r="G65" s="23"/>
      <c r="H65" s="23"/>
      <c r="I65" s="23"/>
      <c r="J65" s="23"/>
      <c r="K65" s="23"/>
      <c r="L65" s="23"/>
      <c r="M65" s="23"/>
      <c r="N65" s="23"/>
      <c r="O65" s="23"/>
      <c r="P65" s="23"/>
      <c r="Q65" s="23"/>
      <c r="R65" s="23"/>
      <c r="S65" s="23"/>
      <c r="W65" s="23"/>
      <c r="X65" s="23"/>
      <c r="Z65" s="23"/>
      <c r="AA65" s="23"/>
      <c r="AB65" s="23"/>
      <c r="AC65" s="23"/>
      <c r="AJ65" s="23"/>
      <c r="AK65" s="23"/>
    </row>
    <row r="66" spans="2:37">
      <c r="B66" s="23"/>
      <c r="C66" s="23"/>
      <c r="D66" s="23"/>
      <c r="E66" s="23"/>
      <c r="F66" s="23"/>
      <c r="G66" s="23"/>
      <c r="H66" s="23"/>
      <c r="I66" s="23"/>
      <c r="J66" s="23"/>
      <c r="K66" s="23"/>
      <c r="L66" s="23"/>
      <c r="M66" s="23"/>
      <c r="N66" s="23"/>
      <c r="O66" s="23"/>
      <c r="P66" s="23"/>
      <c r="Q66" s="23"/>
      <c r="R66" s="23"/>
      <c r="S66" s="23"/>
      <c r="W66" s="23"/>
      <c r="X66" s="23"/>
      <c r="Z66" s="23"/>
      <c r="AA66" s="23"/>
      <c r="AB66" s="23"/>
      <c r="AC66" s="23"/>
      <c r="AJ66" s="23"/>
      <c r="AK66" s="23"/>
    </row>
    <row r="67" spans="2:37">
      <c r="B67" s="23"/>
      <c r="C67" s="23"/>
      <c r="D67" s="23"/>
      <c r="E67" s="23"/>
      <c r="F67" s="23"/>
      <c r="G67" s="23"/>
      <c r="H67" s="23"/>
      <c r="I67" s="23"/>
      <c r="J67" s="23"/>
      <c r="K67" s="23"/>
      <c r="L67" s="23"/>
      <c r="M67" s="23"/>
      <c r="N67" s="23"/>
      <c r="O67" s="23"/>
      <c r="P67" s="23"/>
      <c r="Q67" s="23"/>
      <c r="R67" s="23"/>
      <c r="S67" s="23"/>
      <c r="W67" s="23"/>
      <c r="X67" s="23"/>
      <c r="Z67" s="23"/>
      <c r="AA67" s="23"/>
      <c r="AB67" s="23"/>
      <c r="AC67" s="23"/>
      <c r="AJ67" s="23"/>
      <c r="AK67" s="23"/>
    </row>
    <row r="68" spans="2:37">
      <c r="B68" s="23"/>
      <c r="C68" s="23"/>
      <c r="D68" s="23"/>
      <c r="E68" s="23"/>
      <c r="F68" s="23"/>
      <c r="G68" s="23"/>
      <c r="H68" s="23"/>
      <c r="I68" s="23"/>
      <c r="J68" s="23"/>
      <c r="K68" s="23"/>
      <c r="L68" s="23"/>
      <c r="M68" s="23"/>
      <c r="N68" s="23"/>
      <c r="O68" s="23"/>
      <c r="P68" s="23"/>
      <c r="Q68" s="23"/>
      <c r="R68" s="23"/>
      <c r="S68" s="23"/>
      <c r="W68" s="23"/>
      <c r="X68" s="23"/>
      <c r="Z68" s="23"/>
      <c r="AA68" s="23"/>
      <c r="AB68" s="23"/>
      <c r="AC68" s="23"/>
      <c r="AJ68" s="23"/>
      <c r="AK68"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3"/>
  <sheetViews>
    <sheetView zoomScale="125" workbookViewId="0">
      <pane xSplit="2" ySplit="6" topLeftCell="C7" activePane="bottomRight" state="frozen"/>
      <selection pane="topRight" activeCell="B1" sqref="B1"/>
      <selection pane="bottomLeft" activeCell="A7" sqref="A7"/>
      <selection pane="bottomRight" activeCell="B12" sqref="B12"/>
    </sheetView>
  </sheetViews>
  <sheetFormatPr baseColWidth="10" defaultRowHeight="13" x14ac:dyDescent="0"/>
  <cols>
    <col min="1" max="1" width="10.7109375" style="23"/>
    <col min="2" max="2" width="36.7109375" customWidth="1"/>
    <col min="4" max="4" width="19.28515625" style="23" customWidth="1"/>
    <col min="5" max="5" width="33.42578125" customWidth="1"/>
    <col min="6" max="6" width="14" customWidth="1"/>
    <col min="7" max="8" width="10.7109375" customWidth="1"/>
    <col min="9" max="9" width="21.42578125" customWidth="1"/>
    <col min="10" max="10" width="19.140625" customWidth="1"/>
    <col min="11" max="11" width="16.85546875" customWidth="1"/>
  </cols>
  <sheetData>
    <row r="1" spans="1:12" s="23" customFormat="1">
      <c r="B1" s="23" t="s">
        <v>156</v>
      </c>
    </row>
    <row r="2" spans="1:12" s="23" customFormat="1">
      <c r="B2" s="24" t="s">
        <v>119</v>
      </c>
    </row>
    <row r="3" spans="1:12" s="23" customFormat="1">
      <c r="B3" s="24" t="s">
        <v>218</v>
      </c>
    </row>
    <row r="4" spans="1:12" s="23" customFormat="1">
      <c r="B4" s="24" t="s">
        <v>11</v>
      </c>
    </row>
    <row r="5" spans="1:12" s="23" customFormat="1">
      <c r="B5" s="24"/>
    </row>
    <row r="6" spans="1:12">
      <c r="A6" s="23" t="s">
        <v>221</v>
      </c>
      <c r="B6" s="23" t="s">
        <v>155</v>
      </c>
      <c r="C6" s="23" t="s">
        <v>77</v>
      </c>
      <c r="D6" s="23" t="s">
        <v>213</v>
      </c>
      <c r="E6" s="23" t="s">
        <v>157</v>
      </c>
      <c r="F6" s="23" t="s">
        <v>30</v>
      </c>
      <c r="G6" s="23" t="s">
        <v>79</v>
      </c>
      <c r="H6" s="23" t="s">
        <v>55</v>
      </c>
      <c r="I6" s="23" t="s">
        <v>118</v>
      </c>
      <c r="J6" s="23" t="s">
        <v>82</v>
      </c>
      <c r="K6" s="23" t="s">
        <v>148</v>
      </c>
      <c r="L6" t="s">
        <v>278</v>
      </c>
    </row>
    <row r="7" spans="1:12">
      <c r="A7" s="23">
        <v>10</v>
      </c>
      <c r="B7" t="str">
        <f>generator_info!C$2</f>
        <v>CCGT</v>
      </c>
      <c r="C7">
        <f>generator_info!D2</f>
        <v>2010</v>
      </c>
      <c r="D7" s="23">
        <v>2009</v>
      </c>
      <c r="E7" s="23">
        <v>0.93</v>
      </c>
      <c r="F7">
        <v>1230000</v>
      </c>
      <c r="G7">
        <v>6310</v>
      </c>
      <c r="H7">
        <v>3.67</v>
      </c>
      <c r="I7">
        <f>F7*$E7</f>
        <v>1143900</v>
      </c>
      <c r="J7" s="23">
        <f t="shared" ref="J7:K7" si="0">G7*$E7</f>
        <v>5868.3</v>
      </c>
      <c r="K7" s="23">
        <f t="shared" si="0"/>
        <v>3.4131</v>
      </c>
    </row>
    <row r="8" spans="1:12">
      <c r="A8" s="23">
        <v>10</v>
      </c>
      <c r="B8" s="23" t="str">
        <f>generator_info!C$2</f>
        <v>CCGT</v>
      </c>
      <c r="C8">
        <f>C7+5</f>
        <v>2015</v>
      </c>
      <c r="D8" s="23">
        <v>2009</v>
      </c>
      <c r="E8" s="23">
        <v>0.93</v>
      </c>
      <c r="F8" s="23">
        <v>1230000</v>
      </c>
      <c r="G8" s="23">
        <v>6310</v>
      </c>
      <c r="H8" s="23">
        <v>3.67</v>
      </c>
      <c r="I8" s="23">
        <f t="shared" ref="I8:I15" si="1">F8*$E8</f>
        <v>1143900</v>
      </c>
      <c r="J8" s="23">
        <f t="shared" ref="J8:J15" si="2">G8*$E8</f>
        <v>5868.3</v>
      </c>
      <c r="K8" s="23">
        <f t="shared" ref="K8:K15" si="3">H8*$E8</f>
        <v>3.4131</v>
      </c>
    </row>
    <row r="9" spans="1:12">
      <c r="A9" s="23">
        <v>10</v>
      </c>
      <c r="B9" s="23" t="str">
        <f>generator_info!C$2</f>
        <v>CCGT</v>
      </c>
      <c r="C9" s="23">
        <f t="shared" ref="C9:C15" si="4">C8+5</f>
        <v>2020</v>
      </c>
      <c r="D9" s="23">
        <v>2009</v>
      </c>
      <c r="E9" s="23">
        <v>0.93</v>
      </c>
      <c r="F9" s="23">
        <v>1230000</v>
      </c>
      <c r="G9" s="23">
        <v>6310</v>
      </c>
      <c r="H9" s="23">
        <v>3.67</v>
      </c>
      <c r="I9" s="23">
        <f t="shared" si="1"/>
        <v>1143900</v>
      </c>
      <c r="J9" s="23">
        <f t="shared" si="2"/>
        <v>5868.3</v>
      </c>
      <c r="K9" s="23">
        <f t="shared" si="3"/>
        <v>3.4131</v>
      </c>
    </row>
    <row r="10" spans="1:12">
      <c r="A10" s="23">
        <v>10</v>
      </c>
      <c r="B10" s="23" t="str">
        <f>generator_info!C$2</f>
        <v>CCGT</v>
      </c>
      <c r="C10" s="23">
        <f t="shared" si="4"/>
        <v>2025</v>
      </c>
      <c r="D10" s="23">
        <v>2009</v>
      </c>
      <c r="E10" s="23">
        <v>0.93</v>
      </c>
      <c r="F10" s="23">
        <v>1230000</v>
      </c>
      <c r="G10" s="23">
        <v>6310</v>
      </c>
      <c r="H10" s="23">
        <v>3.67</v>
      </c>
      <c r="I10" s="23">
        <f t="shared" si="1"/>
        <v>1143900</v>
      </c>
      <c r="J10" s="23">
        <f t="shared" si="2"/>
        <v>5868.3</v>
      </c>
      <c r="K10" s="23">
        <f t="shared" si="3"/>
        <v>3.4131</v>
      </c>
    </row>
    <row r="11" spans="1:12">
      <c r="A11" s="23">
        <v>10</v>
      </c>
      <c r="B11" s="23" t="str">
        <f>generator_info!C$2</f>
        <v>CCGT</v>
      </c>
      <c r="C11" s="23">
        <f t="shared" si="4"/>
        <v>2030</v>
      </c>
      <c r="D11" s="23">
        <v>2009</v>
      </c>
      <c r="E11" s="23">
        <v>0.93</v>
      </c>
      <c r="F11" s="23">
        <v>1230000</v>
      </c>
      <c r="G11" s="23">
        <v>6310</v>
      </c>
      <c r="H11" s="23">
        <v>3.67</v>
      </c>
      <c r="I11" s="23">
        <f t="shared" si="1"/>
        <v>1143900</v>
      </c>
      <c r="J11" s="23">
        <f t="shared" si="2"/>
        <v>5868.3</v>
      </c>
      <c r="K11" s="23">
        <f t="shared" si="3"/>
        <v>3.4131</v>
      </c>
    </row>
    <row r="12" spans="1:12">
      <c r="A12" s="23">
        <v>10</v>
      </c>
      <c r="B12" s="23" t="str">
        <f>generator_info!C$2</f>
        <v>CCGT</v>
      </c>
      <c r="C12" s="23">
        <f t="shared" si="4"/>
        <v>2035</v>
      </c>
      <c r="D12" s="23">
        <v>2009</v>
      </c>
      <c r="E12" s="23">
        <v>0.93</v>
      </c>
      <c r="F12" s="23">
        <v>1230000</v>
      </c>
      <c r="G12" s="23">
        <v>6310</v>
      </c>
      <c r="H12" s="23">
        <v>3.67</v>
      </c>
      <c r="I12" s="23">
        <f t="shared" si="1"/>
        <v>1143900</v>
      </c>
      <c r="J12" s="23">
        <f t="shared" si="2"/>
        <v>5868.3</v>
      </c>
      <c r="K12" s="23">
        <f t="shared" si="3"/>
        <v>3.4131</v>
      </c>
    </row>
    <row r="13" spans="1:12">
      <c r="A13" s="23">
        <v>10</v>
      </c>
      <c r="B13" s="23" t="str">
        <f>generator_info!C$2</f>
        <v>CCGT</v>
      </c>
      <c r="C13" s="23">
        <f t="shared" si="4"/>
        <v>2040</v>
      </c>
      <c r="D13" s="23">
        <v>2009</v>
      </c>
      <c r="E13" s="23">
        <v>0.93</v>
      </c>
      <c r="F13" s="23">
        <v>1230000</v>
      </c>
      <c r="G13" s="23">
        <v>6310</v>
      </c>
      <c r="H13" s="23">
        <v>3.67</v>
      </c>
      <c r="I13" s="23">
        <f t="shared" si="1"/>
        <v>1143900</v>
      </c>
      <c r="J13" s="23">
        <f t="shared" si="2"/>
        <v>5868.3</v>
      </c>
      <c r="K13" s="23">
        <f t="shared" si="3"/>
        <v>3.4131</v>
      </c>
    </row>
    <row r="14" spans="1:12">
      <c r="A14" s="23">
        <v>10</v>
      </c>
      <c r="B14" s="23" t="str">
        <f>generator_info!C$2</f>
        <v>CCGT</v>
      </c>
      <c r="C14" s="23">
        <f t="shared" si="4"/>
        <v>2045</v>
      </c>
      <c r="D14" s="23">
        <v>2009</v>
      </c>
      <c r="E14" s="23">
        <v>0.93</v>
      </c>
      <c r="F14" s="23">
        <v>1230000</v>
      </c>
      <c r="G14" s="23">
        <v>6310</v>
      </c>
      <c r="H14" s="23">
        <v>3.67</v>
      </c>
      <c r="I14" s="23">
        <f t="shared" si="1"/>
        <v>1143900</v>
      </c>
      <c r="J14" s="23">
        <f t="shared" si="2"/>
        <v>5868.3</v>
      </c>
      <c r="K14" s="23">
        <f t="shared" si="3"/>
        <v>3.4131</v>
      </c>
    </row>
    <row r="15" spans="1:12">
      <c r="A15" s="23">
        <v>10</v>
      </c>
      <c r="B15" s="23" t="str">
        <f>generator_info!C$2</f>
        <v>CCGT</v>
      </c>
      <c r="C15" s="23">
        <f t="shared" si="4"/>
        <v>2050</v>
      </c>
      <c r="D15" s="23">
        <v>2009</v>
      </c>
      <c r="E15" s="23">
        <v>0.93</v>
      </c>
      <c r="F15" s="23">
        <v>1230000</v>
      </c>
      <c r="G15" s="23">
        <v>6310</v>
      </c>
      <c r="H15" s="23">
        <v>3.67</v>
      </c>
      <c r="I15" s="23">
        <f t="shared" si="1"/>
        <v>1143900</v>
      </c>
      <c r="J15" s="23">
        <f t="shared" si="2"/>
        <v>5868.3</v>
      </c>
      <c r="K15" s="23">
        <f t="shared" si="3"/>
        <v>3.4131</v>
      </c>
    </row>
    <row r="16" spans="1:12">
      <c r="A16" s="23">
        <v>10</v>
      </c>
      <c r="B16" t="str">
        <f>generator_info!C$3</f>
        <v>CCGT_Cogen</v>
      </c>
      <c r="C16" s="23">
        <f>generator_info!D3</f>
        <v>2010</v>
      </c>
      <c r="D16" s="23">
        <v>2009</v>
      </c>
      <c r="E16" s="23">
        <v>0.93</v>
      </c>
      <c r="F16">
        <f>0.75*F7</f>
        <v>922500</v>
      </c>
      <c r="G16" s="23">
        <f>G7*0.75</f>
        <v>4732.5</v>
      </c>
      <c r="H16" s="23">
        <v>3.67</v>
      </c>
      <c r="I16" s="23">
        <f t="shared" ref="I16:I24" si="5">F16*$E16</f>
        <v>857925</v>
      </c>
      <c r="J16" s="23">
        <f t="shared" ref="J16:J24" si="6">G16*$E16</f>
        <v>4401.2250000000004</v>
      </c>
      <c r="K16" s="23">
        <f t="shared" ref="K16:K24" si="7">H16*$E16</f>
        <v>3.4131</v>
      </c>
    </row>
    <row r="17" spans="1:11">
      <c r="A17" s="23">
        <v>10</v>
      </c>
      <c r="B17" s="23" t="str">
        <f>generator_info!C$3</f>
        <v>CCGT_Cogen</v>
      </c>
      <c r="C17" s="23">
        <f>C16+5</f>
        <v>2015</v>
      </c>
      <c r="D17" s="23">
        <v>2009</v>
      </c>
      <c r="E17" s="23">
        <v>0.93</v>
      </c>
      <c r="F17" s="23">
        <f t="shared" ref="F17:F24" si="8">0.75*F8</f>
        <v>922500</v>
      </c>
      <c r="G17" s="23">
        <f t="shared" ref="G17:G24" si="9">G8*0.75</f>
        <v>4732.5</v>
      </c>
      <c r="H17" s="23">
        <v>3.67</v>
      </c>
      <c r="I17" s="23">
        <f t="shared" si="5"/>
        <v>857925</v>
      </c>
      <c r="J17" s="23">
        <f t="shared" si="6"/>
        <v>4401.2250000000004</v>
      </c>
      <c r="K17" s="23">
        <f t="shared" si="7"/>
        <v>3.4131</v>
      </c>
    </row>
    <row r="18" spans="1:11">
      <c r="A18" s="23">
        <v>10</v>
      </c>
      <c r="B18" s="23" t="str">
        <f>generator_info!C$3</f>
        <v>CCGT_Cogen</v>
      </c>
      <c r="C18" s="23">
        <f t="shared" ref="C18:C24" si="10">C17+5</f>
        <v>2020</v>
      </c>
      <c r="D18" s="23">
        <v>2009</v>
      </c>
      <c r="E18" s="23">
        <v>0.93</v>
      </c>
      <c r="F18" s="23">
        <f t="shared" si="8"/>
        <v>922500</v>
      </c>
      <c r="G18" s="23">
        <f t="shared" si="9"/>
        <v>4732.5</v>
      </c>
      <c r="H18" s="23">
        <v>3.67</v>
      </c>
      <c r="I18" s="23">
        <f t="shared" si="5"/>
        <v>857925</v>
      </c>
      <c r="J18" s="23">
        <f t="shared" si="6"/>
        <v>4401.2250000000004</v>
      </c>
      <c r="K18" s="23">
        <f t="shared" si="7"/>
        <v>3.4131</v>
      </c>
    </row>
    <row r="19" spans="1:11">
      <c r="A19" s="23">
        <v>10</v>
      </c>
      <c r="B19" s="23" t="str">
        <f>generator_info!C$3</f>
        <v>CCGT_Cogen</v>
      </c>
      <c r="C19" s="23">
        <f t="shared" si="10"/>
        <v>2025</v>
      </c>
      <c r="D19" s="23">
        <v>2009</v>
      </c>
      <c r="E19" s="23">
        <v>0.93</v>
      </c>
      <c r="F19" s="23">
        <f t="shared" si="8"/>
        <v>922500</v>
      </c>
      <c r="G19" s="23">
        <f t="shared" si="9"/>
        <v>4732.5</v>
      </c>
      <c r="H19" s="23">
        <v>3.67</v>
      </c>
      <c r="I19" s="23">
        <f t="shared" si="5"/>
        <v>857925</v>
      </c>
      <c r="J19" s="23">
        <f t="shared" si="6"/>
        <v>4401.2250000000004</v>
      </c>
      <c r="K19" s="23">
        <f t="shared" si="7"/>
        <v>3.4131</v>
      </c>
    </row>
    <row r="20" spans="1:11">
      <c r="A20" s="23">
        <v>10</v>
      </c>
      <c r="B20" s="23" t="str">
        <f>generator_info!C$3</f>
        <v>CCGT_Cogen</v>
      </c>
      <c r="C20" s="23">
        <f t="shared" si="10"/>
        <v>2030</v>
      </c>
      <c r="D20" s="23">
        <v>2009</v>
      </c>
      <c r="E20" s="23">
        <v>0.93</v>
      </c>
      <c r="F20" s="23">
        <f t="shared" si="8"/>
        <v>922500</v>
      </c>
      <c r="G20" s="23">
        <f t="shared" si="9"/>
        <v>4732.5</v>
      </c>
      <c r="H20" s="23">
        <v>3.67</v>
      </c>
      <c r="I20" s="23">
        <f t="shared" si="5"/>
        <v>857925</v>
      </c>
      <c r="J20" s="23">
        <f t="shared" si="6"/>
        <v>4401.2250000000004</v>
      </c>
      <c r="K20" s="23">
        <f t="shared" si="7"/>
        <v>3.4131</v>
      </c>
    </row>
    <row r="21" spans="1:11">
      <c r="A21" s="23">
        <v>10</v>
      </c>
      <c r="B21" s="23" t="str">
        <f>generator_info!C$3</f>
        <v>CCGT_Cogen</v>
      </c>
      <c r="C21" s="23">
        <f t="shared" si="10"/>
        <v>2035</v>
      </c>
      <c r="D21" s="23">
        <v>2009</v>
      </c>
      <c r="E21" s="23">
        <v>0.93</v>
      </c>
      <c r="F21" s="23">
        <f t="shared" si="8"/>
        <v>922500</v>
      </c>
      <c r="G21" s="23">
        <f t="shared" si="9"/>
        <v>4732.5</v>
      </c>
      <c r="H21" s="23">
        <v>3.67</v>
      </c>
      <c r="I21" s="23">
        <f t="shared" si="5"/>
        <v>857925</v>
      </c>
      <c r="J21" s="23">
        <f t="shared" si="6"/>
        <v>4401.2250000000004</v>
      </c>
      <c r="K21" s="23">
        <f t="shared" si="7"/>
        <v>3.4131</v>
      </c>
    </row>
    <row r="22" spans="1:11">
      <c r="A22" s="23">
        <v>10</v>
      </c>
      <c r="B22" s="23" t="str">
        <f>generator_info!C$3</f>
        <v>CCGT_Cogen</v>
      </c>
      <c r="C22" s="23">
        <f t="shared" si="10"/>
        <v>2040</v>
      </c>
      <c r="D22" s="23">
        <v>2009</v>
      </c>
      <c r="E22" s="23">
        <v>0.93</v>
      </c>
      <c r="F22" s="23">
        <f t="shared" si="8"/>
        <v>922500</v>
      </c>
      <c r="G22" s="23">
        <f t="shared" si="9"/>
        <v>4732.5</v>
      </c>
      <c r="H22" s="23">
        <v>3.67</v>
      </c>
      <c r="I22" s="23">
        <f t="shared" si="5"/>
        <v>857925</v>
      </c>
      <c r="J22" s="23">
        <f t="shared" si="6"/>
        <v>4401.2250000000004</v>
      </c>
      <c r="K22" s="23">
        <f t="shared" si="7"/>
        <v>3.4131</v>
      </c>
    </row>
    <row r="23" spans="1:11">
      <c r="A23" s="23">
        <v>10</v>
      </c>
      <c r="B23" s="23" t="str">
        <f>generator_info!C$3</f>
        <v>CCGT_Cogen</v>
      </c>
      <c r="C23" s="23">
        <f t="shared" si="10"/>
        <v>2045</v>
      </c>
      <c r="D23" s="23">
        <v>2009</v>
      </c>
      <c r="E23" s="23">
        <v>0.93</v>
      </c>
      <c r="F23" s="23">
        <f t="shared" si="8"/>
        <v>922500</v>
      </c>
      <c r="G23" s="23">
        <f t="shared" si="9"/>
        <v>4732.5</v>
      </c>
      <c r="H23" s="23">
        <v>3.67</v>
      </c>
      <c r="I23" s="23">
        <f t="shared" si="5"/>
        <v>857925</v>
      </c>
      <c r="J23" s="23">
        <f t="shared" si="6"/>
        <v>4401.2250000000004</v>
      </c>
      <c r="K23" s="23">
        <f t="shared" si="7"/>
        <v>3.4131</v>
      </c>
    </row>
    <row r="24" spans="1:11">
      <c r="A24" s="23">
        <v>10</v>
      </c>
      <c r="B24" s="23" t="str">
        <f>generator_info!C$3</f>
        <v>CCGT_Cogen</v>
      </c>
      <c r="C24" s="23">
        <f t="shared" si="10"/>
        <v>2050</v>
      </c>
      <c r="D24" s="23">
        <v>2009</v>
      </c>
      <c r="E24" s="23">
        <v>0.93</v>
      </c>
      <c r="F24" s="23">
        <f t="shared" si="8"/>
        <v>922500</v>
      </c>
      <c r="G24" s="23">
        <f t="shared" si="9"/>
        <v>4732.5</v>
      </c>
      <c r="H24" s="23">
        <v>3.67</v>
      </c>
      <c r="I24" s="23">
        <f t="shared" si="5"/>
        <v>857925</v>
      </c>
      <c r="J24" s="23">
        <f t="shared" si="6"/>
        <v>4401.2250000000004</v>
      </c>
      <c r="K24" s="23">
        <f t="shared" si="7"/>
        <v>3.4131</v>
      </c>
    </row>
    <row r="25" spans="1:11">
      <c r="A25" s="23">
        <v>10</v>
      </c>
      <c r="B25" t="str">
        <f>generator_info!C6</f>
        <v>CCGT_EP</v>
      </c>
      <c r="D25" s="23">
        <v>2009</v>
      </c>
      <c r="E25" s="23">
        <v>0.93</v>
      </c>
      <c r="F25">
        <v>1250000</v>
      </c>
      <c r="G25" s="23">
        <v>6310</v>
      </c>
      <c r="H25" s="23">
        <v>3.67</v>
      </c>
      <c r="I25" s="23">
        <f t="shared" ref="I25" si="11">F25*$E25</f>
        <v>1162500</v>
      </c>
      <c r="J25" s="23">
        <f t="shared" ref="J25" si="12">G25*$E25</f>
        <v>5868.3</v>
      </c>
      <c r="K25" s="23">
        <f t="shared" ref="K25" si="13">H25*$E25</f>
        <v>3.4131</v>
      </c>
    </row>
    <row r="26" spans="1:11">
      <c r="A26" s="23">
        <v>10</v>
      </c>
      <c r="B26" t="str">
        <f>generator_info!C7</f>
        <v>CCGT_Cogen_EP</v>
      </c>
      <c r="D26" s="23">
        <v>2009</v>
      </c>
      <c r="E26" s="23">
        <v>0.93</v>
      </c>
      <c r="F26">
        <f>0.75*F25</f>
        <v>937500</v>
      </c>
      <c r="G26" s="23">
        <f>G7*0.75</f>
        <v>4732.5</v>
      </c>
      <c r="H26" s="23">
        <v>3.67</v>
      </c>
      <c r="I26" s="23">
        <f t="shared" ref="I26" si="14">F26*$E26</f>
        <v>871875</v>
      </c>
      <c r="J26" s="23">
        <f t="shared" ref="J26" si="15">G26*$E26</f>
        <v>4401.2250000000004</v>
      </c>
      <c r="K26" s="23">
        <f t="shared" ref="K26" si="16">H26*$E26</f>
        <v>3.4131</v>
      </c>
    </row>
    <row r="27" spans="1:11">
      <c r="A27" s="23">
        <v>10</v>
      </c>
      <c r="B27" s="23" t="str">
        <f>generator_info!C$5</f>
        <v>CCGT_CCS</v>
      </c>
      <c r="C27" s="23">
        <f>generator_info!D5</f>
        <v>2020</v>
      </c>
      <c r="D27" s="23">
        <v>2009</v>
      </c>
      <c r="E27" s="23">
        <v>0.93</v>
      </c>
      <c r="F27">
        <v>3750000</v>
      </c>
      <c r="G27">
        <v>18400</v>
      </c>
      <c r="H27">
        <v>10</v>
      </c>
      <c r="I27" s="23">
        <f t="shared" ref="I27" si="17">F27*$E27</f>
        <v>3487500</v>
      </c>
      <c r="J27" s="23">
        <f t="shared" ref="J27" si="18">G27*$E27</f>
        <v>17112</v>
      </c>
      <c r="K27" s="23">
        <f t="shared" ref="K27" si="19">H27*$E27</f>
        <v>9.3000000000000007</v>
      </c>
    </row>
    <row r="28" spans="1:11">
      <c r="A28" s="23">
        <v>10</v>
      </c>
      <c r="B28" s="23" t="str">
        <f>generator_info!C$5</f>
        <v>CCGT_CCS</v>
      </c>
      <c r="C28" s="23">
        <f>C27+5</f>
        <v>2025</v>
      </c>
      <c r="D28" s="23">
        <v>2009</v>
      </c>
      <c r="E28" s="23">
        <v>0.93</v>
      </c>
      <c r="F28" s="23">
        <v>3750000</v>
      </c>
      <c r="G28" s="23">
        <v>18400</v>
      </c>
      <c r="H28" s="23">
        <v>10</v>
      </c>
      <c r="I28" s="23">
        <f t="shared" ref="I28:I33" si="20">F28*$E28</f>
        <v>3487500</v>
      </c>
      <c r="J28" s="23">
        <f t="shared" ref="J28:J33" si="21">G28*$E28</f>
        <v>17112</v>
      </c>
      <c r="K28" s="23">
        <f t="shared" ref="K28:K33" si="22">H28*$E28</f>
        <v>9.3000000000000007</v>
      </c>
    </row>
    <row r="29" spans="1:11">
      <c r="A29" s="23">
        <v>10</v>
      </c>
      <c r="B29" s="23" t="str">
        <f>generator_info!C$5</f>
        <v>CCGT_CCS</v>
      </c>
      <c r="C29" s="23">
        <f t="shared" ref="C29:C33" si="23">C28+5</f>
        <v>2030</v>
      </c>
      <c r="D29" s="23">
        <v>2009</v>
      </c>
      <c r="E29" s="23">
        <v>0.93</v>
      </c>
      <c r="F29" s="23">
        <v>3750000</v>
      </c>
      <c r="G29" s="23">
        <v>18400</v>
      </c>
      <c r="H29" s="23">
        <v>10</v>
      </c>
      <c r="I29" s="23">
        <f t="shared" si="20"/>
        <v>3487500</v>
      </c>
      <c r="J29" s="23">
        <f t="shared" si="21"/>
        <v>17112</v>
      </c>
      <c r="K29" s="23">
        <f t="shared" si="22"/>
        <v>9.3000000000000007</v>
      </c>
    </row>
    <row r="30" spans="1:11">
      <c r="A30" s="23">
        <v>10</v>
      </c>
      <c r="B30" s="23" t="str">
        <f>generator_info!C$5</f>
        <v>CCGT_CCS</v>
      </c>
      <c r="C30" s="23">
        <f t="shared" si="23"/>
        <v>2035</v>
      </c>
      <c r="D30" s="23">
        <v>2009</v>
      </c>
      <c r="E30" s="23">
        <v>0.93</v>
      </c>
      <c r="F30" s="23">
        <v>3750000</v>
      </c>
      <c r="G30" s="23">
        <v>18400</v>
      </c>
      <c r="H30" s="23">
        <v>10</v>
      </c>
      <c r="I30" s="23">
        <f t="shared" si="20"/>
        <v>3487500</v>
      </c>
      <c r="J30" s="23">
        <f t="shared" si="21"/>
        <v>17112</v>
      </c>
      <c r="K30" s="23">
        <f t="shared" si="22"/>
        <v>9.3000000000000007</v>
      </c>
    </row>
    <row r="31" spans="1:11">
      <c r="A31" s="23">
        <v>10</v>
      </c>
      <c r="B31" s="23" t="str">
        <f>generator_info!C$5</f>
        <v>CCGT_CCS</v>
      </c>
      <c r="C31" s="23">
        <f t="shared" si="23"/>
        <v>2040</v>
      </c>
      <c r="D31" s="23">
        <v>2009</v>
      </c>
      <c r="E31" s="23">
        <v>0.93</v>
      </c>
      <c r="F31" s="23">
        <v>3750000</v>
      </c>
      <c r="G31" s="23">
        <v>18400</v>
      </c>
      <c r="H31" s="23">
        <v>10</v>
      </c>
      <c r="I31" s="23">
        <f t="shared" si="20"/>
        <v>3487500</v>
      </c>
      <c r="J31" s="23">
        <f t="shared" si="21"/>
        <v>17112</v>
      </c>
      <c r="K31" s="23">
        <f t="shared" si="22"/>
        <v>9.3000000000000007</v>
      </c>
    </row>
    <row r="32" spans="1:11">
      <c r="A32" s="23">
        <v>10</v>
      </c>
      <c r="B32" s="23" t="str">
        <f>generator_info!C$5</f>
        <v>CCGT_CCS</v>
      </c>
      <c r="C32" s="23">
        <f t="shared" si="23"/>
        <v>2045</v>
      </c>
      <c r="D32" s="23">
        <v>2009</v>
      </c>
      <c r="E32" s="23">
        <v>0.93</v>
      </c>
      <c r="F32" s="23">
        <v>3750000</v>
      </c>
      <c r="G32" s="23">
        <v>18400</v>
      </c>
      <c r="H32" s="23">
        <v>10</v>
      </c>
      <c r="I32" s="23">
        <f t="shared" si="20"/>
        <v>3487500</v>
      </c>
      <c r="J32" s="23">
        <f t="shared" si="21"/>
        <v>17112</v>
      </c>
      <c r="K32" s="23">
        <f t="shared" si="22"/>
        <v>9.3000000000000007</v>
      </c>
    </row>
    <row r="33" spans="1:11">
      <c r="A33" s="23">
        <v>10</v>
      </c>
      <c r="B33" s="23" t="str">
        <f>generator_info!C$5</f>
        <v>CCGT_CCS</v>
      </c>
      <c r="C33" s="23">
        <f t="shared" si="23"/>
        <v>2050</v>
      </c>
      <c r="D33" s="23">
        <v>2009</v>
      </c>
      <c r="E33" s="23">
        <v>0.93</v>
      </c>
      <c r="F33" s="23">
        <v>3750000</v>
      </c>
      <c r="G33" s="23">
        <v>18400</v>
      </c>
      <c r="H33" s="23">
        <v>10</v>
      </c>
      <c r="I33" s="23">
        <f t="shared" si="20"/>
        <v>3487500</v>
      </c>
      <c r="J33" s="23">
        <f t="shared" si="21"/>
        <v>17112</v>
      </c>
      <c r="K33" s="23">
        <f t="shared" si="22"/>
        <v>9.3000000000000007</v>
      </c>
    </row>
    <row r="34" spans="1:11">
      <c r="A34" s="23">
        <v>10</v>
      </c>
      <c r="B34" t="str">
        <f>generator_info!C$4</f>
        <v>CCGT_Cogen_CCS</v>
      </c>
      <c r="C34">
        <f>generator_info!D4</f>
        <v>2020</v>
      </c>
      <c r="D34" s="23">
        <v>2009</v>
      </c>
      <c r="E34" s="23">
        <v>0.93</v>
      </c>
      <c r="F34">
        <f>0.75*F27</f>
        <v>2812500</v>
      </c>
      <c r="G34" s="23">
        <f>G27*0.75</f>
        <v>13800</v>
      </c>
      <c r="H34" s="23">
        <v>10</v>
      </c>
      <c r="I34" s="23">
        <f t="shared" ref="I34:I41" si="24">F34*$E34</f>
        <v>2615625</v>
      </c>
      <c r="J34" s="23">
        <f t="shared" ref="J34:J41" si="25">G34*$E34</f>
        <v>12834</v>
      </c>
      <c r="K34" s="23">
        <f t="shared" ref="K34:K41" si="26">H34*$E34</f>
        <v>9.3000000000000007</v>
      </c>
    </row>
    <row r="35" spans="1:11">
      <c r="A35" s="23">
        <v>10</v>
      </c>
      <c r="B35" s="23" t="str">
        <f>generator_info!C$4</f>
        <v>CCGT_Cogen_CCS</v>
      </c>
      <c r="C35">
        <f>C34+5</f>
        <v>2025</v>
      </c>
      <c r="D35" s="23">
        <v>2009</v>
      </c>
      <c r="E35" s="23">
        <v>0.93</v>
      </c>
      <c r="F35" s="23">
        <f t="shared" ref="F35:F40" si="27">0.75*F28</f>
        <v>2812500</v>
      </c>
      <c r="G35" s="23">
        <f t="shared" ref="G35:G40" si="28">G28*0.75</f>
        <v>13800</v>
      </c>
      <c r="H35" s="23">
        <v>10</v>
      </c>
      <c r="I35" s="23">
        <f t="shared" si="24"/>
        <v>2615625</v>
      </c>
      <c r="J35" s="23">
        <f t="shared" si="25"/>
        <v>12834</v>
      </c>
      <c r="K35" s="23">
        <f t="shared" si="26"/>
        <v>9.3000000000000007</v>
      </c>
    </row>
    <row r="36" spans="1:11">
      <c r="A36" s="23">
        <v>10</v>
      </c>
      <c r="B36" s="23" t="str">
        <f>generator_info!C$4</f>
        <v>CCGT_Cogen_CCS</v>
      </c>
      <c r="C36" s="23">
        <f t="shared" ref="C36:C40" si="29">C35+5</f>
        <v>2030</v>
      </c>
      <c r="D36" s="23">
        <v>2009</v>
      </c>
      <c r="E36" s="23">
        <v>0.93</v>
      </c>
      <c r="F36" s="23">
        <f t="shared" si="27"/>
        <v>2812500</v>
      </c>
      <c r="G36" s="23">
        <f t="shared" si="28"/>
        <v>13800</v>
      </c>
      <c r="H36" s="23">
        <v>10</v>
      </c>
      <c r="I36" s="23">
        <f t="shared" si="24"/>
        <v>2615625</v>
      </c>
      <c r="J36" s="23">
        <f t="shared" si="25"/>
        <v>12834</v>
      </c>
      <c r="K36" s="23">
        <f t="shared" si="26"/>
        <v>9.3000000000000007</v>
      </c>
    </row>
    <row r="37" spans="1:11">
      <c r="A37" s="23">
        <v>10</v>
      </c>
      <c r="B37" s="23" t="str">
        <f>generator_info!C$4</f>
        <v>CCGT_Cogen_CCS</v>
      </c>
      <c r="C37" s="23">
        <f t="shared" si="29"/>
        <v>2035</v>
      </c>
      <c r="D37" s="23">
        <v>2009</v>
      </c>
      <c r="E37" s="23">
        <v>0.93</v>
      </c>
      <c r="F37" s="23">
        <f t="shared" si="27"/>
        <v>2812500</v>
      </c>
      <c r="G37" s="23">
        <f t="shared" si="28"/>
        <v>13800</v>
      </c>
      <c r="H37" s="23">
        <v>10</v>
      </c>
      <c r="I37" s="23">
        <f t="shared" si="24"/>
        <v>2615625</v>
      </c>
      <c r="J37" s="23">
        <f t="shared" si="25"/>
        <v>12834</v>
      </c>
      <c r="K37" s="23">
        <f t="shared" si="26"/>
        <v>9.3000000000000007</v>
      </c>
    </row>
    <row r="38" spans="1:11">
      <c r="A38" s="23">
        <v>10</v>
      </c>
      <c r="B38" s="23" t="str">
        <f>generator_info!C$4</f>
        <v>CCGT_Cogen_CCS</v>
      </c>
      <c r="C38" s="23">
        <f t="shared" si="29"/>
        <v>2040</v>
      </c>
      <c r="D38" s="23">
        <v>2009</v>
      </c>
      <c r="E38" s="23">
        <v>0.93</v>
      </c>
      <c r="F38" s="23">
        <f t="shared" si="27"/>
        <v>2812500</v>
      </c>
      <c r="G38" s="23">
        <f t="shared" si="28"/>
        <v>13800</v>
      </c>
      <c r="H38" s="23">
        <v>10</v>
      </c>
      <c r="I38" s="23">
        <f t="shared" si="24"/>
        <v>2615625</v>
      </c>
      <c r="J38" s="23">
        <f t="shared" si="25"/>
        <v>12834</v>
      </c>
      <c r="K38" s="23">
        <f t="shared" si="26"/>
        <v>9.3000000000000007</v>
      </c>
    </row>
    <row r="39" spans="1:11">
      <c r="A39" s="23">
        <v>10</v>
      </c>
      <c r="B39" s="23" t="str">
        <f>generator_info!C$4</f>
        <v>CCGT_Cogen_CCS</v>
      </c>
      <c r="C39" s="23">
        <f t="shared" si="29"/>
        <v>2045</v>
      </c>
      <c r="D39" s="23">
        <v>2009</v>
      </c>
      <c r="E39" s="23">
        <v>0.93</v>
      </c>
      <c r="F39" s="23">
        <f t="shared" si="27"/>
        <v>2812500</v>
      </c>
      <c r="G39" s="23">
        <f t="shared" si="28"/>
        <v>13800</v>
      </c>
      <c r="H39" s="23">
        <v>10</v>
      </c>
      <c r="I39" s="23">
        <f t="shared" si="24"/>
        <v>2615625</v>
      </c>
      <c r="J39" s="23">
        <f t="shared" si="25"/>
        <v>12834</v>
      </c>
      <c r="K39" s="23">
        <f t="shared" si="26"/>
        <v>9.3000000000000007</v>
      </c>
    </row>
    <row r="40" spans="1:11">
      <c r="A40" s="23">
        <v>10</v>
      </c>
      <c r="B40" s="23" t="str">
        <f>generator_info!C$4</f>
        <v>CCGT_Cogen_CCS</v>
      </c>
      <c r="C40" s="23">
        <f t="shared" si="29"/>
        <v>2050</v>
      </c>
      <c r="D40" s="23">
        <v>2009</v>
      </c>
      <c r="E40" s="23">
        <v>0.93</v>
      </c>
      <c r="F40" s="23">
        <f t="shared" si="27"/>
        <v>2812500</v>
      </c>
      <c r="G40" s="23">
        <f t="shared" si="28"/>
        <v>13800</v>
      </c>
      <c r="H40" s="23">
        <v>10</v>
      </c>
      <c r="I40" s="23">
        <f t="shared" si="24"/>
        <v>2615625</v>
      </c>
      <c r="J40" s="23">
        <f t="shared" si="25"/>
        <v>12834</v>
      </c>
      <c r="K40" s="23">
        <f t="shared" si="26"/>
        <v>9.3000000000000007</v>
      </c>
    </row>
    <row r="41" spans="1:11">
      <c r="A41" s="23">
        <v>10</v>
      </c>
      <c r="B41" t="str">
        <f>generator_info!C8</f>
        <v>Gas_Combustion_Turbine</v>
      </c>
      <c r="C41" s="23">
        <f>generator_info!D8</f>
        <v>2010</v>
      </c>
      <c r="D41" s="23">
        <v>2009</v>
      </c>
      <c r="E41" s="23">
        <v>0.93</v>
      </c>
      <c r="F41">
        <v>651000</v>
      </c>
      <c r="G41">
        <v>5260</v>
      </c>
      <c r="H41">
        <v>29.9</v>
      </c>
      <c r="I41" s="23">
        <f t="shared" si="24"/>
        <v>605430</v>
      </c>
      <c r="J41">
        <f t="shared" si="25"/>
        <v>4891.8</v>
      </c>
      <c r="K41">
        <f t="shared" si="26"/>
        <v>27.806999999999999</v>
      </c>
    </row>
    <row r="42" spans="1:11">
      <c r="A42" s="23">
        <v>10</v>
      </c>
      <c r="B42" s="23" t="str">
        <f>B41</f>
        <v>Gas_Combustion_Turbine</v>
      </c>
      <c r="C42" s="23">
        <f>C41+5</f>
        <v>2015</v>
      </c>
      <c r="D42" s="23">
        <v>2009</v>
      </c>
      <c r="E42" s="23">
        <v>0.93</v>
      </c>
      <c r="F42" s="23">
        <v>651000</v>
      </c>
      <c r="G42" s="23">
        <v>5260</v>
      </c>
      <c r="H42" s="23">
        <f>H41</f>
        <v>29.9</v>
      </c>
      <c r="I42" s="23">
        <f t="shared" ref="I42:I49" si="30">F42*$E42</f>
        <v>605430</v>
      </c>
      <c r="J42" s="23">
        <f t="shared" ref="J42:J49" si="31">G42*$E42</f>
        <v>4891.8</v>
      </c>
      <c r="K42" s="23">
        <f t="shared" ref="K42:K49" si="32">H42*$E42</f>
        <v>27.806999999999999</v>
      </c>
    </row>
    <row r="43" spans="1:11">
      <c r="A43" s="23">
        <v>10</v>
      </c>
      <c r="B43" s="23" t="str">
        <f t="shared" ref="B43:B49" si="33">B42</f>
        <v>Gas_Combustion_Turbine</v>
      </c>
      <c r="C43" s="23">
        <f t="shared" ref="C43:C49" si="34">C42+5</f>
        <v>2020</v>
      </c>
      <c r="D43" s="23">
        <v>2009</v>
      </c>
      <c r="E43" s="23">
        <v>0.93</v>
      </c>
      <c r="F43" s="23">
        <v>651000</v>
      </c>
      <c r="G43" s="23">
        <v>5260</v>
      </c>
      <c r="H43" s="23">
        <f t="shared" ref="H43:H49" si="35">H42</f>
        <v>29.9</v>
      </c>
      <c r="I43" s="23">
        <f t="shared" si="30"/>
        <v>605430</v>
      </c>
      <c r="J43" s="23">
        <f t="shared" si="31"/>
        <v>4891.8</v>
      </c>
      <c r="K43" s="23">
        <f t="shared" si="32"/>
        <v>27.806999999999999</v>
      </c>
    </row>
    <row r="44" spans="1:11">
      <c r="A44" s="23">
        <v>10</v>
      </c>
      <c r="B44" s="23" t="str">
        <f t="shared" si="33"/>
        <v>Gas_Combustion_Turbine</v>
      </c>
      <c r="C44" s="23">
        <f t="shared" si="34"/>
        <v>2025</v>
      </c>
      <c r="D44" s="23">
        <v>2009</v>
      </c>
      <c r="E44" s="23">
        <v>0.93</v>
      </c>
      <c r="F44" s="23">
        <v>651000</v>
      </c>
      <c r="G44" s="23">
        <v>5260</v>
      </c>
      <c r="H44" s="23">
        <f t="shared" si="35"/>
        <v>29.9</v>
      </c>
      <c r="I44" s="23">
        <f t="shared" si="30"/>
        <v>605430</v>
      </c>
      <c r="J44" s="23">
        <f t="shared" si="31"/>
        <v>4891.8</v>
      </c>
      <c r="K44" s="23">
        <f t="shared" si="32"/>
        <v>27.806999999999999</v>
      </c>
    </row>
    <row r="45" spans="1:11">
      <c r="A45" s="23">
        <v>10</v>
      </c>
      <c r="B45" s="23" t="str">
        <f t="shared" si="33"/>
        <v>Gas_Combustion_Turbine</v>
      </c>
      <c r="C45" s="23">
        <f t="shared" si="34"/>
        <v>2030</v>
      </c>
      <c r="D45" s="23">
        <v>2009</v>
      </c>
      <c r="E45" s="23">
        <v>0.93</v>
      </c>
      <c r="F45" s="23">
        <v>651000</v>
      </c>
      <c r="G45" s="23">
        <v>5260</v>
      </c>
      <c r="H45" s="23">
        <f t="shared" si="35"/>
        <v>29.9</v>
      </c>
      <c r="I45" s="23">
        <f t="shared" si="30"/>
        <v>605430</v>
      </c>
      <c r="J45" s="23">
        <f t="shared" si="31"/>
        <v>4891.8</v>
      </c>
      <c r="K45" s="23">
        <f t="shared" si="32"/>
        <v>27.806999999999999</v>
      </c>
    </row>
    <row r="46" spans="1:11">
      <c r="A46" s="23">
        <v>10</v>
      </c>
      <c r="B46" s="23" t="str">
        <f t="shared" si="33"/>
        <v>Gas_Combustion_Turbine</v>
      </c>
      <c r="C46" s="23">
        <f t="shared" si="34"/>
        <v>2035</v>
      </c>
      <c r="D46" s="23">
        <v>2009</v>
      </c>
      <c r="E46" s="23">
        <v>0.93</v>
      </c>
      <c r="F46" s="23">
        <v>651000</v>
      </c>
      <c r="G46" s="23">
        <v>5260</v>
      </c>
      <c r="H46" s="23">
        <f t="shared" si="35"/>
        <v>29.9</v>
      </c>
      <c r="I46" s="23">
        <f t="shared" si="30"/>
        <v>605430</v>
      </c>
      <c r="J46" s="23">
        <f t="shared" si="31"/>
        <v>4891.8</v>
      </c>
      <c r="K46" s="23">
        <f t="shared" si="32"/>
        <v>27.806999999999999</v>
      </c>
    </row>
    <row r="47" spans="1:11">
      <c r="A47" s="23">
        <v>10</v>
      </c>
      <c r="B47" s="23" t="str">
        <f t="shared" si="33"/>
        <v>Gas_Combustion_Turbine</v>
      </c>
      <c r="C47" s="23">
        <f>C46+5</f>
        <v>2040</v>
      </c>
      <c r="D47" s="23">
        <v>2009</v>
      </c>
      <c r="E47" s="23">
        <v>0.93</v>
      </c>
      <c r="F47" s="23">
        <v>651000</v>
      </c>
      <c r="G47" s="23">
        <v>5260</v>
      </c>
      <c r="H47" s="23">
        <f t="shared" si="35"/>
        <v>29.9</v>
      </c>
      <c r="I47" s="23">
        <f t="shared" si="30"/>
        <v>605430</v>
      </c>
      <c r="J47" s="23">
        <f t="shared" si="31"/>
        <v>4891.8</v>
      </c>
      <c r="K47" s="23">
        <f t="shared" si="32"/>
        <v>27.806999999999999</v>
      </c>
    </row>
    <row r="48" spans="1:11">
      <c r="A48" s="23">
        <v>10</v>
      </c>
      <c r="B48" s="23" t="str">
        <f t="shared" si="33"/>
        <v>Gas_Combustion_Turbine</v>
      </c>
      <c r="C48" s="23">
        <f t="shared" si="34"/>
        <v>2045</v>
      </c>
      <c r="D48" s="23">
        <v>2009</v>
      </c>
      <c r="E48" s="23">
        <v>0.93</v>
      </c>
      <c r="F48" s="23">
        <v>651000</v>
      </c>
      <c r="G48" s="23">
        <v>5260</v>
      </c>
      <c r="H48" s="23">
        <f t="shared" si="35"/>
        <v>29.9</v>
      </c>
      <c r="I48" s="23">
        <f t="shared" si="30"/>
        <v>605430</v>
      </c>
      <c r="J48" s="23">
        <f t="shared" si="31"/>
        <v>4891.8</v>
      </c>
      <c r="K48" s="23">
        <f t="shared" si="32"/>
        <v>27.806999999999999</v>
      </c>
    </row>
    <row r="49" spans="1:11">
      <c r="A49" s="23">
        <v>10</v>
      </c>
      <c r="B49" s="23" t="str">
        <f t="shared" si="33"/>
        <v>Gas_Combustion_Turbine</v>
      </c>
      <c r="C49" s="23">
        <f t="shared" si="34"/>
        <v>2050</v>
      </c>
      <c r="D49" s="23">
        <v>2009</v>
      </c>
      <c r="E49" s="23">
        <v>0.93</v>
      </c>
      <c r="F49" s="23">
        <v>651000</v>
      </c>
      <c r="G49" s="23">
        <v>5260</v>
      </c>
      <c r="H49" s="23">
        <f t="shared" si="35"/>
        <v>29.9</v>
      </c>
      <c r="I49" s="23">
        <f t="shared" si="30"/>
        <v>605430</v>
      </c>
      <c r="J49" s="23">
        <f t="shared" si="31"/>
        <v>4891.8</v>
      </c>
      <c r="K49" s="23">
        <f t="shared" si="32"/>
        <v>27.806999999999999</v>
      </c>
    </row>
    <row r="50" spans="1:11">
      <c r="A50" s="23">
        <v>10</v>
      </c>
      <c r="B50" t="str">
        <f>generator_info!C9</f>
        <v>Gas_Combustion_Turbine_Cogen</v>
      </c>
      <c r="C50">
        <f>generator_info!D9</f>
        <v>2010</v>
      </c>
      <c r="D50" s="23">
        <v>2009</v>
      </c>
      <c r="E50" s="23">
        <v>0.93</v>
      </c>
      <c r="F50">
        <f>F41*0.75</f>
        <v>488250</v>
      </c>
      <c r="G50" s="23">
        <f>G41*0.75</f>
        <v>3945</v>
      </c>
      <c r="H50" s="23">
        <f t="shared" ref="H50:H58" si="36">H49</f>
        <v>29.9</v>
      </c>
      <c r="I50" s="23">
        <f t="shared" ref="I50:I58" si="37">F50*$E50</f>
        <v>454072.5</v>
      </c>
      <c r="J50" s="23">
        <f t="shared" ref="J50:J58" si="38">G50*$E50</f>
        <v>3668.8500000000004</v>
      </c>
      <c r="K50" s="23">
        <f t="shared" ref="K50:K58" si="39">H50*$E50</f>
        <v>27.806999999999999</v>
      </c>
    </row>
    <row r="51" spans="1:11">
      <c r="A51" s="23">
        <v>10</v>
      </c>
      <c r="B51" t="str">
        <f>B50</f>
        <v>Gas_Combustion_Turbine_Cogen</v>
      </c>
      <c r="C51">
        <f>C50+5</f>
        <v>2015</v>
      </c>
      <c r="D51" s="23">
        <v>2009</v>
      </c>
      <c r="E51" s="23">
        <v>0.93</v>
      </c>
      <c r="F51" s="23">
        <f t="shared" ref="F51:G51" si="40">F42*0.75</f>
        <v>488250</v>
      </c>
      <c r="G51" s="23">
        <f t="shared" si="40"/>
        <v>3945</v>
      </c>
      <c r="H51" s="23">
        <f t="shared" si="36"/>
        <v>29.9</v>
      </c>
      <c r="I51" s="23">
        <f t="shared" si="37"/>
        <v>454072.5</v>
      </c>
      <c r="J51" s="23">
        <f t="shared" si="38"/>
        <v>3668.8500000000004</v>
      </c>
      <c r="K51" s="23">
        <f t="shared" si="39"/>
        <v>27.806999999999999</v>
      </c>
    </row>
    <row r="52" spans="1:11">
      <c r="A52" s="23">
        <v>10</v>
      </c>
      <c r="B52" s="23" t="str">
        <f t="shared" ref="B52:B58" si="41">B51</f>
        <v>Gas_Combustion_Turbine_Cogen</v>
      </c>
      <c r="C52" s="23">
        <f t="shared" ref="C52:C58" si="42">C51+5</f>
        <v>2020</v>
      </c>
      <c r="D52" s="23">
        <v>2009</v>
      </c>
      <c r="E52" s="23">
        <v>0.93</v>
      </c>
      <c r="F52" s="23">
        <f t="shared" ref="F52:G52" si="43">F43*0.75</f>
        <v>488250</v>
      </c>
      <c r="G52" s="23">
        <f t="shared" si="43"/>
        <v>3945</v>
      </c>
      <c r="H52" s="23">
        <f t="shared" si="36"/>
        <v>29.9</v>
      </c>
      <c r="I52" s="23">
        <f t="shared" si="37"/>
        <v>454072.5</v>
      </c>
      <c r="J52" s="23">
        <f t="shared" si="38"/>
        <v>3668.8500000000004</v>
      </c>
      <c r="K52" s="23">
        <f t="shared" si="39"/>
        <v>27.806999999999999</v>
      </c>
    </row>
    <row r="53" spans="1:11">
      <c r="A53" s="23">
        <v>10</v>
      </c>
      <c r="B53" s="23" t="str">
        <f t="shared" si="41"/>
        <v>Gas_Combustion_Turbine_Cogen</v>
      </c>
      <c r="C53" s="23">
        <f t="shared" si="42"/>
        <v>2025</v>
      </c>
      <c r="D53" s="23">
        <v>2009</v>
      </c>
      <c r="E53" s="23">
        <v>0.93</v>
      </c>
      <c r="F53" s="23">
        <f t="shared" ref="F53:G53" si="44">F44*0.75</f>
        <v>488250</v>
      </c>
      <c r="G53" s="23">
        <f t="shared" si="44"/>
        <v>3945</v>
      </c>
      <c r="H53" s="23">
        <f t="shared" si="36"/>
        <v>29.9</v>
      </c>
      <c r="I53" s="23">
        <f t="shared" si="37"/>
        <v>454072.5</v>
      </c>
      <c r="J53" s="23">
        <f t="shared" si="38"/>
        <v>3668.8500000000004</v>
      </c>
      <c r="K53" s="23">
        <f t="shared" si="39"/>
        <v>27.806999999999999</v>
      </c>
    </row>
    <row r="54" spans="1:11">
      <c r="A54" s="23">
        <v>10</v>
      </c>
      <c r="B54" s="23" t="str">
        <f t="shared" si="41"/>
        <v>Gas_Combustion_Turbine_Cogen</v>
      </c>
      <c r="C54" s="23">
        <f t="shared" si="42"/>
        <v>2030</v>
      </c>
      <c r="D54" s="23">
        <v>2009</v>
      </c>
      <c r="E54" s="23">
        <v>0.93</v>
      </c>
      <c r="F54" s="23">
        <f t="shared" ref="F54:G54" si="45">F45*0.75</f>
        <v>488250</v>
      </c>
      <c r="G54" s="23">
        <f t="shared" si="45"/>
        <v>3945</v>
      </c>
      <c r="H54" s="23">
        <f t="shared" si="36"/>
        <v>29.9</v>
      </c>
      <c r="I54" s="23">
        <f t="shared" si="37"/>
        <v>454072.5</v>
      </c>
      <c r="J54" s="23">
        <f t="shared" si="38"/>
        <v>3668.8500000000004</v>
      </c>
      <c r="K54" s="23">
        <f t="shared" si="39"/>
        <v>27.806999999999999</v>
      </c>
    </row>
    <row r="55" spans="1:11">
      <c r="A55" s="23">
        <v>10</v>
      </c>
      <c r="B55" s="23" t="str">
        <f t="shared" si="41"/>
        <v>Gas_Combustion_Turbine_Cogen</v>
      </c>
      <c r="C55" s="23">
        <f t="shared" si="42"/>
        <v>2035</v>
      </c>
      <c r="D55" s="23">
        <v>2009</v>
      </c>
      <c r="E55" s="23">
        <v>0.93</v>
      </c>
      <c r="F55" s="23">
        <f t="shared" ref="F55:G55" si="46">F46*0.75</f>
        <v>488250</v>
      </c>
      <c r="G55" s="23">
        <f t="shared" si="46"/>
        <v>3945</v>
      </c>
      <c r="H55" s="23">
        <f t="shared" si="36"/>
        <v>29.9</v>
      </c>
      <c r="I55" s="23">
        <f t="shared" si="37"/>
        <v>454072.5</v>
      </c>
      <c r="J55" s="23">
        <f t="shared" si="38"/>
        <v>3668.8500000000004</v>
      </c>
      <c r="K55" s="23">
        <f t="shared" si="39"/>
        <v>27.806999999999999</v>
      </c>
    </row>
    <row r="56" spans="1:11">
      <c r="A56" s="23">
        <v>10</v>
      </c>
      <c r="B56" s="23" t="str">
        <f t="shared" si="41"/>
        <v>Gas_Combustion_Turbine_Cogen</v>
      </c>
      <c r="C56" s="23">
        <f t="shared" si="42"/>
        <v>2040</v>
      </c>
      <c r="D56" s="23">
        <v>2009</v>
      </c>
      <c r="E56" s="23">
        <v>0.93</v>
      </c>
      <c r="F56" s="23">
        <f t="shared" ref="F56:G56" si="47">F47*0.75</f>
        <v>488250</v>
      </c>
      <c r="G56" s="23">
        <f t="shared" si="47"/>
        <v>3945</v>
      </c>
      <c r="H56" s="23">
        <f t="shared" si="36"/>
        <v>29.9</v>
      </c>
      <c r="I56" s="23">
        <f t="shared" si="37"/>
        <v>454072.5</v>
      </c>
      <c r="J56" s="23">
        <f t="shared" si="38"/>
        <v>3668.8500000000004</v>
      </c>
      <c r="K56" s="23">
        <f t="shared" si="39"/>
        <v>27.806999999999999</v>
      </c>
    </row>
    <row r="57" spans="1:11">
      <c r="A57" s="23">
        <v>10</v>
      </c>
      <c r="B57" s="23" t="str">
        <f t="shared" si="41"/>
        <v>Gas_Combustion_Turbine_Cogen</v>
      </c>
      <c r="C57" s="23">
        <f t="shared" si="42"/>
        <v>2045</v>
      </c>
      <c r="D57" s="23">
        <v>2009</v>
      </c>
      <c r="E57" s="23">
        <v>0.93</v>
      </c>
      <c r="F57" s="23">
        <f t="shared" ref="F57:G57" si="48">F48*0.75</f>
        <v>488250</v>
      </c>
      <c r="G57" s="23">
        <f t="shared" si="48"/>
        <v>3945</v>
      </c>
      <c r="H57" s="23">
        <f t="shared" si="36"/>
        <v>29.9</v>
      </c>
      <c r="I57" s="23">
        <f t="shared" si="37"/>
        <v>454072.5</v>
      </c>
      <c r="J57" s="23">
        <f t="shared" si="38"/>
        <v>3668.8500000000004</v>
      </c>
      <c r="K57" s="23">
        <f t="shared" si="39"/>
        <v>27.806999999999999</v>
      </c>
    </row>
    <row r="58" spans="1:11">
      <c r="A58" s="23">
        <v>10</v>
      </c>
      <c r="B58" s="23" t="str">
        <f t="shared" si="41"/>
        <v>Gas_Combustion_Turbine_Cogen</v>
      </c>
      <c r="C58" s="23">
        <f t="shared" si="42"/>
        <v>2050</v>
      </c>
      <c r="D58" s="23">
        <v>2009</v>
      </c>
      <c r="E58" s="23">
        <v>0.93</v>
      </c>
      <c r="F58" s="23">
        <f t="shared" ref="F58:G58" si="49">F49*0.75</f>
        <v>488250</v>
      </c>
      <c r="G58" s="23">
        <f t="shared" si="49"/>
        <v>3945</v>
      </c>
      <c r="H58" s="23">
        <f t="shared" si="36"/>
        <v>29.9</v>
      </c>
      <c r="I58" s="23">
        <f t="shared" si="37"/>
        <v>454072.5</v>
      </c>
      <c r="J58" s="23">
        <f t="shared" si="38"/>
        <v>3668.8500000000004</v>
      </c>
      <c r="K58" s="23">
        <f t="shared" si="39"/>
        <v>27.806999999999999</v>
      </c>
    </row>
    <row r="59" spans="1:11">
      <c r="A59" s="23">
        <v>10</v>
      </c>
      <c r="B59" s="23" t="str">
        <f>generator_info!C12</f>
        <v>Gas_Combustion_Turbine_EP</v>
      </c>
      <c r="C59" s="23"/>
      <c r="D59" s="23">
        <v>2009</v>
      </c>
      <c r="E59" s="23">
        <v>0.93</v>
      </c>
      <c r="F59">
        <v>671000</v>
      </c>
      <c r="G59" s="23">
        <f>G41</f>
        <v>5260</v>
      </c>
      <c r="H59" s="23">
        <f>H41</f>
        <v>29.9</v>
      </c>
      <c r="I59" s="23">
        <f t="shared" ref="I59:I98" si="50">F59*$E59</f>
        <v>624030</v>
      </c>
      <c r="J59" s="23">
        <f t="shared" ref="J59:J98" si="51">G59*$E59</f>
        <v>4891.8</v>
      </c>
      <c r="K59" s="23">
        <f t="shared" ref="K59:K98" si="52">H59*$E59</f>
        <v>27.806999999999999</v>
      </c>
    </row>
    <row r="60" spans="1:11">
      <c r="A60" s="23">
        <v>10</v>
      </c>
      <c r="B60" s="23" t="str">
        <f>generator_info!C13</f>
        <v>Gas_Combustion_Turbine_Cogen_EP</v>
      </c>
      <c r="C60" s="23"/>
      <c r="D60" s="23">
        <v>2009</v>
      </c>
      <c r="E60" s="23">
        <v>0.93</v>
      </c>
      <c r="F60">
        <f>F59*0.75</f>
        <v>503250</v>
      </c>
      <c r="G60" s="23">
        <f>G59*0.75</f>
        <v>3945</v>
      </c>
      <c r="H60">
        <f>H59</f>
        <v>29.9</v>
      </c>
      <c r="I60" s="23">
        <f t="shared" si="50"/>
        <v>468022.5</v>
      </c>
      <c r="J60" s="23">
        <f t="shared" si="51"/>
        <v>3668.8500000000004</v>
      </c>
      <c r="K60" s="23">
        <f t="shared" si="52"/>
        <v>27.806999999999999</v>
      </c>
    </row>
    <row r="61" spans="1:11">
      <c r="A61" s="23">
        <v>10</v>
      </c>
      <c r="B61" t="str">
        <f>generator_info!C11</f>
        <v>Gas_Combustion_Turbine_CCS</v>
      </c>
      <c r="C61">
        <f>generator_info!D11</f>
        <v>2020</v>
      </c>
      <c r="D61" s="23">
        <v>2009</v>
      </c>
      <c r="E61" s="23">
        <v>0.93</v>
      </c>
      <c r="F61">
        <f>F43+(F27-F9)</f>
        <v>3171000</v>
      </c>
      <c r="G61" s="23">
        <f>G43+(G27-G9)</f>
        <v>17350</v>
      </c>
      <c r="H61" s="23">
        <f>H43 * (generator_info!$G$11/generator_info!$G$8)+(H27-H9-(generator_info!$G$5/generator_info!$G$2-1)*H9)</f>
        <v>49.433020134228187</v>
      </c>
      <c r="I61" s="23">
        <f t="shared" si="50"/>
        <v>2949030</v>
      </c>
      <c r="J61" s="23">
        <f t="shared" si="51"/>
        <v>16135.5</v>
      </c>
      <c r="K61" s="23">
        <f t="shared" si="52"/>
        <v>45.972708724832216</v>
      </c>
    </row>
    <row r="62" spans="1:11">
      <c r="A62" s="23">
        <v>10</v>
      </c>
      <c r="B62" t="str">
        <f>B61</f>
        <v>Gas_Combustion_Turbine_CCS</v>
      </c>
      <c r="C62">
        <f>C61+5</f>
        <v>2025</v>
      </c>
      <c r="D62" s="23">
        <v>2009</v>
      </c>
      <c r="E62" s="23">
        <v>0.93</v>
      </c>
      <c r="F62" s="23">
        <f t="shared" ref="F62:G62" si="53">F44+(F28-F10)</f>
        <v>3171000</v>
      </c>
      <c r="G62" s="23">
        <f t="shared" si="53"/>
        <v>17350</v>
      </c>
      <c r="H62" s="23">
        <f>H44 * (generator_info!$G$11/generator_info!$G$8)+(H28-H10-(generator_info!$G$5/generator_info!$G$2-1)*H10)</f>
        <v>49.433020134228187</v>
      </c>
      <c r="I62" s="23">
        <f t="shared" si="50"/>
        <v>2949030</v>
      </c>
      <c r="J62" s="23">
        <f t="shared" si="51"/>
        <v>16135.5</v>
      </c>
      <c r="K62" s="23">
        <f t="shared" si="52"/>
        <v>45.972708724832216</v>
      </c>
    </row>
    <row r="63" spans="1:11">
      <c r="A63" s="23">
        <v>10</v>
      </c>
      <c r="B63" s="23" t="str">
        <f t="shared" ref="B63:B67" si="54">B62</f>
        <v>Gas_Combustion_Turbine_CCS</v>
      </c>
      <c r="C63" s="23">
        <f t="shared" ref="C63:C67" si="55">C62+5</f>
        <v>2030</v>
      </c>
      <c r="D63" s="23">
        <v>2009</v>
      </c>
      <c r="E63" s="23">
        <v>0.93</v>
      </c>
      <c r="F63" s="23">
        <f t="shared" ref="F63:G63" si="56">F45+(F29-F11)</f>
        <v>3171000</v>
      </c>
      <c r="G63" s="23">
        <f t="shared" si="56"/>
        <v>17350</v>
      </c>
      <c r="H63" s="23">
        <f>H45 * (generator_info!$G$11/generator_info!$G$8)+(H29-H11-(generator_info!$G$5/generator_info!$G$2-1)*H11)</f>
        <v>49.433020134228187</v>
      </c>
      <c r="I63" s="23">
        <f t="shared" si="50"/>
        <v>2949030</v>
      </c>
      <c r="J63" s="23">
        <f t="shared" si="51"/>
        <v>16135.5</v>
      </c>
      <c r="K63" s="23">
        <f t="shared" si="52"/>
        <v>45.972708724832216</v>
      </c>
    </row>
    <row r="64" spans="1:11">
      <c r="A64" s="23">
        <v>10</v>
      </c>
      <c r="B64" s="23" t="str">
        <f t="shared" si="54"/>
        <v>Gas_Combustion_Turbine_CCS</v>
      </c>
      <c r="C64" s="23">
        <f t="shared" si="55"/>
        <v>2035</v>
      </c>
      <c r="D64" s="23">
        <v>2009</v>
      </c>
      <c r="E64" s="23">
        <v>0.93</v>
      </c>
      <c r="F64" s="23">
        <f t="shared" ref="F64:G64" si="57">F46+(F30-F12)</f>
        <v>3171000</v>
      </c>
      <c r="G64" s="23">
        <f t="shared" si="57"/>
        <v>17350</v>
      </c>
      <c r="H64" s="23">
        <f>H46 * (generator_info!$G$11/generator_info!$G$8)+(H30-H12-(generator_info!$G$5/generator_info!$G$2-1)*H12)</f>
        <v>49.433020134228187</v>
      </c>
      <c r="I64" s="23">
        <f t="shared" si="50"/>
        <v>2949030</v>
      </c>
      <c r="J64" s="23">
        <f t="shared" si="51"/>
        <v>16135.5</v>
      </c>
      <c r="K64" s="23">
        <f t="shared" si="52"/>
        <v>45.972708724832216</v>
      </c>
    </row>
    <row r="65" spans="1:11">
      <c r="A65" s="23">
        <v>10</v>
      </c>
      <c r="B65" s="23" t="str">
        <f t="shared" si="54"/>
        <v>Gas_Combustion_Turbine_CCS</v>
      </c>
      <c r="C65" s="23">
        <f t="shared" si="55"/>
        <v>2040</v>
      </c>
      <c r="D65" s="23">
        <v>2009</v>
      </c>
      <c r="E65" s="23">
        <v>0.93</v>
      </c>
      <c r="F65" s="23">
        <f t="shared" ref="F65:G65" si="58">F47+(F31-F13)</f>
        <v>3171000</v>
      </c>
      <c r="G65" s="23">
        <f t="shared" si="58"/>
        <v>17350</v>
      </c>
      <c r="H65" s="23">
        <f>H47 * (generator_info!$G$11/generator_info!$G$8)+(H31-H13-(generator_info!$G$5/generator_info!$G$2-1)*H13)</f>
        <v>49.433020134228187</v>
      </c>
      <c r="I65" s="23">
        <f t="shared" si="50"/>
        <v>2949030</v>
      </c>
      <c r="J65" s="23">
        <f t="shared" si="51"/>
        <v>16135.5</v>
      </c>
      <c r="K65" s="23">
        <f t="shared" si="52"/>
        <v>45.972708724832216</v>
      </c>
    </row>
    <row r="66" spans="1:11">
      <c r="A66" s="23">
        <v>10</v>
      </c>
      <c r="B66" s="23" t="str">
        <f t="shared" si="54"/>
        <v>Gas_Combustion_Turbine_CCS</v>
      </c>
      <c r="C66" s="23">
        <f t="shared" si="55"/>
        <v>2045</v>
      </c>
      <c r="D66" s="23">
        <v>2009</v>
      </c>
      <c r="E66" s="23">
        <v>0.93</v>
      </c>
      <c r="F66" s="23">
        <f t="shared" ref="F66:G66" si="59">F48+(F32-F14)</f>
        <v>3171000</v>
      </c>
      <c r="G66" s="23">
        <f t="shared" si="59"/>
        <v>17350</v>
      </c>
      <c r="H66" s="23">
        <f>H48 * (generator_info!$G$11/generator_info!$G$8)+(H32-H14-(generator_info!$G$5/generator_info!$G$2-1)*H14)</f>
        <v>49.433020134228187</v>
      </c>
      <c r="I66" s="23">
        <f t="shared" si="50"/>
        <v>2949030</v>
      </c>
      <c r="J66" s="23">
        <f t="shared" si="51"/>
        <v>16135.5</v>
      </c>
      <c r="K66" s="23">
        <f t="shared" si="52"/>
        <v>45.972708724832216</v>
      </c>
    </row>
    <row r="67" spans="1:11">
      <c r="A67" s="23">
        <v>10</v>
      </c>
      <c r="B67" s="23" t="str">
        <f t="shared" si="54"/>
        <v>Gas_Combustion_Turbine_CCS</v>
      </c>
      <c r="C67" s="23">
        <f t="shared" si="55"/>
        <v>2050</v>
      </c>
      <c r="D67" s="23">
        <v>2009</v>
      </c>
      <c r="E67" s="23">
        <v>0.93</v>
      </c>
      <c r="F67" s="23">
        <f t="shared" ref="F67:G67" si="60">F49+(F33-F15)</f>
        <v>3171000</v>
      </c>
      <c r="G67" s="23">
        <f t="shared" si="60"/>
        <v>17350</v>
      </c>
      <c r="H67" s="23">
        <f>H49 * (generator_info!$G$11/generator_info!$G$8)+(H33-H15-(generator_info!$G$5/generator_info!$G$2-1)*H15)</f>
        <v>49.433020134228187</v>
      </c>
      <c r="I67" s="23">
        <f t="shared" si="50"/>
        <v>2949030</v>
      </c>
      <c r="J67" s="23">
        <f t="shared" si="51"/>
        <v>16135.5</v>
      </c>
      <c r="K67" s="23">
        <f t="shared" si="52"/>
        <v>45.972708724832216</v>
      </c>
    </row>
    <row r="68" spans="1:11">
      <c r="A68" s="23">
        <v>10</v>
      </c>
      <c r="B68" s="23" t="str">
        <f>generator_info!C10</f>
        <v>Gas_Combustion_Turbine_Cogen_CCS</v>
      </c>
      <c r="C68" s="23">
        <f>generator_info!D10</f>
        <v>2020</v>
      </c>
      <c r="D68" s="23">
        <v>2009</v>
      </c>
      <c r="E68" s="23">
        <v>0.93</v>
      </c>
      <c r="F68">
        <f>F61*0.75</f>
        <v>2378250</v>
      </c>
      <c r="G68" s="23">
        <f>G61*0.75</f>
        <v>13012.5</v>
      </c>
      <c r="H68">
        <f>H61</f>
        <v>49.433020134228187</v>
      </c>
      <c r="I68" s="23">
        <f t="shared" si="50"/>
        <v>2211772.5</v>
      </c>
      <c r="J68" s="23">
        <f t="shared" si="51"/>
        <v>12101.625</v>
      </c>
      <c r="K68" s="23">
        <f t="shared" si="52"/>
        <v>45.972708724832216</v>
      </c>
    </row>
    <row r="69" spans="1:11">
      <c r="A69" s="23">
        <v>10</v>
      </c>
      <c r="B69" s="23" t="str">
        <f>B68</f>
        <v>Gas_Combustion_Turbine_Cogen_CCS</v>
      </c>
      <c r="C69" s="23">
        <f>C68+5</f>
        <v>2025</v>
      </c>
      <c r="D69" s="23">
        <v>2009</v>
      </c>
      <c r="E69" s="23">
        <v>0.93</v>
      </c>
      <c r="F69" s="23">
        <f t="shared" ref="F69:G69" si="61">F62*0.75</f>
        <v>2378250</v>
      </c>
      <c r="G69" s="23">
        <f t="shared" si="61"/>
        <v>13012.5</v>
      </c>
      <c r="H69" s="23">
        <f t="shared" ref="H69:H74" si="62">H62</f>
        <v>49.433020134228187</v>
      </c>
      <c r="I69" s="23">
        <f t="shared" si="50"/>
        <v>2211772.5</v>
      </c>
      <c r="J69" s="23">
        <f t="shared" si="51"/>
        <v>12101.625</v>
      </c>
      <c r="K69" s="23">
        <f t="shared" si="52"/>
        <v>45.972708724832216</v>
      </c>
    </row>
    <row r="70" spans="1:11">
      <c r="A70" s="23">
        <v>10</v>
      </c>
      <c r="B70" s="23" t="str">
        <f t="shared" ref="B70:B74" si="63">B69</f>
        <v>Gas_Combustion_Turbine_Cogen_CCS</v>
      </c>
      <c r="C70" s="23">
        <f t="shared" ref="C70:C74" si="64">C69+5</f>
        <v>2030</v>
      </c>
      <c r="D70" s="23">
        <v>2009</v>
      </c>
      <c r="E70" s="23">
        <v>0.93</v>
      </c>
      <c r="F70" s="23">
        <f t="shared" ref="F70:G70" si="65">F63*0.75</f>
        <v>2378250</v>
      </c>
      <c r="G70" s="23">
        <f t="shared" si="65"/>
        <v>13012.5</v>
      </c>
      <c r="H70" s="23">
        <f t="shared" si="62"/>
        <v>49.433020134228187</v>
      </c>
      <c r="I70" s="23">
        <f t="shared" si="50"/>
        <v>2211772.5</v>
      </c>
      <c r="J70" s="23">
        <f t="shared" si="51"/>
        <v>12101.625</v>
      </c>
      <c r="K70" s="23">
        <f t="shared" si="52"/>
        <v>45.972708724832216</v>
      </c>
    </row>
    <row r="71" spans="1:11">
      <c r="A71" s="23">
        <v>10</v>
      </c>
      <c r="B71" s="23" t="str">
        <f t="shared" si="63"/>
        <v>Gas_Combustion_Turbine_Cogen_CCS</v>
      </c>
      <c r="C71" s="23">
        <f t="shared" si="64"/>
        <v>2035</v>
      </c>
      <c r="D71" s="23">
        <v>2009</v>
      </c>
      <c r="E71" s="23">
        <v>0.93</v>
      </c>
      <c r="F71" s="23">
        <f t="shared" ref="F71:G71" si="66">F64*0.75</f>
        <v>2378250</v>
      </c>
      <c r="G71" s="23">
        <f t="shared" si="66"/>
        <v>13012.5</v>
      </c>
      <c r="H71" s="23">
        <f t="shared" si="62"/>
        <v>49.433020134228187</v>
      </c>
      <c r="I71" s="23">
        <f t="shared" si="50"/>
        <v>2211772.5</v>
      </c>
      <c r="J71" s="23">
        <f t="shared" si="51"/>
        <v>12101.625</v>
      </c>
      <c r="K71" s="23">
        <f t="shared" si="52"/>
        <v>45.972708724832216</v>
      </c>
    </row>
    <row r="72" spans="1:11">
      <c r="A72" s="23">
        <v>10</v>
      </c>
      <c r="B72" s="23" t="str">
        <f t="shared" si="63"/>
        <v>Gas_Combustion_Turbine_Cogen_CCS</v>
      </c>
      <c r="C72" s="23">
        <f t="shared" si="64"/>
        <v>2040</v>
      </c>
      <c r="D72" s="23">
        <v>2009</v>
      </c>
      <c r="E72" s="23">
        <v>0.93</v>
      </c>
      <c r="F72" s="23">
        <f t="shared" ref="F72:G72" si="67">F65*0.75</f>
        <v>2378250</v>
      </c>
      <c r="G72" s="23">
        <f t="shared" si="67"/>
        <v>13012.5</v>
      </c>
      <c r="H72" s="23">
        <f t="shared" si="62"/>
        <v>49.433020134228187</v>
      </c>
      <c r="I72" s="23">
        <f t="shared" si="50"/>
        <v>2211772.5</v>
      </c>
      <c r="J72" s="23">
        <f t="shared" si="51"/>
        <v>12101.625</v>
      </c>
      <c r="K72" s="23">
        <f t="shared" si="52"/>
        <v>45.972708724832216</v>
      </c>
    </row>
    <row r="73" spans="1:11">
      <c r="A73" s="23">
        <v>10</v>
      </c>
      <c r="B73" s="23" t="str">
        <f t="shared" si="63"/>
        <v>Gas_Combustion_Turbine_Cogen_CCS</v>
      </c>
      <c r="C73" s="23">
        <f t="shared" si="64"/>
        <v>2045</v>
      </c>
      <c r="D73" s="23">
        <v>2009</v>
      </c>
      <c r="E73" s="23">
        <v>0.93</v>
      </c>
      <c r="F73" s="23">
        <f t="shared" ref="F73:G73" si="68">F66*0.75</f>
        <v>2378250</v>
      </c>
      <c r="G73" s="23">
        <f t="shared" si="68"/>
        <v>13012.5</v>
      </c>
      <c r="H73" s="23">
        <f t="shared" si="62"/>
        <v>49.433020134228187</v>
      </c>
      <c r="I73" s="23">
        <f t="shared" si="50"/>
        <v>2211772.5</v>
      </c>
      <c r="J73" s="23">
        <f t="shared" si="51"/>
        <v>12101.625</v>
      </c>
      <c r="K73" s="23">
        <f t="shared" si="52"/>
        <v>45.972708724832216</v>
      </c>
    </row>
    <row r="74" spans="1:11">
      <c r="A74" s="23">
        <v>10</v>
      </c>
      <c r="B74" s="23" t="str">
        <f t="shared" si="63"/>
        <v>Gas_Combustion_Turbine_Cogen_CCS</v>
      </c>
      <c r="C74" s="23">
        <f t="shared" si="64"/>
        <v>2050</v>
      </c>
      <c r="D74" s="23">
        <v>2009</v>
      </c>
      <c r="E74" s="23">
        <v>0.93</v>
      </c>
      <c r="F74" s="23">
        <f t="shared" ref="F74:G74" si="69">F67*0.75</f>
        <v>2378250</v>
      </c>
      <c r="G74" s="23">
        <f t="shared" si="69"/>
        <v>13012.5</v>
      </c>
      <c r="H74" s="23">
        <f t="shared" si="62"/>
        <v>49.433020134228187</v>
      </c>
      <c r="I74" s="23">
        <f t="shared" si="50"/>
        <v>2211772.5</v>
      </c>
      <c r="J74" s="23">
        <f t="shared" si="51"/>
        <v>12101.625</v>
      </c>
      <c r="K74" s="23">
        <f t="shared" si="52"/>
        <v>45.972708724832216</v>
      </c>
    </row>
    <row r="75" spans="1:11">
      <c r="A75" s="23">
        <v>10</v>
      </c>
      <c r="B75" s="23" t="str">
        <f>generator_info!C16</f>
        <v>Gas_Internal_Combustion_Engine_EP</v>
      </c>
      <c r="C75" s="23"/>
      <c r="D75" s="23">
        <v>2009</v>
      </c>
      <c r="E75" s="23">
        <v>0.93</v>
      </c>
      <c r="F75">
        <f>F59</f>
        <v>671000</v>
      </c>
      <c r="G75">
        <f>G59</f>
        <v>5260</v>
      </c>
      <c r="H75">
        <f>H59</f>
        <v>29.9</v>
      </c>
      <c r="I75" s="23">
        <f t="shared" si="50"/>
        <v>624030</v>
      </c>
      <c r="J75" s="23">
        <f t="shared" si="51"/>
        <v>4891.8</v>
      </c>
      <c r="K75" s="23">
        <f t="shared" si="52"/>
        <v>27.806999999999999</v>
      </c>
    </row>
    <row r="76" spans="1:11">
      <c r="A76" s="23">
        <v>10</v>
      </c>
      <c r="B76" s="23" t="str">
        <f>generator_info!C17</f>
        <v>Gas_Internal_Combustion_Engine_Cogen_EP</v>
      </c>
      <c r="C76" s="23"/>
      <c r="D76" s="23">
        <v>2009</v>
      </c>
      <c r="E76" s="23">
        <v>0.93</v>
      </c>
      <c r="F76">
        <f>F75*0.75</f>
        <v>503250</v>
      </c>
      <c r="G76" s="23">
        <f>G75*0.75</f>
        <v>3945</v>
      </c>
      <c r="H76">
        <f>H75</f>
        <v>29.9</v>
      </c>
      <c r="I76" s="23">
        <f t="shared" si="50"/>
        <v>468022.5</v>
      </c>
      <c r="J76" s="23">
        <f t="shared" si="51"/>
        <v>3668.8500000000004</v>
      </c>
      <c r="K76" s="23">
        <f t="shared" si="52"/>
        <v>27.806999999999999</v>
      </c>
    </row>
    <row r="77" spans="1:11">
      <c r="A77" s="23">
        <v>10</v>
      </c>
      <c r="B77" t="str">
        <f>generator_info!C14</f>
        <v>Gas_Internal_Combustion_Engine_Cogen</v>
      </c>
      <c r="C77">
        <f>generator_info!D14</f>
        <v>2010</v>
      </c>
      <c r="D77" s="23">
        <v>2009</v>
      </c>
      <c r="E77" s="23">
        <v>0.93</v>
      </c>
      <c r="F77">
        <f>F76</f>
        <v>503250</v>
      </c>
      <c r="G77">
        <f>G76</f>
        <v>3945</v>
      </c>
      <c r="H77" s="23">
        <f>H76</f>
        <v>29.9</v>
      </c>
      <c r="I77" s="23">
        <f t="shared" si="50"/>
        <v>468022.5</v>
      </c>
      <c r="J77" s="23">
        <f t="shared" si="51"/>
        <v>3668.8500000000004</v>
      </c>
      <c r="K77" s="23">
        <f t="shared" si="52"/>
        <v>27.806999999999999</v>
      </c>
    </row>
    <row r="78" spans="1:11">
      <c r="A78" s="23">
        <v>10</v>
      </c>
      <c r="B78" t="str">
        <f>B77</f>
        <v>Gas_Internal_Combustion_Engine_Cogen</v>
      </c>
      <c r="C78">
        <f>C77+5</f>
        <v>2015</v>
      </c>
      <c r="D78" s="23">
        <v>2009</v>
      </c>
      <c r="E78" s="23">
        <v>0.93</v>
      </c>
      <c r="F78">
        <f>F77</f>
        <v>503250</v>
      </c>
      <c r="G78" s="23">
        <f t="shared" ref="G78:H85" si="70">G77</f>
        <v>3945</v>
      </c>
      <c r="H78" s="23">
        <f t="shared" si="70"/>
        <v>29.9</v>
      </c>
      <c r="I78" s="23">
        <f t="shared" si="50"/>
        <v>468022.5</v>
      </c>
      <c r="J78" s="23">
        <f t="shared" si="51"/>
        <v>3668.8500000000004</v>
      </c>
      <c r="K78" s="23">
        <f t="shared" si="52"/>
        <v>27.806999999999999</v>
      </c>
    </row>
    <row r="79" spans="1:11">
      <c r="A79" s="23">
        <v>10</v>
      </c>
      <c r="B79" s="23" t="str">
        <f t="shared" ref="B79:B83" si="71">B78</f>
        <v>Gas_Internal_Combustion_Engine_Cogen</v>
      </c>
      <c r="C79" s="23">
        <f t="shared" ref="C79:C83" si="72">C78+5</f>
        <v>2020</v>
      </c>
      <c r="D79" s="23">
        <v>2009</v>
      </c>
      <c r="E79" s="23">
        <v>0.93</v>
      </c>
      <c r="F79" s="23">
        <f t="shared" ref="F79:F85" si="73">F78</f>
        <v>503250</v>
      </c>
      <c r="G79" s="23">
        <f t="shared" si="70"/>
        <v>3945</v>
      </c>
      <c r="H79" s="23">
        <f t="shared" si="70"/>
        <v>29.9</v>
      </c>
      <c r="I79" s="23">
        <f t="shared" si="50"/>
        <v>468022.5</v>
      </c>
      <c r="J79" s="23">
        <f t="shared" si="51"/>
        <v>3668.8500000000004</v>
      </c>
      <c r="K79" s="23">
        <f t="shared" si="52"/>
        <v>27.806999999999999</v>
      </c>
    </row>
    <row r="80" spans="1:11">
      <c r="A80" s="23">
        <v>10</v>
      </c>
      <c r="B80" s="23" t="str">
        <f t="shared" si="71"/>
        <v>Gas_Internal_Combustion_Engine_Cogen</v>
      </c>
      <c r="C80" s="23">
        <f t="shared" si="72"/>
        <v>2025</v>
      </c>
      <c r="D80" s="23">
        <v>2009</v>
      </c>
      <c r="E80" s="23">
        <v>0.93</v>
      </c>
      <c r="F80" s="23">
        <f t="shared" si="73"/>
        <v>503250</v>
      </c>
      <c r="G80" s="23">
        <f t="shared" si="70"/>
        <v>3945</v>
      </c>
      <c r="H80" s="23">
        <f t="shared" si="70"/>
        <v>29.9</v>
      </c>
      <c r="I80" s="23">
        <f t="shared" si="50"/>
        <v>468022.5</v>
      </c>
      <c r="J80" s="23">
        <f t="shared" si="51"/>
        <v>3668.8500000000004</v>
      </c>
      <c r="K80" s="23">
        <f t="shared" si="52"/>
        <v>27.806999999999999</v>
      </c>
    </row>
    <row r="81" spans="1:11">
      <c r="A81" s="23">
        <v>10</v>
      </c>
      <c r="B81" s="23" t="str">
        <f t="shared" si="71"/>
        <v>Gas_Internal_Combustion_Engine_Cogen</v>
      </c>
      <c r="C81" s="23">
        <f t="shared" si="72"/>
        <v>2030</v>
      </c>
      <c r="D81" s="23">
        <v>2009</v>
      </c>
      <c r="E81" s="23">
        <v>0.93</v>
      </c>
      <c r="F81" s="23">
        <f t="shared" si="73"/>
        <v>503250</v>
      </c>
      <c r="G81" s="23">
        <f t="shared" si="70"/>
        <v>3945</v>
      </c>
      <c r="H81" s="23">
        <f t="shared" si="70"/>
        <v>29.9</v>
      </c>
      <c r="I81" s="23">
        <f t="shared" si="50"/>
        <v>468022.5</v>
      </c>
      <c r="J81" s="23">
        <f t="shared" si="51"/>
        <v>3668.8500000000004</v>
      </c>
      <c r="K81" s="23">
        <f t="shared" si="52"/>
        <v>27.806999999999999</v>
      </c>
    </row>
    <row r="82" spans="1:11">
      <c r="A82" s="23">
        <v>10</v>
      </c>
      <c r="B82" s="23" t="str">
        <f t="shared" si="71"/>
        <v>Gas_Internal_Combustion_Engine_Cogen</v>
      </c>
      <c r="C82" s="23">
        <f t="shared" si="72"/>
        <v>2035</v>
      </c>
      <c r="D82" s="23">
        <v>2009</v>
      </c>
      <c r="E82" s="23">
        <v>0.93</v>
      </c>
      <c r="F82" s="23">
        <f t="shared" si="73"/>
        <v>503250</v>
      </c>
      <c r="G82" s="23">
        <f t="shared" si="70"/>
        <v>3945</v>
      </c>
      <c r="H82" s="23">
        <f t="shared" si="70"/>
        <v>29.9</v>
      </c>
      <c r="I82" s="23">
        <f t="shared" si="50"/>
        <v>468022.5</v>
      </c>
      <c r="J82" s="23">
        <f t="shared" si="51"/>
        <v>3668.8500000000004</v>
      </c>
      <c r="K82" s="23">
        <f t="shared" si="52"/>
        <v>27.806999999999999</v>
      </c>
    </row>
    <row r="83" spans="1:11">
      <c r="A83" s="23">
        <v>10</v>
      </c>
      <c r="B83" s="23" t="str">
        <f t="shared" si="71"/>
        <v>Gas_Internal_Combustion_Engine_Cogen</v>
      </c>
      <c r="C83" s="23">
        <f t="shared" si="72"/>
        <v>2040</v>
      </c>
      <c r="D83" s="23">
        <v>2009</v>
      </c>
      <c r="E83" s="23">
        <v>0.93</v>
      </c>
      <c r="F83" s="23">
        <f t="shared" si="73"/>
        <v>503250</v>
      </c>
      <c r="G83" s="23">
        <f t="shared" si="70"/>
        <v>3945</v>
      </c>
      <c r="H83" s="23">
        <f t="shared" si="70"/>
        <v>29.9</v>
      </c>
      <c r="I83" s="23">
        <f t="shared" si="50"/>
        <v>468022.5</v>
      </c>
      <c r="J83" s="23">
        <f t="shared" si="51"/>
        <v>3668.8500000000004</v>
      </c>
      <c r="K83" s="23">
        <f t="shared" si="52"/>
        <v>27.806999999999999</v>
      </c>
    </row>
    <row r="84" spans="1:11">
      <c r="A84" s="23">
        <v>10</v>
      </c>
      <c r="B84" s="23" t="str">
        <f>B83</f>
        <v>Gas_Internal_Combustion_Engine_Cogen</v>
      </c>
      <c r="C84" s="23">
        <f>C83+5</f>
        <v>2045</v>
      </c>
      <c r="D84" s="23">
        <v>2009</v>
      </c>
      <c r="E84" s="23">
        <v>0.93</v>
      </c>
      <c r="F84" s="23">
        <f t="shared" si="73"/>
        <v>503250</v>
      </c>
      <c r="G84" s="23">
        <f t="shared" si="70"/>
        <v>3945</v>
      </c>
      <c r="H84" s="23">
        <f t="shared" si="70"/>
        <v>29.9</v>
      </c>
      <c r="I84" s="23">
        <f t="shared" si="50"/>
        <v>468022.5</v>
      </c>
      <c r="J84" s="23">
        <f t="shared" si="51"/>
        <v>3668.8500000000004</v>
      </c>
      <c r="K84" s="23">
        <f t="shared" si="52"/>
        <v>27.806999999999999</v>
      </c>
    </row>
    <row r="85" spans="1:11">
      <c r="A85" s="23">
        <v>10</v>
      </c>
      <c r="B85" s="23" t="str">
        <f t="shared" ref="B85" si="74">B84</f>
        <v>Gas_Internal_Combustion_Engine_Cogen</v>
      </c>
      <c r="C85" s="23">
        <f t="shared" ref="C85" si="75">C84+5</f>
        <v>2050</v>
      </c>
      <c r="D85" s="23">
        <v>2009</v>
      </c>
      <c r="E85" s="23">
        <v>0.93</v>
      </c>
      <c r="F85" s="23">
        <f t="shared" si="73"/>
        <v>503250</v>
      </c>
      <c r="G85" s="23">
        <f t="shared" si="70"/>
        <v>3945</v>
      </c>
      <c r="H85" s="23">
        <f t="shared" si="70"/>
        <v>29.9</v>
      </c>
      <c r="I85" s="23">
        <f t="shared" si="50"/>
        <v>468022.5</v>
      </c>
      <c r="J85" s="23">
        <f t="shared" si="51"/>
        <v>3668.8500000000004</v>
      </c>
      <c r="K85" s="23">
        <f t="shared" si="52"/>
        <v>27.806999999999999</v>
      </c>
    </row>
    <row r="86" spans="1:11">
      <c r="A86" s="23">
        <v>10</v>
      </c>
      <c r="B86" t="str">
        <f>generator_info!C15</f>
        <v>Gas_Internal_Combustion_Engine_Cogen_CCS</v>
      </c>
      <c r="C86">
        <f>generator_info!D15</f>
        <v>2020</v>
      </c>
      <c r="D86" s="23">
        <v>2009</v>
      </c>
      <c r="E86" s="23">
        <v>0.93</v>
      </c>
      <c r="F86">
        <f>F68</f>
        <v>2378250</v>
      </c>
      <c r="G86" s="23">
        <f t="shared" ref="G86" si="76">G68</f>
        <v>13012.5</v>
      </c>
      <c r="H86" s="23">
        <f>H68</f>
        <v>49.433020134228187</v>
      </c>
      <c r="I86" s="23">
        <f t="shared" si="50"/>
        <v>2211772.5</v>
      </c>
      <c r="J86" s="23">
        <f t="shared" si="51"/>
        <v>12101.625</v>
      </c>
      <c r="K86" s="23">
        <f t="shared" si="52"/>
        <v>45.972708724832216</v>
      </c>
    </row>
    <row r="87" spans="1:11">
      <c r="A87" s="23">
        <v>10</v>
      </c>
      <c r="B87" t="str">
        <f>B86</f>
        <v>Gas_Internal_Combustion_Engine_Cogen_CCS</v>
      </c>
      <c r="C87">
        <f>C86+5</f>
        <v>2025</v>
      </c>
      <c r="D87" s="23">
        <v>2009</v>
      </c>
      <c r="E87" s="23">
        <v>0.93</v>
      </c>
      <c r="F87" s="23">
        <f t="shared" ref="F87:H92" si="77">F69</f>
        <v>2378250</v>
      </c>
      <c r="G87" s="23">
        <f t="shared" si="77"/>
        <v>13012.5</v>
      </c>
      <c r="H87" s="23">
        <f t="shared" si="77"/>
        <v>49.433020134228187</v>
      </c>
      <c r="I87" s="23">
        <f t="shared" si="50"/>
        <v>2211772.5</v>
      </c>
      <c r="J87" s="23">
        <f t="shared" si="51"/>
        <v>12101.625</v>
      </c>
      <c r="K87" s="23">
        <f t="shared" si="52"/>
        <v>45.972708724832216</v>
      </c>
    </row>
    <row r="88" spans="1:11">
      <c r="A88" s="23">
        <v>10</v>
      </c>
      <c r="B88" s="23" t="str">
        <f t="shared" ref="B88:B92" si="78">B87</f>
        <v>Gas_Internal_Combustion_Engine_Cogen_CCS</v>
      </c>
      <c r="C88" s="23">
        <f t="shared" ref="C88:C92" si="79">C87+5</f>
        <v>2030</v>
      </c>
      <c r="D88" s="23">
        <v>2009</v>
      </c>
      <c r="E88" s="23">
        <v>0.93</v>
      </c>
      <c r="F88" s="23">
        <f t="shared" si="77"/>
        <v>2378250</v>
      </c>
      <c r="G88" s="23">
        <f t="shared" si="77"/>
        <v>13012.5</v>
      </c>
      <c r="H88" s="23">
        <f t="shared" si="77"/>
        <v>49.433020134228187</v>
      </c>
      <c r="I88" s="23">
        <f t="shared" si="50"/>
        <v>2211772.5</v>
      </c>
      <c r="J88" s="23">
        <f t="shared" si="51"/>
        <v>12101.625</v>
      </c>
      <c r="K88" s="23">
        <f t="shared" si="52"/>
        <v>45.972708724832216</v>
      </c>
    </row>
    <row r="89" spans="1:11">
      <c r="A89" s="23">
        <v>10</v>
      </c>
      <c r="B89" s="23" t="str">
        <f t="shared" si="78"/>
        <v>Gas_Internal_Combustion_Engine_Cogen_CCS</v>
      </c>
      <c r="C89" s="23">
        <f t="shared" si="79"/>
        <v>2035</v>
      </c>
      <c r="D89" s="23">
        <v>2009</v>
      </c>
      <c r="E89" s="23">
        <v>0.93</v>
      </c>
      <c r="F89" s="23">
        <f t="shared" si="77"/>
        <v>2378250</v>
      </c>
      <c r="G89" s="23">
        <f t="shared" si="77"/>
        <v>13012.5</v>
      </c>
      <c r="H89" s="23">
        <f t="shared" si="77"/>
        <v>49.433020134228187</v>
      </c>
      <c r="I89" s="23">
        <f t="shared" si="50"/>
        <v>2211772.5</v>
      </c>
      <c r="J89" s="23">
        <f t="shared" si="51"/>
        <v>12101.625</v>
      </c>
      <c r="K89" s="23">
        <f t="shared" si="52"/>
        <v>45.972708724832216</v>
      </c>
    </row>
    <row r="90" spans="1:11">
      <c r="A90" s="23">
        <v>10</v>
      </c>
      <c r="B90" s="23" t="str">
        <f t="shared" si="78"/>
        <v>Gas_Internal_Combustion_Engine_Cogen_CCS</v>
      </c>
      <c r="C90" s="23">
        <f t="shared" si="79"/>
        <v>2040</v>
      </c>
      <c r="D90" s="23">
        <v>2009</v>
      </c>
      <c r="E90" s="23">
        <v>0.93</v>
      </c>
      <c r="F90" s="23">
        <f t="shared" si="77"/>
        <v>2378250</v>
      </c>
      <c r="G90" s="23">
        <f t="shared" si="77"/>
        <v>13012.5</v>
      </c>
      <c r="H90" s="23">
        <f t="shared" si="77"/>
        <v>49.433020134228187</v>
      </c>
      <c r="I90" s="23">
        <f t="shared" si="50"/>
        <v>2211772.5</v>
      </c>
      <c r="J90" s="23">
        <f t="shared" si="51"/>
        <v>12101.625</v>
      </c>
      <c r="K90" s="23">
        <f t="shared" si="52"/>
        <v>45.972708724832216</v>
      </c>
    </row>
    <row r="91" spans="1:11">
      <c r="A91" s="23">
        <v>10</v>
      </c>
      <c r="B91" s="23" t="str">
        <f t="shared" si="78"/>
        <v>Gas_Internal_Combustion_Engine_Cogen_CCS</v>
      </c>
      <c r="C91" s="23">
        <f t="shared" si="79"/>
        <v>2045</v>
      </c>
      <c r="D91" s="23">
        <v>2009</v>
      </c>
      <c r="E91" s="23">
        <v>0.93</v>
      </c>
      <c r="F91" s="23">
        <f t="shared" si="77"/>
        <v>2378250</v>
      </c>
      <c r="G91" s="23">
        <f t="shared" si="77"/>
        <v>13012.5</v>
      </c>
      <c r="H91" s="23">
        <f t="shared" si="77"/>
        <v>49.433020134228187</v>
      </c>
      <c r="I91" s="23">
        <f t="shared" si="50"/>
        <v>2211772.5</v>
      </c>
      <c r="J91" s="23">
        <f t="shared" si="51"/>
        <v>12101.625</v>
      </c>
      <c r="K91" s="23">
        <f t="shared" si="52"/>
        <v>45.972708724832216</v>
      </c>
    </row>
    <row r="92" spans="1:11">
      <c r="A92" s="23">
        <v>10</v>
      </c>
      <c r="B92" s="23" t="str">
        <f t="shared" si="78"/>
        <v>Gas_Internal_Combustion_Engine_Cogen_CCS</v>
      </c>
      <c r="C92" s="23">
        <f t="shared" si="79"/>
        <v>2050</v>
      </c>
      <c r="D92" s="23">
        <v>2009</v>
      </c>
      <c r="E92" s="23">
        <v>0.93</v>
      </c>
      <c r="F92" s="23">
        <f t="shared" si="77"/>
        <v>2378250</v>
      </c>
      <c r="G92" s="23">
        <f t="shared" si="77"/>
        <v>13012.5</v>
      </c>
      <c r="H92" s="23">
        <f t="shared" si="77"/>
        <v>49.433020134228187</v>
      </c>
      <c r="I92" s="23">
        <f t="shared" si="50"/>
        <v>2211772.5</v>
      </c>
      <c r="J92" s="23">
        <f t="shared" si="51"/>
        <v>12101.625</v>
      </c>
      <c r="K92" s="23">
        <f t="shared" si="52"/>
        <v>45.972708724832216</v>
      </c>
    </row>
    <row r="93" spans="1:11">
      <c r="A93" s="23">
        <v>10</v>
      </c>
      <c r="B93" s="23" t="str">
        <f>generator_info!C20</f>
        <v>Gas_Steam_Turbine_EP</v>
      </c>
      <c r="C93" s="23"/>
      <c r="D93" s="23">
        <v>2004</v>
      </c>
      <c r="E93" s="54">
        <v>1.1678999999999999</v>
      </c>
      <c r="F93">
        <v>396000</v>
      </c>
      <c r="G93">
        <v>25260</v>
      </c>
      <c r="H93">
        <v>3.16</v>
      </c>
      <c r="I93" s="23">
        <f t="shared" si="50"/>
        <v>462488.39999999997</v>
      </c>
      <c r="J93" s="23">
        <f t="shared" si="51"/>
        <v>29501.153999999999</v>
      </c>
      <c r="K93" s="23">
        <f t="shared" si="52"/>
        <v>3.6905640000000002</v>
      </c>
    </row>
    <row r="94" spans="1:11">
      <c r="A94" s="23">
        <v>10</v>
      </c>
      <c r="B94" s="23" t="str">
        <f>generator_info!C21</f>
        <v>Gas_Steam_Turbine_Cogen_EP</v>
      </c>
      <c r="D94" s="23">
        <v>2004</v>
      </c>
      <c r="E94" s="54">
        <v>1.1678999999999999</v>
      </c>
      <c r="F94">
        <f>F93*0.75</f>
        <v>297000</v>
      </c>
      <c r="G94" s="23">
        <f>G93*0.75</f>
        <v>18945</v>
      </c>
      <c r="H94" s="23">
        <v>3.16</v>
      </c>
      <c r="I94" s="23">
        <f t="shared" si="50"/>
        <v>346866.3</v>
      </c>
      <c r="J94" s="23">
        <f t="shared" si="51"/>
        <v>22125.8655</v>
      </c>
      <c r="K94" s="23">
        <f t="shared" si="52"/>
        <v>3.6905640000000002</v>
      </c>
    </row>
    <row r="95" spans="1:11">
      <c r="A95" s="23">
        <v>10</v>
      </c>
      <c r="B95" s="23" t="str">
        <f>generator_info!C18</f>
        <v>Gas_Steam_Turbine_Cogen</v>
      </c>
      <c r="C95">
        <f>generator_info!D18</f>
        <v>2010</v>
      </c>
      <c r="D95" s="23">
        <v>2004</v>
      </c>
      <c r="E95" s="54">
        <v>1.1678999999999999</v>
      </c>
      <c r="F95">
        <f>F94</f>
        <v>297000</v>
      </c>
      <c r="G95" s="23">
        <f t="shared" ref="G95:H95" si="80">G94</f>
        <v>18945</v>
      </c>
      <c r="H95" s="23">
        <f t="shared" si="80"/>
        <v>3.16</v>
      </c>
      <c r="I95" s="23">
        <f t="shared" si="50"/>
        <v>346866.3</v>
      </c>
      <c r="J95" s="23">
        <f t="shared" si="51"/>
        <v>22125.8655</v>
      </c>
      <c r="K95" s="23">
        <f t="shared" si="52"/>
        <v>3.6905640000000002</v>
      </c>
    </row>
    <row r="96" spans="1:11">
      <c r="A96" s="23">
        <v>10</v>
      </c>
      <c r="B96" s="23" t="str">
        <f>B95</f>
        <v>Gas_Steam_Turbine_Cogen</v>
      </c>
      <c r="C96">
        <f>C95+5</f>
        <v>2015</v>
      </c>
      <c r="D96" s="23">
        <v>2004</v>
      </c>
      <c r="E96" s="54">
        <v>1.1678999999999999</v>
      </c>
      <c r="F96" s="23">
        <f t="shared" ref="F96:F103" si="81">F95</f>
        <v>297000</v>
      </c>
      <c r="G96" s="23">
        <f t="shared" ref="G96:G103" si="82">G95</f>
        <v>18945</v>
      </c>
      <c r="H96" s="23">
        <f t="shared" ref="H96:H103" si="83">H95</f>
        <v>3.16</v>
      </c>
      <c r="I96" s="23">
        <f t="shared" si="50"/>
        <v>346866.3</v>
      </c>
      <c r="J96" s="23">
        <f t="shared" si="51"/>
        <v>22125.8655</v>
      </c>
      <c r="K96" s="23">
        <f t="shared" si="52"/>
        <v>3.6905640000000002</v>
      </c>
    </row>
    <row r="97" spans="1:11">
      <c r="A97" s="23">
        <v>10</v>
      </c>
      <c r="B97" s="23" t="str">
        <f t="shared" ref="B97:B103" si="84">B96</f>
        <v>Gas_Steam_Turbine_Cogen</v>
      </c>
      <c r="C97" s="23">
        <f t="shared" ref="C97:C103" si="85">C96+5</f>
        <v>2020</v>
      </c>
      <c r="D97" s="23">
        <v>2004</v>
      </c>
      <c r="E97" s="54">
        <v>1.1678999999999999</v>
      </c>
      <c r="F97" s="23">
        <f t="shared" si="81"/>
        <v>297000</v>
      </c>
      <c r="G97" s="23">
        <f t="shared" si="82"/>
        <v>18945</v>
      </c>
      <c r="H97" s="23">
        <f t="shared" si="83"/>
        <v>3.16</v>
      </c>
      <c r="I97" s="23">
        <f t="shared" si="50"/>
        <v>346866.3</v>
      </c>
      <c r="J97" s="23">
        <f t="shared" si="51"/>
        <v>22125.8655</v>
      </c>
      <c r="K97" s="23">
        <f t="shared" si="52"/>
        <v>3.6905640000000002</v>
      </c>
    </row>
    <row r="98" spans="1:11">
      <c r="A98" s="23">
        <v>10</v>
      </c>
      <c r="B98" s="23" t="str">
        <f t="shared" si="84"/>
        <v>Gas_Steam_Turbine_Cogen</v>
      </c>
      <c r="C98" s="23">
        <f t="shared" si="85"/>
        <v>2025</v>
      </c>
      <c r="D98" s="23">
        <v>2004</v>
      </c>
      <c r="E98" s="54">
        <v>1.1678999999999999</v>
      </c>
      <c r="F98" s="23">
        <f t="shared" si="81"/>
        <v>297000</v>
      </c>
      <c r="G98" s="23">
        <f t="shared" si="82"/>
        <v>18945</v>
      </c>
      <c r="H98" s="23">
        <f t="shared" si="83"/>
        <v>3.16</v>
      </c>
      <c r="I98" s="23">
        <f t="shared" si="50"/>
        <v>346866.3</v>
      </c>
      <c r="J98" s="23">
        <f t="shared" si="51"/>
        <v>22125.8655</v>
      </c>
      <c r="K98" s="23">
        <f t="shared" si="52"/>
        <v>3.6905640000000002</v>
      </c>
    </row>
    <row r="99" spans="1:11">
      <c r="A99" s="23">
        <v>10</v>
      </c>
      <c r="B99" s="23" t="str">
        <f t="shared" si="84"/>
        <v>Gas_Steam_Turbine_Cogen</v>
      </c>
      <c r="C99" s="23">
        <f t="shared" si="85"/>
        <v>2030</v>
      </c>
      <c r="D99" s="23">
        <v>2004</v>
      </c>
      <c r="E99" s="54">
        <v>1.1678999999999999</v>
      </c>
      <c r="F99" s="23">
        <f t="shared" si="81"/>
        <v>297000</v>
      </c>
      <c r="G99" s="23">
        <f t="shared" si="82"/>
        <v>18945</v>
      </c>
      <c r="H99" s="23">
        <f t="shared" si="83"/>
        <v>3.16</v>
      </c>
      <c r="I99" s="23">
        <f t="shared" ref="I99:I241" si="86">F99*$E99</f>
        <v>346866.3</v>
      </c>
      <c r="J99" s="23">
        <f t="shared" ref="J99:J241" si="87">G99*$E99</f>
        <v>22125.8655</v>
      </c>
      <c r="K99" s="23">
        <f t="shared" ref="K99:K241" si="88">H99*$E99</f>
        <v>3.6905640000000002</v>
      </c>
    </row>
    <row r="100" spans="1:11">
      <c r="A100" s="23">
        <v>10</v>
      </c>
      <c r="B100" s="23" t="str">
        <f t="shared" si="84"/>
        <v>Gas_Steam_Turbine_Cogen</v>
      </c>
      <c r="C100" s="23">
        <f t="shared" si="85"/>
        <v>2035</v>
      </c>
      <c r="D100" s="23">
        <v>2004</v>
      </c>
      <c r="E100" s="54">
        <v>1.1678999999999999</v>
      </c>
      <c r="F100" s="23">
        <f t="shared" si="81"/>
        <v>297000</v>
      </c>
      <c r="G100" s="23">
        <f t="shared" si="82"/>
        <v>18945</v>
      </c>
      <c r="H100" s="23">
        <f t="shared" si="83"/>
        <v>3.16</v>
      </c>
      <c r="I100" s="23">
        <f t="shared" si="86"/>
        <v>346866.3</v>
      </c>
      <c r="J100" s="23">
        <f t="shared" si="87"/>
        <v>22125.8655</v>
      </c>
      <c r="K100" s="23">
        <f t="shared" si="88"/>
        <v>3.6905640000000002</v>
      </c>
    </row>
    <row r="101" spans="1:11">
      <c r="A101" s="23">
        <v>10</v>
      </c>
      <c r="B101" s="23" t="str">
        <f t="shared" si="84"/>
        <v>Gas_Steam_Turbine_Cogen</v>
      </c>
      <c r="C101" s="23">
        <f t="shared" si="85"/>
        <v>2040</v>
      </c>
      <c r="D101" s="23">
        <v>2004</v>
      </c>
      <c r="E101" s="54">
        <v>1.1678999999999999</v>
      </c>
      <c r="F101" s="23">
        <f t="shared" si="81"/>
        <v>297000</v>
      </c>
      <c r="G101" s="23">
        <f t="shared" si="82"/>
        <v>18945</v>
      </c>
      <c r="H101" s="23">
        <f t="shared" si="83"/>
        <v>3.16</v>
      </c>
      <c r="I101" s="23">
        <f t="shared" si="86"/>
        <v>346866.3</v>
      </c>
      <c r="J101" s="23">
        <f t="shared" si="87"/>
        <v>22125.8655</v>
      </c>
      <c r="K101" s="23">
        <f t="shared" si="88"/>
        <v>3.6905640000000002</v>
      </c>
    </row>
    <row r="102" spans="1:11">
      <c r="A102" s="23">
        <v>10</v>
      </c>
      <c r="B102" s="23" t="str">
        <f t="shared" si="84"/>
        <v>Gas_Steam_Turbine_Cogen</v>
      </c>
      <c r="C102" s="23">
        <f t="shared" si="85"/>
        <v>2045</v>
      </c>
      <c r="D102" s="23">
        <v>2004</v>
      </c>
      <c r="E102" s="54">
        <v>1.1678999999999999</v>
      </c>
      <c r="F102" s="23">
        <f t="shared" si="81"/>
        <v>297000</v>
      </c>
      <c r="G102" s="23">
        <f t="shared" si="82"/>
        <v>18945</v>
      </c>
      <c r="H102" s="23">
        <f t="shared" si="83"/>
        <v>3.16</v>
      </c>
      <c r="I102" s="23">
        <f t="shared" si="86"/>
        <v>346866.3</v>
      </c>
      <c r="J102" s="23">
        <f t="shared" si="87"/>
        <v>22125.8655</v>
      </c>
      <c r="K102" s="23">
        <f t="shared" si="88"/>
        <v>3.6905640000000002</v>
      </c>
    </row>
    <row r="103" spans="1:11">
      <c r="A103" s="23">
        <v>10</v>
      </c>
      <c r="B103" s="23" t="str">
        <f t="shared" si="84"/>
        <v>Gas_Steam_Turbine_Cogen</v>
      </c>
      <c r="C103" s="23">
        <f t="shared" si="85"/>
        <v>2050</v>
      </c>
      <c r="D103" s="23">
        <v>2004</v>
      </c>
      <c r="E103" s="54">
        <v>1.1678999999999999</v>
      </c>
      <c r="F103" s="23">
        <f t="shared" si="81"/>
        <v>297000</v>
      </c>
      <c r="G103" s="23">
        <f t="shared" si="82"/>
        <v>18945</v>
      </c>
      <c r="H103" s="23">
        <f t="shared" si="83"/>
        <v>3.16</v>
      </c>
      <c r="I103" s="23">
        <f t="shared" si="86"/>
        <v>346866.3</v>
      </c>
      <c r="J103" s="23">
        <f t="shared" si="87"/>
        <v>22125.8655</v>
      </c>
      <c r="K103" s="23">
        <f t="shared" si="88"/>
        <v>3.6905640000000002</v>
      </c>
    </row>
    <row r="104" spans="1:11">
      <c r="A104" s="23">
        <v>10</v>
      </c>
      <c r="B104" s="23" t="str">
        <f>generator_info!C19</f>
        <v>Gas_Steam_Turbine_Cogen_CCS</v>
      </c>
      <c r="C104" s="23">
        <f>generator_info!D19</f>
        <v>2020</v>
      </c>
      <c r="D104" s="23">
        <v>2004</v>
      </c>
      <c r="E104" s="54">
        <v>1.1678999999999999</v>
      </c>
      <c r="G104" s="23"/>
      <c r="I104" s="23">
        <f>I97 + (I34-I18)</f>
        <v>2104566.2999999998</v>
      </c>
      <c r="J104" s="23">
        <f>J97 + (J34-J18)</f>
        <v>30558.640500000001</v>
      </c>
      <c r="K104" s="23">
        <f>K27-K9+K$93</f>
        <v>9.5774640000000009</v>
      </c>
    </row>
    <row r="105" spans="1:11">
      <c r="A105" s="23">
        <v>10</v>
      </c>
      <c r="B105" s="23" t="str">
        <f>B104</f>
        <v>Gas_Steam_Turbine_Cogen_CCS</v>
      </c>
      <c r="C105" s="23">
        <f>C104+5</f>
        <v>2025</v>
      </c>
      <c r="D105" s="23">
        <v>2004</v>
      </c>
      <c r="E105" s="54">
        <v>1.1678999999999999</v>
      </c>
      <c r="F105" s="23"/>
      <c r="G105" s="23"/>
      <c r="I105" s="23">
        <f t="shared" ref="I105:J110" si="89">I98 + (I35-I19)</f>
        <v>2104566.2999999998</v>
      </c>
      <c r="J105" s="23">
        <f t="shared" si="89"/>
        <v>30558.640500000001</v>
      </c>
      <c r="K105" s="23">
        <f t="shared" ref="K105:K110" si="90">K28-K10+K$93</f>
        <v>9.5774640000000009</v>
      </c>
    </row>
    <row r="106" spans="1:11">
      <c r="A106" s="23">
        <v>10</v>
      </c>
      <c r="B106" s="23" t="str">
        <f t="shared" ref="B106:B110" si="91">B105</f>
        <v>Gas_Steam_Turbine_Cogen_CCS</v>
      </c>
      <c r="C106" s="23">
        <f t="shared" ref="C106:C110" si="92">C105+5</f>
        <v>2030</v>
      </c>
      <c r="D106" s="23">
        <v>2004</v>
      </c>
      <c r="E106" s="54">
        <v>1.1678999999999999</v>
      </c>
      <c r="F106" s="23"/>
      <c r="G106" s="23"/>
      <c r="I106" s="23">
        <f t="shared" si="89"/>
        <v>2104566.2999999998</v>
      </c>
      <c r="J106" s="23">
        <f t="shared" si="89"/>
        <v>30558.640500000001</v>
      </c>
      <c r="K106" s="23">
        <f t="shared" si="90"/>
        <v>9.5774640000000009</v>
      </c>
    </row>
    <row r="107" spans="1:11">
      <c r="A107" s="23">
        <v>10</v>
      </c>
      <c r="B107" s="23" t="str">
        <f t="shared" si="91"/>
        <v>Gas_Steam_Turbine_Cogen_CCS</v>
      </c>
      <c r="C107" s="23">
        <f t="shared" si="92"/>
        <v>2035</v>
      </c>
      <c r="D107" s="23">
        <v>2004</v>
      </c>
      <c r="E107" s="54">
        <v>1.1678999999999999</v>
      </c>
      <c r="F107" s="23"/>
      <c r="G107" s="23"/>
      <c r="I107" s="23">
        <f t="shared" si="89"/>
        <v>2104566.2999999998</v>
      </c>
      <c r="J107" s="23">
        <f t="shared" si="89"/>
        <v>30558.640500000001</v>
      </c>
      <c r="K107" s="23">
        <f t="shared" si="90"/>
        <v>9.5774640000000009</v>
      </c>
    </row>
    <row r="108" spans="1:11">
      <c r="A108" s="23">
        <v>10</v>
      </c>
      <c r="B108" s="23" t="str">
        <f t="shared" si="91"/>
        <v>Gas_Steam_Turbine_Cogen_CCS</v>
      </c>
      <c r="C108" s="23">
        <f t="shared" si="92"/>
        <v>2040</v>
      </c>
      <c r="D108" s="23">
        <v>2004</v>
      </c>
      <c r="E108" s="54">
        <v>1.1678999999999999</v>
      </c>
      <c r="F108" s="23"/>
      <c r="G108" s="23"/>
      <c r="I108" s="23">
        <f t="shared" si="89"/>
        <v>2104566.2999999998</v>
      </c>
      <c r="J108" s="23">
        <f t="shared" si="89"/>
        <v>30558.640500000001</v>
      </c>
      <c r="K108" s="23">
        <f t="shared" si="90"/>
        <v>9.5774640000000009</v>
      </c>
    </row>
    <row r="109" spans="1:11">
      <c r="A109" s="23">
        <v>10</v>
      </c>
      <c r="B109" s="23" t="str">
        <f t="shared" si="91"/>
        <v>Gas_Steam_Turbine_Cogen_CCS</v>
      </c>
      <c r="C109" s="23">
        <f t="shared" si="92"/>
        <v>2045</v>
      </c>
      <c r="D109" s="23">
        <v>2004</v>
      </c>
      <c r="E109" s="54">
        <v>1.1678999999999999</v>
      </c>
      <c r="F109" s="23"/>
      <c r="G109" s="23"/>
      <c r="I109" s="23">
        <f t="shared" si="89"/>
        <v>2104566.2999999998</v>
      </c>
      <c r="J109" s="23">
        <f t="shared" si="89"/>
        <v>30558.640500000001</v>
      </c>
      <c r="K109" s="23">
        <f t="shared" si="90"/>
        <v>9.5774640000000009</v>
      </c>
    </row>
    <row r="110" spans="1:11">
      <c r="A110" s="23">
        <v>10</v>
      </c>
      <c r="B110" s="23" t="str">
        <f t="shared" si="91"/>
        <v>Gas_Steam_Turbine_Cogen_CCS</v>
      </c>
      <c r="C110" s="23">
        <f t="shared" si="92"/>
        <v>2050</v>
      </c>
      <c r="D110" s="23">
        <v>2004</v>
      </c>
      <c r="E110" s="54">
        <v>1.1678999999999999</v>
      </c>
      <c r="F110" s="23"/>
      <c r="G110" s="23"/>
      <c r="I110" s="23">
        <f t="shared" si="89"/>
        <v>2104566.2999999998</v>
      </c>
      <c r="J110" s="23">
        <f t="shared" si="89"/>
        <v>30558.640500000001</v>
      </c>
      <c r="K110" s="23">
        <f t="shared" si="90"/>
        <v>9.5774640000000009</v>
      </c>
    </row>
    <row r="111" spans="1:11">
      <c r="A111" s="23">
        <v>10</v>
      </c>
      <c r="B111" s="23" t="str">
        <f>generator_info!C22</f>
        <v>DistillateFuelOil_Combustion_Turbine_EP</v>
      </c>
      <c r="C111" s="23"/>
      <c r="D111" s="23">
        <v>2009</v>
      </c>
      <c r="E111" s="23">
        <f t="shared" ref="E111:H112" si="93">E59</f>
        <v>0.93</v>
      </c>
      <c r="F111">
        <f t="shared" si="93"/>
        <v>671000</v>
      </c>
      <c r="G111" s="23">
        <f t="shared" si="93"/>
        <v>5260</v>
      </c>
      <c r="H111" s="23">
        <f t="shared" si="93"/>
        <v>29.9</v>
      </c>
      <c r="I111" s="23">
        <f t="shared" si="86"/>
        <v>624030</v>
      </c>
      <c r="J111" s="23">
        <f t="shared" si="87"/>
        <v>4891.8</v>
      </c>
      <c r="K111" s="23">
        <f t="shared" si="88"/>
        <v>27.806999999999999</v>
      </c>
    </row>
    <row r="112" spans="1:11">
      <c r="A112" s="23">
        <v>10</v>
      </c>
      <c r="B112" s="23" t="str">
        <f>generator_info!C23</f>
        <v>DistillateFuelOil_Internal_Combustion_Engine_EP</v>
      </c>
      <c r="C112" s="23"/>
      <c r="D112" s="23">
        <v>2009</v>
      </c>
      <c r="E112" s="23">
        <f t="shared" si="93"/>
        <v>0.93</v>
      </c>
      <c r="F112" s="23">
        <f t="shared" si="93"/>
        <v>503250</v>
      </c>
      <c r="G112" s="23">
        <f t="shared" si="93"/>
        <v>3945</v>
      </c>
      <c r="H112" s="23">
        <f t="shared" si="93"/>
        <v>29.9</v>
      </c>
      <c r="I112" s="23">
        <f t="shared" si="86"/>
        <v>468022.5</v>
      </c>
      <c r="J112" s="23">
        <f t="shared" si="87"/>
        <v>3668.8500000000004</v>
      </c>
      <c r="K112" s="23">
        <f t="shared" si="88"/>
        <v>27.806999999999999</v>
      </c>
    </row>
    <row r="113" spans="1:11">
      <c r="A113" s="23">
        <v>10</v>
      </c>
      <c r="B113" t="str">
        <f>generator_info!C24</f>
        <v>Coal_Steam_Turbine</v>
      </c>
      <c r="C113">
        <f>generator_info!D24</f>
        <v>2010</v>
      </c>
      <c r="D113" s="23">
        <v>2009</v>
      </c>
      <c r="E113">
        <v>0.93</v>
      </c>
      <c r="F113">
        <v>2890000</v>
      </c>
      <c r="G113">
        <v>23000</v>
      </c>
      <c r="H113">
        <v>3.71</v>
      </c>
      <c r="I113" s="23">
        <f t="shared" ref="I113:I121" si="94">F113*$E113</f>
        <v>2687700</v>
      </c>
      <c r="J113" s="23">
        <f t="shared" ref="J113:J121" si="95">G113*$E113</f>
        <v>21390</v>
      </c>
      <c r="K113" s="23">
        <f t="shared" ref="K113:K121" si="96">H113*$E113</f>
        <v>3.4503000000000004</v>
      </c>
    </row>
    <row r="114" spans="1:11">
      <c r="A114" s="23">
        <v>10</v>
      </c>
      <c r="B114" t="str">
        <f>B113</f>
        <v>Coal_Steam_Turbine</v>
      </c>
      <c r="C114">
        <f>C113+5</f>
        <v>2015</v>
      </c>
      <c r="D114" s="23">
        <v>2009</v>
      </c>
      <c r="E114" s="23">
        <v>0.93</v>
      </c>
      <c r="F114" s="23">
        <v>2890000</v>
      </c>
      <c r="G114" s="23">
        <v>23000</v>
      </c>
      <c r="H114" s="23">
        <v>3.71</v>
      </c>
      <c r="I114" s="23">
        <f t="shared" si="94"/>
        <v>2687700</v>
      </c>
      <c r="J114" s="23">
        <f t="shared" si="95"/>
        <v>21390</v>
      </c>
      <c r="K114" s="23">
        <f t="shared" si="96"/>
        <v>3.4503000000000004</v>
      </c>
    </row>
    <row r="115" spans="1:11">
      <c r="A115" s="23">
        <v>10</v>
      </c>
      <c r="B115" s="23" t="str">
        <f t="shared" ref="B115:B121" si="97">B114</f>
        <v>Coal_Steam_Turbine</v>
      </c>
      <c r="C115" s="23">
        <f t="shared" ref="C115:C121" si="98">C114+5</f>
        <v>2020</v>
      </c>
      <c r="D115" s="23">
        <v>2009</v>
      </c>
      <c r="E115" s="23">
        <v>0.93</v>
      </c>
      <c r="F115" s="23">
        <v>2890000</v>
      </c>
      <c r="G115" s="23">
        <v>23000</v>
      </c>
      <c r="H115" s="23">
        <v>3.71</v>
      </c>
      <c r="I115" s="23">
        <f t="shared" si="94"/>
        <v>2687700</v>
      </c>
      <c r="J115" s="23">
        <f t="shared" si="95"/>
        <v>21390</v>
      </c>
      <c r="K115" s="23">
        <f t="shared" si="96"/>
        <v>3.4503000000000004</v>
      </c>
    </row>
    <row r="116" spans="1:11">
      <c r="A116" s="23">
        <v>10</v>
      </c>
      <c r="B116" s="23" t="str">
        <f t="shared" si="97"/>
        <v>Coal_Steam_Turbine</v>
      </c>
      <c r="C116" s="23">
        <f t="shared" si="98"/>
        <v>2025</v>
      </c>
      <c r="D116" s="23">
        <v>2009</v>
      </c>
      <c r="E116" s="23">
        <v>0.93</v>
      </c>
      <c r="F116" s="23">
        <v>2890000</v>
      </c>
      <c r="G116" s="23">
        <v>23000</v>
      </c>
      <c r="H116" s="23">
        <v>3.71</v>
      </c>
      <c r="I116" s="23">
        <f t="shared" si="94"/>
        <v>2687700</v>
      </c>
      <c r="J116" s="23">
        <f t="shared" si="95"/>
        <v>21390</v>
      </c>
      <c r="K116" s="23">
        <f t="shared" si="96"/>
        <v>3.4503000000000004</v>
      </c>
    </row>
    <row r="117" spans="1:11">
      <c r="A117" s="23">
        <v>10</v>
      </c>
      <c r="B117" s="23" t="str">
        <f t="shared" si="97"/>
        <v>Coal_Steam_Turbine</v>
      </c>
      <c r="C117" s="23">
        <f t="shared" si="98"/>
        <v>2030</v>
      </c>
      <c r="D117" s="23">
        <v>2009</v>
      </c>
      <c r="E117" s="23">
        <v>0.93</v>
      </c>
      <c r="F117" s="23">
        <v>2890000</v>
      </c>
      <c r="G117" s="23">
        <v>23000</v>
      </c>
      <c r="H117" s="23">
        <v>3.71</v>
      </c>
      <c r="I117" s="23">
        <f t="shared" si="94"/>
        <v>2687700</v>
      </c>
      <c r="J117" s="23">
        <f t="shared" si="95"/>
        <v>21390</v>
      </c>
      <c r="K117" s="23">
        <f t="shared" si="96"/>
        <v>3.4503000000000004</v>
      </c>
    </row>
    <row r="118" spans="1:11">
      <c r="A118" s="23">
        <v>10</v>
      </c>
      <c r="B118" s="23" t="str">
        <f t="shared" si="97"/>
        <v>Coal_Steam_Turbine</v>
      </c>
      <c r="C118" s="23">
        <f t="shared" si="98"/>
        <v>2035</v>
      </c>
      <c r="D118" s="23">
        <v>2009</v>
      </c>
      <c r="E118" s="23">
        <v>0.93</v>
      </c>
      <c r="F118" s="23">
        <v>2890000</v>
      </c>
      <c r="G118" s="23">
        <v>23000</v>
      </c>
      <c r="H118" s="23">
        <v>3.71</v>
      </c>
      <c r="I118" s="23">
        <f t="shared" si="94"/>
        <v>2687700</v>
      </c>
      <c r="J118" s="23">
        <f t="shared" si="95"/>
        <v>21390</v>
      </c>
      <c r="K118" s="23">
        <f t="shared" si="96"/>
        <v>3.4503000000000004</v>
      </c>
    </row>
    <row r="119" spans="1:11">
      <c r="A119" s="23">
        <v>10</v>
      </c>
      <c r="B119" s="23" t="str">
        <f t="shared" si="97"/>
        <v>Coal_Steam_Turbine</v>
      </c>
      <c r="C119" s="23">
        <f t="shared" si="98"/>
        <v>2040</v>
      </c>
      <c r="D119" s="23">
        <v>2009</v>
      </c>
      <c r="E119" s="23">
        <v>0.93</v>
      </c>
      <c r="F119" s="23">
        <v>2890000</v>
      </c>
      <c r="G119" s="23">
        <v>23000</v>
      </c>
      <c r="H119" s="23">
        <v>3.71</v>
      </c>
      <c r="I119" s="23">
        <f t="shared" si="94"/>
        <v>2687700</v>
      </c>
      <c r="J119" s="23">
        <f t="shared" si="95"/>
        <v>21390</v>
      </c>
      <c r="K119" s="23">
        <f t="shared" si="96"/>
        <v>3.4503000000000004</v>
      </c>
    </row>
    <row r="120" spans="1:11">
      <c r="A120" s="23">
        <v>10</v>
      </c>
      <c r="B120" s="23" t="str">
        <f t="shared" si="97"/>
        <v>Coal_Steam_Turbine</v>
      </c>
      <c r="C120" s="23">
        <f t="shared" si="98"/>
        <v>2045</v>
      </c>
      <c r="D120" s="23">
        <v>2009</v>
      </c>
      <c r="E120" s="23">
        <v>0.93</v>
      </c>
      <c r="F120" s="23">
        <v>2890000</v>
      </c>
      <c r="G120" s="23">
        <v>23000</v>
      </c>
      <c r="H120" s="23">
        <v>3.71</v>
      </c>
      <c r="I120" s="23">
        <f t="shared" si="94"/>
        <v>2687700</v>
      </c>
      <c r="J120" s="23">
        <f t="shared" si="95"/>
        <v>21390</v>
      </c>
      <c r="K120" s="23">
        <f t="shared" si="96"/>
        <v>3.4503000000000004</v>
      </c>
    </row>
    <row r="121" spans="1:11">
      <c r="A121" s="23">
        <v>10</v>
      </c>
      <c r="B121" s="23" t="str">
        <f t="shared" si="97"/>
        <v>Coal_Steam_Turbine</v>
      </c>
      <c r="C121" s="23">
        <f t="shared" si="98"/>
        <v>2050</v>
      </c>
      <c r="D121" s="23">
        <v>2009</v>
      </c>
      <c r="E121" s="23">
        <v>0.93</v>
      </c>
      <c r="F121" s="23">
        <v>2890000</v>
      </c>
      <c r="G121" s="23">
        <v>23000</v>
      </c>
      <c r="H121" s="23">
        <v>3.71</v>
      </c>
      <c r="I121" s="23">
        <f t="shared" si="94"/>
        <v>2687700</v>
      </c>
      <c r="J121" s="23">
        <f t="shared" si="95"/>
        <v>21390</v>
      </c>
      <c r="K121" s="23">
        <f t="shared" si="96"/>
        <v>3.4503000000000004</v>
      </c>
    </row>
    <row r="122" spans="1:11">
      <c r="A122" s="23">
        <v>10</v>
      </c>
      <c r="B122" s="23" t="str">
        <f>generator_info!C25</f>
        <v>Coal_Steam_Turbine_CCS</v>
      </c>
      <c r="C122" s="23">
        <f>generator_info!D25</f>
        <v>2020</v>
      </c>
      <c r="D122" s="23">
        <v>2009</v>
      </c>
      <c r="E122" s="23">
        <v>0.93</v>
      </c>
      <c r="F122">
        <f>5640000</f>
        <v>5640000</v>
      </c>
      <c r="G122">
        <v>35200</v>
      </c>
      <c r="H122">
        <v>6.02</v>
      </c>
      <c r="I122" s="23">
        <f t="shared" ref="I122:I129" si="99">F122*$E122</f>
        <v>5245200</v>
      </c>
      <c r="J122" s="23">
        <f t="shared" ref="J122:J129" si="100">G122*$E122</f>
        <v>32736</v>
      </c>
      <c r="K122" s="23">
        <f t="shared" ref="K122:K129" si="101">H122*$E122</f>
        <v>5.5986000000000002</v>
      </c>
    </row>
    <row r="123" spans="1:11">
      <c r="A123" s="23">
        <v>10</v>
      </c>
      <c r="B123" t="str">
        <f>B122</f>
        <v>Coal_Steam_Turbine_CCS</v>
      </c>
      <c r="C123">
        <f>C122+5</f>
        <v>2025</v>
      </c>
      <c r="D123" s="23">
        <v>2009</v>
      </c>
      <c r="E123" s="23">
        <v>0.93</v>
      </c>
      <c r="F123" s="23">
        <f t="shared" ref="F123:F128" si="102">5640000</f>
        <v>5640000</v>
      </c>
      <c r="G123" s="23">
        <v>35200</v>
      </c>
      <c r="H123" s="23">
        <v>6.02</v>
      </c>
      <c r="I123" s="23">
        <f t="shared" si="99"/>
        <v>5245200</v>
      </c>
      <c r="J123" s="23">
        <f t="shared" si="100"/>
        <v>32736</v>
      </c>
      <c r="K123" s="23">
        <f t="shared" si="101"/>
        <v>5.5986000000000002</v>
      </c>
    </row>
    <row r="124" spans="1:11">
      <c r="A124" s="23">
        <v>10</v>
      </c>
      <c r="B124" s="23" t="str">
        <f t="shared" ref="B124:B128" si="103">B123</f>
        <v>Coal_Steam_Turbine_CCS</v>
      </c>
      <c r="C124" s="23">
        <f t="shared" ref="C124:C128" si="104">C123+5</f>
        <v>2030</v>
      </c>
      <c r="D124" s="23">
        <v>2009</v>
      </c>
      <c r="E124" s="23">
        <v>0.93</v>
      </c>
      <c r="F124" s="23">
        <f t="shared" si="102"/>
        <v>5640000</v>
      </c>
      <c r="G124" s="23">
        <v>35200</v>
      </c>
      <c r="H124" s="23">
        <v>6.02</v>
      </c>
      <c r="I124" s="23">
        <f t="shared" si="99"/>
        <v>5245200</v>
      </c>
      <c r="J124" s="23">
        <f t="shared" si="100"/>
        <v>32736</v>
      </c>
      <c r="K124" s="23">
        <f t="shared" si="101"/>
        <v>5.5986000000000002</v>
      </c>
    </row>
    <row r="125" spans="1:11">
      <c r="A125" s="23">
        <v>10</v>
      </c>
      <c r="B125" s="23" t="str">
        <f t="shared" si="103"/>
        <v>Coal_Steam_Turbine_CCS</v>
      </c>
      <c r="C125" s="23">
        <f t="shared" si="104"/>
        <v>2035</v>
      </c>
      <c r="D125" s="23">
        <v>2009</v>
      </c>
      <c r="E125" s="23">
        <v>0.93</v>
      </c>
      <c r="F125" s="23">
        <f t="shared" si="102"/>
        <v>5640000</v>
      </c>
      <c r="G125" s="23">
        <v>35200</v>
      </c>
      <c r="H125" s="23">
        <v>6.02</v>
      </c>
      <c r="I125" s="23">
        <f t="shared" si="99"/>
        <v>5245200</v>
      </c>
      <c r="J125" s="23">
        <f t="shared" si="100"/>
        <v>32736</v>
      </c>
      <c r="K125" s="23">
        <f t="shared" si="101"/>
        <v>5.5986000000000002</v>
      </c>
    </row>
    <row r="126" spans="1:11">
      <c r="A126" s="23">
        <v>10</v>
      </c>
      <c r="B126" s="23" t="str">
        <f t="shared" si="103"/>
        <v>Coal_Steam_Turbine_CCS</v>
      </c>
      <c r="C126" s="23">
        <f t="shared" si="104"/>
        <v>2040</v>
      </c>
      <c r="D126" s="23">
        <v>2009</v>
      </c>
      <c r="E126" s="23">
        <v>0.93</v>
      </c>
      <c r="F126" s="23">
        <f t="shared" si="102"/>
        <v>5640000</v>
      </c>
      <c r="G126" s="23">
        <v>35200</v>
      </c>
      <c r="H126" s="23">
        <v>6.02</v>
      </c>
      <c r="I126" s="23">
        <f t="shared" si="99"/>
        <v>5245200</v>
      </c>
      <c r="J126" s="23">
        <f t="shared" si="100"/>
        <v>32736</v>
      </c>
      <c r="K126" s="23">
        <f t="shared" si="101"/>
        <v>5.5986000000000002</v>
      </c>
    </row>
    <row r="127" spans="1:11">
      <c r="A127" s="23">
        <v>10</v>
      </c>
      <c r="B127" s="23" t="str">
        <f t="shared" si="103"/>
        <v>Coal_Steam_Turbine_CCS</v>
      </c>
      <c r="C127" s="23">
        <f t="shared" si="104"/>
        <v>2045</v>
      </c>
      <c r="D127" s="23">
        <v>2009</v>
      </c>
      <c r="E127" s="23">
        <v>0.93</v>
      </c>
      <c r="F127" s="23">
        <f t="shared" si="102"/>
        <v>5640000</v>
      </c>
      <c r="G127" s="23">
        <v>35200</v>
      </c>
      <c r="H127" s="23">
        <v>6.02</v>
      </c>
      <c r="I127" s="23">
        <f t="shared" si="99"/>
        <v>5245200</v>
      </c>
      <c r="J127" s="23">
        <f t="shared" si="100"/>
        <v>32736</v>
      </c>
      <c r="K127" s="23">
        <f t="shared" si="101"/>
        <v>5.5986000000000002</v>
      </c>
    </row>
    <row r="128" spans="1:11">
      <c r="A128" s="23">
        <v>10</v>
      </c>
      <c r="B128" s="23" t="str">
        <f t="shared" si="103"/>
        <v>Coal_Steam_Turbine_CCS</v>
      </c>
      <c r="C128" s="23">
        <f t="shared" si="104"/>
        <v>2050</v>
      </c>
      <c r="D128" s="23">
        <v>2009</v>
      </c>
      <c r="E128" s="23">
        <v>0.93</v>
      </c>
      <c r="F128" s="23">
        <f t="shared" si="102"/>
        <v>5640000</v>
      </c>
      <c r="G128" s="23">
        <v>35200</v>
      </c>
      <c r="H128" s="23">
        <v>6.02</v>
      </c>
      <c r="I128" s="23">
        <f t="shared" si="99"/>
        <v>5245200</v>
      </c>
      <c r="J128" s="23">
        <f t="shared" si="100"/>
        <v>32736</v>
      </c>
      <c r="K128" s="23">
        <f t="shared" si="101"/>
        <v>5.5986000000000002</v>
      </c>
    </row>
    <row r="129" spans="1:11">
      <c r="A129" s="23">
        <v>10</v>
      </c>
      <c r="B129" t="str">
        <f>generator_info!C26</f>
        <v>Coal_Steam_Turbine_Cogen</v>
      </c>
      <c r="C129">
        <f>generator_info!D26</f>
        <v>2010</v>
      </c>
      <c r="D129" s="23">
        <v>2009</v>
      </c>
      <c r="E129" s="23">
        <v>0.93</v>
      </c>
      <c r="F129">
        <f>F113*0.75</f>
        <v>2167500</v>
      </c>
      <c r="G129" s="23">
        <f>G113*0.75</f>
        <v>17250</v>
      </c>
      <c r="H129">
        <f>H113</f>
        <v>3.71</v>
      </c>
      <c r="I129" s="23">
        <f t="shared" si="99"/>
        <v>2015775</v>
      </c>
      <c r="J129" s="23">
        <f t="shared" si="100"/>
        <v>16042.5</v>
      </c>
      <c r="K129" s="23">
        <f t="shared" si="101"/>
        <v>3.4503000000000004</v>
      </c>
    </row>
    <row r="130" spans="1:11">
      <c r="A130" s="23">
        <v>10</v>
      </c>
      <c r="B130" t="str">
        <f>B129</f>
        <v>Coal_Steam_Turbine_Cogen</v>
      </c>
      <c r="C130">
        <f>C129+5</f>
        <v>2015</v>
      </c>
      <c r="D130" s="23">
        <v>2009</v>
      </c>
      <c r="E130" s="23">
        <v>0.93</v>
      </c>
      <c r="F130" s="23">
        <f t="shared" ref="F130:G130" si="105">F114*0.75</f>
        <v>2167500</v>
      </c>
      <c r="G130" s="23">
        <f t="shared" si="105"/>
        <v>17250</v>
      </c>
      <c r="H130" s="23">
        <f t="shared" ref="H130:H137" si="106">H114</f>
        <v>3.71</v>
      </c>
      <c r="I130" s="23">
        <f t="shared" ref="I130:I149" si="107">F130*$E130</f>
        <v>2015775</v>
      </c>
      <c r="J130" s="23">
        <f t="shared" ref="J130:J149" si="108">G130*$E130</f>
        <v>16042.5</v>
      </c>
      <c r="K130" s="23">
        <f t="shared" ref="K130:K149" si="109">H130*$E130</f>
        <v>3.4503000000000004</v>
      </c>
    </row>
    <row r="131" spans="1:11">
      <c r="A131" s="23">
        <v>10</v>
      </c>
      <c r="B131" s="23" t="str">
        <f t="shared" ref="B131:B137" si="110">B130</f>
        <v>Coal_Steam_Turbine_Cogen</v>
      </c>
      <c r="C131" s="23">
        <f t="shared" ref="C131:C137" si="111">C130+5</f>
        <v>2020</v>
      </c>
      <c r="D131" s="23">
        <v>2009</v>
      </c>
      <c r="E131" s="23">
        <v>0.93</v>
      </c>
      <c r="F131" s="23">
        <f t="shared" ref="F131:G131" si="112">F115*0.75</f>
        <v>2167500</v>
      </c>
      <c r="G131" s="23">
        <f t="shared" si="112"/>
        <v>17250</v>
      </c>
      <c r="H131" s="23">
        <f t="shared" si="106"/>
        <v>3.71</v>
      </c>
      <c r="I131" s="23">
        <f t="shared" si="107"/>
        <v>2015775</v>
      </c>
      <c r="J131" s="23">
        <f t="shared" si="108"/>
        <v>16042.5</v>
      </c>
      <c r="K131" s="23">
        <f t="shared" si="109"/>
        <v>3.4503000000000004</v>
      </c>
    </row>
    <row r="132" spans="1:11">
      <c r="A132" s="23">
        <v>10</v>
      </c>
      <c r="B132" s="23" t="str">
        <f t="shared" si="110"/>
        <v>Coal_Steam_Turbine_Cogen</v>
      </c>
      <c r="C132" s="23">
        <f t="shared" si="111"/>
        <v>2025</v>
      </c>
      <c r="D132" s="23">
        <v>2009</v>
      </c>
      <c r="E132" s="23">
        <v>0.93</v>
      </c>
      <c r="F132" s="23">
        <f t="shared" ref="F132:G132" si="113">F116*0.75</f>
        <v>2167500</v>
      </c>
      <c r="G132" s="23">
        <f t="shared" si="113"/>
        <v>17250</v>
      </c>
      <c r="H132" s="23">
        <f t="shared" si="106"/>
        <v>3.71</v>
      </c>
      <c r="I132" s="23">
        <f t="shared" si="107"/>
        <v>2015775</v>
      </c>
      <c r="J132" s="23">
        <f t="shared" si="108"/>
        <v>16042.5</v>
      </c>
      <c r="K132" s="23">
        <f t="shared" si="109"/>
        <v>3.4503000000000004</v>
      </c>
    </row>
    <row r="133" spans="1:11">
      <c r="A133" s="23">
        <v>10</v>
      </c>
      <c r="B133" s="23" t="str">
        <f t="shared" si="110"/>
        <v>Coal_Steam_Turbine_Cogen</v>
      </c>
      <c r="C133" s="23">
        <f t="shared" si="111"/>
        <v>2030</v>
      </c>
      <c r="D133" s="23">
        <v>2009</v>
      </c>
      <c r="E133" s="23">
        <v>0.93</v>
      </c>
      <c r="F133" s="23">
        <f t="shared" ref="F133:G133" si="114">F117*0.75</f>
        <v>2167500</v>
      </c>
      <c r="G133" s="23">
        <f t="shared" si="114"/>
        <v>17250</v>
      </c>
      <c r="H133" s="23">
        <f t="shared" si="106"/>
        <v>3.71</v>
      </c>
      <c r="I133" s="23">
        <f t="shared" si="107"/>
        <v>2015775</v>
      </c>
      <c r="J133" s="23">
        <f t="shared" si="108"/>
        <v>16042.5</v>
      </c>
      <c r="K133" s="23">
        <f t="shared" si="109"/>
        <v>3.4503000000000004</v>
      </c>
    </row>
    <row r="134" spans="1:11">
      <c r="A134" s="23">
        <v>10</v>
      </c>
      <c r="B134" s="23" t="str">
        <f t="shared" si="110"/>
        <v>Coal_Steam_Turbine_Cogen</v>
      </c>
      <c r="C134" s="23">
        <f t="shared" si="111"/>
        <v>2035</v>
      </c>
      <c r="D134" s="23">
        <v>2009</v>
      </c>
      <c r="E134" s="23">
        <v>0.93</v>
      </c>
      <c r="F134" s="23">
        <f t="shared" ref="F134:G134" si="115">F118*0.75</f>
        <v>2167500</v>
      </c>
      <c r="G134" s="23">
        <f t="shared" si="115"/>
        <v>17250</v>
      </c>
      <c r="H134" s="23">
        <f t="shared" si="106"/>
        <v>3.71</v>
      </c>
      <c r="I134" s="23">
        <f t="shared" si="107"/>
        <v>2015775</v>
      </c>
      <c r="J134" s="23">
        <f t="shared" si="108"/>
        <v>16042.5</v>
      </c>
      <c r="K134" s="23">
        <f t="shared" si="109"/>
        <v>3.4503000000000004</v>
      </c>
    </row>
    <row r="135" spans="1:11">
      <c r="A135" s="23">
        <v>10</v>
      </c>
      <c r="B135" s="23" t="str">
        <f t="shared" si="110"/>
        <v>Coal_Steam_Turbine_Cogen</v>
      </c>
      <c r="C135" s="23">
        <f t="shared" si="111"/>
        <v>2040</v>
      </c>
      <c r="D135" s="23">
        <v>2009</v>
      </c>
      <c r="E135" s="23">
        <v>0.93</v>
      </c>
      <c r="F135" s="23">
        <f t="shared" ref="F135:G135" si="116">F119*0.75</f>
        <v>2167500</v>
      </c>
      <c r="G135" s="23">
        <f t="shared" si="116"/>
        <v>17250</v>
      </c>
      <c r="H135" s="23">
        <f t="shared" si="106"/>
        <v>3.71</v>
      </c>
      <c r="I135" s="23">
        <f t="shared" si="107"/>
        <v>2015775</v>
      </c>
      <c r="J135" s="23">
        <f t="shared" si="108"/>
        <v>16042.5</v>
      </c>
      <c r="K135" s="23">
        <f t="shared" si="109"/>
        <v>3.4503000000000004</v>
      </c>
    </row>
    <row r="136" spans="1:11">
      <c r="A136" s="23">
        <v>10</v>
      </c>
      <c r="B136" s="23" t="str">
        <f t="shared" si="110"/>
        <v>Coal_Steam_Turbine_Cogen</v>
      </c>
      <c r="C136" s="23">
        <f t="shared" si="111"/>
        <v>2045</v>
      </c>
      <c r="D136" s="23">
        <v>2009</v>
      </c>
      <c r="E136" s="23">
        <v>0.93</v>
      </c>
      <c r="F136" s="23">
        <f t="shared" ref="F136:G136" si="117">F120*0.75</f>
        <v>2167500</v>
      </c>
      <c r="G136" s="23">
        <f t="shared" si="117"/>
        <v>17250</v>
      </c>
      <c r="H136" s="23">
        <f t="shared" si="106"/>
        <v>3.71</v>
      </c>
      <c r="I136" s="23">
        <f t="shared" si="107"/>
        <v>2015775</v>
      </c>
      <c r="J136" s="23">
        <f t="shared" si="108"/>
        <v>16042.5</v>
      </c>
      <c r="K136" s="23">
        <f t="shared" si="109"/>
        <v>3.4503000000000004</v>
      </c>
    </row>
    <row r="137" spans="1:11">
      <c r="A137" s="23">
        <v>10</v>
      </c>
      <c r="B137" s="23" t="str">
        <f t="shared" si="110"/>
        <v>Coal_Steam_Turbine_Cogen</v>
      </c>
      <c r="C137" s="23">
        <f t="shared" si="111"/>
        <v>2050</v>
      </c>
      <c r="D137" s="23">
        <v>2009</v>
      </c>
      <c r="E137" s="23">
        <v>0.93</v>
      </c>
      <c r="F137" s="23">
        <f t="shared" ref="F137:G137" si="118">F121*0.75</f>
        <v>2167500</v>
      </c>
      <c r="G137" s="23">
        <f t="shared" si="118"/>
        <v>17250</v>
      </c>
      <c r="H137" s="23">
        <f t="shared" si="106"/>
        <v>3.71</v>
      </c>
      <c r="I137" s="23">
        <f t="shared" si="107"/>
        <v>2015775</v>
      </c>
      <c r="J137" s="23">
        <f t="shared" si="108"/>
        <v>16042.5</v>
      </c>
      <c r="K137" s="23">
        <f t="shared" si="109"/>
        <v>3.4503000000000004</v>
      </c>
    </row>
    <row r="138" spans="1:11">
      <c r="A138" s="23">
        <v>10</v>
      </c>
      <c r="B138" t="str">
        <f>generator_info!C27</f>
        <v>Coal_Steam_Turbine_Cogen_CCS</v>
      </c>
      <c r="C138">
        <f>generator_info!D25</f>
        <v>2020</v>
      </c>
      <c r="D138" s="23">
        <v>2009</v>
      </c>
      <c r="E138" s="23">
        <v>0.93</v>
      </c>
      <c r="F138">
        <f>0.75*F122</f>
        <v>4230000</v>
      </c>
      <c r="G138" s="23">
        <f>0.75*G122</f>
        <v>26400</v>
      </c>
      <c r="H138">
        <f>H122</f>
        <v>6.02</v>
      </c>
      <c r="I138" s="23">
        <f t="shared" si="107"/>
        <v>3933900</v>
      </c>
      <c r="J138" s="23">
        <f t="shared" si="108"/>
        <v>24552</v>
      </c>
      <c r="K138" s="23">
        <f t="shared" si="109"/>
        <v>5.5986000000000002</v>
      </c>
    </row>
    <row r="139" spans="1:11">
      <c r="A139" s="23">
        <v>10</v>
      </c>
      <c r="B139" t="str">
        <f>B138</f>
        <v>Coal_Steam_Turbine_Cogen_CCS</v>
      </c>
      <c r="C139">
        <f>C138+5</f>
        <v>2025</v>
      </c>
      <c r="D139" s="23">
        <v>2009</v>
      </c>
      <c r="E139" s="23">
        <v>0.93</v>
      </c>
      <c r="F139" s="23">
        <f t="shared" ref="F139:G144" si="119">0.75*F123</f>
        <v>4230000</v>
      </c>
      <c r="G139" s="23">
        <f t="shared" si="119"/>
        <v>26400</v>
      </c>
      <c r="H139" s="23">
        <f t="shared" ref="H139:H144" si="120">H123</f>
        <v>6.02</v>
      </c>
      <c r="I139" s="23">
        <f t="shared" si="107"/>
        <v>3933900</v>
      </c>
      <c r="J139" s="23">
        <f t="shared" si="108"/>
        <v>24552</v>
      </c>
      <c r="K139" s="23">
        <f t="shared" si="109"/>
        <v>5.5986000000000002</v>
      </c>
    </row>
    <row r="140" spans="1:11">
      <c r="A140" s="23">
        <v>10</v>
      </c>
      <c r="B140" s="23" t="str">
        <f t="shared" ref="B140:B144" si="121">B139</f>
        <v>Coal_Steam_Turbine_Cogen_CCS</v>
      </c>
      <c r="C140" s="23">
        <f t="shared" ref="C140:C144" si="122">C139+5</f>
        <v>2030</v>
      </c>
      <c r="D140" s="23">
        <v>2009</v>
      </c>
      <c r="E140" s="23">
        <v>0.93</v>
      </c>
      <c r="F140" s="23">
        <f t="shared" si="119"/>
        <v>4230000</v>
      </c>
      <c r="G140" s="23">
        <f t="shared" si="119"/>
        <v>26400</v>
      </c>
      <c r="H140" s="23">
        <f t="shared" si="120"/>
        <v>6.02</v>
      </c>
      <c r="I140" s="23">
        <f t="shared" si="107"/>
        <v>3933900</v>
      </c>
      <c r="J140" s="23">
        <f t="shared" si="108"/>
        <v>24552</v>
      </c>
      <c r="K140" s="23">
        <f t="shared" si="109"/>
        <v>5.5986000000000002</v>
      </c>
    </row>
    <row r="141" spans="1:11">
      <c r="A141" s="23">
        <v>10</v>
      </c>
      <c r="B141" s="23" t="str">
        <f t="shared" si="121"/>
        <v>Coal_Steam_Turbine_Cogen_CCS</v>
      </c>
      <c r="C141" s="23">
        <f t="shared" si="122"/>
        <v>2035</v>
      </c>
      <c r="D141" s="23">
        <v>2009</v>
      </c>
      <c r="E141" s="23">
        <v>0.93</v>
      </c>
      <c r="F141" s="23">
        <f t="shared" si="119"/>
        <v>4230000</v>
      </c>
      <c r="G141" s="23">
        <f t="shared" si="119"/>
        <v>26400</v>
      </c>
      <c r="H141" s="23">
        <f t="shared" si="120"/>
        <v>6.02</v>
      </c>
      <c r="I141" s="23">
        <f t="shared" si="107"/>
        <v>3933900</v>
      </c>
      <c r="J141" s="23">
        <f t="shared" si="108"/>
        <v>24552</v>
      </c>
      <c r="K141" s="23">
        <f t="shared" si="109"/>
        <v>5.5986000000000002</v>
      </c>
    </row>
    <row r="142" spans="1:11">
      <c r="A142" s="23">
        <v>10</v>
      </c>
      <c r="B142" s="23" t="str">
        <f t="shared" si="121"/>
        <v>Coal_Steam_Turbine_Cogen_CCS</v>
      </c>
      <c r="C142" s="23">
        <f t="shared" si="122"/>
        <v>2040</v>
      </c>
      <c r="D142" s="23">
        <v>2009</v>
      </c>
      <c r="E142" s="23">
        <v>0.93</v>
      </c>
      <c r="F142" s="23">
        <f t="shared" si="119"/>
        <v>4230000</v>
      </c>
      <c r="G142" s="23">
        <f t="shared" si="119"/>
        <v>26400</v>
      </c>
      <c r="H142" s="23">
        <f t="shared" si="120"/>
        <v>6.02</v>
      </c>
      <c r="I142" s="23">
        <f t="shared" si="107"/>
        <v>3933900</v>
      </c>
      <c r="J142" s="23">
        <f t="shared" si="108"/>
        <v>24552</v>
      </c>
      <c r="K142" s="23">
        <f t="shared" si="109"/>
        <v>5.5986000000000002</v>
      </c>
    </row>
    <row r="143" spans="1:11">
      <c r="A143" s="23">
        <v>10</v>
      </c>
      <c r="B143" s="23" t="str">
        <f t="shared" si="121"/>
        <v>Coal_Steam_Turbine_Cogen_CCS</v>
      </c>
      <c r="C143" s="23">
        <f t="shared" si="122"/>
        <v>2045</v>
      </c>
      <c r="D143" s="23">
        <v>2009</v>
      </c>
      <c r="E143" s="23">
        <v>0.93</v>
      </c>
      <c r="F143" s="23">
        <f t="shared" si="119"/>
        <v>4230000</v>
      </c>
      <c r="G143" s="23">
        <f t="shared" si="119"/>
        <v>26400</v>
      </c>
      <c r="H143" s="23">
        <f t="shared" si="120"/>
        <v>6.02</v>
      </c>
      <c r="I143" s="23">
        <f t="shared" si="107"/>
        <v>3933900</v>
      </c>
      <c r="J143" s="23">
        <f t="shared" si="108"/>
        <v>24552</v>
      </c>
      <c r="K143" s="23">
        <f t="shared" si="109"/>
        <v>5.5986000000000002</v>
      </c>
    </row>
    <row r="144" spans="1:11">
      <c r="A144" s="23">
        <v>10</v>
      </c>
      <c r="B144" s="23" t="str">
        <f t="shared" si="121"/>
        <v>Coal_Steam_Turbine_Cogen_CCS</v>
      </c>
      <c r="C144" s="23">
        <f t="shared" si="122"/>
        <v>2050</v>
      </c>
      <c r="D144" s="23">
        <v>2009</v>
      </c>
      <c r="E144" s="23">
        <v>0.93</v>
      </c>
      <c r="F144" s="23">
        <f t="shared" si="119"/>
        <v>4230000</v>
      </c>
      <c r="G144" s="23">
        <f t="shared" si="119"/>
        <v>26400</v>
      </c>
      <c r="H144" s="23">
        <f t="shared" si="120"/>
        <v>6.02</v>
      </c>
      <c r="I144" s="23">
        <f t="shared" si="107"/>
        <v>3933900</v>
      </c>
      <c r="J144" s="23">
        <f t="shared" si="108"/>
        <v>24552</v>
      </c>
      <c r="K144" s="23">
        <f t="shared" si="109"/>
        <v>5.5986000000000002</v>
      </c>
    </row>
    <row r="145" spans="1:11">
      <c r="A145" s="23">
        <v>10</v>
      </c>
      <c r="B145" s="23" t="str">
        <f>generator_info!C28</f>
        <v>Coal_Steam_Turbine_EP</v>
      </c>
      <c r="C145" s="23"/>
      <c r="D145" s="23">
        <v>2009</v>
      </c>
      <c r="E145" s="23">
        <v>0.93</v>
      </c>
      <c r="F145">
        <v>3040000</v>
      </c>
      <c r="G145">
        <v>23000</v>
      </c>
      <c r="H145">
        <v>3.71</v>
      </c>
      <c r="I145" s="23">
        <f t="shared" si="107"/>
        <v>2827200</v>
      </c>
      <c r="J145" s="23">
        <f t="shared" si="108"/>
        <v>21390</v>
      </c>
      <c r="K145" s="23">
        <f t="shared" si="109"/>
        <v>3.4503000000000004</v>
      </c>
    </row>
    <row r="146" spans="1:11">
      <c r="A146" s="23">
        <v>10</v>
      </c>
      <c r="B146" s="23" t="str">
        <f>generator_info!C29</f>
        <v>Coal_Steam_Turbine_Cogen_EP</v>
      </c>
      <c r="C146" s="23"/>
      <c r="D146" s="23">
        <v>2009</v>
      </c>
      <c r="E146" s="23">
        <v>0.93</v>
      </c>
      <c r="F146">
        <f>F145*0.75</f>
        <v>2280000</v>
      </c>
      <c r="G146" s="23">
        <f>G145*0.75</f>
        <v>17250</v>
      </c>
      <c r="H146">
        <f>H145</f>
        <v>3.71</v>
      </c>
      <c r="I146" s="23">
        <f t="shared" si="107"/>
        <v>2120400</v>
      </c>
      <c r="J146" s="23">
        <f t="shared" si="108"/>
        <v>16042.5</v>
      </c>
      <c r="K146" s="23">
        <f t="shared" si="109"/>
        <v>3.4503000000000004</v>
      </c>
    </row>
    <row r="147" spans="1:11">
      <c r="A147" s="23">
        <v>10</v>
      </c>
      <c r="B147" t="str">
        <f>generator_info!C30</f>
        <v>Coal_IGCC</v>
      </c>
      <c r="C147">
        <f>generator_info!D30</f>
        <v>2010</v>
      </c>
      <c r="D147" s="23">
        <v>2009</v>
      </c>
      <c r="E147" s="23">
        <v>0.93</v>
      </c>
      <c r="F147">
        <v>4010000</v>
      </c>
      <c r="G147">
        <v>31100</v>
      </c>
      <c r="H147">
        <v>6.54</v>
      </c>
      <c r="I147" s="23">
        <f t="shared" si="107"/>
        <v>3729300</v>
      </c>
      <c r="J147" s="23">
        <f t="shared" si="108"/>
        <v>28923</v>
      </c>
      <c r="K147" s="23">
        <f t="shared" si="109"/>
        <v>6.0822000000000003</v>
      </c>
    </row>
    <row r="148" spans="1:11">
      <c r="A148" s="23">
        <v>10</v>
      </c>
      <c r="B148" t="str">
        <f>B147</f>
        <v>Coal_IGCC</v>
      </c>
      <c r="C148">
        <f>C147+5</f>
        <v>2015</v>
      </c>
      <c r="D148" s="23">
        <v>2009</v>
      </c>
      <c r="E148" s="23">
        <v>0.93</v>
      </c>
      <c r="F148" s="23">
        <v>4010000</v>
      </c>
      <c r="G148" s="23">
        <v>31100</v>
      </c>
      <c r="H148" s="23">
        <v>6.54</v>
      </c>
      <c r="I148" s="23">
        <f t="shared" si="107"/>
        <v>3729300</v>
      </c>
      <c r="J148" s="23">
        <f t="shared" si="108"/>
        <v>28923</v>
      </c>
      <c r="K148" s="23">
        <f t="shared" si="109"/>
        <v>6.0822000000000003</v>
      </c>
    </row>
    <row r="149" spans="1:11">
      <c r="A149" s="23">
        <v>10</v>
      </c>
      <c r="B149" s="23" t="str">
        <f t="shared" ref="B149:B155" si="123">B148</f>
        <v>Coal_IGCC</v>
      </c>
      <c r="C149" s="23">
        <f t="shared" ref="C149:C155" si="124">C148+5</f>
        <v>2020</v>
      </c>
      <c r="D149" s="23">
        <v>2009</v>
      </c>
      <c r="E149" s="23">
        <v>0.93</v>
      </c>
      <c r="F149" s="23">
        <v>4010000</v>
      </c>
      <c r="G149" s="23">
        <v>31100</v>
      </c>
      <c r="H149" s="23">
        <v>6.54</v>
      </c>
      <c r="I149" s="23">
        <f t="shared" si="107"/>
        <v>3729300</v>
      </c>
      <c r="J149" s="23">
        <f t="shared" si="108"/>
        <v>28923</v>
      </c>
      <c r="K149" s="23">
        <f t="shared" si="109"/>
        <v>6.0822000000000003</v>
      </c>
    </row>
    <row r="150" spans="1:11">
      <c r="A150" s="23">
        <v>10</v>
      </c>
      <c r="B150" s="23" t="str">
        <f t="shared" si="123"/>
        <v>Coal_IGCC</v>
      </c>
      <c r="C150" s="23">
        <f t="shared" si="124"/>
        <v>2025</v>
      </c>
      <c r="D150" s="23">
        <v>2009</v>
      </c>
      <c r="E150" s="23">
        <v>0.93</v>
      </c>
      <c r="F150" s="23">
        <v>4010000</v>
      </c>
      <c r="G150" s="23">
        <v>31100</v>
      </c>
      <c r="H150" s="23">
        <v>6.54</v>
      </c>
      <c r="I150" s="23">
        <f t="shared" ref="I150:I156" si="125">F150*$E150</f>
        <v>3729300</v>
      </c>
      <c r="J150" s="23">
        <f t="shared" ref="J150:J156" si="126">G150*$E150</f>
        <v>28923</v>
      </c>
      <c r="K150" s="23">
        <f t="shared" ref="K150:K156" si="127">H150*$E150</f>
        <v>6.0822000000000003</v>
      </c>
    </row>
    <row r="151" spans="1:11">
      <c r="A151" s="23">
        <v>10</v>
      </c>
      <c r="B151" s="23" t="str">
        <f t="shared" si="123"/>
        <v>Coal_IGCC</v>
      </c>
      <c r="C151" s="23">
        <f t="shared" si="124"/>
        <v>2030</v>
      </c>
      <c r="D151" s="23">
        <v>2009</v>
      </c>
      <c r="E151" s="23">
        <v>0.93</v>
      </c>
      <c r="F151" s="23">
        <v>4010000</v>
      </c>
      <c r="G151" s="23">
        <v>31100</v>
      </c>
      <c r="H151" s="23">
        <v>6.54</v>
      </c>
      <c r="I151" s="23">
        <f t="shared" si="125"/>
        <v>3729300</v>
      </c>
      <c r="J151" s="23">
        <f t="shared" si="126"/>
        <v>28923</v>
      </c>
      <c r="K151" s="23">
        <f t="shared" si="127"/>
        <v>6.0822000000000003</v>
      </c>
    </row>
    <row r="152" spans="1:11">
      <c r="A152" s="23">
        <v>10</v>
      </c>
      <c r="B152" s="23" t="str">
        <f t="shared" si="123"/>
        <v>Coal_IGCC</v>
      </c>
      <c r="C152" s="23">
        <f t="shared" si="124"/>
        <v>2035</v>
      </c>
      <c r="D152" s="23">
        <v>2009</v>
      </c>
      <c r="E152" s="23">
        <v>0.93</v>
      </c>
      <c r="F152" s="23">
        <v>4010000</v>
      </c>
      <c r="G152" s="23">
        <v>31100</v>
      </c>
      <c r="H152" s="23">
        <v>6.54</v>
      </c>
      <c r="I152" s="23">
        <f t="shared" si="125"/>
        <v>3729300</v>
      </c>
      <c r="J152" s="23">
        <f t="shared" si="126"/>
        <v>28923</v>
      </c>
      <c r="K152" s="23">
        <f t="shared" si="127"/>
        <v>6.0822000000000003</v>
      </c>
    </row>
    <row r="153" spans="1:11">
      <c r="A153" s="23">
        <v>10</v>
      </c>
      <c r="B153" s="23" t="str">
        <f t="shared" si="123"/>
        <v>Coal_IGCC</v>
      </c>
      <c r="C153" s="23">
        <f t="shared" si="124"/>
        <v>2040</v>
      </c>
      <c r="D153" s="23">
        <v>2009</v>
      </c>
      <c r="E153" s="23">
        <v>0.93</v>
      </c>
      <c r="F153" s="23">
        <v>4010000</v>
      </c>
      <c r="G153" s="23">
        <v>31100</v>
      </c>
      <c r="H153" s="23">
        <v>6.54</v>
      </c>
      <c r="I153" s="23">
        <f t="shared" si="125"/>
        <v>3729300</v>
      </c>
      <c r="J153" s="23">
        <f t="shared" si="126"/>
        <v>28923</v>
      </c>
      <c r="K153" s="23">
        <f t="shared" si="127"/>
        <v>6.0822000000000003</v>
      </c>
    </row>
    <row r="154" spans="1:11">
      <c r="A154" s="23">
        <v>10</v>
      </c>
      <c r="B154" s="23" t="str">
        <f t="shared" si="123"/>
        <v>Coal_IGCC</v>
      </c>
      <c r="C154" s="23">
        <f t="shared" si="124"/>
        <v>2045</v>
      </c>
      <c r="D154" s="23">
        <v>2009</v>
      </c>
      <c r="E154" s="23">
        <v>0.93</v>
      </c>
      <c r="F154" s="23">
        <v>4010000</v>
      </c>
      <c r="G154" s="23">
        <v>31100</v>
      </c>
      <c r="H154" s="23">
        <v>6.54</v>
      </c>
      <c r="I154" s="23">
        <f t="shared" si="125"/>
        <v>3729300</v>
      </c>
      <c r="J154" s="23">
        <f t="shared" si="126"/>
        <v>28923</v>
      </c>
      <c r="K154" s="23">
        <f t="shared" si="127"/>
        <v>6.0822000000000003</v>
      </c>
    </row>
    <row r="155" spans="1:11">
      <c r="A155" s="23">
        <v>10</v>
      </c>
      <c r="B155" s="23" t="str">
        <f t="shared" si="123"/>
        <v>Coal_IGCC</v>
      </c>
      <c r="C155" s="23">
        <f t="shared" si="124"/>
        <v>2050</v>
      </c>
      <c r="D155" s="23">
        <v>2009</v>
      </c>
      <c r="E155" s="23">
        <v>0.93</v>
      </c>
      <c r="F155" s="23">
        <v>4010000</v>
      </c>
      <c r="G155" s="23">
        <v>31100</v>
      </c>
      <c r="H155" s="23">
        <v>6.54</v>
      </c>
      <c r="I155" s="23">
        <f t="shared" si="125"/>
        <v>3729300</v>
      </c>
      <c r="J155" s="23">
        <f t="shared" si="126"/>
        <v>28923</v>
      </c>
      <c r="K155" s="23">
        <f t="shared" si="127"/>
        <v>6.0822000000000003</v>
      </c>
    </row>
    <row r="156" spans="1:11">
      <c r="A156" s="23">
        <v>10</v>
      </c>
      <c r="B156" t="str">
        <f>generator_info!C31</f>
        <v>Coal_IGCC_CCS</v>
      </c>
      <c r="C156">
        <f>generator_info!D31</f>
        <v>2020</v>
      </c>
      <c r="D156" s="23">
        <v>2009</v>
      </c>
      <c r="E156" s="23">
        <v>0.93</v>
      </c>
      <c r="F156">
        <v>6600000</v>
      </c>
      <c r="G156">
        <v>44400</v>
      </c>
      <c r="H156">
        <v>10.6</v>
      </c>
      <c r="I156" s="23">
        <f t="shared" si="125"/>
        <v>6138000</v>
      </c>
      <c r="J156" s="23">
        <f t="shared" si="126"/>
        <v>41292</v>
      </c>
      <c r="K156" s="23">
        <f t="shared" si="127"/>
        <v>9.8580000000000005</v>
      </c>
    </row>
    <row r="157" spans="1:11" s="23" customFormat="1">
      <c r="A157" s="23">
        <v>10</v>
      </c>
      <c r="B157" s="23" t="str">
        <f>B156</f>
        <v>Coal_IGCC_CCS</v>
      </c>
      <c r="C157" s="23">
        <f>C156+5</f>
        <v>2025</v>
      </c>
      <c r="D157" s="23">
        <v>2009</v>
      </c>
      <c r="E157" s="23">
        <v>0.93</v>
      </c>
      <c r="F157" s="23">
        <v>6600000</v>
      </c>
      <c r="G157" s="23">
        <v>44400</v>
      </c>
      <c r="H157" s="23">
        <v>10.6</v>
      </c>
      <c r="I157" s="23">
        <f t="shared" ref="I157:I162" si="128">F157*$E157</f>
        <v>6138000</v>
      </c>
      <c r="J157" s="23">
        <f t="shared" ref="J157:J162" si="129">G157*$E157</f>
        <v>41292</v>
      </c>
      <c r="K157" s="23">
        <f t="shared" ref="K157:K162" si="130">H157*$E157</f>
        <v>9.8580000000000005</v>
      </c>
    </row>
    <row r="158" spans="1:11" s="23" customFormat="1">
      <c r="A158" s="23">
        <v>10</v>
      </c>
      <c r="B158" s="23" t="str">
        <f t="shared" ref="B158:B162" si="131">B157</f>
        <v>Coal_IGCC_CCS</v>
      </c>
      <c r="C158" s="23">
        <f t="shared" ref="C158:C162" si="132">C157+5</f>
        <v>2030</v>
      </c>
      <c r="D158" s="23">
        <v>2009</v>
      </c>
      <c r="E158" s="23">
        <v>0.93</v>
      </c>
      <c r="F158" s="23">
        <v>6600000</v>
      </c>
      <c r="G158" s="23">
        <v>44400</v>
      </c>
      <c r="H158" s="23">
        <v>10.6</v>
      </c>
      <c r="I158" s="23">
        <f t="shared" si="128"/>
        <v>6138000</v>
      </c>
      <c r="J158" s="23">
        <f t="shared" si="129"/>
        <v>41292</v>
      </c>
      <c r="K158" s="23">
        <f t="shared" si="130"/>
        <v>9.8580000000000005</v>
      </c>
    </row>
    <row r="159" spans="1:11" s="23" customFormat="1">
      <c r="A159" s="23">
        <v>10</v>
      </c>
      <c r="B159" s="23" t="str">
        <f t="shared" si="131"/>
        <v>Coal_IGCC_CCS</v>
      </c>
      <c r="C159" s="23">
        <f t="shared" si="132"/>
        <v>2035</v>
      </c>
      <c r="D159" s="23">
        <v>2009</v>
      </c>
      <c r="E159" s="23">
        <v>0.93</v>
      </c>
      <c r="F159" s="23">
        <v>6600000</v>
      </c>
      <c r="G159" s="23">
        <v>44400</v>
      </c>
      <c r="H159" s="23">
        <v>10.6</v>
      </c>
      <c r="I159" s="23">
        <f t="shared" si="128"/>
        <v>6138000</v>
      </c>
      <c r="J159" s="23">
        <f t="shared" si="129"/>
        <v>41292</v>
      </c>
      <c r="K159" s="23">
        <f t="shared" si="130"/>
        <v>9.8580000000000005</v>
      </c>
    </row>
    <row r="160" spans="1:11" s="23" customFormat="1">
      <c r="A160" s="23">
        <v>10</v>
      </c>
      <c r="B160" s="23" t="str">
        <f t="shared" si="131"/>
        <v>Coal_IGCC_CCS</v>
      </c>
      <c r="C160" s="23">
        <f t="shared" si="132"/>
        <v>2040</v>
      </c>
      <c r="D160" s="23">
        <v>2009</v>
      </c>
      <c r="E160" s="23">
        <v>0.93</v>
      </c>
      <c r="F160" s="23">
        <v>6600000</v>
      </c>
      <c r="G160" s="23">
        <v>44400</v>
      </c>
      <c r="H160" s="23">
        <v>10.6</v>
      </c>
      <c r="I160" s="23">
        <f t="shared" si="128"/>
        <v>6138000</v>
      </c>
      <c r="J160" s="23">
        <f t="shared" si="129"/>
        <v>41292</v>
      </c>
      <c r="K160" s="23">
        <f t="shared" si="130"/>
        <v>9.8580000000000005</v>
      </c>
    </row>
    <row r="161" spans="1:11" s="23" customFormat="1">
      <c r="A161" s="23">
        <v>10</v>
      </c>
      <c r="B161" s="23" t="str">
        <f t="shared" si="131"/>
        <v>Coal_IGCC_CCS</v>
      </c>
      <c r="C161" s="23">
        <f t="shared" si="132"/>
        <v>2045</v>
      </c>
      <c r="D161" s="23">
        <v>2009</v>
      </c>
      <c r="E161" s="23">
        <v>0.93</v>
      </c>
      <c r="F161" s="23">
        <v>6600000</v>
      </c>
      <c r="G161" s="23">
        <v>44400</v>
      </c>
      <c r="H161" s="23">
        <v>10.6</v>
      </c>
      <c r="I161" s="23">
        <f t="shared" si="128"/>
        <v>6138000</v>
      </c>
      <c r="J161" s="23">
        <f t="shared" si="129"/>
        <v>41292</v>
      </c>
      <c r="K161" s="23">
        <f t="shared" si="130"/>
        <v>9.8580000000000005</v>
      </c>
    </row>
    <row r="162" spans="1:11" s="23" customFormat="1">
      <c r="A162" s="23">
        <v>10</v>
      </c>
      <c r="B162" s="23" t="str">
        <f t="shared" si="131"/>
        <v>Coal_IGCC_CCS</v>
      </c>
      <c r="C162" s="23">
        <f t="shared" si="132"/>
        <v>2050</v>
      </c>
      <c r="D162" s="23">
        <v>2009</v>
      </c>
      <c r="E162" s="23">
        <v>0.93</v>
      </c>
      <c r="F162" s="23">
        <v>6600000</v>
      </c>
      <c r="G162" s="23">
        <v>44400</v>
      </c>
      <c r="H162" s="23">
        <v>10.6</v>
      </c>
      <c r="I162" s="23">
        <f t="shared" si="128"/>
        <v>6138000</v>
      </c>
      <c r="J162" s="23">
        <f t="shared" si="129"/>
        <v>41292</v>
      </c>
      <c r="K162" s="23">
        <f t="shared" si="130"/>
        <v>9.8580000000000005</v>
      </c>
    </row>
    <row r="163" spans="1:11">
      <c r="A163" s="23">
        <v>10</v>
      </c>
      <c r="B163" t="str">
        <f>generator_info!C32</f>
        <v>Biomass_IGCC</v>
      </c>
      <c r="C163">
        <f>generator_info!D32</f>
        <v>2010</v>
      </c>
      <c r="D163" s="23">
        <v>2009</v>
      </c>
      <c r="E163" s="23">
        <v>0.93</v>
      </c>
      <c r="F163">
        <v>3830000</v>
      </c>
      <c r="G163">
        <v>95000</v>
      </c>
      <c r="H163">
        <v>15</v>
      </c>
      <c r="I163" s="23">
        <f t="shared" ref="I163:I171" si="133">F163*$E163</f>
        <v>3561900</v>
      </c>
      <c r="J163" s="23">
        <f t="shared" ref="J163:J171" si="134">G163*$E163</f>
        <v>88350</v>
      </c>
      <c r="K163" s="23">
        <f t="shared" ref="K163:K171" si="135">H163*$E163</f>
        <v>13.950000000000001</v>
      </c>
    </row>
    <row r="164" spans="1:11">
      <c r="A164" s="23">
        <v>10</v>
      </c>
      <c r="B164" t="str">
        <f>B163</f>
        <v>Biomass_IGCC</v>
      </c>
      <c r="C164">
        <f>C163+5</f>
        <v>2015</v>
      </c>
      <c r="D164" s="23">
        <v>2009</v>
      </c>
      <c r="E164" s="23">
        <f t="shared" ref="E164" si="136">E62</f>
        <v>0.93</v>
      </c>
      <c r="F164" s="23">
        <v>3830000</v>
      </c>
      <c r="G164" s="23">
        <v>95000</v>
      </c>
      <c r="H164" s="23">
        <v>15</v>
      </c>
      <c r="I164" s="23">
        <f t="shared" si="133"/>
        <v>3561900</v>
      </c>
      <c r="J164" s="23">
        <f t="shared" si="134"/>
        <v>88350</v>
      </c>
      <c r="K164" s="23">
        <f t="shared" si="135"/>
        <v>13.950000000000001</v>
      </c>
    </row>
    <row r="165" spans="1:11">
      <c r="A165" s="23">
        <v>10</v>
      </c>
      <c r="B165" s="23" t="str">
        <f t="shared" ref="B165:B170" si="137">B164</f>
        <v>Biomass_IGCC</v>
      </c>
      <c r="C165" s="23">
        <f t="shared" ref="C165:C170" si="138">C164+5</f>
        <v>2020</v>
      </c>
      <c r="D165" s="23">
        <v>2009</v>
      </c>
      <c r="E165" s="23">
        <f t="shared" ref="E165" si="139">E63</f>
        <v>0.93</v>
      </c>
      <c r="F165" s="23">
        <v>3830000</v>
      </c>
      <c r="G165" s="23">
        <v>95000</v>
      </c>
      <c r="H165" s="23">
        <v>15</v>
      </c>
      <c r="I165" s="23">
        <f t="shared" si="133"/>
        <v>3561900</v>
      </c>
      <c r="J165" s="23">
        <f t="shared" si="134"/>
        <v>88350</v>
      </c>
      <c r="K165" s="23">
        <f t="shared" si="135"/>
        <v>13.950000000000001</v>
      </c>
    </row>
    <row r="166" spans="1:11">
      <c r="A166" s="23">
        <v>10</v>
      </c>
      <c r="B166" s="23" t="str">
        <f t="shared" si="137"/>
        <v>Biomass_IGCC</v>
      </c>
      <c r="C166" s="23">
        <f t="shared" si="138"/>
        <v>2025</v>
      </c>
      <c r="D166" s="23">
        <v>2009</v>
      </c>
      <c r="E166" s="23">
        <f t="shared" ref="E166" si="140">E64</f>
        <v>0.93</v>
      </c>
      <c r="F166" s="23">
        <v>3830000</v>
      </c>
      <c r="G166" s="23">
        <v>95000</v>
      </c>
      <c r="H166" s="23">
        <v>15</v>
      </c>
      <c r="I166" s="23">
        <f t="shared" si="133"/>
        <v>3561900</v>
      </c>
      <c r="J166" s="23">
        <f t="shared" si="134"/>
        <v>88350</v>
      </c>
      <c r="K166" s="23">
        <f t="shared" si="135"/>
        <v>13.950000000000001</v>
      </c>
    </row>
    <row r="167" spans="1:11">
      <c r="A167" s="23">
        <v>10</v>
      </c>
      <c r="B167" s="23" t="str">
        <f t="shared" si="137"/>
        <v>Biomass_IGCC</v>
      </c>
      <c r="C167" s="23">
        <f t="shared" si="138"/>
        <v>2030</v>
      </c>
      <c r="D167" s="23">
        <v>2009</v>
      </c>
      <c r="E167" s="23">
        <f t="shared" ref="E167" si="141">E65</f>
        <v>0.93</v>
      </c>
      <c r="F167" s="23">
        <v>3830000</v>
      </c>
      <c r="G167" s="23">
        <v>95000</v>
      </c>
      <c r="H167" s="23">
        <v>15</v>
      </c>
      <c r="I167" s="23">
        <f t="shared" si="133"/>
        <v>3561900</v>
      </c>
      <c r="J167" s="23">
        <f t="shared" si="134"/>
        <v>88350</v>
      </c>
      <c r="K167" s="23">
        <f t="shared" si="135"/>
        <v>13.950000000000001</v>
      </c>
    </row>
    <row r="168" spans="1:11">
      <c r="A168" s="23">
        <v>10</v>
      </c>
      <c r="B168" s="23" t="str">
        <f t="shared" si="137"/>
        <v>Biomass_IGCC</v>
      </c>
      <c r="C168" s="23">
        <f t="shared" si="138"/>
        <v>2035</v>
      </c>
      <c r="D168" s="23">
        <v>2009</v>
      </c>
      <c r="E168" s="23">
        <f t="shared" ref="E168" si="142">E66</f>
        <v>0.93</v>
      </c>
      <c r="F168" s="23">
        <v>3830000</v>
      </c>
      <c r="G168" s="23">
        <v>95000</v>
      </c>
      <c r="H168" s="23">
        <v>15</v>
      </c>
      <c r="I168" s="23">
        <f t="shared" si="133"/>
        <v>3561900</v>
      </c>
      <c r="J168" s="23">
        <f t="shared" si="134"/>
        <v>88350</v>
      </c>
      <c r="K168" s="23">
        <f t="shared" si="135"/>
        <v>13.950000000000001</v>
      </c>
    </row>
    <row r="169" spans="1:11">
      <c r="A169" s="23">
        <v>10</v>
      </c>
      <c r="B169" s="23" t="str">
        <f t="shared" si="137"/>
        <v>Biomass_IGCC</v>
      </c>
      <c r="C169" s="23">
        <f t="shared" si="138"/>
        <v>2040</v>
      </c>
      <c r="D169" s="23">
        <v>2009</v>
      </c>
      <c r="E169" s="23">
        <f t="shared" ref="E169" si="143">E67</f>
        <v>0.93</v>
      </c>
      <c r="F169" s="23">
        <v>3830000</v>
      </c>
      <c r="G169" s="23">
        <v>95000</v>
      </c>
      <c r="H169" s="23">
        <v>15</v>
      </c>
      <c r="I169" s="23">
        <f t="shared" si="133"/>
        <v>3561900</v>
      </c>
      <c r="J169" s="23">
        <f t="shared" si="134"/>
        <v>88350</v>
      </c>
      <c r="K169" s="23">
        <f t="shared" si="135"/>
        <v>13.950000000000001</v>
      </c>
    </row>
    <row r="170" spans="1:11">
      <c r="A170" s="23">
        <v>10</v>
      </c>
      <c r="B170" s="23" t="str">
        <f t="shared" si="137"/>
        <v>Biomass_IGCC</v>
      </c>
      <c r="C170" s="23">
        <f t="shared" si="138"/>
        <v>2045</v>
      </c>
      <c r="D170" s="23">
        <v>2009</v>
      </c>
      <c r="E170" s="23">
        <f t="shared" ref="E170" si="144">E68</f>
        <v>0.93</v>
      </c>
      <c r="F170" s="23">
        <v>3830000</v>
      </c>
      <c r="G170" s="23">
        <v>95000</v>
      </c>
      <c r="H170" s="23">
        <v>15</v>
      </c>
      <c r="I170" s="23">
        <f t="shared" si="133"/>
        <v>3561900</v>
      </c>
      <c r="J170" s="23">
        <f t="shared" si="134"/>
        <v>88350</v>
      </c>
      <c r="K170" s="23">
        <f t="shared" si="135"/>
        <v>13.950000000000001</v>
      </c>
    </row>
    <row r="171" spans="1:11">
      <c r="A171" s="23">
        <v>10</v>
      </c>
      <c r="B171" s="23" t="str">
        <f>B170</f>
        <v>Biomass_IGCC</v>
      </c>
      <c r="C171" s="23">
        <f>C170+5</f>
        <v>2050</v>
      </c>
      <c r="D171" s="23">
        <v>2009</v>
      </c>
      <c r="E171" s="23">
        <f t="shared" ref="E171:E179" si="145">E69</f>
        <v>0.93</v>
      </c>
      <c r="F171" s="23">
        <v>3830000</v>
      </c>
      <c r="G171" s="23">
        <v>95000</v>
      </c>
      <c r="H171" s="23">
        <v>15</v>
      </c>
      <c r="I171" s="23">
        <f t="shared" si="133"/>
        <v>3561900</v>
      </c>
      <c r="J171" s="23">
        <f t="shared" si="134"/>
        <v>88350</v>
      </c>
      <c r="K171" s="23">
        <f t="shared" si="135"/>
        <v>13.950000000000001</v>
      </c>
    </row>
    <row r="172" spans="1:11" s="23" customFormat="1">
      <c r="A172" s="23">
        <v>10</v>
      </c>
      <c r="B172" s="23" t="str">
        <f>generator_info!C33</f>
        <v>Biomass_IGCC_CCS</v>
      </c>
      <c r="C172" s="23">
        <f>generator_info!D33</f>
        <v>2020</v>
      </c>
      <c r="D172" s="23">
        <v>2009</v>
      </c>
      <c r="E172" s="23">
        <f t="shared" si="145"/>
        <v>0.93</v>
      </c>
      <c r="F172" s="23">
        <f>F165+(F156-F149)</f>
        <v>6420000</v>
      </c>
      <c r="G172" s="23">
        <f>G165+(G156-G149)</f>
        <v>108300</v>
      </c>
      <c r="H172" s="23">
        <f>H165*(generator_info!$G$33/generator_info!$G$32)+(H156-H149-(generator_info!$G$31/generator_info!$G$30-1)*H149)</f>
        <v>21.645886792452828</v>
      </c>
      <c r="I172" s="23">
        <f t="shared" ref="I172:I178" si="146">F172*$E172</f>
        <v>5970600</v>
      </c>
      <c r="J172" s="23">
        <f t="shared" ref="J172:J178" si="147">G172*$E172</f>
        <v>100719</v>
      </c>
      <c r="K172" s="23">
        <f t="shared" ref="K172:K178" si="148">H172*$E172</f>
        <v>20.13067471698113</v>
      </c>
    </row>
    <row r="173" spans="1:11">
      <c r="A173" s="23">
        <v>10</v>
      </c>
      <c r="B173" t="str">
        <f>B172</f>
        <v>Biomass_IGCC_CCS</v>
      </c>
      <c r="C173">
        <f>C172+5</f>
        <v>2025</v>
      </c>
      <c r="D173" s="23">
        <v>2009</v>
      </c>
      <c r="E173" s="23">
        <f t="shared" si="145"/>
        <v>0.93</v>
      </c>
      <c r="F173" s="23">
        <f t="shared" ref="F173:G178" si="149">F166+(F157-F150)</f>
        <v>6420000</v>
      </c>
      <c r="G173" s="23">
        <f t="shared" si="149"/>
        <v>108300</v>
      </c>
      <c r="H173" s="23">
        <f>H166*(generator_info!$G$33/generator_info!$G$32)+(H157-H150-(generator_info!$G$31/generator_info!$G$30-1)*H150)</f>
        <v>21.645886792452828</v>
      </c>
      <c r="I173" s="23">
        <f t="shared" si="146"/>
        <v>5970600</v>
      </c>
      <c r="J173" s="23">
        <f t="shared" si="147"/>
        <v>100719</v>
      </c>
      <c r="K173" s="23">
        <f t="shared" si="148"/>
        <v>20.13067471698113</v>
      </c>
    </row>
    <row r="174" spans="1:11" s="23" customFormat="1" ht="12" customHeight="1">
      <c r="A174" s="23">
        <v>10</v>
      </c>
      <c r="B174" s="23" t="str">
        <f t="shared" ref="B174:B178" si="150">B173</f>
        <v>Biomass_IGCC_CCS</v>
      </c>
      <c r="C174" s="23">
        <f t="shared" ref="C174:C178" si="151">C173+5</f>
        <v>2030</v>
      </c>
      <c r="D174" s="23">
        <v>2009</v>
      </c>
      <c r="E174" s="23">
        <f t="shared" si="145"/>
        <v>0.93</v>
      </c>
      <c r="F174" s="23">
        <f t="shared" si="149"/>
        <v>6420000</v>
      </c>
      <c r="G174" s="23">
        <f t="shared" si="149"/>
        <v>108300</v>
      </c>
      <c r="H174" s="23">
        <f>H167*(generator_info!$G$33/generator_info!$G$32)+(H158-H151-(generator_info!$G$31/generator_info!$G$30-1)*H151)</f>
        <v>21.645886792452828</v>
      </c>
      <c r="I174" s="23">
        <f t="shared" si="146"/>
        <v>5970600</v>
      </c>
      <c r="J174" s="23">
        <f t="shared" si="147"/>
        <v>100719</v>
      </c>
      <c r="K174" s="23">
        <f t="shared" si="148"/>
        <v>20.13067471698113</v>
      </c>
    </row>
    <row r="175" spans="1:11" s="23" customFormat="1">
      <c r="A175" s="23">
        <v>10</v>
      </c>
      <c r="B175" s="23" t="str">
        <f t="shared" si="150"/>
        <v>Biomass_IGCC_CCS</v>
      </c>
      <c r="C175" s="23">
        <f t="shared" si="151"/>
        <v>2035</v>
      </c>
      <c r="D175" s="23">
        <v>2009</v>
      </c>
      <c r="E175" s="23">
        <f t="shared" si="145"/>
        <v>0.93</v>
      </c>
      <c r="F175" s="23">
        <f t="shared" si="149"/>
        <v>6420000</v>
      </c>
      <c r="G175" s="23">
        <f t="shared" si="149"/>
        <v>108300</v>
      </c>
      <c r="H175" s="23">
        <f>H168*(generator_info!$G$33/generator_info!$G$32)+(H159-H152-(generator_info!$G$31/generator_info!$G$30-1)*H152)</f>
        <v>21.645886792452828</v>
      </c>
      <c r="I175" s="23">
        <f t="shared" si="146"/>
        <v>5970600</v>
      </c>
      <c r="J175" s="23">
        <f t="shared" si="147"/>
        <v>100719</v>
      </c>
      <c r="K175" s="23">
        <f t="shared" si="148"/>
        <v>20.13067471698113</v>
      </c>
    </row>
    <row r="176" spans="1:11" s="23" customFormat="1">
      <c r="A176" s="23">
        <v>10</v>
      </c>
      <c r="B176" s="23" t="str">
        <f t="shared" si="150"/>
        <v>Biomass_IGCC_CCS</v>
      </c>
      <c r="C176" s="23">
        <f t="shared" si="151"/>
        <v>2040</v>
      </c>
      <c r="D176" s="23">
        <v>2009</v>
      </c>
      <c r="E176" s="23">
        <f t="shared" si="145"/>
        <v>0.93</v>
      </c>
      <c r="F176" s="23">
        <f t="shared" si="149"/>
        <v>6420000</v>
      </c>
      <c r="G176" s="23">
        <f t="shared" si="149"/>
        <v>108300</v>
      </c>
      <c r="H176" s="23">
        <f>H169*(generator_info!$G$33/generator_info!$G$32)+(H160-H153-(generator_info!$G$31/generator_info!$G$30-1)*H153)</f>
        <v>21.645886792452828</v>
      </c>
      <c r="I176" s="23">
        <f t="shared" si="146"/>
        <v>5970600</v>
      </c>
      <c r="J176" s="23">
        <f t="shared" si="147"/>
        <v>100719</v>
      </c>
      <c r="K176" s="23">
        <f t="shared" si="148"/>
        <v>20.13067471698113</v>
      </c>
    </row>
    <row r="177" spans="1:11" s="23" customFormat="1">
      <c r="A177" s="23">
        <v>10</v>
      </c>
      <c r="B177" s="23" t="str">
        <f t="shared" si="150"/>
        <v>Biomass_IGCC_CCS</v>
      </c>
      <c r="C177" s="23">
        <f t="shared" si="151"/>
        <v>2045</v>
      </c>
      <c r="D177" s="23">
        <v>2009</v>
      </c>
      <c r="E177" s="23">
        <f t="shared" si="145"/>
        <v>0.93</v>
      </c>
      <c r="F177" s="23">
        <f t="shared" si="149"/>
        <v>6420000</v>
      </c>
      <c r="G177" s="23">
        <f t="shared" si="149"/>
        <v>108300</v>
      </c>
      <c r="H177" s="23">
        <f>H170*(generator_info!$G$33/generator_info!$G$32)+(H161-H154-(generator_info!$G$31/generator_info!$G$30-1)*H154)</f>
        <v>21.645886792452828</v>
      </c>
      <c r="I177" s="23">
        <f t="shared" si="146"/>
        <v>5970600</v>
      </c>
      <c r="J177" s="23">
        <f t="shared" si="147"/>
        <v>100719</v>
      </c>
      <c r="K177" s="23">
        <f t="shared" si="148"/>
        <v>20.13067471698113</v>
      </c>
    </row>
    <row r="178" spans="1:11" s="23" customFormat="1">
      <c r="A178" s="23">
        <v>10</v>
      </c>
      <c r="B178" s="23" t="str">
        <f t="shared" si="150"/>
        <v>Biomass_IGCC_CCS</v>
      </c>
      <c r="C178" s="23">
        <f t="shared" si="151"/>
        <v>2050</v>
      </c>
      <c r="D178" s="23">
        <v>2009</v>
      </c>
      <c r="E178" s="23">
        <f t="shared" si="145"/>
        <v>0.93</v>
      </c>
      <c r="F178" s="23">
        <f t="shared" si="149"/>
        <v>6420000</v>
      </c>
      <c r="G178" s="23">
        <f t="shared" si="149"/>
        <v>108300</v>
      </c>
      <c r="H178" s="23">
        <f>H171*(generator_info!$G$33/generator_info!$G$32)+(H162-H155-(generator_info!$G$31/generator_info!$G$30-1)*H155)</f>
        <v>21.645886792452828</v>
      </c>
      <c r="I178" s="23">
        <f t="shared" si="146"/>
        <v>5970600</v>
      </c>
      <c r="J178" s="23">
        <f t="shared" si="147"/>
        <v>100719</v>
      </c>
      <c r="K178" s="23">
        <f t="shared" si="148"/>
        <v>20.13067471698113</v>
      </c>
    </row>
    <row r="179" spans="1:11" s="23" customFormat="1">
      <c r="A179" s="23">
        <v>10</v>
      </c>
      <c r="B179" s="23" t="str">
        <f>generator_info!C34</f>
        <v>Bio_Solid_Steam_Turbine_EP</v>
      </c>
      <c r="D179" s="23">
        <v>2009</v>
      </c>
      <c r="E179" s="23">
        <f t="shared" si="145"/>
        <v>0.93</v>
      </c>
      <c r="F179" s="23">
        <v>4020000</v>
      </c>
      <c r="G179" s="23">
        <v>95000</v>
      </c>
      <c r="H179" s="23">
        <v>15</v>
      </c>
      <c r="I179" s="23">
        <f t="shared" ref="I179:I182" si="152">F179*$E179</f>
        <v>3738600</v>
      </c>
      <c r="J179" s="23">
        <f t="shared" ref="J179:J182" si="153">G179*$E179</f>
        <v>88350</v>
      </c>
      <c r="K179" s="23">
        <f t="shared" ref="K179:K182" si="154">H179*$E179</f>
        <v>13.950000000000001</v>
      </c>
    </row>
    <row r="180" spans="1:11" s="23" customFormat="1">
      <c r="A180" s="23">
        <v>10</v>
      </c>
      <c r="B180" s="23" t="str">
        <f>generator_info!C35</f>
        <v>Bio_Solid_Steam_Turbine_Cogen_EP</v>
      </c>
      <c r="D180" s="23">
        <f>D179</f>
        <v>2009</v>
      </c>
      <c r="E180" s="23">
        <f>E179</f>
        <v>0.93</v>
      </c>
      <c r="F180" s="23">
        <f>0.75*F179</f>
        <v>3015000</v>
      </c>
      <c r="G180" s="23">
        <f>0.75*G179</f>
        <v>71250</v>
      </c>
      <c r="H180" s="23">
        <f>H179</f>
        <v>15</v>
      </c>
      <c r="I180" s="23">
        <f t="shared" si="152"/>
        <v>2803950</v>
      </c>
      <c r="J180" s="23">
        <f t="shared" si="153"/>
        <v>66262.5</v>
      </c>
      <c r="K180" s="23">
        <f t="shared" si="154"/>
        <v>13.950000000000001</v>
      </c>
    </row>
    <row r="181" spans="1:11" s="23" customFormat="1">
      <c r="A181" s="23">
        <v>10</v>
      </c>
      <c r="B181" s="23" t="str">
        <f>generator_info!C36</f>
        <v>Bio_Solid_Steam_Turbine_Cogen</v>
      </c>
      <c r="C181" s="23">
        <f>generator_info!D36</f>
        <v>2010</v>
      </c>
      <c r="D181" s="23">
        <f>D180</f>
        <v>2009</v>
      </c>
      <c r="E181" s="23">
        <f>E180</f>
        <v>0.93</v>
      </c>
      <c r="F181" s="23">
        <f>F163*0.75</f>
        <v>2872500</v>
      </c>
      <c r="G181" s="23">
        <f>G163*0.75</f>
        <v>71250</v>
      </c>
      <c r="H181" s="23">
        <f>H163</f>
        <v>15</v>
      </c>
      <c r="I181" s="23">
        <f t="shared" si="152"/>
        <v>2671425</v>
      </c>
      <c r="J181" s="23">
        <f t="shared" si="153"/>
        <v>66262.5</v>
      </c>
      <c r="K181" s="23">
        <f t="shared" si="154"/>
        <v>13.950000000000001</v>
      </c>
    </row>
    <row r="182" spans="1:11" s="23" customFormat="1">
      <c r="A182" s="23">
        <v>10</v>
      </c>
      <c r="B182" s="23" t="str">
        <f>B181</f>
        <v>Bio_Solid_Steam_Turbine_Cogen</v>
      </c>
      <c r="C182" s="23">
        <f>C181+5</f>
        <v>2015</v>
      </c>
      <c r="D182" s="23">
        <f t="shared" ref="D182:D196" si="155">D181</f>
        <v>2009</v>
      </c>
      <c r="E182" s="23">
        <f t="shared" ref="E182:E196" si="156">E181</f>
        <v>0.93</v>
      </c>
      <c r="F182" s="23">
        <f t="shared" ref="F182:G182" si="157">F164*0.75</f>
        <v>2872500</v>
      </c>
      <c r="G182" s="23">
        <f t="shared" si="157"/>
        <v>71250</v>
      </c>
      <c r="H182" s="23">
        <f t="shared" ref="H182:H189" si="158">H164</f>
        <v>15</v>
      </c>
      <c r="I182" s="23">
        <f t="shared" si="152"/>
        <v>2671425</v>
      </c>
      <c r="J182" s="23">
        <f t="shared" si="153"/>
        <v>66262.5</v>
      </c>
      <c r="K182" s="23">
        <f t="shared" si="154"/>
        <v>13.950000000000001</v>
      </c>
    </row>
    <row r="183" spans="1:11" s="23" customFormat="1">
      <c r="A183" s="23">
        <v>10</v>
      </c>
      <c r="B183" s="23" t="str">
        <f t="shared" ref="B183:B189" si="159">B182</f>
        <v>Bio_Solid_Steam_Turbine_Cogen</v>
      </c>
      <c r="C183" s="23">
        <f t="shared" ref="C183:C189" si="160">C182+5</f>
        <v>2020</v>
      </c>
      <c r="D183" s="23">
        <f t="shared" si="155"/>
        <v>2009</v>
      </c>
      <c r="E183" s="23">
        <f t="shared" si="156"/>
        <v>0.93</v>
      </c>
      <c r="F183" s="23">
        <f t="shared" ref="F183:G183" si="161">F165*0.75</f>
        <v>2872500</v>
      </c>
      <c r="G183" s="23">
        <f t="shared" si="161"/>
        <v>71250</v>
      </c>
      <c r="H183" s="23">
        <f t="shared" si="158"/>
        <v>15</v>
      </c>
      <c r="I183" s="23">
        <f t="shared" ref="I183:I196" si="162">F183*$E183</f>
        <v>2671425</v>
      </c>
      <c r="J183" s="23">
        <f t="shared" ref="J183:J196" si="163">G183*$E183</f>
        <v>66262.5</v>
      </c>
      <c r="K183" s="23">
        <f t="shared" ref="K183:K196" si="164">H183*$E183</f>
        <v>13.950000000000001</v>
      </c>
    </row>
    <row r="184" spans="1:11" s="23" customFormat="1">
      <c r="A184" s="23">
        <v>10</v>
      </c>
      <c r="B184" s="23" t="str">
        <f t="shared" si="159"/>
        <v>Bio_Solid_Steam_Turbine_Cogen</v>
      </c>
      <c r="C184" s="23">
        <f t="shared" si="160"/>
        <v>2025</v>
      </c>
      <c r="D184" s="23">
        <f t="shared" si="155"/>
        <v>2009</v>
      </c>
      <c r="E184" s="23">
        <f t="shared" si="156"/>
        <v>0.93</v>
      </c>
      <c r="F184" s="23">
        <f t="shared" ref="F184:G184" si="165">F166*0.75</f>
        <v>2872500</v>
      </c>
      <c r="G184" s="23">
        <f t="shared" si="165"/>
        <v>71250</v>
      </c>
      <c r="H184" s="23">
        <f t="shared" si="158"/>
        <v>15</v>
      </c>
      <c r="I184" s="23">
        <f t="shared" si="162"/>
        <v>2671425</v>
      </c>
      <c r="J184" s="23">
        <f t="shared" si="163"/>
        <v>66262.5</v>
      </c>
      <c r="K184" s="23">
        <f t="shared" si="164"/>
        <v>13.950000000000001</v>
      </c>
    </row>
    <row r="185" spans="1:11" s="23" customFormat="1">
      <c r="A185" s="23">
        <v>10</v>
      </c>
      <c r="B185" s="23" t="str">
        <f t="shared" si="159"/>
        <v>Bio_Solid_Steam_Turbine_Cogen</v>
      </c>
      <c r="C185" s="23">
        <f t="shared" si="160"/>
        <v>2030</v>
      </c>
      <c r="D185" s="23">
        <f t="shared" si="155"/>
        <v>2009</v>
      </c>
      <c r="E185" s="23">
        <f t="shared" si="156"/>
        <v>0.93</v>
      </c>
      <c r="F185" s="23">
        <f t="shared" ref="F185:G185" si="166">F167*0.75</f>
        <v>2872500</v>
      </c>
      <c r="G185" s="23">
        <f t="shared" si="166"/>
        <v>71250</v>
      </c>
      <c r="H185" s="23">
        <f t="shared" si="158"/>
        <v>15</v>
      </c>
      <c r="I185" s="23">
        <f t="shared" si="162"/>
        <v>2671425</v>
      </c>
      <c r="J185" s="23">
        <f t="shared" si="163"/>
        <v>66262.5</v>
      </c>
      <c r="K185" s="23">
        <f t="shared" si="164"/>
        <v>13.950000000000001</v>
      </c>
    </row>
    <row r="186" spans="1:11" s="23" customFormat="1">
      <c r="A186" s="23">
        <v>10</v>
      </c>
      <c r="B186" s="23" t="str">
        <f t="shared" si="159"/>
        <v>Bio_Solid_Steam_Turbine_Cogen</v>
      </c>
      <c r="C186" s="23">
        <f t="shared" si="160"/>
        <v>2035</v>
      </c>
      <c r="D186" s="23">
        <f t="shared" si="155"/>
        <v>2009</v>
      </c>
      <c r="E186" s="23">
        <f t="shared" si="156"/>
        <v>0.93</v>
      </c>
      <c r="F186" s="23">
        <f t="shared" ref="F186:G186" si="167">F168*0.75</f>
        <v>2872500</v>
      </c>
      <c r="G186" s="23">
        <f t="shared" si="167"/>
        <v>71250</v>
      </c>
      <c r="H186" s="23">
        <f t="shared" si="158"/>
        <v>15</v>
      </c>
      <c r="I186" s="23">
        <f t="shared" si="162"/>
        <v>2671425</v>
      </c>
      <c r="J186" s="23">
        <f t="shared" si="163"/>
        <v>66262.5</v>
      </c>
      <c r="K186" s="23">
        <f t="shared" si="164"/>
        <v>13.950000000000001</v>
      </c>
    </row>
    <row r="187" spans="1:11" s="23" customFormat="1">
      <c r="A187" s="23">
        <v>10</v>
      </c>
      <c r="B187" s="23" t="str">
        <f t="shared" si="159"/>
        <v>Bio_Solid_Steam_Turbine_Cogen</v>
      </c>
      <c r="C187" s="23">
        <f t="shared" si="160"/>
        <v>2040</v>
      </c>
      <c r="D187" s="23">
        <f t="shared" si="155"/>
        <v>2009</v>
      </c>
      <c r="E187" s="23">
        <f t="shared" si="156"/>
        <v>0.93</v>
      </c>
      <c r="F187" s="23">
        <f t="shared" ref="F187:G187" si="168">F169*0.75</f>
        <v>2872500</v>
      </c>
      <c r="G187" s="23">
        <f t="shared" si="168"/>
        <v>71250</v>
      </c>
      <c r="H187" s="23">
        <f t="shared" si="158"/>
        <v>15</v>
      </c>
      <c r="I187" s="23">
        <f t="shared" si="162"/>
        <v>2671425</v>
      </c>
      <c r="J187" s="23">
        <f t="shared" si="163"/>
        <v>66262.5</v>
      </c>
      <c r="K187" s="23">
        <f t="shared" si="164"/>
        <v>13.950000000000001</v>
      </c>
    </row>
    <row r="188" spans="1:11" s="23" customFormat="1">
      <c r="A188" s="23">
        <v>10</v>
      </c>
      <c r="B188" s="23" t="str">
        <f t="shared" si="159"/>
        <v>Bio_Solid_Steam_Turbine_Cogen</v>
      </c>
      <c r="C188" s="23">
        <f t="shared" si="160"/>
        <v>2045</v>
      </c>
      <c r="D188" s="23">
        <f t="shared" si="155"/>
        <v>2009</v>
      </c>
      <c r="E188" s="23">
        <f t="shared" si="156"/>
        <v>0.93</v>
      </c>
      <c r="F188" s="23">
        <f t="shared" ref="F188:G188" si="169">F170*0.75</f>
        <v>2872500</v>
      </c>
      <c r="G188" s="23">
        <f t="shared" si="169"/>
        <v>71250</v>
      </c>
      <c r="H188" s="23">
        <f t="shared" si="158"/>
        <v>15</v>
      </c>
      <c r="I188" s="23">
        <f t="shared" si="162"/>
        <v>2671425</v>
      </c>
      <c r="J188" s="23">
        <f t="shared" si="163"/>
        <v>66262.5</v>
      </c>
      <c r="K188" s="23">
        <f t="shared" si="164"/>
        <v>13.950000000000001</v>
      </c>
    </row>
    <row r="189" spans="1:11" s="23" customFormat="1">
      <c r="A189" s="23">
        <v>10</v>
      </c>
      <c r="B189" s="23" t="str">
        <f t="shared" si="159"/>
        <v>Bio_Solid_Steam_Turbine_Cogen</v>
      </c>
      <c r="C189" s="23">
        <f t="shared" si="160"/>
        <v>2050</v>
      </c>
      <c r="D189" s="23">
        <f t="shared" si="155"/>
        <v>2009</v>
      </c>
      <c r="E189" s="23">
        <f t="shared" si="156"/>
        <v>0.93</v>
      </c>
      <c r="F189" s="23">
        <f t="shared" ref="F189:G189" si="170">F171*0.75</f>
        <v>2872500</v>
      </c>
      <c r="G189" s="23">
        <f t="shared" si="170"/>
        <v>71250</v>
      </c>
      <c r="H189" s="23">
        <f t="shared" si="158"/>
        <v>15</v>
      </c>
      <c r="I189" s="23">
        <f t="shared" si="162"/>
        <v>2671425</v>
      </c>
      <c r="J189" s="23">
        <f t="shared" si="163"/>
        <v>66262.5</v>
      </c>
      <c r="K189" s="23">
        <f t="shared" si="164"/>
        <v>13.950000000000001</v>
      </c>
    </row>
    <row r="190" spans="1:11" s="23" customFormat="1">
      <c r="A190" s="23">
        <v>10</v>
      </c>
      <c r="B190" s="23" t="str">
        <f>generator_info!C37</f>
        <v>Bio_Solid_Steam_Turbine_Cogen_CCS</v>
      </c>
      <c r="C190" s="23">
        <f>generator_info!D37</f>
        <v>2020</v>
      </c>
      <c r="D190" s="23">
        <f t="shared" si="155"/>
        <v>2009</v>
      </c>
      <c r="E190" s="23">
        <f t="shared" si="156"/>
        <v>0.93</v>
      </c>
      <c r="F190" s="23">
        <f>F172*0.75</f>
        <v>4815000</v>
      </c>
      <c r="G190" s="23">
        <f>G172*0.75</f>
        <v>81225</v>
      </c>
      <c r="H190" s="23">
        <f>H172</f>
        <v>21.645886792452828</v>
      </c>
      <c r="I190" s="23">
        <f t="shared" si="162"/>
        <v>4477950</v>
      </c>
      <c r="J190" s="23">
        <f t="shared" si="163"/>
        <v>75539.25</v>
      </c>
      <c r="K190" s="23">
        <f t="shared" si="164"/>
        <v>20.13067471698113</v>
      </c>
    </row>
    <row r="191" spans="1:11" s="23" customFormat="1">
      <c r="A191" s="23">
        <v>10</v>
      </c>
      <c r="B191" s="23" t="str">
        <f>B190</f>
        <v>Bio_Solid_Steam_Turbine_Cogen_CCS</v>
      </c>
      <c r="C191" s="23">
        <f>C190+5</f>
        <v>2025</v>
      </c>
      <c r="D191" s="23">
        <f t="shared" si="155"/>
        <v>2009</v>
      </c>
      <c r="E191" s="23">
        <f t="shared" si="156"/>
        <v>0.93</v>
      </c>
      <c r="F191" s="23">
        <f t="shared" ref="F191:G196" si="171">F173*0.75</f>
        <v>4815000</v>
      </c>
      <c r="G191" s="23">
        <f t="shared" si="171"/>
        <v>81225</v>
      </c>
      <c r="H191" s="23">
        <f t="shared" ref="H191:H196" si="172">H173</f>
        <v>21.645886792452828</v>
      </c>
      <c r="I191" s="23">
        <f t="shared" si="162"/>
        <v>4477950</v>
      </c>
      <c r="J191" s="23">
        <f t="shared" si="163"/>
        <v>75539.25</v>
      </c>
      <c r="K191" s="23">
        <f t="shared" si="164"/>
        <v>20.13067471698113</v>
      </c>
    </row>
    <row r="192" spans="1:11" s="23" customFormat="1">
      <c r="A192" s="23">
        <v>10</v>
      </c>
      <c r="B192" s="23" t="str">
        <f t="shared" ref="B192:B196" si="173">B191</f>
        <v>Bio_Solid_Steam_Turbine_Cogen_CCS</v>
      </c>
      <c r="C192" s="23">
        <f t="shared" ref="C192:C196" si="174">C191+5</f>
        <v>2030</v>
      </c>
      <c r="D192" s="23">
        <f t="shared" si="155"/>
        <v>2009</v>
      </c>
      <c r="E192" s="23">
        <f t="shared" si="156"/>
        <v>0.93</v>
      </c>
      <c r="F192" s="23">
        <f t="shared" si="171"/>
        <v>4815000</v>
      </c>
      <c r="G192" s="23">
        <f t="shared" si="171"/>
        <v>81225</v>
      </c>
      <c r="H192" s="23">
        <f t="shared" si="172"/>
        <v>21.645886792452828</v>
      </c>
      <c r="I192" s="23">
        <f t="shared" si="162"/>
        <v>4477950</v>
      </c>
      <c r="J192" s="23">
        <f t="shared" si="163"/>
        <v>75539.25</v>
      </c>
      <c r="K192" s="23">
        <f t="shared" si="164"/>
        <v>20.13067471698113</v>
      </c>
    </row>
    <row r="193" spans="1:11" s="23" customFormat="1">
      <c r="A193" s="23">
        <v>10</v>
      </c>
      <c r="B193" s="23" t="str">
        <f t="shared" si="173"/>
        <v>Bio_Solid_Steam_Turbine_Cogen_CCS</v>
      </c>
      <c r="C193" s="23">
        <f t="shared" si="174"/>
        <v>2035</v>
      </c>
      <c r="D193" s="23">
        <f t="shared" si="155"/>
        <v>2009</v>
      </c>
      <c r="E193" s="23">
        <f t="shared" si="156"/>
        <v>0.93</v>
      </c>
      <c r="F193" s="23">
        <f t="shared" si="171"/>
        <v>4815000</v>
      </c>
      <c r="G193" s="23">
        <f t="shared" si="171"/>
        <v>81225</v>
      </c>
      <c r="H193" s="23">
        <f t="shared" si="172"/>
        <v>21.645886792452828</v>
      </c>
      <c r="I193" s="23">
        <f t="shared" si="162"/>
        <v>4477950</v>
      </c>
      <c r="J193" s="23">
        <f t="shared" si="163"/>
        <v>75539.25</v>
      </c>
      <c r="K193" s="23">
        <f t="shared" si="164"/>
        <v>20.13067471698113</v>
      </c>
    </row>
    <row r="194" spans="1:11" s="23" customFormat="1">
      <c r="A194" s="23">
        <v>10</v>
      </c>
      <c r="B194" s="23" t="str">
        <f t="shared" si="173"/>
        <v>Bio_Solid_Steam_Turbine_Cogen_CCS</v>
      </c>
      <c r="C194" s="23">
        <f t="shared" si="174"/>
        <v>2040</v>
      </c>
      <c r="D194" s="23">
        <f t="shared" si="155"/>
        <v>2009</v>
      </c>
      <c r="E194" s="23">
        <f t="shared" si="156"/>
        <v>0.93</v>
      </c>
      <c r="F194" s="23">
        <f t="shared" si="171"/>
        <v>4815000</v>
      </c>
      <c r="G194" s="23">
        <f t="shared" si="171"/>
        <v>81225</v>
      </c>
      <c r="H194" s="23">
        <f t="shared" si="172"/>
        <v>21.645886792452828</v>
      </c>
      <c r="I194" s="23">
        <f t="shared" si="162"/>
        <v>4477950</v>
      </c>
      <c r="J194" s="23">
        <f t="shared" si="163"/>
        <v>75539.25</v>
      </c>
      <c r="K194" s="23">
        <f t="shared" si="164"/>
        <v>20.13067471698113</v>
      </c>
    </row>
    <row r="195" spans="1:11" s="23" customFormat="1">
      <c r="A195" s="23">
        <v>10</v>
      </c>
      <c r="B195" s="23" t="str">
        <f t="shared" si="173"/>
        <v>Bio_Solid_Steam_Turbine_Cogen_CCS</v>
      </c>
      <c r="C195" s="23">
        <f t="shared" si="174"/>
        <v>2045</v>
      </c>
      <c r="D195" s="23">
        <f t="shared" si="155"/>
        <v>2009</v>
      </c>
      <c r="E195" s="23">
        <f t="shared" si="156"/>
        <v>0.93</v>
      </c>
      <c r="F195" s="23">
        <f t="shared" si="171"/>
        <v>4815000</v>
      </c>
      <c r="G195" s="23">
        <f t="shared" si="171"/>
        <v>81225</v>
      </c>
      <c r="H195" s="23">
        <f t="shared" si="172"/>
        <v>21.645886792452828</v>
      </c>
      <c r="I195" s="23">
        <f t="shared" si="162"/>
        <v>4477950</v>
      </c>
      <c r="J195" s="23">
        <f t="shared" si="163"/>
        <v>75539.25</v>
      </c>
      <c r="K195" s="23">
        <f t="shared" si="164"/>
        <v>20.13067471698113</v>
      </c>
    </row>
    <row r="196" spans="1:11" s="23" customFormat="1">
      <c r="A196" s="23">
        <v>10</v>
      </c>
      <c r="B196" s="23" t="str">
        <f t="shared" si="173"/>
        <v>Bio_Solid_Steam_Turbine_Cogen_CCS</v>
      </c>
      <c r="C196" s="23">
        <f t="shared" si="174"/>
        <v>2050</v>
      </c>
      <c r="D196" s="23">
        <f t="shared" si="155"/>
        <v>2009</v>
      </c>
      <c r="E196" s="23">
        <f t="shared" si="156"/>
        <v>0.93</v>
      </c>
      <c r="F196" s="23">
        <f t="shared" si="171"/>
        <v>4815000</v>
      </c>
      <c r="G196" s="23">
        <f t="shared" si="171"/>
        <v>81225</v>
      </c>
      <c r="H196" s="23">
        <f t="shared" si="172"/>
        <v>21.645886792452828</v>
      </c>
      <c r="I196" s="23">
        <f t="shared" si="162"/>
        <v>4477950</v>
      </c>
      <c r="J196" s="23">
        <f t="shared" si="163"/>
        <v>75539.25</v>
      </c>
      <c r="K196" s="23">
        <f t="shared" si="164"/>
        <v>20.13067471698113</v>
      </c>
    </row>
    <row r="197" spans="1:11">
      <c r="A197" s="23">
        <v>10</v>
      </c>
      <c r="B197" s="23" t="str">
        <f>generator_info!C38</f>
        <v>Bio_Gas</v>
      </c>
      <c r="C197" s="23">
        <f>generator_info!D38</f>
        <v>2010</v>
      </c>
      <c r="D197" s="23">
        <v>2010</v>
      </c>
      <c r="E197" s="23">
        <v>0.91610000000000003</v>
      </c>
      <c r="F197">
        <v>1915000</v>
      </c>
      <c r="G197">
        <v>58200</v>
      </c>
      <c r="H197">
        <v>14.5</v>
      </c>
      <c r="I197" s="23">
        <f t="shared" si="86"/>
        <v>1754331.5</v>
      </c>
      <c r="J197" s="23">
        <f t="shared" si="87"/>
        <v>53317.020000000004</v>
      </c>
      <c r="K197" s="23">
        <f t="shared" si="88"/>
        <v>13.28345</v>
      </c>
    </row>
    <row r="198" spans="1:11">
      <c r="A198" s="23">
        <v>10</v>
      </c>
      <c r="B198" t="str">
        <f>B197</f>
        <v>Bio_Gas</v>
      </c>
      <c r="C198">
        <f>C197+5</f>
        <v>2015</v>
      </c>
      <c r="D198" s="23">
        <v>2010</v>
      </c>
      <c r="E198" s="23">
        <v>0.91610000000000003</v>
      </c>
      <c r="F198" s="23">
        <v>1915000</v>
      </c>
      <c r="G198" s="23">
        <v>58200</v>
      </c>
      <c r="H198" s="23">
        <v>14.5</v>
      </c>
      <c r="I198" s="23">
        <f t="shared" si="86"/>
        <v>1754331.5</v>
      </c>
      <c r="J198" s="23">
        <f t="shared" si="87"/>
        <v>53317.020000000004</v>
      </c>
      <c r="K198" s="23">
        <f t="shared" si="88"/>
        <v>13.28345</v>
      </c>
    </row>
    <row r="199" spans="1:11">
      <c r="A199" s="23">
        <v>10</v>
      </c>
      <c r="B199" s="23" t="str">
        <f t="shared" ref="B199:B205" si="175">B198</f>
        <v>Bio_Gas</v>
      </c>
      <c r="C199" s="23">
        <f t="shared" ref="C199:C212" si="176">C198+5</f>
        <v>2020</v>
      </c>
      <c r="D199" s="23">
        <v>2010</v>
      </c>
      <c r="E199" s="23">
        <v>0.91610000000000003</v>
      </c>
      <c r="F199" s="23">
        <v>1915000</v>
      </c>
      <c r="G199" s="23">
        <v>58200</v>
      </c>
      <c r="H199" s="23">
        <v>14.5</v>
      </c>
      <c r="I199" s="23">
        <f t="shared" si="86"/>
        <v>1754331.5</v>
      </c>
      <c r="J199" s="23">
        <f t="shared" si="87"/>
        <v>53317.020000000004</v>
      </c>
      <c r="K199" s="23">
        <f t="shared" si="88"/>
        <v>13.28345</v>
      </c>
    </row>
    <row r="200" spans="1:11">
      <c r="A200" s="23">
        <v>10</v>
      </c>
      <c r="B200" s="23" t="str">
        <f t="shared" si="175"/>
        <v>Bio_Gas</v>
      </c>
      <c r="C200" s="23">
        <f t="shared" si="176"/>
        <v>2025</v>
      </c>
      <c r="D200" s="23">
        <v>2010</v>
      </c>
      <c r="E200" s="23">
        <v>0.91610000000000003</v>
      </c>
      <c r="F200" s="23">
        <v>1915000</v>
      </c>
      <c r="G200" s="23">
        <v>58200</v>
      </c>
      <c r="H200" s="23">
        <v>14.5</v>
      </c>
      <c r="I200" s="23">
        <f t="shared" si="86"/>
        <v>1754331.5</v>
      </c>
      <c r="J200" s="23">
        <f t="shared" si="87"/>
        <v>53317.020000000004</v>
      </c>
      <c r="K200" s="23">
        <f t="shared" si="88"/>
        <v>13.28345</v>
      </c>
    </row>
    <row r="201" spans="1:11">
      <c r="A201" s="23">
        <v>10</v>
      </c>
      <c r="B201" s="23" t="str">
        <f t="shared" si="175"/>
        <v>Bio_Gas</v>
      </c>
      <c r="C201" s="23">
        <f t="shared" si="176"/>
        <v>2030</v>
      </c>
      <c r="D201" s="23">
        <v>2010</v>
      </c>
      <c r="E201" s="23">
        <v>0.91610000000000003</v>
      </c>
      <c r="F201" s="23">
        <v>1915000</v>
      </c>
      <c r="G201" s="23">
        <v>58200</v>
      </c>
      <c r="H201" s="23">
        <v>14.5</v>
      </c>
      <c r="I201" s="23">
        <f t="shared" si="86"/>
        <v>1754331.5</v>
      </c>
      <c r="J201" s="23">
        <f t="shared" si="87"/>
        <v>53317.020000000004</v>
      </c>
      <c r="K201" s="23">
        <f t="shared" si="88"/>
        <v>13.28345</v>
      </c>
    </row>
    <row r="202" spans="1:11">
      <c r="A202" s="23">
        <v>10</v>
      </c>
      <c r="B202" s="23" t="str">
        <f t="shared" si="175"/>
        <v>Bio_Gas</v>
      </c>
      <c r="C202" s="23">
        <f t="shared" si="176"/>
        <v>2035</v>
      </c>
      <c r="D202" s="23">
        <v>2010</v>
      </c>
      <c r="E202" s="23">
        <v>0.91610000000000003</v>
      </c>
      <c r="F202" s="23">
        <v>1915000</v>
      </c>
      <c r="G202" s="23">
        <v>58200</v>
      </c>
      <c r="H202" s="23">
        <v>14.5</v>
      </c>
      <c r="I202" s="23">
        <f t="shared" si="86"/>
        <v>1754331.5</v>
      </c>
      <c r="J202" s="23">
        <f t="shared" si="87"/>
        <v>53317.020000000004</v>
      </c>
      <c r="K202" s="23">
        <f t="shared" si="88"/>
        <v>13.28345</v>
      </c>
    </row>
    <row r="203" spans="1:11">
      <c r="A203" s="23">
        <v>10</v>
      </c>
      <c r="B203" s="23" t="str">
        <f t="shared" si="175"/>
        <v>Bio_Gas</v>
      </c>
      <c r="C203" s="23">
        <f t="shared" si="176"/>
        <v>2040</v>
      </c>
      <c r="D203" s="23">
        <v>2010</v>
      </c>
      <c r="E203" s="23">
        <v>0.91610000000000003</v>
      </c>
      <c r="F203" s="23">
        <v>1915000</v>
      </c>
      <c r="G203" s="23">
        <v>58200</v>
      </c>
      <c r="H203" s="23">
        <v>14.5</v>
      </c>
      <c r="I203" s="23">
        <f t="shared" si="86"/>
        <v>1754331.5</v>
      </c>
      <c r="J203" s="23">
        <f t="shared" si="87"/>
        <v>53317.020000000004</v>
      </c>
      <c r="K203" s="23">
        <f t="shared" si="88"/>
        <v>13.28345</v>
      </c>
    </row>
    <row r="204" spans="1:11">
      <c r="A204" s="23">
        <v>10</v>
      </c>
      <c r="B204" s="23" t="str">
        <f t="shared" si="175"/>
        <v>Bio_Gas</v>
      </c>
      <c r="C204" s="23">
        <f t="shared" si="176"/>
        <v>2045</v>
      </c>
      <c r="D204" s="23">
        <v>2010</v>
      </c>
      <c r="E204" s="23">
        <v>0.91610000000000003</v>
      </c>
      <c r="F204" s="23">
        <v>1915000</v>
      </c>
      <c r="G204" s="23">
        <v>58200</v>
      </c>
      <c r="H204" s="23">
        <v>14.5</v>
      </c>
      <c r="I204" s="23">
        <f t="shared" si="86"/>
        <v>1754331.5</v>
      </c>
      <c r="J204" s="23">
        <f t="shared" si="87"/>
        <v>53317.020000000004</v>
      </c>
      <c r="K204" s="23">
        <f t="shared" si="88"/>
        <v>13.28345</v>
      </c>
    </row>
    <row r="205" spans="1:11">
      <c r="A205" s="23">
        <v>10</v>
      </c>
      <c r="B205" s="23" t="str">
        <f t="shared" si="175"/>
        <v>Bio_Gas</v>
      </c>
      <c r="C205" s="23">
        <f t="shared" si="176"/>
        <v>2050</v>
      </c>
      <c r="D205" s="23">
        <v>2010</v>
      </c>
      <c r="E205" s="23">
        <v>0.91610000000000003</v>
      </c>
      <c r="F205" s="23">
        <v>1915000</v>
      </c>
      <c r="G205" s="23">
        <v>58200</v>
      </c>
      <c r="H205" s="23">
        <v>14.5</v>
      </c>
      <c r="I205" s="23">
        <f t="shared" si="86"/>
        <v>1754331.5</v>
      </c>
      <c r="J205" s="23">
        <f t="shared" si="87"/>
        <v>53317.020000000004</v>
      </c>
      <c r="K205" s="23">
        <f t="shared" si="88"/>
        <v>13.28345</v>
      </c>
    </row>
    <row r="206" spans="1:11" s="23" customFormat="1">
      <c r="A206" s="23">
        <v>10</v>
      </c>
      <c r="B206" s="23" t="str">
        <f>generator_info!C39</f>
        <v>Bio_Gas_CCS</v>
      </c>
      <c r="C206" s="23">
        <f>generator_info!D39</f>
        <v>2020</v>
      </c>
      <c r="I206" s="23">
        <f>I199+(I27-I9)</f>
        <v>4097931.5</v>
      </c>
      <c r="J206" s="23">
        <f>J199+(J27-J9)</f>
        <v>64560.72</v>
      </c>
      <c r="K206" s="23">
        <f>K199 * (generator_info!$G$39/generator_info!$G$38)+(K27-K9-(generator_info!$G$5/generator_info!$G$2-1)*K9)</f>
        <v>24.138646979865772</v>
      </c>
    </row>
    <row r="207" spans="1:11" s="23" customFormat="1">
      <c r="A207" s="23">
        <v>10</v>
      </c>
      <c r="B207" s="23" t="str">
        <f>B206</f>
        <v>Bio_Gas_CCS</v>
      </c>
      <c r="C207" s="23">
        <f t="shared" si="176"/>
        <v>2025</v>
      </c>
      <c r="I207" s="23">
        <f t="shared" ref="I207:J212" si="177">I200+(I28-I10)</f>
        <v>4097931.5</v>
      </c>
      <c r="J207" s="23">
        <f t="shared" si="177"/>
        <v>64560.72</v>
      </c>
      <c r="K207" s="23">
        <f>K200 * (generator_info!$G$39/generator_info!$G$38)+(K28-K10-(generator_info!$G$5/generator_info!$G$2-1)*K10)</f>
        <v>24.138646979865772</v>
      </c>
    </row>
    <row r="208" spans="1:11" s="23" customFormat="1">
      <c r="A208" s="23">
        <v>10</v>
      </c>
      <c r="B208" s="23" t="str">
        <f t="shared" ref="B208:B212" si="178">B207</f>
        <v>Bio_Gas_CCS</v>
      </c>
      <c r="C208" s="23">
        <f t="shared" si="176"/>
        <v>2030</v>
      </c>
      <c r="I208" s="23">
        <f t="shared" si="177"/>
        <v>4097931.5</v>
      </c>
      <c r="J208" s="23">
        <f t="shared" si="177"/>
        <v>64560.72</v>
      </c>
      <c r="K208" s="23">
        <f>K201 * (generator_info!$G$39/generator_info!$G$38)+(K29-K11-(generator_info!$G$5/generator_info!$G$2-1)*K11)</f>
        <v>24.138646979865772</v>
      </c>
    </row>
    <row r="209" spans="1:11" s="23" customFormat="1">
      <c r="A209" s="23">
        <v>10</v>
      </c>
      <c r="B209" s="23" t="str">
        <f t="shared" si="178"/>
        <v>Bio_Gas_CCS</v>
      </c>
      <c r="C209" s="23">
        <f t="shared" si="176"/>
        <v>2035</v>
      </c>
      <c r="I209" s="23">
        <f t="shared" si="177"/>
        <v>4097931.5</v>
      </c>
      <c r="J209" s="23">
        <f t="shared" si="177"/>
        <v>64560.72</v>
      </c>
      <c r="K209" s="23">
        <f>K202 * (generator_info!$G$39/generator_info!$G$38)+(K30-K12-(generator_info!$G$5/generator_info!$G$2-1)*K12)</f>
        <v>24.138646979865772</v>
      </c>
    </row>
    <row r="210" spans="1:11" s="23" customFormat="1">
      <c r="A210" s="23">
        <v>10</v>
      </c>
      <c r="B210" s="23" t="str">
        <f t="shared" si="178"/>
        <v>Bio_Gas_CCS</v>
      </c>
      <c r="C210" s="23">
        <f t="shared" si="176"/>
        <v>2040</v>
      </c>
      <c r="I210" s="23">
        <f t="shared" si="177"/>
        <v>4097931.5</v>
      </c>
      <c r="J210" s="23">
        <f t="shared" si="177"/>
        <v>64560.72</v>
      </c>
      <c r="K210" s="23">
        <f>K203 * (generator_info!$G$39/generator_info!$G$38)+(K31-K13-(generator_info!$G$5/generator_info!$G$2-1)*K13)</f>
        <v>24.138646979865772</v>
      </c>
    </row>
    <row r="211" spans="1:11" s="23" customFormat="1">
      <c r="A211" s="23">
        <v>10</v>
      </c>
      <c r="B211" s="23" t="str">
        <f t="shared" si="178"/>
        <v>Bio_Gas_CCS</v>
      </c>
      <c r="C211" s="23">
        <f t="shared" si="176"/>
        <v>2045</v>
      </c>
      <c r="I211" s="23">
        <f t="shared" si="177"/>
        <v>4097931.5</v>
      </c>
      <c r="J211" s="23">
        <f t="shared" si="177"/>
        <v>64560.72</v>
      </c>
      <c r="K211" s="23">
        <f>K204 * (generator_info!$G$39/generator_info!$G$38)+(K32-K14-(generator_info!$G$5/generator_info!$G$2-1)*K14)</f>
        <v>24.138646979865772</v>
      </c>
    </row>
    <row r="212" spans="1:11" s="23" customFormat="1">
      <c r="A212" s="23">
        <v>10</v>
      </c>
      <c r="B212" s="23" t="str">
        <f t="shared" si="178"/>
        <v>Bio_Gas_CCS</v>
      </c>
      <c r="C212" s="23">
        <f t="shared" si="176"/>
        <v>2050</v>
      </c>
      <c r="I212" s="23">
        <f t="shared" si="177"/>
        <v>4097931.5</v>
      </c>
      <c r="J212" s="23">
        <f t="shared" si="177"/>
        <v>64560.72</v>
      </c>
      <c r="K212" s="23">
        <f>K205 * (generator_info!$G$39/generator_info!$G$38)+(K33-K15-(generator_info!$G$5/generator_info!$G$2-1)*K15)</f>
        <v>24.138646979865772</v>
      </c>
    </row>
    <row r="213" spans="1:11">
      <c r="A213" s="23">
        <v>10</v>
      </c>
      <c r="B213" s="23" t="str">
        <f>generator_info!C40</f>
        <v>Bio_Gas_Internal_Combustion_Engine_Cogen</v>
      </c>
      <c r="C213" s="23">
        <f>generator_info!D40</f>
        <v>2010</v>
      </c>
      <c r="D213" s="23">
        <v>2010</v>
      </c>
      <c r="E213" s="23">
        <v>0.91610000000000003</v>
      </c>
      <c r="F213">
        <f>F197*0.75</f>
        <v>1436250</v>
      </c>
      <c r="G213" s="23">
        <f>G197*0.75</f>
        <v>43650</v>
      </c>
      <c r="H213">
        <f>H197</f>
        <v>14.5</v>
      </c>
      <c r="I213" s="23">
        <f t="shared" si="86"/>
        <v>1315748.625</v>
      </c>
      <c r="J213" s="23">
        <f t="shared" si="87"/>
        <v>39987.764999999999</v>
      </c>
      <c r="K213" s="23">
        <f t="shared" si="88"/>
        <v>13.28345</v>
      </c>
    </row>
    <row r="214" spans="1:11">
      <c r="A214" s="23">
        <v>10</v>
      </c>
      <c r="B214" t="str">
        <f>B213</f>
        <v>Bio_Gas_Internal_Combustion_Engine_Cogen</v>
      </c>
      <c r="C214">
        <f>C213+5</f>
        <v>2015</v>
      </c>
      <c r="D214" s="23">
        <v>2010</v>
      </c>
      <c r="E214" s="23">
        <v>0.91610000000000003</v>
      </c>
      <c r="F214" s="23">
        <f t="shared" ref="F214:G214" si="179">F198*0.75</f>
        <v>1436250</v>
      </c>
      <c r="G214" s="23">
        <f t="shared" si="179"/>
        <v>43650</v>
      </c>
      <c r="H214" s="23">
        <f t="shared" ref="H214:H221" si="180">H198</f>
        <v>14.5</v>
      </c>
      <c r="I214" s="23">
        <f t="shared" si="86"/>
        <v>1315748.625</v>
      </c>
      <c r="J214" s="23">
        <f t="shared" si="87"/>
        <v>39987.764999999999</v>
      </c>
      <c r="K214" s="23">
        <f t="shared" si="88"/>
        <v>13.28345</v>
      </c>
    </row>
    <row r="215" spans="1:11">
      <c r="A215" s="23">
        <v>10</v>
      </c>
      <c r="B215" s="23" t="str">
        <f t="shared" ref="B215:B221" si="181">B214</f>
        <v>Bio_Gas_Internal_Combustion_Engine_Cogen</v>
      </c>
      <c r="C215" s="23">
        <f t="shared" ref="C215:C221" si="182">C214+5</f>
        <v>2020</v>
      </c>
      <c r="D215" s="23">
        <v>2010</v>
      </c>
      <c r="E215" s="23">
        <v>0.91610000000000003</v>
      </c>
      <c r="F215" s="23">
        <f t="shared" ref="F215:G215" si="183">F199*0.75</f>
        <v>1436250</v>
      </c>
      <c r="G215" s="23">
        <f t="shared" si="183"/>
        <v>43650</v>
      </c>
      <c r="H215" s="23">
        <f t="shared" si="180"/>
        <v>14.5</v>
      </c>
      <c r="I215" s="23">
        <f t="shared" si="86"/>
        <v>1315748.625</v>
      </c>
      <c r="J215" s="23">
        <f t="shared" si="87"/>
        <v>39987.764999999999</v>
      </c>
      <c r="K215" s="23">
        <f t="shared" si="88"/>
        <v>13.28345</v>
      </c>
    </row>
    <row r="216" spans="1:11">
      <c r="A216" s="23">
        <v>10</v>
      </c>
      <c r="B216" s="23" t="str">
        <f t="shared" si="181"/>
        <v>Bio_Gas_Internal_Combustion_Engine_Cogen</v>
      </c>
      <c r="C216" s="23">
        <f t="shared" si="182"/>
        <v>2025</v>
      </c>
      <c r="D216" s="23">
        <v>2010</v>
      </c>
      <c r="E216" s="23">
        <v>0.91610000000000003</v>
      </c>
      <c r="F216" s="23">
        <f t="shared" ref="F216:G216" si="184">F200*0.75</f>
        <v>1436250</v>
      </c>
      <c r="G216" s="23">
        <f t="shared" si="184"/>
        <v>43650</v>
      </c>
      <c r="H216" s="23">
        <f t="shared" si="180"/>
        <v>14.5</v>
      </c>
      <c r="I216" s="23">
        <f t="shared" si="86"/>
        <v>1315748.625</v>
      </c>
      <c r="J216" s="23">
        <f t="shared" si="87"/>
        <v>39987.764999999999</v>
      </c>
      <c r="K216" s="23">
        <f t="shared" si="88"/>
        <v>13.28345</v>
      </c>
    </row>
    <row r="217" spans="1:11">
      <c r="A217" s="23">
        <v>10</v>
      </c>
      <c r="B217" s="23" t="str">
        <f t="shared" si="181"/>
        <v>Bio_Gas_Internal_Combustion_Engine_Cogen</v>
      </c>
      <c r="C217" s="23">
        <f t="shared" si="182"/>
        <v>2030</v>
      </c>
      <c r="D217" s="23">
        <v>2010</v>
      </c>
      <c r="E217" s="23">
        <v>0.91610000000000003</v>
      </c>
      <c r="F217" s="23">
        <f t="shared" ref="F217:G217" si="185">F201*0.75</f>
        <v>1436250</v>
      </c>
      <c r="G217" s="23">
        <f t="shared" si="185"/>
        <v>43650</v>
      </c>
      <c r="H217" s="23">
        <f t="shared" si="180"/>
        <v>14.5</v>
      </c>
      <c r="I217" s="23">
        <f t="shared" si="86"/>
        <v>1315748.625</v>
      </c>
      <c r="J217" s="23">
        <f t="shared" si="87"/>
        <v>39987.764999999999</v>
      </c>
      <c r="K217" s="23">
        <f t="shared" si="88"/>
        <v>13.28345</v>
      </c>
    </row>
    <row r="218" spans="1:11">
      <c r="A218" s="23">
        <v>10</v>
      </c>
      <c r="B218" s="23" t="str">
        <f t="shared" si="181"/>
        <v>Bio_Gas_Internal_Combustion_Engine_Cogen</v>
      </c>
      <c r="C218" s="23">
        <f t="shared" si="182"/>
        <v>2035</v>
      </c>
      <c r="D218" s="23">
        <v>2010</v>
      </c>
      <c r="E218" s="23">
        <v>0.91610000000000003</v>
      </c>
      <c r="F218" s="23">
        <f t="shared" ref="F218:G218" si="186">F202*0.75</f>
        <v>1436250</v>
      </c>
      <c r="G218" s="23">
        <f t="shared" si="186"/>
        <v>43650</v>
      </c>
      <c r="H218" s="23">
        <f t="shared" si="180"/>
        <v>14.5</v>
      </c>
      <c r="I218" s="23">
        <f t="shared" si="86"/>
        <v>1315748.625</v>
      </c>
      <c r="J218" s="23">
        <f t="shared" si="87"/>
        <v>39987.764999999999</v>
      </c>
      <c r="K218" s="23">
        <f t="shared" si="88"/>
        <v>13.28345</v>
      </c>
    </row>
    <row r="219" spans="1:11">
      <c r="A219" s="23">
        <v>10</v>
      </c>
      <c r="B219" s="23" t="str">
        <f t="shared" si="181"/>
        <v>Bio_Gas_Internal_Combustion_Engine_Cogen</v>
      </c>
      <c r="C219" s="23">
        <f t="shared" si="182"/>
        <v>2040</v>
      </c>
      <c r="D219" s="23">
        <v>2010</v>
      </c>
      <c r="E219" s="23">
        <v>0.91610000000000003</v>
      </c>
      <c r="F219" s="23">
        <f t="shared" ref="F219:G219" si="187">F203*0.75</f>
        <v>1436250</v>
      </c>
      <c r="G219" s="23">
        <f t="shared" si="187"/>
        <v>43650</v>
      </c>
      <c r="H219" s="23">
        <f t="shared" si="180"/>
        <v>14.5</v>
      </c>
      <c r="I219" s="23">
        <f t="shared" si="86"/>
        <v>1315748.625</v>
      </c>
      <c r="J219" s="23">
        <f t="shared" si="87"/>
        <v>39987.764999999999</v>
      </c>
      <c r="K219" s="23">
        <f t="shared" si="88"/>
        <v>13.28345</v>
      </c>
    </row>
    <row r="220" spans="1:11">
      <c r="A220" s="23">
        <v>10</v>
      </c>
      <c r="B220" s="23" t="str">
        <f t="shared" si="181"/>
        <v>Bio_Gas_Internal_Combustion_Engine_Cogen</v>
      </c>
      <c r="C220" s="23">
        <f t="shared" si="182"/>
        <v>2045</v>
      </c>
      <c r="D220" s="23">
        <v>2010</v>
      </c>
      <c r="E220" s="23">
        <v>0.91610000000000003</v>
      </c>
      <c r="F220" s="23">
        <f t="shared" ref="F220:G220" si="188">F204*0.75</f>
        <v>1436250</v>
      </c>
      <c r="G220" s="23">
        <f t="shared" si="188"/>
        <v>43650</v>
      </c>
      <c r="H220" s="23">
        <f t="shared" si="180"/>
        <v>14.5</v>
      </c>
      <c r="I220" s="23">
        <f t="shared" si="86"/>
        <v>1315748.625</v>
      </c>
      <c r="J220" s="23">
        <f t="shared" si="87"/>
        <v>39987.764999999999</v>
      </c>
      <c r="K220" s="23">
        <f t="shared" si="88"/>
        <v>13.28345</v>
      </c>
    </row>
    <row r="221" spans="1:11">
      <c r="A221" s="23">
        <v>10</v>
      </c>
      <c r="B221" s="23" t="str">
        <f t="shared" si="181"/>
        <v>Bio_Gas_Internal_Combustion_Engine_Cogen</v>
      </c>
      <c r="C221" s="23">
        <f t="shared" si="182"/>
        <v>2050</v>
      </c>
      <c r="D221" s="23">
        <v>2010</v>
      </c>
      <c r="E221" s="23">
        <v>0.91610000000000003</v>
      </c>
      <c r="F221" s="23">
        <f t="shared" ref="F221:G221" si="189">F205*0.75</f>
        <v>1436250</v>
      </c>
      <c r="G221" s="23">
        <f t="shared" si="189"/>
        <v>43650</v>
      </c>
      <c r="H221" s="23">
        <f t="shared" si="180"/>
        <v>14.5</v>
      </c>
      <c r="I221" s="23">
        <f t="shared" si="86"/>
        <v>1315748.625</v>
      </c>
      <c r="J221" s="23">
        <f t="shared" si="87"/>
        <v>39987.764999999999</v>
      </c>
      <c r="K221" s="23">
        <f t="shared" si="88"/>
        <v>13.28345</v>
      </c>
    </row>
    <row r="222" spans="1:11" s="23" customFormat="1">
      <c r="A222" s="23">
        <v>10</v>
      </c>
      <c r="B222" s="23" t="str">
        <f>generator_info!C41</f>
        <v>Bio_Gas_Internal_Combustion_Engine_Cogen_CCS</v>
      </c>
      <c r="C222" s="23">
        <f>generator_info!D41</f>
        <v>2020</v>
      </c>
      <c r="I222" s="23">
        <f>0.75*I206</f>
        <v>3073448.625</v>
      </c>
      <c r="J222" s="23">
        <f>0.75*J206</f>
        <v>48420.54</v>
      </c>
      <c r="K222" s="23">
        <f>K206</f>
        <v>24.138646979865772</v>
      </c>
    </row>
    <row r="223" spans="1:11" s="23" customFormat="1">
      <c r="A223" s="23">
        <v>10</v>
      </c>
      <c r="B223" s="23" t="str">
        <f>B222</f>
        <v>Bio_Gas_Internal_Combustion_Engine_Cogen_CCS</v>
      </c>
      <c r="C223" s="23">
        <f>C222+5</f>
        <v>2025</v>
      </c>
      <c r="I223" s="23">
        <f t="shared" ref="I223:J228" si="190">0.75*I207</f>
        <v>3073448.625</v>
      </c>
      <c r="J223" s="23">
        <f t="shared" si="190"/>
        <v>48420.54</v>
      </c>
      <c r="K223" s="23">
        <f t="shared" ref="K223:K228" si="191">K207</f>
        <v>24.138646979865772</v>
      </c>
    </row>
    <row r="224" spans="1:11" s="23" customFormat="1">
      <c r="A224" s="23">
        <v>10</v>
      </c>
      <c r="B224" s="23" t="str">
        <f t="shared" ref="B224:B228" si="192">B223</f>
        <v>Bio_Gas_Internal_Combustion_Engine_Cogen_CCS</v>
      </c>
      <c r="C224" s="23">
        <f t="shared" ref="C224:C228" si="193">C223+5</f>
        <v>2030</v>
      </c>
      <c r="I224" s="23">
        <f t="shared" si="190"/>
        <v>3073448.625</v>
      </c>
      <c r="J224" s="23">
        <f t="shared" si="190"/>
        <v>48420.54</v>
      </c>
      <c r="K224" s="23">
        <f t="shared" si="191"/>
        <v>24.138646979865772</v>
      </c>
    </row>
    <row r="225" spans="1:11" s="23" customFormat="1">
      <c r="A225" s="23">
        <v>10</v>
      </c>
      <c r="B225" s="23" t="str">
        <f t="shared" si="192"/>
        <v>Bio_Gas_Internal_Combustion_Engine_Cogen_CCS</v>
      </c>
      <c r="C225" s="23">
        <f t="shared" si="193"/>
        <v>2035</v>
      </c>
      <c r="I225" s="23">
        <f t="shared" si="190"/>
        <v>3073448.625</v>
      </c>
      <c r="J225" s="23">
        <f t="shared" si="190"/>
        <v>48420.54</v>
      </c>
      <c r="K225" s="23">
        <f t="shared" si="191"/>
        <v>24.138646979865772</v>
      </c>
    </row>
    <row r="226" spans="1:11" s="23" customFormat="1">
      <c r="A226" s="23">
        <v>10</v>
      </c>
      <c r="B226" s="23" t="str">
        <f t="shared" si="192"/>
        <v>Bio_Gas_Internal_Combustion_Engine_Cogen_CCS</v>
      </c>
      <c r="C226" s="23">
        <f t="shared" si="193"/>
        <v>2040</v>
      </c>
      <c r="I226" s="23">
        <f t="shared" si="190"/>
        <v>3073448.625</v>
      </c>
      <c r="J226" s="23">
        <f t="shared" si="190"/>
        <v>48420.54</v>
      </c>
      <c r="K226" s="23">
        <f t="shared" si="191"/>
        <v>24.138646979865772</v>
      </c>
    </row>
    <row r="227" spans="1:11" s="23" customFormat="1">
      <c r="A227" s="23">
        <v>10</v>
      </c>
      <c r="B227" s="23" t="str">
        <f t="shared" si="192"/>
        <v>Bio_Gas_Internal_Combustion_Engine_Cogen_CCS</v>
      </c>
      <c r="C227" s="23">
        <f t="shared" si="193"/>
        <v>2045</v>
      </c>
      <c r="I227" s="23">
        <f t="shared" si="190"/>
        <v>3073448.625</v>
      </c>
      <c r="J227" s="23">
        <f t="shared" si="190"/>
        <v>48420.54</v>
      </c>
      <c r="K227" s="23">
        <f t="shared" si="191"/>
        <v>24.138646979865772</v>
      </c>
    </row>
    <row r="228" spans="1:11" s="23" customFormat="1">
      <c r="A228" s="23">
        <v>10</v>
      </c>
      <c r="B228" s="23" t="str">
        <f t="shared" si="192"/>
        <v>Bio_Gas_Internal_Combustion_Engine_Cogen_CCS</v>
      </c>
      <c r="C228" s="23">
        <f t="shared" si="193"/>
        <v>2050</v>
      </c>
      <c r="I228" s="23">
        <f t="shared" si="190"/>
        <v>3073448.625</v>
      </c>
      <c r="J228" s="23">
        <f t="shared" si="190"/>
        <v>48420.54</v>
      </c>
      <c r="K228" s="23">
        <f t="shared" si="191"/>
        <v>24.138646979865772</v>
      </c>
    </row>
    <row r="229" spans="1:11">
      <c r="A229" s="23">
        <v>10</v>
      </c>
      <c r="B229" s="23" t="str">
        <f>generator_info!C42</f>
        <v>Bio_Gas_Internal_Combustion_Engine_EP</v>
      </c>
      <c r="C229" s="23"/>
      <c r="D229" s="23">
        <v>2010</v>
      </c>
      <c r="E229" s="23">
        <v>0.91610000000000003</v>
      </c>
      <c r="F229">
        <f>F197</f>
        <v>1915000</v>
      </c>
      <c r="G229" s="23">
        <f t="shared" ref="G229:H229" si="194">G197</f>
        <v>58200</v>
      </c>
      <c r="H229" s="23">
        <f t="shared" si="194"/>
        <v>14.5</v>
      </c>
      <c r="I229" s="23">
        <f t="shared" si="86"/>
        <v>1754331.5</v>
      </c>
      <c r="J229" s="23">
        <f t="shared" si="87"/>
        <v>53317.020000000004</v>
      </c>
      <c r="K229" s="23">
        <f t="shared" si="88"/>
        <v>13.28345</v>
      </c>
    </row>
    <row r="230" spans="1:11">
      <c r="A230" s="23">
        <v>10</v>
      </c>
      <c r="B230" s="23" t="str">
        <f>generator_info!C43</f>
        <v>Bio_Gas_Internal_Combustion_Engine_Cogen_EP</v>
      </c>
      <c r="C230" s="23"/>
      <c r="D230" s="23">
        <v>2010</v>
      </c>
      <c r="E230" s="23">
        <v>0.91610000000000003</v>
      </c>
      <c r="F230">
        <f>F229*0.75</f>
        <v>1436250</v>
      </c>
      <c r="G230" s="23">
        <f>G229*0.75</f>
        <v>43650</v>
      </c>
      <c r="H230">
        <f>H229</f>
        <v>14.5</v>
      </c>
      <c r="I230" s="23">
        <f t="shared" si="86"/>
        <v>1315748.625</v>
      </c>
      <c r="J230" s="23">
        <f t="shared" si="87"/>
        <v>39987.764999999999</v>
      </c>
      <c r="K230" s="23">
        <f t="shared" si="88"/>
        <v>13.28345</v>
      </c>
    </row>
    <row r="231" spans="1:11">
      <c r="A231" s="23">
        <v>10</v>
      </c>
      <c r="B231" t="str">
        <f>generator_info!C44</f>
        <v>Bio_Gas_Steam_Turbine_EP</v>
      </c>
      <c r="I231" s="23">
        <f>I93+(I197-I59)</f>
        <v>1592789.9</v>
      </c>
      <c r="J231" s="23">
        <f>J93+(J197-J59)</f>
        <v>77926.373999999996</v>
      </c>
      <c r="K231" s="23">
        <f>K179</f>
        <v>13.950000000000001</v>
      </c>
    </row>
    <row r="232" spans="1:11" s="23" customFormat="1">
      <c r="A232" s="23">
        <v>10</v>
      </c>
      <c r="B232" s="23" t="str">
        <f>generator_info!C45</f>
        <v>Bio_Liquid_Steam_Turbine_Cogen_EP</v>
      </c>
      <c r="D232" s="23">
        <f>D180</f>
        <v>2009</v>
      </c>
      <c r="E232" s="23">
        <f t="shared" ref="E232:K232" si="195">E180</f>
        <v>0.93</v>
      </c>
      <c r="F232" s="23">
        <f t="shared" si="195"/>
        <v>3015000</v>
      </c>
      <c r="G232" s="23">
        <f t="shared" si="195"/>
        <v>71250</v>
      </c>
      <c r="H232" s="23">
        <f t="shared" si="195"/>
        <v>15</v>
      </c>
      <c r="I232" s="23">
        <f t="shared" si="195"/>
        <v>2803950</v>
      </c>
      <c r="J232" s="23">
        <f t="shared" si="195"/>
        <v>66262.5</v>
      </c>
      <c r="K232" s="23">
        <f t="shared" si="195"/>
        <v>13.950000000000001</v>
      </c>
    </row>
    <row r="233" spans="1:11">
      <c r="A233" s="23">
        <v>10</v>
      </c>
      <c r="B233" t="str">
        <f>generator_info!C46</f>
        <v>Bio_Liquid_Steam_Turbine_Cogen</v>
      </c>
      <c r="C233">
        <f>generator_info!D46</f>
        <v>2010</v>
      </c>
      <c r="D233" s="23">
        <f>D181</f>
        <v>2009</v>
      </c>
      <c r="E233" s="23">
        <f t="shared" ref="E233:H233" si="196">E181</f>
        <v>0.93</v>
      </c>
      <c r="F233" s="23">
        <f t="shared" si="196"/>
        <v>2872500</v>
      </c>
      <c r="G233" s="23">
        <f t="shared" si="196"/>
        <v>71250</v>
      </c>
      <c r="H233" s="23">
        <f t="shared" si="196"/>
        <v>15</v>
      </c>
      <c r="I233" s="23">
        <f t="shared" si="86"/>
        <v>2671425</v>
      </c>
      <c r="J233" s="23">
        <f t="shared" si="87"/>
        <v>66262.5</v>
      </c>
      <c r="K233" s="23">
        <f t="shared" si="88"/>
        <v>13.950000000000001</v>
      </c>
    </row>
    <row r="234" spans="1:11">
      <c r="A234" s="23">
        <v>10</v>
      </c>
      <c r="B234" t="str">
        <f>B233</f>
        <v>Bio_Liquid_Steam_Turbine_Cogen</v>
      </c>
      <c r="C234">
        <f>C233+5</f>
        <v>2015</v>
      </c>
      <c r="D234" s="23">
        <f t="shared" ref="D234:H234" si="197">D182</f>
        <v>2009</v>
      </c>
      <c r="E234" s="23">
        <f t="shared" si="197"/>
        <v>0.93</v>
      </c>
      <c r="F234" s="23">
        <f t="shared" si="197"/>
        <v>2872500</v>
      </c>
      <c r="G234" s="23">
        <f t="shared" si="197"/>
        <v>71250</v>
      </c>
      <c r="H234" s="23">
        <f t="shared" si="197"/>
        <v>15</v>
      </c>
      <c r="I234" s="23">
        <f t="shared" si="86"/>
        <v>2671425</v>
      </c>
      <c r="J234" s="23">
        <f t="shared" si="87"/>
        <v>66262.5</v>
      </c>
      <c r="K234" s="23">
        <f t="shared" si="88"/>
        <v>13.950000000000001</v>
      </c>
    </row>
    <row r="235" spans="1:11">
      <c r="A235" s="23">
        <v>10</v>
      </c>
      <c r="B235" s="23" t="str">
        <f t="shared" ref="B235:B241" si="198">B234</f>
        <v>Bio_Liquid_Steam_Turbine_Cogen</v>
      </c>
      <c r="C235" s="23">
        <f t="shared" ref="C235:C241" si="199">C234+5</f>
        <v>2020</v>
      </c>
      <c r="D235" s="23">
        <f t="shared" ref="D235:H235" si="200">D183</f>
        <v>2009</v>
      </c>
      <c r="E235" s="23">
        <f t="shared" si="200"/>
        <v>0.93</v>
      </c>
      <c r="F235" s="23">
        <f t="shared" si="200"/>
        <v>2872500</v>
      </c>
      <c r="G235" s="23">
        <f t="shared" si="200"/>
        <v>71250</v>
      </c>
      <c r="H235" s="23">
        <f t="shared" si="200"/>
        <v>15</v>
      </c>
      <c r="I235" s="23">
        <f t="shared" si="86"/>
        <v>2671425</v>
      </c>
      <c r="J235" s="23">
        <f t="shared" si="87"/>
        <v>66262.5</v>
      </c>
      <c r="K235" s="23">
        <f t="shared" si="88"/>
        <v>13.950000000000001</v>
      </c>
    </row>
    <row r="236" spans="1:11">
      <c r="A236" s="23">
        <v>10</v>
      </c>
      <c r="B236" s="23" t="str">
        <f t="shared" si="198"/>
        <v>Bio_Liquid_Steam_Turbine_Cogen</v>
      </c>
      <c r="C236" s="23">
        <f t="shared" si="199"/>
        <v>2025</v>
      </c>
      <c r="D236" s="23">
        <f t="shared" ref="D236:H236" si="201">D184</f>
        <v>2009</v>
      </c>
      <c r="E236" s="23">
        <f t="shared" si="201"/>
        <v>0.93</v>
      </c>
      <c r="F236" s="23">
        <f t="shared" si="201"/>
        <v>2872500</v>
      </c>
      <c r="G236" s="23">
        <f t="shared" si="201"/>
        <v>71250</v>
      </c>
      <c r="H236" s="23">
        <f t="shared" si="201"/>
        <v>15</v>
      </c>
      <c r="I236" s="23">
        <f t="shared" si="86"/>
        <v>2671425</v>
      </c>
      <c r="J236" s="23">
        <f t="shared" si="87"/>
        <v>66262.5</v>
      </c>
      <c r="K236" s="23">
        <f t="shared" si="88"/>
        <v>13.950000000000001</v>
      </c>
    </row>
    <row r="237" spans="1:11">
      <c r="A237" s="23">
        <v>10</v>
      </c>
      <c r="B237" s="23" t="str">
        <f t="shared" si="198"/>
        <v>Bio_Liquid_Steam_Turbine_Cogen</v>
      </c>
      <c r="C237" s="23">
        <f t="shared" si="199"/>
        <v>2030</v>
      </c>
      <c r="D237" s="23">
        <f t="shared" ref="D237:H237" si="202">D185</f>
        <v>2009</v>
      </c>
      <c r="E237" s="23">
        <f t="shared" si="202"/>
        <v>0.93</v>
      </c>
      <c r="F237" s="23">
        <f t="shared" si="202"/>
        <v>2872500</v>
      </c>
      <c r="G237" s="23">
        <f t="shared" si="202"/>
        <v>71250</v>
      </c>
      <c r="H237" s="23">
        <f t="shared" si="202"/>
        <v>15</v>
      </c>
      <c r="I237" s="23">
        <f t="shared" si="86"/>
        <v>2671425</v>
      </c>
      <c r="J237" s="23">
        <f t="shared" si="87"/>
        <v>66262.5</v>
      </c>
      <c r="K237" s="23">
        <f t="shared" si="88"/>
        <v>13.950000000000001</v>
      </c>
    </row>
    <row r="238" spans="1:11">
      <c r="A238" s="23">
        <v>10</v>
      </c>
      <c r="B238" s="23" t="str">
        <f t="shared" si="198"/>
        <v>Bio_Liquid_Steam_Turbine_Cogen</v>
      </c>
      <c r="C238" s="23">
        <f t="shared" si="199"/>
        <v>2035</v>
      </c>
      <c r="D238" s="23">
        <f t="shared" ref="D238:H238" si="203">D186</f>
        <v>2009</v>
      </c>
      <c r="E238" s="23">
        <f t="shared" si="203"/>
        <v>0.93</v>
      </c>
      <c r="F238" s="23">
        <f t="shared" si="203"/>
        <v>2872500</v>
      </c>
      <c r="G238" s="23">
        <f t="shared" si="203"/>
        <v>71250</v>
      </c>
      <c r="H238" s="23">
        <f t="shared" si="203"/>
        <v>15</v>
      </c>
      <c r="I238" s="23">
        <f t="shared" si="86"/>
        <v>2671425</v>
      </c>
      <c r="J238" s="23">
        <f t="shared" si="87"/>
        <v>66262.5</v>
      </c>
      <c r="K238" s="23">
        <f t="shared" si="88"/>
        <v>13.950000000000001</v>
      </c>
    </row>
    <row r="239" spans="1:11">
      <c r="A239" s="23">
        <v>10</v>
      </c>
      <c r="B239" s="23" t="str">
        <f t="shared" si="198"/>
        <v>Bio_Liquid_Steam_Turbine_Cogen</v>
      </c>
      <c r="C239" s="23">
        <f t="shared" si="199"/>
        <v>2040</v>
      </c>
      <c r="D239" s="23">
        <f t="shared" ref="D239:H239" si="204">D187</f>
        <v>2009</v>
      </c>
      <c r="E239" s="23">
        <f t="shared" si="204"/>
        <v>0.93</v>
      </c>
      <c r="F239" s="23">
        <f t="shared" si="204"/>
        <v>2872500</v>
      </c>
      <c r="G239" s="23">
        <f t="shared" si="204"/>
        <v>71250</v>
      </c>
      <c r="H239" s="23">
        <f t="shared" si="204"/>
        <v>15</v>
      </c>
      <c r="I239" s="23">
        <f t="shared" si="86"/>
        <v>2671425</v>
      </c>
      <c r="J239" s="23">
        <f t="shared" si="87"/>
        <v>66262.5</v>
      </c>
      <c r="K239" s="23">
        <f t="shared" si="88"/>
        <v>13.950000000000001</v>
      </c>
    </row>
    <row r="240" spans="1:11">
      <c r="A240" s="23">
        <v>10</v>
      </c>
      <c r="B240" s="23" t="str">
        <f t="shared" si="198"/>
        <v>Bio_Liquid_Steam_Turbine_Cogen</v>
      </c>
      <c r="C240" s="23">
        <f t="shared" si="199"/>
        <v>2045</v>
      </c>
      <c r="D240" s="23">
        <f t="shared" ref="D240:H240" si="205">D188</f>
        <v>2009</v>
      </c>
      <c r="E240" s="23">
        <f t="shared" si="205"/>
        <v>0.93</v>
      </c>
      <c r="F240" s="23">
        <f t="shared" si="205"/>
        <v>2872500</v>
      </c>
      <c r="G240" s="23">
        <f t="shared" si="205"/>
        <v>71250</v>
      </c>
      <c r="H240" s="23">
        <f t="shared" si="205"/>
        <v>15</v>
      </c>
      <c r="I240" s="23">
        <f t="shared" si="86"/>
        <v>2671425</v>
      </c>
      <c r="J240" s="23">
        <f t="shared" si="87"/>
        <v>66262.5</v>
      </c>
      <c r="K240" s="23">
        <f t="shared" si="88"/>
        <v>13.950000000000001</v>
      </c>
    </row>
    <row r="241" spans="1:11">
      <c r="A241" s="23">
        <v>10</v>
      </c>
      <c r="B241" s="23" t="str">
        <f t="shared" si="198"/>
        <v>Bio_Liquid_Steam_Turbine_Cogen</v>
      </c>
      <c r="C241" s="23">
        <f t="shared" si="199"/>
        <v>2050</v>
      </c>
      <c r="D241" s="23">
        <f t="shared" ref="D241:H241" si="206">D189</f>
        <v>2009</v>
      </c>
      <c r="E241" s="23">
        <f t="shared" si="206"/>
        <v>0.93</v>
      </c>
      <c r="F241" s="23">
        <f t="shared" si="206"/>
        <v>2872500</v>
      </c>
      <c r="G241" s="23">
        <f t="shared" si="206"/>
        <v>71250</v>
      </c>
      <c r="H241" s="23">
        <f t="shared" si="206"/>
        <v>15</v>
      </c>
      <c r="I241" s="23">
        <f t="shared" si="86"/>
        <v>2671425</v>
      </c>
      <c r="J241" s="23">
        <f t="shared" si="87"/>
        <v>66262.5</v>
      </c>
      <c r="K241" s="23">
        <f t="shared" si="88"/>
        <v>13.950000000000001</v>
      </c>
    </row>
    <row r="242" spans="1:11" s="23" customFormat="1">
      <c r="A242" s="23">
        <v>10</v>
      </c>
      <c r="B242" s="23" t="str">
        <f>generator_info!C47</f>
        <v>Bio_Liquid_Steam_Turbine_Cogen_CCS</v>
      </c>
      <c r="C242" s="23">
        <f>generator_info!D47</f>
        <v>2020</v>
      </c>
      <c r="I242" s="23">
        <f>I190</f>
        <v>4477950</v>
      </c>
      <c r="J242" s="23">
        <f t="shared" ref="J242:K242" si="207">J190</f>
        <v>75539.25</v>
      </c>
      <c r="K242" s="23">
        <f t="shared" si="207"/>
        <v>20.13067471698113</v>
      </c>
    </row>
    <row r="243" spans="1:11" s="23" customFormat="1">
      <c r="A243" s="23">
        <v>10</v>
      </c>
      <c r="B243" s="23" t="str">
        <f>B242</f>
        <v>Bio_Liquid_Steam_Turbine_Cogen_CCS</v>
      </c>
      <c r="C243" s="23">
        <f>C242+5</f>
        <v>2025</v>
      </c>
      <c r="I243" s="23">
        <f t="shared" ref="I243:K243" si="208">I191</f>
        <v>4477950</v>
      </c>
      <c r="J243" s="23">
        <f t="shared" si="208"/>
        <v>75539.25</v>
      </c>
      <c r="K243" s="23">
        <f t="shared" si="208"/>
        <v>20.13067471698113</v>
      </c>
    </row>
    <row r="244" spans="1:11" s="23" customFormat="1">
      <c r="A244" s="23">
        <v>10</v>
      </c>
      <c r="B244" s="23" t="str">
        <f t="shared" ref="B244:B248" si="209">B243</f>
        <v>Bio_Liquid_Steam_Turbine_Cogen_CCS</v>
      </c>
      <c r="C244" s="23">
        <f t="shared" ref="C244:C248" si="210">C243+5</f>
        <v>2030</v>
      </c>
      <c r="I244" s="23">
        <f t="shared" ref="I244:K244" si="211">I192</f>
        <v>4477950</v>
      </c>
      <c r="J244" s="23">
        <f t="shared" si="211"/>
        <v>75539.25</v>
      </c>
      <c r="K244" s="23">
        <f t="shared" si="211"/>
        <v>20.13067471698113</v>
      </c>
    </row>
    <row r="245" spans="1:11" s="23" customFormat="1">
      <c r="A245" s="23">
        <v>10</v>
      </c>
      <c r="B245" s="23" t="str">
        <f t="shared" si="209"/>
        <v>Bio_Liquid_Steam_Turbine_Cogen_CCS</v>
      </c>
      <c r="C245" s="23">
        <f t="shared" si="210"/>
        <v>2035</v>
      </c>
      <c r="I245" s="23">
        <f t="shared" ref="I245:K245" si="212">I193</f>
        <v>4477950</v>
      </c>
      <c r="J245" s="23">
        <f t="shared" si="212"/>
        <v>75539.25</v>
      </c>
      <c r="K245" s="23">
        <f t="shared" si="212"/>
        <v>20.13067471698113</v>
      </c>
    </row>
    <row r="246" spans="1:11" s="23" customFormat="1">
      <c r="A246" s="23">
        <v>10</v>
      </c>
      <c r="B246" s="23" t="str">
        <f t="shared" si="209"/>
        <v>Bio_Liquid_Steam_Turbine_Cogen_CCS</v>
      </c>
      <c r="C246" s="23">
        <f t="shared" si="210"/>
        <v>2040</v>
      </c>
      <c r="I246" s="23">
        <f t="shared" ref="I246:K246" si="213">I194</f>
        <v>4477950</v>
      </c>
      <c r="J246" s="23">
        <f t="shared" si="213"/>
        <v>75539.25</v>
      </c>
      <c r="K246" s="23">
        <f t="shared" si="213"/>
        <v>20.13067471698113</v>
      </c>
    </row>
    <row r="247" spans="1:11" s="23" customFormat="1">
      <c r="A247" s="23">
        <v>10</v>
      </c>
      <c r="B247" s="23" t="str">
        <f t="shared" si="209"/>
        <v>Bio_Liquid_Steam_Turbine_Cogen_CCS</v>
      </c>
      <c r="C247" s="23">
        <f t="shared" si="210"/>
        <v>2045</v>
      </c>
      <c r="I247" s="23">
        <f t="shared" ref="I247:K247" si="214">I195</f>
        <v>4477950</v>
      </c>
      <c r="J247" s="23">
        <f t="shared" si="214"/>
        <v>75539.25</v>
      </c>
      <c r="K247" s="23">
        <f t="shared" si="214"/>
        <v>20.13067471698113</v>
      </c>
    </row>
    <row r="248" spans="1:11" s="23" customFormat="1">
      <c r="A248" s="23">
        <v>10</v>
      </c>
      <c r="B248" s="23" t="str">
        <f t="shared" si="209"/>
        <v>Bio_Liquid_Steam_Turbine_Cogen_CCS</v>
      </c>
      <c r="C248" s="23">
        <f t="shared" si="210"/>
        <v>2050</v>
      </c>
      <c r="I248" s="23">
        <f t="shared" ref="I248:K248" si="215">I196</f>
        <v>4477950</v>
      </c>
      <c r="J248" s="23">
        <f t="shared" si="215"/>
        <v>75539.25</v>
      </c>
      <c r="K248" s="23">
        <f t="shared" si="215"/>
        <v>20.13067471698113</v>
      </c>
    </row>
    <row r="249" spans="1:11">
      <c r="A249" s="23">
        <v>10</v>
      </c>
      <c r="B249" t="str">
        <f>generator_info!C48</f>
        <v>Nuclear_EP</v>
      </c>
      <c r="D249" s="23">
        <v>2009</v>
      </c>
      <c r="E249">
        <v>0.93</v>
      </c>
      <c r="F249">
        <v>6230000</v>
      </c>
      <c r="G249">
        <v>127000</v>
      </c>
      <c r="H249">
        <v>0</v>
      </c>
      <c r="I249" s="23">
        <f t="shared" ref="I249:I261" si="216">F249*$E249</f>
        <v>5793900</v>
      </c>
      <c r="J249" s="23">
        <f t="shared" ref="J249:J261" si="217">G249*$E249</f>
        <v>118110</v>
      </c>
      <c r="K249" s="23">
        <f t="shared" ref="K249:K261" si="218">H249*$E249</f>
        <v>0</v>
      </c>
    </row>
    <row r="250" spans="1:11">
      <c r="A250" s="23">
        <v>10</v>
      </c>
      <c r="B250" t="str">
        <f>generator_info!C49</f>
        <v>Nuclear</v>
      </c>
      <c r="C250">
        <f>generator_info!D49</f>
        <v>2010</v>
      </c>
      <c r="D250" s="23">
        <f>D249</f>
        <v>2009</v>
      </c>
      <c r="E250" s="23">
        <v>0.93</v>
      </c>
      <c r="F250">
        <v>6100000</v>
      </c>
      <c r="G250">
        <f>G249</f>
        <v>127000</v>
      </c>
      <c r="H250">
        <f>H249</f>
        <v>0</v>
      </c>
      <c r="I250" s="23">
        <f t="shared" si="216"/>
        <v>5673000</v>
      </c>
      <c r="J250" s="23">
        <f t="shared" si="217"/>
        <v>118110</v>
      </c>
      <c r="K250" s="23">
        <f t="shared" si="218"/>
        <v>0</v>
      </c>
    </row>
    <row r="251" spans="1:11" ht="12" customHeight="1">
      <c r="A251" s="23">
        <v>10</v>
      </c>
      <c r="B251" t="str">
        <f>B250</f>
        <v>Nuclear</v>
      </c>
      <c r="C251">
        <f>C250+5</f>
        <v>2015</v>
      </c>
      <c r="D251" s="23">
        <f t="shared" ref="D251:D258" si="219">D250</f>
        <v>2009</v>
      </c>
      <c r="E251" s="23">
        <f>E250</f>
        <v>0.93</v>
      </c>
      <c r="F251">
        <f>F250</f>
        <v>6100000</v>
      </c>
      <c r="G251" s="23">
        <f t="shared" ref="G251:G258" si="220">G250</f>
        <v>127000</v>
      </c>
      <c r="H251" s="23">
        <f t="shared" ref="H251:H258" si="221">H250</f>
        <v>0</v>
      </c>
      <c r="I251" s="23">
        <f t="shared" si="216"/>
        <v>5673000</v>
      </c>
      <c r="J251" s="23">
        <f t="shared" si="217"/>
        <v>118110</v>
      </c>
      <c r="K251" s="23">
        <f t="shared" si="218"/>
        <v>0</v>
      </c>
    </row>
    <row r="252" spans="1:11">
      <c r="A252" s="23">
        <v>10</v>
      </c>
      <c r="B252" s="23" t="str">
        <f t="shared" ref="B252:B257" si="222">B251</f>
        <v>Nuclear</v>
      </c>
      <c r="C252" s="23">
        <f t="shared" ref="C252:C257" si="223">C251+5</f>
        <v>2020</v>
      </c>
      <c r="D252" s="23">
        <f t="shared" si="219"/>
        <v>2009</v>
      </c>
      <c r="E252" s="23">
        <f t="shared" ref="E252:E258" si="224">E251</f>
        <v>0.93</v>
      </c>
      <c r="F252" s="23">
        <f t="shared" ref="F252:F258" si="225">F251</f>
        <v>6100000</v>
      </c>
      <c r="G252" s="23">
        <f t="shared" si="220"/>
        <v>127000</v>
      </c>
      <c r="H252" s="23">
        <f t="shared" si="221"/>
        <v>0</v>
      </c>
      <c r="I252" s="23">
        <f t="shared" si="216"/>
        <v>5673000</v>
      </c>
      <c r="J252" s="23">
        <f t="shared" si="217"/>
        <v>118110</v>
      </c>
      <c r="K252" s="23">
        <f t="shared" si="218"/>
        <v>0</v>
      </c>
    </row>
    <row r="253" spans="1:11">
      <c r="A253" s="23">
        <v>10</v>
      </c>
      <c r="B253" s="23" t="str">
        <f t="shared" si="222"/>
        <v>Nuclear</v>
      </c>
      <c r="C253" s="23">
        <f t="shared" si="223"/>
        <v>2025</v>
      </c>
      <c r="D253" s="23">
        <f t="shared" si="219"/>
        <v>2009</v>
      </c>
      <c r="E253" s="23">
        <f t="shared" si="224"/>
        <v>0.93</v>
      </c>
      <c r="F253" s="23">
        <f t="shared" si="225"/>
        <v>6100000</v>
      </c>
      <c r="G253" s="23">
        <f t="shared" si="220"/>
        <v>127000</v>
      </c>
      <c r="H253" s="23">
        <f t="shared" si="221"/>
        <v>0</v>
      </c>
      <c r="I253" s="23">
        <f t="shared" si="216"/>
        <v>5673000</v>
      </c>
      <c r="J253" s="23">
        <f t="shared" si="217"/>
        <v>118110</v>
      </c>
      <c r="K253" s="23">
        <f t="shared" si="218"/>
        <v>0</v>
      </c>
    </row>
    <row r="254" spans="1:11">
      <c r="A254" s="23">
        <v>10</v>
      </c>
      <c r="B254" s="23" t="str">
        <f t="shared" si="222"/>
        <v>Nuclear</v>
      </c>
      <c r="C254" s="23">
        <f t="shared" si="223"/>
        <v>2030</v>
      </c>
      <c r="D254" s="23">
        <f t="shared" si="219"/>
        <v>2009</v>
      </c>
      <c r="E254" s="23">
        <f t="shared" si="224"/>
        <v>0.93</v>
      </c>
      <c r="F254" s="23">
        <f t="shared" si="225"/>
        <v>6100000</v>
      </c>
      <c r="G254" s="23">
        <f t="shared" si="220"/>
        <v>127000</v>
      </c>
      <c r="H254" s="23">
        <f t="shared" si="221"/>
        <v>0</v>
      </c>
      <c r="I254" s="23">
        <f t="shared" si="216"/>
        <v>5673000</v>
      </c>
      <c r="J254" s="23">
        <f t="shared" si="217"/>
        <v>118110</v>
      </c>
      <c r="K254" s="23">
        <f t="shared" si="218"/>
        <v>0</v>
      </c>
    </row>
    <row r="255" spans="1:11">
      <c r="A255" s="23">
        <v>10</v>
      </c>
      <c r="B255" s="23" t="str">
        <f t="shared" si="222"/>
        <v>Nuclear</v>
      </c>
      <c r="C255" s="23">
        <f t="shared" si="223"/>
        <v>2035</v>
      </c>
      <c r="D255" s="23">
        <f t="shared" si="219"/>
        <v>2009</v>
      </c>
      <c r="E255" s="23">
        <f t="shared" si="224"/>
        <v>0.93</v>
      </c>
      <c r="F255" s="23">
        <f t="shared" si="225"/>
        <v>6100000</v>
      </c>
      <c r="G255" s="23">
        <f t="shared" si="220"/>
        <v>127000</v>
      </c>
      <c r="H255" s="23">
        <f t="shared" si="221"/>
        <v>0</v>
      </c>
      <c r="I255" s="23">
        <f t="shared" si="216"/>
        <v>5673000</v>
      </c>
      <c r="J255" s="23">
        <f t="shared" si="217"/>
        <v>118110</v>
      </c>
      <c r="K255" s="23">
        <f t="shared" si="218"/>
        <v>0</v>
      </c>
    </row>
    <row r="256" spans="1:11">
      <c r="A256" s="23">
        <v>10</v>
      </c>
      <c r="B256" s="23" t="str">
        <f t="shared" si="222"/>
        <v>Nuclear</v>
      </c>
      <c r="C256" s="23">
        <f t="shared" si="223"/>
        <v>2040</v>
      </c>
      <c r="D256" s="23">
        <f t="shared" si="219"/>
        <v>2009</v>
      </c>
      <c r="E256" s="23">
        <f t="shared" si="224"/>
        <v>0.93</v>
      </c>
      <c r="F256" s="23">
        <f t="shared" si="225"/>
        <v>6100000</v>
      </c>
      <c r="G256" s="23">
        <f t="shared" si="220"/>
        <v>127000</v>
      </c>
      <c r="H256" s="23">
        <f t="shared" si="221"/>
        <v>0</v>
      </c>
      <c r="I256" s="23">
        <f t="shared" si="216"/>
        <v>5673000</v>
      </c>
      <c r="J256" s="23">
        <f t="shared" si="217"/>
        <v>118110</v>
      </c>
      <c r="K256" s="23">
        <f t="shared" si="218"/>
        <v>0</v>
      </c>
    </row>
    <row r="257" spans="1:11">
      <c r="A257" s="23">
        <v>10</v>
      </c>
      <c r="B257" s="23" t="str">
        <f t="shared" si="222"/>
        <v>Nuclear</v>
      </c>
      <c r="C257" s="23">
        <f t="shared" si="223"/>
        <v>2045</v>
      </c>
      <c r="D257" s="23">
        <f t="shared" si="219"/>
        <v>2009</v>
      </c>
      <c r="E257" s="23">
        <f t="shared" si="224"/>
        <v>0.93</v>
      </c>
      <c r="F257" s="23">
        <f t="shared" si="225"/>
        <v>6100000</v>
      </c>
      <c r="G257" s="23">
        <f t="shared" si="220"/>
        <v>127000</v>
      </c>
      <c r="H257" s="23">
        <f t="shared" si="221"/>
        <v>0</v>
      </c>
      <c r="I257" s="23">
        <f t="shared" si="216"/>
        <v>5673000</v>
      </c>
      <c r="J257" s="23">
        <f t="shared" si="217"/>
        <v>118110</v>
      </c>
      <c r="K257" s="23">
        <f t="shared" si="218"/>
        <v>0</v>
      </c>
    </row>
    <row r="258" spans="1:11">
      <c r="A258" s="23">
        <v>10</v>
      </c>
      <c r="B258" s="23" t="str">
        <f t="shared" ref="B258" si="226">B257</f>
        <v>Nuclear</v>
      </c>
      <c r="C258" s="23">
        <f t="shared" ref="C258" si="227">C257+5</f>
        <v>2050</v>
      </c>
      <c r="D258" s="23">
        <f t="shared" si="219"/>
        <v>2009</v>
      </c>
      <c r="E258" s="23">
        <f t="shared" si="224"/>
        <v>0.93</v>
      </c>
      <c r="F258" s="23">
        <f t="shared" si="225"/>
        <v>6100000</v>
      </c>
      <c r="G258" s="23">
        <f t="shared" si="220"/>
        <v>127000</v>
      </c>
      <c r="H258" s="23">
        <f t="shared" si="221"/>
        <v>0</v>
      </c>
      <c r="I258" s="23">
        <f t="shared" si="216"/>
        <v>5673000</v>
      </c>
      <c r="J258" s="23">
        <f t="shared" si="217"/>
        <v>118110</v>
      </c>
      <c r="K258" s="23">
        <f t="shared" si="218"/>
        <v>0</v>
      </c>
    </row>
    <row r="259" spans="1:11">
      <c r="A259" s="23">
        <v>10</v>
      </c>
      <c r="B259" t="str">
        <f>generator_info!C50</f>
        <v>Geothermal_EP</v>
      </c>
      <c r="D259" s="23">
        <f t="shared" ref="D259:D260" si="228">D258</f>
        <v>2009</v>
      </c>
      <c r="E259" s="23">
        <f t="shared" ref="E259:E260" si="229">E258</f>
        <v>0.93</v>
      </c>
      <c r="F259">
        <v>6240000</v>
      </c>
      <c r="G259">
        <v>0</v>
      </c>
      <c r="H259">
        <v>31</v>
      </c>
      <c r="I259" s="23">
        <f t="shared" si="216"/>
        <v>5803200</v>
      </c>
      <c r="J259" s="23">
        <f t="shared" si="217"/>
        <v>0</v>
      </c>
      <c r="K259" s="23">
        <f t="shared" si="218"/>
        <v>28.830000000000002</v>
      </c>
    </row>
    <row r="260" spans="1:11">
      <c r="A260" s="23">
        <v>10</v>
      </c>
      <c r="B260" t="str">
        <f>generator_info!C51</f>
        <v>Geothermal</v>
      </c>
      <c r="C260">
        <f>generator_info!D51</f>
        <v>2010</v>
      </c>
      <c r="D260" s="23">
        <f t="shared" si="228"/>
        <v>2009</v>
      </c>
      <c r="E260" s="23">
        <f t="shared" si="229"/>
        <v>0.93</v>
      </c>
      <c r="F260">
        <v>5940000</v>
      </c>
      <c r="G260">
        <v>0</v>
      </c>
      <c r="H260">
        <v>31</v>
      </c>
      <c r="I260" s="23">
        <f t="shared" si="216"/>
        <v>5524200</v>
      </c>
      <c r="J260" s="23">
        <f t="shared" si="217"/>
        <v>0</v>
      </c>
      <c r="K260" s="23">
        <f t="shared" si="218"/>
        <v>28.830000000000002</v>
      </c>
    </row>
    <row r="261" spans="1:11">
      <c r="A261" s="23">
        <v>10</v>
      </c>
      <c r="B261" t="str">
        <f>B260</f>
        <v>Geothermal</v>
      </c>
      <c r="C261">
        <f>C260+5</f>
        <v>2015</v>
      </c>
      <c r="D261" s="23">
        <f t="shared" ref="D261:D271" si="230">D260</f>
        <v>2009</v>
      </c>
      <c r="E261" s="23">
        <f t="shared" ref="E261:E271" si="231">E260</f>
        <v>0.93</v>
      </c>
      <c r="F261" s="23">
        <v>5940000</v>
      </c>
      <c r="G261" s="23">
        <v>0</v>
      </c>
      <c r="H261" s="23">
        <v>31</v>
      </c>
      <c r="I261" s="23">
        <f t="shared" si="216"/>
        <v>5524200</v>
      </c>
      <c r="J261" s="23">
        <f t="shared" si="217"/>
        <v>0</v>
      </c>
      <c r="K261" s="23">
        <f t="shared" si="218"/>
        <v>28.830000000000002</v>
      </c>
    </row>
    <row r="262" spans="1:11">
      <c r="A262" s="23">
        <v>10</v>
      </c>
      <c r="B262" s="23" t="str">
        <f t="shared" ref="B262:B268" si="232">B261</f>
        <v>Geothermal</v>
      </c>
      <c r="C262" s="23">
        <f t="shared" ref="C262:C268" si="233">C261+5</f>
        <v>2020</v>
      </c>
      <c r="D262" s="23">
        <f t="shared" si="230"/>
        <v>2009</v>
      </c>
      <c r="E262" s="23">
        <f t="shared" si="231"/>
        <v>0.93</v>
      </c>
      <c r="F262" s="23">
        <v>5940000</v>
      </c>
      <c r="G262" s="23">
        <v>0</v>
      </c>
      <c r="H262" s="23">
        <v>31</v>
      </c>
      <c r="I262" s="23">
        <f t="shared" ref="I262:I279" si="234">F262*$E262</f>
        <v>5524200</v>
      </c>
      <c r="J262" s="23">
        <f t="shared" ref="J262:J279" si="235">G262*$E262</f>
        <v>0</v>
      </c>
      <c r="K262" s="23">
        <f t="shared" ref="K262:K279" si="236">H262*$E262</f>
        <v>28.830000000000002</v>
      </c>
    </row>
    <row r="263" spans="1:11">
      <c r="A263" s="23">
        <v>10</v>
      </c>
      <c r="B263" s="23" t="str">
        <f t="shared" si="232"/>
        <v>Geothermal</v>
      </c>
      <c r="C263" s="23">
        <f t="shared" si="233"/>
        <v>2025</v>
      </c>
      <c r="D263" s="23">
        <f t="shared" si="230"/>
        <v>2009</v>
      </c>
      <c r="E263" s="23">
        <f t="shared" si="231"/>
        <v>0.93</v>
      </c>
      <c r="F263" s="23">
        <v>5940000</v>
      </c>
      <c r="G263" s="23">
        <v>0</v>
      </c>
      <c r="H263" s="23">
        <v>31</v>
      </c>
      <c r="I263" s="23">
        <f t="shared" si="234"/>
        <v>5524200</v>
      </c>
      <c r="J263" s="23">
        <f t="shared" si="235"/>
        <v>0</v>
      </c>
      <c r="K263" s="23">
        <f t="shared" si="236"/>
        <v>28.830000000000002</v>
      </c>
    </row>
    <row r="264" spans="1:11">
      <c r="A264" s="23">
        <v>10</v>
      </c>
      <c r="B264" s="23" t="str">
        <f t="shared" si="232"/>
        <v>Geothermal</v>
      </c>
      <c r="C264" s="23">
        <f t="shared" si="233"/>
        <v>2030</v>
      </c>
      <c r="D264" s="23">
        <f t="shared" si="230"/>
        <v>2009</v>
      </c>
      <c r="E264" s="23">
        <f t="shared" si="231"/>
        <v>0.93</v>
      </c>
      <c r="F264" s="23">
        <v>5940000</v>
      </c>
      <c r="G264" s="23">
        <v>0</v>
      </c>
      <c r="H264" s="23">
        <v>31</v>
      </c>
      <c r="I264" s="23">
        <f t="shared" si="234"/>
        <v>5524200</v>
      </c>
      <c r="J264" s="23">
        <f t="shared" si="235"/>
        <v>0</v>
      </c>
      <c r="K264" s="23">
        <f t="shared" si="236"/>
        <v>28.830000000000002</v>
      </c>
    </row>
    <row r="265" spans="1:11">
      <c r="A265" s="23">
        <v>10</v>
      </c>
      <c r="B265" s="23" t="str">
        <f t="shared" si="232"/>
        <v>Geothermal</v>
      </c>
      <c r="C265" s="23">
        <f t="shared" si="233"/>
        <v>2035</v>
      </c>
      <c r="D265" s="23">
        <f t="shared" si="230"/>
        <v>2009</v>
      </c>
      <c r="E265" s="23">
        <f t="shared" si="231"/>
        <v>0.93</v>
      </c>
      <c r="F265" s="23">
        <v>5940000</v>
      </c>
      <c r="G265" s="23">
        <v>0</v>
      </c>
      <c r="H265" s="23">
        <v>31</v>
      </c>
      <c r="I265" s="23">
        <f t="shared" si="234"/>
        <v>5524200</v>
      </c>
      <c r="J265" s="23">
        <f t="shared" si="235"/>
        <v>0</v>
      </c>
      <c r="K265" s="23">
        <f t="shared" si="236"/>
        <v>28.830000000000002</v>
      </c>
    </row>
    <row r="266" spans="1:11">
      <c r="A266" s="23">
        <v>10</v>
      </c>
      <c r="B266" s="23" t="str">
        <f t="shared" si="232"/>
        <v>Geothermal</v>
      </c>
      <c r="C266" s="23">
        <f t="shared" si="233"/>
        <v>2040</v>
      </c>
      <c r="D266" s="23">
        <f t="shared" si="230"/>
        <v>2009</v>
      </c>
      <c r="E266" s="23">
        <f t="shared" si="231"/>
        <v>0.93</v>
      </c>
      <c r="F266" s="23">
        <v>5940000</v>
      </c>
      <c r="G266" s="23">
        <v>0</v>
      </c>
      <c r="H266" s="23">
        <v>31</v>
      </c>
      <c r="I266" s="23">
        <f t="shared" si="234"/>
        <v>5524200</v>
      </c>
      <c r="J266" s="23">
        <f t="shared" si="235"/>
        <v>0</v>
      </c>
      <c r="K266" s="23">
        <f t="shared" si="236"/>
        <v>28.830000000000002</v>
      </c>
    </row>
    <row r="267" spans="1:11">
      <c r="A267" s="23">
        <v>10</v>
      </c>
      <c r="B267" s="23" t="str">
        <f t="shared" si="232"/>
        <v>Geothermal</v>
      </c>
      <c r="C267" s="23">
        <f t="shared" si="233"/>
        <v>2045</v>
      </c>
      <c r="D267" s="23">
        <f t="shared" si="230"/>
        <v>2009</v>
      </c>
      <c r="E267" s="23">
        <f t="shared" si="231"/>
        <v>0.93</v>
      </c>
      <c r="F267" s="23">
        <v>5940000</v>
      </c>
      <c r="G267" s="23">
        <v>0</v>
      </c>
      <c r="H267" s="23">
        <v>31</v>
      </c>
      <c r="I267" s="23">
        <f t="shared" si="234"/>
        <v>5524200</v>
      </c>
      <c r="J267" s="23">
        <f t="shared" si="235"/>
        <v>0</v>
      </c>
      <c r="K267" s="23">
        <f t="shared" si="236"/>
        <v>28.830000000000002</v>
      </c>
    </row>
    <row r="268" spans="1:11">
      <c r="A268" s="23">
        <v>10</v>
      </c>
      <c r="B268" s="23" t="str">
        <f t="shared" si="232"/>
        <v>Geothermal</v>
      </c>
      <c r="C268" s="23">
        <f t="shared" si="233"/>
        <v>2050</v>
      </c>
      <c r="D268" s="23">
        <f t="shared" si="230"/>
        <v>2009</v>
      </c>
      <c r="E268" s="23">
        <f t="shared" si="231"/>
        <v>0.93</v>
      </c>
      <c r="F268" s="23">
        <v>5940000</v>
      </c>
      <c r="G268" s="23">
        <v>0</v>
      </c>
      <c r="H268" s="23">
        <v>31</v>
      </c>
      <c r="I268" s="23">
        <f t="shared" si="234"/>
        <v>5524200</v>
      </c>
      <c r="J268" s="23">
        <f t="shared" si="235"/>
        <v>0</v>
      </c>
      <c r="K268" s="23">
        <f t="shared" si="236"/>
        <v>28.830000000000002</v>
      </c>
    </row>
    <row r="269" spans="1:11">
      <c r="A269" s="23">
        <v>10</v>
      </c>
      <c r="B269" s="23" t="str">
        <f>generator_info!C52</f>
        <v>Residential_PV</v>
      </c>
      <c r="C269" s="23">
        <f>generator_info!D52</f>
        <v>2010</v>
      </c>
      <c r="D269" s="23">
        <f t="shared" si="230"/>
        <v>2009</v>
      </c>
      <c r="E269" s="23">
        <f t="shared" si="231"/>
        <v>0.93</v>
      </c>
      <c r="F269" s="23">
        <v>5950000</v>
      </c>
      <c r="G269" s="23">
        <v>50000</v>
      </c>
      <c r="H269" s="23">
        <v>0</v>
      </c>
      <c r="I269" s="23">
        <f t="shared" si="234"/>
        <v>5533500</v>
      </c>
      <c r="J269" s="23">
        <f t="shared" si="235"/>
        <v>46500</v>
      </c>
      <c r="K269" s="23">
        <f t="shared" si="236"/>
        <v>0</v>
      </c>
    </row>
    <row r="270" spans="1:11">
      <c r="A270" s="23">
        <v>10</v>
      </c>
      <c r="B270" t="str">
        <f>B269</f>
        <v>Residential_PV</v>
      </c>
      <c r="C270">
        <f>C269+5</f>
        <v>2015</v>
      </c>
      <c r="D270" s="23">
        <f t="shared" si="230"/>
        <v>2009</v>
      </c>
      <c r="E270" s="23">
        <f t="shared" si="231"/>
        <v>0.93</v>
      </c>
      <c r="F270" s="23">
        <v>4340000</v>
      </c>
      <c r="G270" s="23">
        <v>48000</v>
      </c>
      <c r="H270" s="23">
        <v>0</v>
      </c>
      <c r="I270" s="23">
        <f t="shared" si="234"/>
        <v>4036200</v>
      </c>
      <c r="J270" s="23">
        <f t="shared" si="235"/>
        <v>44640</v>
      </c>
      <c r="K270" s="23">
        <f t="shared" si="236"/>
        <v>0</v>
      </c>
    </row>
    <row r="271" spans="1:11">
      <c r="A271" s="23">
        <v>10</v>
      </c>
      <c r="B271" s="23" t="str">
        <f t="shared" ref="B271:B277" si="237">B270</f>
        <v>Residential_PV</v>
      </c>
      <c r="C271" s="23">
        <f t="shared" ref="C271:C277" si="238">C270+5</f>
        <v>2020</v>
      </c>
      <c r="D271" s="23">
        <f t="shared" si="230"/>
        <v>2009</v>
      </c>
      <c r="E271" s="23">
        <f t="shared" si="231"/>
        <v>0.93</v>
      </c>
      <c r="F271" s="23">
        <v>3750000</v>
      </c>
      <c r="G271" s="23">
        <v>45000</v>
      </c>
      <c r="H271" s="23">
        <v>0</v>
      </c>
      <c r="I271" s="23">
        <f t="shared" si="234"/>
        <v>3487500</v>
      </c>
      <c r="J271" s="23">
        <f t="shared" si="235"/>
        <v>41850</v>
      </c>
      <c r="K271" s="23">
        <f t="shared" si="236"/>
        <v>0</v>
      </c>
    </row>
    <row r="272" spans="1:11">
      <c r="A272" s="23">
        <v>10</v>
      </c>
      <c r="B272" s="23" t="str">
        <f t="shared" si="237"/>
        <v>Residential_PV</v>
      </c>
      <c r="C272" s="23">
        <f t="shared" si="238"/>
        <v>2025</v>
      </c>
      <c r="D272" s="23">
        <f t="shared" ref="D272" si="239">D271</f>
        <v>2009</v>
      </c>
      <c r="E272" s="23">
        <f t="shared" ref="E272" si="240">E271</f>
        <v>0.93</v>
      </c>
      <c r="F272" s="23">
        <v>3460000</v>
      </c>
      <c r="G272" s="23">
        <v>43000</v>
      </c>
      <c r="H272" s="23">
        <v>0</v>
      </c>
      <c r="I272" s="23">
        <f t="shared" si="234"/>
        <v>3217800</v>
      </c>
      <c r="J272" s="23">
        <f t="shared" si="235"/>
        <v>39990</v>
      </c>
      <c r="K272" s="23">
        <f t="shared" si="236"/>
        <v>0</v>
      </c>
    </row>
    <row r="273" spans="1:11">
      <c r="A273" s="23">
        <v>10</v>
      </c>
      <c r="B273" s="23" t="str">
        <f t="shared" si="237"/>
        <v>Residential_PV</v>
      </c>
      <c r="C273" s="23">
        <f t="shared" si="238"/>
        <v>2030</v>
      </c>
      <c r="D273" s="23">
        <f t="shared" ref="D273:D277" si="241">D272</f>
        <v>2009</v>
      </c>
      <c r="E273" s="23">
        <f t="shared" ref="E273:E277" si="242">E272</f>
        <v>0.93</v>
      </c>
      <c r="F273">
        <v>3290000</v>
      </c>
      <c r="G273">
        <v>41000</v>
      </c>
      <c r="H273" s="23">
        <v>0</v>
      </c>
      <c r="I273" s="23">
        <f t="shared" si="234"/>
        <v>3059700</v>
      </c>
      <c r="J273" s="23">
        <f t="shared" si="235"/>
        <v>38130</v>
      </c>
      <c r="K273" s="23">
        <f t="shared" si="236"/>
        <v>0</v>
      </c>
    </row>
    <row r="274" spans="1:11">
      <c r="A274" s="23">
        <v>10</v>
      </c>
      <c r="B274" s="23" t="str">
        <f t="shared" si="237"/>
        <v>Residential_PV</v>
      </c>
      <c r="C274" s="23">
        <f t="shared" si="238"/>
        <v>2035</v>
      </c>
      <c r="D274" s="23">
        <f t="shared" si="241"/>
        <v>2009</v>
      </c>
      <c r="E274" s="23">
        <f t="shared" si="242"/>
        <v>0.93</v>
      </c>
      <c r="F274">
        <v>3190000</v>
      </c>
      <c r="G274">
        <v>39000</v>
      </c>
      <c r="H274" s="23">
        <v>0</v>
      </c>
      <c r="I274" s="23">
        <f t="shared" si="234"/>
        <v>2966700</v>
      </c>
      <c r="J274" s="23">
        <f t="shared" si="235"/>
        <v>36270</v>
      </c>
      <c r="K274" s="23">
        <f t="shared" si="236"/>
        <v>0</v>
      </c>
    </row>
    <row r="275" spans="1:11">
      <c r="A275" s="23">
        <v>10</v>
      </c>
      <c r="B275" s="23" t="str">
        <f t="shared" si="237"/>
        <v>Residential_PV</v>
      </c>
      <c r="C275" s="23">
        <f t="shared" si="238"/>
        <v>2040</v>
      </c>
      <c r="D275" s="23">
        <f t="shared" si="241"/>
        <v>2009</v>
      </c>
      <c r="E275" s="23">
        <f t="shared" si="242"/>
        <v>0.93</v>
      </c>
      <c r="F275">
        <v>3090000</v>
      </c>
      <c r="G275">
        <v>37000</v>
      </c>
      <c r="H275" s="23">
        <v>0</v>
      </c>
      <c r="I275" s="23">
        <f t="shared" si="234"/>
        <v>2873700</v>
      </c>
      <c r="J275" s="23">
        <f t="shared" si="235"/>
        <v>34410</v>
      </c>
      <c r="K275" s="23">
        <f t="shared" si="236"/>
        <v>0</v>
      </c>
    </row>
    <row r="276" spans="1:11">
      <c r="A276" s="23">
        <v>10</v>
      </c>
      <c r="B276" s="23" t="str">
        <f t="shared" si="237"/>
        <v>Residential_PV</v>
      </c>
      <c r="C276" s="23">
        <f t="shared" si="238"/>
        <v>2045</v>
      </c>
      <c r="D276" s="23">
        <f t="shared" si="241"/>
        <v>2009</v>
      </c>
      <c r="E276" s="23">
        <f t="shared" si="242"/>
        <v>0.93</v>
      </c>
      <c r="F276">
        <v>3010000</v>
      </c>
      <c r="G276">
        <v>35000</v>
      </c>
      <c r="H276" s="23">
        <v>0</v>
      </c>
      <c r="I276" s="23">
        <f t="shared" si="234"/>
        <v>2799300</v>
      </c>
      <c r="J276" s="23">
        <f t="shared" si="235"/>
        <v>32550</v>
      </c>
      <c r="K276" s="23">
        <f t="shared" si="236"/>
        <v>0</v>
      </c>
    </row>
    <row r="277" spans="1:11">
      <c r="A277" s="23">
        <v>10</v>
      </c>
      <c r="B277" s="23" t="str">
        <f t="shared" si="237"/>
        <v>Residential_PV</v>
      </c>
      <c r="C277" s="23">
        <f t="shared" si="238"/>
        <v>2050</v>
      </c>
      <c r="D277" s="23">
        <f t="shared" si="241"/>
        <v>2009</v>
      </c>
      <c r="E277" s="23">
        <f t="shared" si="242"/>
        <v>0.93</v>
      </c>
      <c r="F277">
        <v>2930000</v>
      </c>
      <c r="G277">
        <v>33000</v>
      </c>
      <c r="H277" s="23">
        <v>0</v>
      </c>
      <c r="I277" s="23">
        <f t="shared" si="234"/>
        <v>2724900</v>
      </c>
      <c r="J277" s="23">
        <f t="shared" si="235"/>
        <v>30690</v>
      </c>
      <c r="K277" s="23">
        <f t="shared" si="236"/>
        <v>0</v>
      </c>
    </row>
    <row r="278" spans="1:11">
      <c r="A278" s="23">
        <v>10</v>
      </c>
      <c r="B278" s="23" t="str">
        <f>generator_info!C53</f>
        <v>Commercial_PV</v>
      </c>
      <c r="C278" s="23">
        <f>generator_info!D53</f>
        <v>2010</v>
      </c>
      <c r="D278" s="23">
        <f t="shared" ref="D278:D290" si="243">D277</f>
        <v>2009</v>
      </c>
      <c r="E278" s="23">
        <f t="shared" ref="E278:E290" si="244">E277</f>
        <v>0.93</v>
      </c>
      <c r="F278">
        <v>4790000</v>
      </c>
      <c r="G278" s="23">
        <v>50000</v>
      </c>
      <c r="H278" s="23">
        <v>0</v>
      </c>
      <c r="I278" s="23">
        <f t="shared" si="234"/>
        <v>4454700</v>
      </c>
      <c r="J278" s="23">
        <f t="shared" si="235"/>
        <v>46500</v>
      </c>
      <c r="K278" s="23">
        <f t="shared" si="236"/>
        <v>0</v>
      </c>
    </row>
    <row r="279" spans="1:11">
      <c r="A279" s="23">
        <v>10</v>
      </c>
      <c r="B279" s="23" t="str">
        <f>B278</f>
        <v>Commercial_PV</v>
      </c>
      <c r="C279" s="23">
        <f>C278+5</f>
        <v>2015</v>
      </c>
      <c r="D279" s="23">
        <f t="shared" si="243"/>
        <v>2009</v>
      </c>
      <c r="E279" s="23">
        <f t="shared" si="244"/>
        <v>0.93</v>
      </c>
      <c r="F279">
        <v>3840000</v>
      </c>
      <c r="G279" s="23">
        <v>48000</v>
      </c>
      <c r="H279" s="23">
        <v>0</v>
      </c>
      <c r="I279" s="23">
        <f t="shared" si="234"/>
        <v>3571200</v>
      </c>
      <c r="J279" s="23">
        <f t="shared" si="235"/>
        <v>44640</v>
      </c>
      <c r="K279" s="23">
        <f t="shared" si="236"/>
        <v>0</v>
      </c>
    </row>
    <row r="280" spans="1:11">
      <c r="A280" s="23">
        <v>10</v>
      </c>
      <c r="B280" s="23" t="str">
        <f t="shared" ref="B280:B286" si="245">B279</f>
        <v>Commercial_PV</v>
      </c>
      <c r="C280" s="23">
        <f t="shared" ref="C280:C286" si="246">C279+5</f>
        <v>2020</v>
      </c>
      <c r="D280" s="23">
        <f t="shared" si="243"/>
        <v>2009</v>
      </c>
      <c r="E280" s="23">
        <f t="shared" si="244"/>
        <v>0.93</v>
      </c>
      <c r="F280">
        <v>3340000</v>
      </c>
      <c r="G280" s="23">
        <v>45000</v>
      </c>
      <c r="H280" s="23">
        <v>0</v>
      </c>
      <c r="I280" s="23">
        <f t="shared" ref="I280:I296" si="247">F280*$E280</f>
        <v>3106200</v>
      </c>
      <c r="J280" s="23">
        <f t="shared" ref="J280:J296" si="248">G280*$E280</f>
        <v>41850</v>
      </c>
      <c r="K280" s="23">
        <f t="shared" ref="K280:K296" si="249">H280*$E280</f>
        <v>0</v>
      </c>
    </row>
    <row r="281" spans="1:11">
      <c r="A281" s="23">
        <v>10</v>
      </c>
      <c r="B281" s="23" t="str">
        <f t="shared" si="245"/>
        <v>Commercial_PV</v>
      </c>
      <c r="C281" s="23">
        <f t="shared" si="246"/>
        <v>2025</v>
      </c>
      <c r="D281" s="23">
        <f t="shared" si="243"/>
        <v>2009</v>
      </c>
      <c r="E281" s="23">
        <f t="shared" si="244"/>
        <v>0.93</v>
      </c>
      <c r="F281">
        <v>3090000</v>
      </c>
      <c r="G281" s="23">
        <v>43000</v>
      </c>
      <c r="H281" s="23">
        <v>0</v>
      </c>
      <c r="I281" s="23">
        <f t="shared" si="247"/>
        <v>2873700</v>
      </c>
      <c r="J281" s="23">
        <f t="shared" si="248"/>
        <v>39990</v>
      </c>
      <c r="K281" s="23">
        <f t="shared" si="249"/>
        <v>0</v>
      </c>
    </row>
    <row r="282" spans="1:11">
      <c r="A282" s="23">
        <v>10</v>
      </c>
      <c r="B282" s="23" t="str">
        <f t="shared" si="245"/>
        <v>Commercial_PV</v>
      </c>
      <c r="C282" s="23">
        <f t="shared" si="246"/>
        <v>2030</v>
      </c>
      <c r="D282" s="23">
        <f t="shared" si="243"/>
        <v>2009</v>
      </c>
      <c r="E282" s="23">
        <f t="shared" si="244"/>
        <v>0.93</v>
      </c>
      <c r="F282">
        <v>2960000</v>
      </c>
      <c r="G282" s="23">
        <v>41000</v>
      </c>
      <c r="H282" s="23">
        <v>0</v>
      </c>
      <c r="I282" s="23">
        <f t="shared" si="247"/>
        <v>2752800</v>
      </c>
      <c r="J282" s="23">
        <f t="shared" si="248"/>
        <v>38130</v>
      </c>
      <c r="K282" s="23">
        <f t="shared" si="249"/>
        <v>0</v>
      </c>
    </row>
    <row r="283" spans="1:11">
      <c r="A283" s="23">
        <v>10</v>
      </c>
      <c r="B283" s="23" t="str">
        <f t="shared" si="245"/>
        <v>Commercial_PV</v>
      </c>
      <c r="C283" s="23">
        <f t="shared" si="246"/>
        <v>2035</v>
      </c>
      <c r="D283" s="23">
        <f t="shared" si="243"/>
        <v>2009</v>
      </c>
      <c r="E283" s="23">
        <f t="shared" si="244"/>
        <v>0.93</v>
      </c>
      <c r="F283">
        <v>2860000</v>
      </c>
      <c r="G283" s="23">
        <v>39000</v>
      </c>
      <c r="H283" s="23">
        <v>0</v>
      </c>
      <c r="I283" s="23">
        <f t="shared" si="247"/>
        <v>2659800</v>
      </c>
      <c r="J283" s="23">
        <f t="shared" si="248"/>
        <v>36270</v>
      </c>
      <c r="K283" s="23">
        <f t="shared" si="249"/>
        <v>0</v>
      </c>
    </row>
    <row r="284" spans="1:11">
      <c r="A284" s="23">
        <v>10</v>
      </c>
      <c r="B284" s="23" t="str">
        <f t="shared" si="245"/>
        <v>Commercial_PV</v>
      </c>
      <c r="C284" s="23">
        <f t="shared" si="246"/>
        <v>2040</v>
      </c>
      <c r="D284" s="23">
        <f t="shared" si="243"/>
        <v>2009</v>
      </c>
      <c r="E284" s="23">
        <f t="shared" si="244"/>
        <v>0.93</v>
      </c>
      <c r="F284">
        <v>2770000</v>
      </c>
      <c r="G284" s="23">
        <v>37000</v>
      </c>
      <c r="H284" s="23">
        <v>0</v>
      </c>
      <c r="I284" s="23">
        <f t="shared" si="247"/>
        <v>2576100</v>
      </c>
      <c r="J284" s="23">
        <f t="shared" si="248"/>
        <v>34410</v>
      </c>
      <c r="K284" s="23">
        <f t="shared" si="249"/>
        <v>0</v>
      </c>
    </row>
    <row r="285" spans="1:11">
      <c r="A285" s="23">
        <v>10</v>
      </c>
      <c r="B285" s="23" t="str">
        <f t="shared" si="245"/>
        <v>Commercial_PV</v>
      </c>
      <c r="C285" s="23">
        <f t="shared" si="246"/>
        <v>2045</v>
      </c>
      <c r="D285" s="23">
        <f t="shared" si="243"/>
        <v>2009</v>
      </c>
      <c r="E285" s="23">
        <f t="shared" si="244"/>
        <v>0.93</v>
      </c>
      <c r="F285">
        <v>2690000</v>
      </c>
      <c r="G285" s="23">
        <v>35000</v>
      </c>
      <c r="H285" s="23">
        <v>0</v>
      </c>
      <c r="I285" s="23">
        <f t="shared" si="247"/>
        <v>2501700</v>
      </c>
      <c r="J285" s="23">
        <f t="shared" si="248"/>
        <v>32550</v>
      </c>
      <c r="K285" s="23">
        <f t="shared" si="249"/>
        <v>0</v>
      </c>
    </row>
    <row r="286" spans="1:11">
      <c r="A286" s="23">
        <v>10</v>
      </c>
      <c r="B286" s="23" t="str">
        <f t="shared" si="245"/>
        <v>Commercial_PV</v>
      </c>
      <c r="C286" s="23">
        <f t="shared" si="246"/>
        <v>2050</v>
      </c>
      <c r="D286" s="23">
        <f t="shared" si="243"/>
        <v>2009</v>
      </c>
      <c r="E286" s="23">
        <f t="shared" si="244"/>
        <v>0.93</v>
      </c>
      <c r="F286">
        <v>2620000</v>
      </c>
      <c r="G286" s="23">
        <v>33000</v>
      </c>
      <c r="H286" s="23">
        <v>0</v>
      </c>
      <c r="I286" s="23">
        <f t="shared" si="247"/>
        <v>2436600</v>
      </c>
      <c r="J286" s="23">
        <f t="shared" si="248"/>
        <v>30690</v>
      </c>
      <c r="K286" s="23">
        <f t="shared" si="249"/>
        <v>0</v>
      </c>
    </row>
    <row r="287" spans="1:11">
      <c r="A287" s="23">
        <v>10</v>
      </c>
      <c r="B287" s="23" t="str">
        <f>generator_info!C54</f>
        <v>Central_PV</v>
      </c>
      <c r="C287" s="23">
        <f>generator_info!D54</f>
        <v>2010</v>
      </c>
      <c r="D287" s="23">
        <f t="shared" si="243"/>
        <v>2009</v>
      </c>
      <c r="E287" s="23">
        <f t="shared" si="244"/>
        <v>0.93</v>
      </c>
      <c r="F287">
        <v>3000000</v>
      </c>
      <c r="G287" s="23">
        <v>50000</v>
      </c>
      <c r="H287" s="23">
        <v>0</v>
      </c>
      <c r="I287" s="23">
        <f t="shared" si="247"/>
        <v>2790000</v>
      </c>
      <c r="J287" s="23">
        <f t="shared" si="248"/>
        <v>46500</v>
      </c>
      <c r="K287" s="23">
        <f t="shared" si="249"/>
        <v>0</v>
      </c>
    </row>
    <row r="288" spans="1:11">
      <c r="A288" s="23">
        <v>10</v>
      </c>
      <c r="B288" t="str">
        <f>B287</f>
        <v>Central_PV</v>
      </c>
      <c r="C288">
        <f>C287+5</f>
        <v>2015</v>
      </c>
      <c r="D288" s="23">
        <f t="shared" si="243"/>
        <v>2009</v>
      </c>
      <c r="E288" s="23">
        <f t="shared" si="244"/>
        <v>0.93</v>
      </c>
      <c r="F288">
        <v>2620000</v>
      </c>
      <c r="G288" s="23">
        <v>48000</v>
      </c>
      <c r="H288" s="23">
        <v>0</v>
      </c>
      <c r="I288" s="23">
        <f t="shared" si="247"/>
        <v>2436600</v>
      </c>
      <c r="J288" s="23">
        <f t="shared" si="248"/>
        <v>44640</v>
      </c>
      <c r="K288" s="23">
        <f t="shared" si="249"/>
        <v>0</v>
      </c>
    </row>
    <row r="289" spans="1:11">
      <c r="A289" s="23">
        <v>10</v>
      </c>
      <c r="B289" s="23" t="str">
        <f t="shared" ref="B289:B295" si="250">B288</f>
        <v>Central_PV</v>
      </c>
      <c r="C289" s="23">
        <f t="shared" ref="C289:C295" si="251">C288+5</f>
        <v>2020</v>
      </c>
      <c r="D289" s="23">
        <f t="shared" si="243"/>
        <v>2009</v>
      </c>
      <c r="E289" s="23">
        <f t="shared" si="244"/>
        <v>0.93</v>
      </c>
      <c r="F289">
        <v>2510000</v>
      </c>
      <c r="G289" s="23">
        <v>45000</v>
      </c>
      <c r="H289" s="23">
        <v>0</v>
      </c>
      <c r="I289" s="23">
        <f t="shared" si="247"/>
        <v>2334300</v>
      </c>
      <c r="J289" s="23">
        <f t="shared" si="248"/>
        <v>41850</v>
      </c>
      <c r="K289" s="23">
        <f t="shared" si="249"/>
        <v>0</v>
      </c>
    </row>
    <row r="290" spans="1:11">
      <c r="A290" s="23">
        <v>10</v>
      </c>
      <c r="B290" s="23" t="str">
        <f t="shared" si="250"/>
        <v>Central_PV</v>
      </c>
      <c r="C290" s="23">
        <f t="shared" si="251"/>
        <v>2025</v>
      </c>
      <c r="D290" s="23">
        <f t="shared" si="243"/>
        <v>2009</v>
      </c>
      <c r="E290" s="23">
        <f t="shared" si="244"/>
        <v>0.93</v>
      </c>
      <c r="F290">
        <v>2410000</v>
      </c>
      <c r="G290" s="23">
        <v>43000</v>
      </c>
      <c r="H290" s="23">
        <v>0</v>
      </c>
      <c r="I290" s="23">
        <f t="shared" si="247"/>
        <v>2241300</v>
      </c>
      <c r="J290" s="23">
        <f t="shared" si="248"/>
        <v>39990</v>
      </c>
      <c r="K290" s="23">
        <f t="shared" si="249"/>
        <v>0</v>
      </c>
    </row>
    <row r="291" spans="1:11">
      <c r="A291" s="23">
        <v>10</v>
      </c>
      <c r="B291" s="23" t="str">
        <f t="shared" si="250"/>
        <v>Central_PV</v>
      </c>
      <c r="C291" s="23">
        <f t="shared" si="251"/>
        <v>2030</v>
      </c>
      <c r="D291" s="23">
        <f t="shared" ref="D291:D295" si="252">D290</f>
        <v>2009</v>
      </c>
      <c r="E291" s="23">
        <f t="shared" ref="E291:E295" si="253">E290</f>
        <v>0.93</v>
      </c>
      <c r="F291">
        <v>2310000</v>
      </c>
      <c r="G291" s="23">
        <v>41000</v>
      </c>
      <c r="H291" s="23">
        <v>0</v>
      </c>
      <c r="I291" s="23">
        <f t="shared" si="247"/>
        <v>2148300</v>
      </c>
      <c r="J291" s="23">
        <f t="shared" si="248"/>
        <v>38130</v>
      </c>
      <c r="K291" s="23">
        <f t="shared" si="249"/>
        <v>0</v>
      </c>
    </row>
    <row r="292" spans="1:11">
      <c r="A292" s="23">
        <v>10</v>
      </c>
      <c r="B292" s="23" t="str">
        <f t="shared" si="250"/>
        <v>Central_PV</v>
      </c>
      <c r="C292" s="23">
        <f t="shared" si="251"/>
        <v>2035</v>
      </c>
      <c r="D292" s="23">
        <f t="shared" si="252"/>
        <v>2009</v>
      </c>
      <c r="E292" s="23">
        <f t="shared" si="253"/>
        <v>0.93</v>
      </c>
      <c r="F292">
        <v>2230000</v>
      </c>
      <c r="G292" s="23">
        <v>39000</v>
      </c>
      <c r="H292" s="23">
        <v>0</v>
      </c>
      <c r="I292" s="23">
        <f t="shared" si="247"/>
        <v>2073900</v>
      </c>
      <c r="J292" s="23">
        <f t="shared" si="248"/>
        <v>36270</v>
      </c>
      <c r="K292" s="23">
        <f t="shared" si="249"/>
        <v>0</v>
      </c>
    </row>
    <row r="293" spans="1:11">
      <c r="A293" s="23">
        <v>10</v>
      </c>
      <c r="B293" s="23" t="str">
        <f t="shared" si="250"/>
        <v>Central_PV</v>
      </c>
      <c r="C293" s="23">
        <f t="shared" si="251"/>
        <v>2040</v>
      </c>
      <c r="D293" s="23">
        <f t="shared" si="252"/>
        <v>2009</v>
      </c>
      <c r="E293" s="23">
        <f t="shared" si="253"/>
        <v>0.93</v>
      </c>
      <c r="F293">
        <v>2160000</v>
      </c>
      <c r="G293" s="23">
        <v>37000</v>
      </c>
      <c r="H293" s="23">
        <v>0</v>
      </c>
      <c r="I293" s="23">
        <f t="shared" si="247"/>
        <v>2008800</v>
      </c>
      <c r="J293" s="23">
        <f t="shared" si="248"/>
        <v>34410</v>
      </c>
      <c r="K293" s="23">
        <f t="shared" si="249"/>
        <v>0</v>
      </c>
    </row>
    <row r="294" spans="1:11">
      <c r="A294" s="23">
        <v>10</v>
      </c>
      <c r="B294" s="23" t="str">
        <f t="shared" si="250"/>
        <v>Central_PV</v>
      </c>
      <c r="C294" s="23">
        <f t="shared" si="251"/>
        <v>2045</v>
      </c>
      <c r="D294" s="23">
        <f t="shared" si="252"/>
        <v>2009</v>
      </c>
      <c r="E294" s="23">
        <f t="shared" si="253"/>
        <v>0.93</v>
      </c>
      <c r="F294">
        <v>2090000</v>
      </c>
      <c r="G294" s="23">
        <v>35000</v>
      </c>
      <c r="H294" s="23">
        <v>0</v>
      </c>
      <c r="I294" s="23">
        <f t="shared" si="247"/>
        <v>1943700</v>
      </c>
      <c r="J294" s="23">
        <f t="shared" si="248"/>
        <v>32550</v>
      </c>
      <c r="K294" s="23">
        <f t="shared" si="249"/>
        <v>0</v>
      </c>
    </row>
    <row r="295" spans="1:11">
      <c r="A295" s="23">
        <v>10</v>
      </c>
      <c r="B295" s="23" t="str">
        <f t="shared" si="250"/>
        <v>Central_PV</v>
      </c>
      <c r="C295" s="23">
        <f t="shared" si="251"/>
        <v>2050</v>
      </c>
      <c r="D295" s="23">
        <f t="shared" si="252"/>
        <v>2009</v>
      </c>
      <c r="E295" s="23">
        <f t="shared" si="253"/>
        <v>0.93</v>
      </c>
      <c r="F295">
        <v>2030000</v>
      </c>
      <c r="G295" s="23">
        <v>33000</v>
      </c>
      <c r="H295" s="23">
        <v>0</v>
      </c>
      <c r="I295" s="23">
        <f t="shared" si="247"/>
        <v>1887900</v>
      </c>
      <c r="J295" s="23">
        <f t="shared" si="248"/>
        <v>30690</v>
      </c>
      <c r="K295" s="23">
        <f t="shared" si="249"/>
        <v>0</v>
      </c>
    </row>
    <row r="296" spans="1:11">
      <c r="A296" s="23">
        <v>10</v>
      </c>
      <c r="B296" s="23" t="str">
        <f>generator_info!C55</f>
        <v>CSP_Trough_No_Storage</v>
      </c>
      <c r="C296" s="23">
        <f>generator_info!D55</f>
        <v>2010</v>
      </c>
      <c r="D296" s="23">
        <f t="shared" ref="D296:D304" si="254">D295</f>
        <v>2009</v>
      </c>
      <c r="E296" s="23">
        <f t="shared" ref="E296:E304" si="255">E295</f>
        <v>0.93</v>
      </c>
      <c r="F296">
        <v>4910000</v>
      </c>
      <c r="G296">
        <v>50000</v>
      </c>
      <c r="H296">
        <v>0</v>
      </c>
      <c r="I296">
        <f t="shared" si="247"/>
        <v>4566300</v>
      </c>
      <c r="J296">
        <f t="shared" si="248"/>
        <v>46500</v>
      </c>
      <c r="K296">
        <f t="shared" si="249"/>
        <v>0</v>
      </c>
    </row>
    <row r="297" spans="1:11">
      <c r="A297" s="23">
        <v>10</v>
      </c>
      <c r="B297" s="23" t="str">
        <f>B296</f>
        <v>CSP_Trough_No_Storage</v>
      </c>
      <c r="C297" s="23">
        <f>C296+5</f>
        <v>2015</v>
      </c>
      <c r="D297" s="23">
        <f t="shared" si="254"/>
        <v>2009</v>
      </c>
      <c r="E297" s="23">
        <f t="shared" si="255"/>
        <v>0.93</v>
      </c>
      <c r="F297">
        <v>4720000</v>
      </c>
      <c r="G297" s="23">
        <v>50000</v>
      </c>
      <c r="H297" s="23">
        <v>0</v>
      </c>
      <c r="I297" s="23">
        <f t="shared" ref="I297:I304" si="256">F297*$E297</f>
        <v>4389600</v>
      </c>
      <c r="J297" s="23">
        <f t="shared" ref="J297:J304" si="257">G297*$E297</f>
        <v>46500</v>
      </c>
      <c r="K297" s="23">
        <f t="shared" ref="K297:K304" si="258">H297*$E297</f>
        <v>0</v>
      </c>
    </row>
    <row r="298" spans="1:11">
      <c r="A298" s="23">
        <v>10</v>
      </c>
      <c r="B298" s="23" t="str">
        <f t="shared" ref="B298:B304" si="259">B297</f>
        <v>CSP_Trough_No_Storage</v>
      </c>
      <c r="C298" s="23">
        <f t="shared" ref="C298:C304" si="260">C297+5</f>
        <v>2020</v>
      </c>
      <c r="D298" s="23">
        <f t="shared" si="254"/>
        <v>2009</v>
      </c>
      <c r="E298" s="23">
        <f t="shared" si="255"/>
        <v>0.93</v>
      </c>
      <c r="F298">
        <v>4540000</v>
      </c>
      <c r="G298" s="23">
        <v>50000</v>
      </c>
      <c r="H298" s="23">
        <v>0</v>
      </c>
      <c r="I298" s="23">
        <f t="shared" si="256"/>
        <v>4222200</v>
      </c>
      <c r="J298" s="23">
        <f t="shared" si="257"/>
        <v>46500</v>
      </c>
      <c r="K298" s="23">
        <f t="shared" si="258"/>
        <v>0</v>
      </c>
    </row>
    <row r="299" spans="1:11">
      <c r="A299" s="23">
        <v>10</v>
      </c>
      <c r="B299" s="23" t="str">
        <f t="shared" si="259"/>
        <v>CSP_Trough_No_Storage</v>
      </c>
      <c r="C299" s="23">
        <f t="shared" si="260"/>
        <v>2025</v>
      </c>
      <c r="D299" s="23">
        <f t="shared" si="254"/>
        <v>2009</v>
      </c>
      <c r="E299" s="23">
        <f t="shared" si="255"/>
        <v>0.93</v>
      </c>
      <c r="F299">
        <v>4350000</v>
      </c>
      <c r="G299" s="23">
        <v>50000</v>
      </c>
      <c r="H299" s="23">
        <v>0</v>
      </c>
      <c r="I299" s="23">
        <f t="shared" si="256"/>
        <v>4045500</v>
      </c>
      <c r="J299" s="23">
        <f t="shared" si="257"/>
        <v>46500</v>
      </c>
      <c r="K299" s="23">
        <f t="shared" si="258"/>
        <v>0</v>
      </c>
    </row>
    <row r="300" spans="1:11">
      <c r="A300" s="23">
        <v>10</v>
      </c>
      <c r="B300" s="23" t="str">
        <f t="shared" si="259"/>
        <v>CSP_Trough_No_Storage</v>
      </c>
      <c r="C300" s="23">
        <f t="shared" si="260"/>
        <v>2030</v>
      </c>
      <c r="D300" s="23">
        <f t="shared" si="254"/>
        <v>2009</v>
      </c>
      <c r="E300" s="23">
        <f t="shared" si="255"/>
        <v>0.93</v>
      </c>
      <c r="F300">
        <v>4170000</v>
      </c>
      <c r="G300" s="23">
        <v>50000</v>
      </c>
      <c r="H300" s="23">
        <v>0</v>
      </c>
      <c r="I300" s="23">
        <f t="shared" si="256"/>
        <v>3878100</v>
      </c>
      <c r="J300" s="23">
        <f t="shared" si="257"/>
        <v>46500</v>
      </c>
      <c r="K300" s="23">
        <f t="shared" si="258"/>
        <v>0</v>
      </c>
    </row>
    <row r="301" spans="1:11">
      <c r="A301" s="23">
        <v>10</v>
      </c>
      <c r="B301" s="23" t="str">
        <f t="shared" si="259"/>
        <v>CSP_Trough_No_Storage</v>
      </c>
      <c r="C301" s="23">
        <f t="shared" si="260"/>
        <v>2035</v>
      </c>
      <c r="D301" s="23">
        <f t="shared" si="254"/>
        <v>2009</v>
      </c>
      <c r="E301" s="23">
        <f t="shared" si="255"/>
        <v>0.93</v>
      </c>
      <c r="F301">
        <v>3987000</v>
      </c>
      <c r="G301" s="23">
        <v>50000</v>
      </c>
      <c r="H301" s="23">
        <v>0</v>
      </c>
      <c r="I301" s="23">
        <f t="shared" si="256"/>
        <v>3707910</v>
      </c>
      <c r="J301" s="23">
        <f t="shared" si="257"/>
        <v>46500</v>
      </c>
      <c r="K301" s="23">
        <f t="shared" si="258"/>
        <v>0</v>
      </c>
    </row>
    <row r="302" spans="1:11">
      <c r="A302" s="23">
        <v>10</v>
      </c>
      <c r="B302" s="23" t="str">
        <f t="shared" si="259"/>
        <v>CSP_Trough_No_Storage</v>
      </c>
      <c r="C302" s="23">
        <f t="shared" si="260"/>
        <v>2040</v>
      </c>
      <c r="D302" s="23">
        <f t="shared" si="254"/>
        <v>2009</v>
      </c>
      <c r="E302" s="23">
        <f t="shared" si="255"/>
        <v>0.93</v>
      </c>
      <c r="F302">
        <v>3800000</v>
      </c>
      <c r="G302" s="23">
        <v>50000</v>
      </c>
      <c r="H302" s="23">
        <v>0</v>
      </c>
      <c r="I302" s="23">
        <f t="shared" si="256"/>
        <v>3534000</v>
      </c>
      <c r="J302" s="23">
        <f t="shared" si="257"/>
        <v>46500</v>
      </c>
      <c r="K302" s="23">
        <f t="shared" si="258"/>
        <v>0</v>
      </c>
    </row>
    <row r="303" spans="1:11">
      <c r="A303" s="23">
        <v>10</v>
      </c>
      <c r="B303" s="23" t="str">
        <f t="shared" si="259"/>
        <v>CSP_Trough_No_Storage</v>
      </c>
      <c r="C303" s="23">
        <f t="shared" si="260"/>
        <v>2045</v>
      </c>
      <c r="D303" s="23">
        <f t="shared" si="254"/>
        <v>2009</v>
      </c>
      <c r="E303" s="23">
        <f t="shared" si="255"/>
        <v>0.93</v>
      </c>
      <c r="F303">
        <v>3620000</v>
      </c>
      <c r="G303" s="23">
        <v>50000</v>
      </c>
      <c r="H303" s="23">
        <v>0</v>
      </c>
      <c r="I303" s="23">
        <f t="shared" si="256"/>
        <v>3366600</v>
      </c>
      <c r="J303" s="23">
        <f t="shared" si="257"/>
        <v>46500</v>
      </c>
      <c r="K303" s="23">
        <f t="shared" si="258"/>
        <v>0</v>
      </c>
    </row>
    <row r="304" spans="1:11">
      <c r="A304" s="23">
        <v>10</v>
      </c>
      <c r="B304" s="23" t="str">
        <f t="shared" si="259"/>
        <v>CSP_Trough_No_Storage</v>
      </c>
      <c r="C304" s="23">
        <f t="shared" si="260"/>
        <v>2050</v>
      </c>
      <c r="D304" s="23">
        <f t="shared" si="254"/>
        <v>2009</v>
      </c>
      <c r="E304" s="23">
        <f t="shared" si="255"/>
        <v>0.93</v>
      </c>
      <c r="F304">
        <v>3430000</v>
      </c>
      <c r="G304" s="23">
        <v>50000</v>
      </c>
      <c r="H304" s="23">
        <v>0</v>
      </c>
      <c r="I304" s="23">
        <f t="shared" si="256"/>
        <v>3189900</v>
      </c>
      <c r="J304" s="23">
        <f t="shared" si="257"/>
        <v>46500</v>
      </c>
      <c r="K304" s="23">
        <f t="shared" si="258"/>
        <v>0</v>
      </c>
    </row>
    <row r="305" spans="1:11">
      <c r="A305" s="23">
        <v>10</v>
      </c>
      <c r="B305" s="23" t="str">
        <f>generator_info!C56</f>
        <v>CSP_Trough_6h_Storage</v>
      </c>
      <c r="C305" s="23">
        <f>generator_info!D56</f>
        <v>2010</v>
      </c>
      <c r="D305" s="23">
        <f t="shared" ref="D305:D306" si="261">D304</f>
        <v>2009</v>
      </c>
      <c r="E305" s="23">
        <f t="shared" ref="E305:E306" si="262">E304</f>
        <v>0.93</v>
      </c>
      <c r="F305">
        <v>7060000</v>
      </c>
      <c r="G305" s="23">
        <v>50000</v>
      </c>
      <c r="H305" s="23">
        <v>0</v>
      </c>
      <c r="I305" s="23">
        <f t="shared" ref="I305:I313" si="263">F305*$E305</f>
        <v>6565800</v>
      </c>
      <c r="J305" s="23">
        <f t="shared" ref="J305:J313" si="264">G305*$E305</f>
        <v>46500</v>
      </c>
      <c r="K305" s="23">
        <f t="shared" ref="K305:K313" si="265">H305*$E305</f>
        <v>0</v>
      </c>
    </row>
    <row r="306" spans="1:11">
      <c r="A306" s="23">
        <v>10</v>
      </c>
      <c r="B306" t="str">
        <f>B305</f>
        <v>CSP_Trough_6h_Storage</v>
      </c>
      <c r="C306">
        <f>C305+5</f>
        <v>2015</v>
      </c>
      <c r="D306" s="23">
        <f t="shared" si="261"/>
        <v>2009</v>
      </c>
      <c r="E306" s="23">
        <f t="shared" si="262"/>
        <v>0.93</v>
      </c>
      <c r="F306">
        <v>6800000</v>
      </c>
      <c r="G306" s="23">
        <v>50000</v>
      </c>
      <c r="H306" s="23">
        <v>0</v>
      </c>
      <c r="I306" s="23">
        <f t="shared" si="263"/>
        <v>6324000</v>
      </c>
      <c r="J306" s="23">
        <f t="shared" si="264"/>
        <v>46500</v>
      </c>
      <c r="K306" s="23">
        <f t="shared" si="265"/>
        <v>0</v>
      </c>
    </row>
    <row r="307" spans="1:11">
      <c r="A307" s="23">
        <v>10</v>
      </c>
      <c r="B307" s="23" t="str">
        <f t="shared" ref="B307:B313" si="266">B306</f>
        <v>CSP_Trough_6h_Storage</v>
      </c>
      <c r="C307" s="23">
        <f t="shared" ref="C307:C313" si="267">C306+5</f>
        <v>2020</v>
      </c>
      <c r="D307" s="23">
        <f t="shared" ref="D307:D313" si="268">D306</f>
        <v>2009</v>
      </c>
      <c r="E307" s="23">
        <f t="shared" ref="E307:E313" si="269">E306</f>
        <v>0.93</v>
      </c>
      <c r="F307">
        <v>6530000</v>
      </c>
      <c r="G307" s="23">
        <v>50000</v>
      </c>
      <c r="H307" s="23">
        <v>0</v>
      </c>
      <c r="I307" s="23">
        <f t="shared" si="263"/>
        <v>6072900</v>
      </c>
      <c r="J307" s="23">
        <f t="shared" si="264"/>
        <v>46500</v>
      </c>
      <c r="K307" s="23">
        <f t="shared" si="265"/>
        <v>0</v>
      </c>
    </row>
    <row r="308" spans="1:11">
      <c r="A308" s="23">
        <v>10</v>
      </c>
      <c r="B308" s="23" t="str">
        <f t="shared" si="266"/>
        <v>CSP_Trough_6h_Storage</v>
      </c>
      <c r="C308" s="23">
        <f t="shared" si="267"/>
        <v>2025</v>
      </c>
      <c r="D308" s="23">
        <f t="shared" si="268"/>
        <v>2009</v>
      </c>
      <c r="E308" s="23">
        <f t="shared" si="269"/>
        <v>0.93</v>
      </c>
      <c r="F308">
        <v>5920000</v>
      </c>
      <c r="G308" s="23">
        <v>50000</v>
      </c>
      <c r="H308" s="23">
        <v>0</v>
      </c>
      <c r="I308" s="23">
        <f t="shared" si="263"/>
        <v>5505600</v>
      </c>
      <c r="J308" s="23">
        <f t="shared" si="264"/>
        <v>46500</v>
      </c>
      <c r="K308" s="23">
        <f t="shared" si="265"/>
        <v>0</v>
      </c>
    </row>
    <row r="309" spans="1:11">
      <c r="A309" s="23">
        <v>10</v>
      </c>
      <c r="B309" s="23" t="str">
        <f t="shared" si="266"/>
        <v>CSP_Trough_6h_Storage</v>
      </c>
      <c r="C309" s="23">
        <f t="shared" si="267"/>
        <v>2030</v>
      </c>
      <c r="D309" s="23">
        <f t="shared" si="268"/>
        <v>2009</v>
      </c>
      <c r="E309" s="23">
        <f t="shared" si="269"/>
        <v>0.93</v>
      </c>
      <c r="F309">
        <v>5310000</v>
      </c>
      <c r="G309" s="23">
        <v>50000</v>
      </c>
      <c r="H309" s="23">
        <v>0</v>
      </c>
      <c r="I309" s="23">
        <f t="shared" si="263"/>
        <v>4938300</v>
      </c>
      <c r="J309" s="23">
        <f t="shared" si="264"/>
        <v>46500</v>
      </c>
      <c r="K309" s="23">
        <f t="shared" si="265"/>
        <v>0</v>
      </c>
    </row>
    <row r="310" spans="1:11">
      <c r="A310" s="23">
        <v>10</v>
      </c>
      <c r="B310" s="23" t="str">
        <f t="shared" si="266"/>
        <v>CSP_Trough_6h_Storage</v>
      </c>
      <c r="C310" s="23">
        <f t="shared" si="267"/>
        <v>2035</v>
      </c>
      <c r="D310" s="23">
        <f t="shared" si="268"/>
        <v>2009</v>
      </c>
      <c r="E310" s="23">
        <f t="shared" si="269"/>
        <v>0.93</v>
      </c>
      <c r="F310">
        <v>4700000</v>
      </c>
      <c r="G310" s="23">
        <v>50000</v>
      </c>
      <c r="H310" s="23">
        <v>0</v>
      </c>
      <c r="I310" s="23">
        <f t="shared" si="263"/>
        <v>4371000</v>
      </c>
      <c r="J310" s="23">
        <f t="shared" si="264"/>
        <v>46500</v>
      </c>
      <c r="K310" s="23">
        <f t="shared" si="265"/>
        <v>0</v>
      </c>
    </row>
    <row r="311" spans="1:11">
      <c r="A311" s="23">
        <v>10</v>
      </c>
      <c r="B311" s="23" t="str">
        <f t="shared" si="266"/>
        <v>CSP_Trough_6h_Storage</v>
      </c>
      <c r="C311" s="23">
        <f t="shared" si="267"/>
        <v>2040</v>
      </c>
      <c r="D311" s="23">
        <f t="shared" si="268"/>
        <v>2009</v>
      </c>
      <c r="E311" s="23">
        <f t="shared" si="269"/>
        <v>0.93</v>
      </c>
      <c r="F311" s="23">
        <v>4700000</v>
      </c>
      <c r="G311" s="23">
        <v>50000</v>
      </c>
      <c r="H311" s="23">
        <v>0</v>
      </c>
      <c r="I311" s="23">
        <f t="shared" si="263"/>
        <v>4371000</v>
      </c>
      <c r="J311" s="23">
        <f t="shared" si="264"/>
        <v>46500</v>
      </c>
      <c r="K311" s="23">
        <f t="shared" si="265"/>
        <v>0</v>
      </c>
    </row>
    <row r="312" spans="1:11">
      <c r="A312" s="23">
        <v>10</v>
      </c>
      <c r="B312" s="23" t="str">
        <f t="shared" si="266"/>
        <v>CSP_Trough_6h_Storage</v>
      </c>
      <c r="C312" s="23">
        <f t="shared" si="267"/>
        <v>2045</v>
      </c>
      <c r="D312" s="23">
        <f t="shared" si="268"/>
        <v>2009</v>
      </c>
      <c r="E312" s="23">
        <f t="shared" si="269"/>
        <v>0.93</v>
      </c>
      <c r="F312" s="23">
        <v>4700000</v>
      </c>
      <c r="G312" s="23">
        <v>50000</v>
      </c>
      <c r="H312" s="23">
        <v>0</v>
      </c>
      <c r="I312" s="23">
        <f t="shared" si="263"/>
        <v>4371000</v>
      </c>
      <c r="J312" s="23">
        <f t="shared" si="264"/>
        <v>46500</v>
      </c>
      <c r="K312" s="23">
        <f t="shared" si="265"/>
        <v>0</v>
      </c>
    </row>
    <row r="313" spans="1:11">
      <c r="A313" s="23">
        <v>10</v>
      </c>
      <c r="B313" s="23" t="str">
        <f t="shared" si="266"/>
        <v>CSP_Trough_6h_Storage</v>
      </c>
      <c r="C313" s="23">
        <f t="shared" si="267"/>
        <v>2050</v>
      </c>
      <c r="D313" s="23">
        <f t="shared" si="268"/>
        <v>2009</v>
      </c>
      <c r="E313" s="23">
        <f t="shared" si="269"/>
        <v>0.93</v>
      </c>
      <c r="F313" s="23">
        <v>4700000</v>
      </c>
      <c r="G313" s="23">
        <v>50000</v>
      </c>
      <c r="H313" s="23">
        <v>0</v>
      </c>
      <c r="I313" s="23">
        <f t="shared" si="263"/>
        <v>4371000</v>
      </c>
      <c r="J313" s="23">
        <f t="shared" si="264"/>
        <v>46500</v>
      </c>
      <c r="K313" s="23">
        <f t="shared" si="265"/>
        <v>0</v>
      </c>
    </row>
    <row r="314" spans="1:11" s="23" customFormat="1">
      <c r="A314" s="23">
        <v>10</v>
      </c>
      <c r="B314" s="23" t="str">
        <f>generator_info!C57</f>
        <v>Wind_EP</v>
      </c>
      <c r="D314" s="23">
        <f t="shared" ref="D314" si="270">D313</f>
        <v>2009</v>
      </c>
      <c r="E314" s="23">
        <f t="shared" ref="E314" si="271">E313</f>
        <v>0.93</v>
      </c>
      <c r="F314" s="23">
        <v>2060000</v>
      </c>
      <c r="G314" s="23">
        <v>60000</v>
      </c>
      <c r="H314" s="23">
        <v>0</v>
      </c>
      <c r="I314" s="23">
        <f t="shared" ref="I314" si="272">F314*$E314</f>
        <v>1915800</v>
      </c>
      <c r="J314" s="23">
        <f t="shared" ref="J314" si="273">G314*$E314</f>
        <v>55800</v>
      </c>
      <c r="K314" s="23">
        <f t="shared" ref="K314" si="274">H314*$E314</f>
        <v>0</v>
      </c>
    </row>
    <row r="315" spans="1:11">
      <c r="A315" s="23">
        <v>10</v>
      </c>
      <c r="B315" t="str">
        <f>generator_info!C58</f>
        <v>Wind</v>
      </c>
      <c r="C315">
        <f>generator_info!D58</f>
        <v>2010</v>
      </c>
      <c r="D315" s="23">
        <f>D313</f>
        <v>2009</v>
      </c>
      <c r="E315" s="23">
        <f>E313</f>
        <v>0.93</v>
      </c>
      <c r="F315">
        <v>1980000</v>
      </c>
      <c r="G315">
        <v>60000</v>
      </c>
      <c r="H315">
        <v>0</v>
      </c>
      <c r="I315" s="23">
        <f t="shared" ref="I315:I334" si="275">F315*$E315</f>
        <v>1841400</v>
      </c>
      <c r="J315" s="23">
        <f t="shared" ref="J315:J334" si="276">G315*$E315</f>
        <v>55800</v>
      </c>
      <c r="K315" s="23">
        <f t="shared" ref="K315:K334" si="277">H315*$E315</f>
        <v>0</v>
      </c>
    </row>
    <row r="316" spans="1:11">
      <c r="A316" s="23">
        <v>10</v>
      </c>
      <c r="B316" t="str">
        <f>B315</f>
        <v>Wind</v>
      </c>
      <c r="C316">
        <f>C315+5</f>
        <v>2015</v>
      </c>
      <c r="D316" s="23">
        <f t="shared" ref="D316:D326" si="278">D315</f>
        <v>2009</v>
      </c>
      <c r="E316" s="23">
        <f t="shared" ref="E316:E326" si="279">E315</f>
        <v>0.93</v>
      </c>
      <c r="F316" s="23">
        <v>1980000</v>
      </c>
      <c r="G316" s="23">
        <v>60000</v>
      </c>
      <c r="H316" s="23">
        <v>0</v>
      </c>
      <c r="I316" s="23">
        <f t="shared" si="275"/>
        <v>1841400</v>
      </c>
      <c r="J316" s="23">
        <f t="shared" si="276"/>
        <v>55800</v>
      </c>
      <c r="K316" s="23">
        <f t="shared" si="277"/>
        <v>0</v>
      </c>
    </row>
    <row r="317" spans="1:11">
      <c r="A317" s="23">
        <v>10</v>
      </c>
      <c r="B317" s="23" t="str">
        <f t="shared" ref="B317:B323" si="280">B316</f>
        <v>Wind</v>
      </c>
      <c r="C317" s="23">
        <f t="shared" ref="C317:C323" si="281">C316+5</f>
        <v>2020</v>
      </c>
      <c r="D317" s="23">
        <f t="shared" si="278"/>
        <v>2009</v>
      </c>
      <c r="E317" s="23">
        <f t="shared" si="279"/>
        <v>0.93</v>
      </c>
      <c r="F317" s="23">
        <v>1980000</v>
      </c>
      <c r="G317" s="23">
        <v>60000</v>
      </c>
      <c r="H317" s="23">
        <v>0</v>
      </c>
      <c r="I317" s="23">
        <f t="shared" si="275"/>
        <v>1841400</v>
      </c>
      <c r="J317" s="23">
        <f t="shared" si="276"/>
        <v>55800</v>
      </c>
      <c r="K317" s="23">
        <f t="shared" si="277"/>
        <v>0</v>
      </c>
    </row>
    <row r="318" spans="1:11">
      <c r="A318" s="23">
        <v>10</v>
      </c>
      <c r="B318" s="23" t="str">
        <f t="shared" si="280"/>
        <v>Wind</v>
      </c>
      <c r="C318" s="23">
        <f t="shared" si="281"/>
        <v>2025</v>
      </c>
      <c r="D318" s="23">
        <f t="shared" si="278"/>
        <v>2009</v>
      </c>
      <c r="E318" s="23">
        <f t="shared" si="279"/>
        <v>0.93</v>
      </c>
      <c r="F318" s="23">
        <v>1980000</v>
      </c>
      <c r="G318" s="23">
        <v>60000</v>
      </c>
      <c r="H318" s="23">
        <v>0</v>
      </c>
      <c r="I318" s="23">
        <f t="shared" si="275"/>
        <v>1841400</v>
      </c>
      <c r="J318" s="23">
        <f t="shared" si="276"/>
        <v>55800</v>
      </c>
      <c r="K318" s="23">
        <f t="shared" si="277"/>
        <v>0</v>
      </c>
    </row>
    <row r="319" spans="1:11">
      <c r="A319" s="23">
        <v>10</v>
      </c>
      <c r="B319" s="23" t="str">
        <f t="shared" si="280"/>
        <v>Wind</v>
      </c>
      <c r="C319" s="23">
        <f t="shared" si="281"/>
        <v>2030</v>
      </c>
      <c r="D319" s="23">
        <f t="shared" si="278"/>
        <v>2009</v>
      </c>
      <c r="E319" s="23">
        <f t="shared" si="279"/>
        <v>0.93</v>
      </c>
      <c r="F319" s="23">
        <v>1980000</v>
      </c>
      <c r="G319" s="23">
        <v>60000</v>
      </c>
      <c r="H319" s="23">
        <v>0</v>
      </c>
      <c r="I319" s="23">
        <f t="shared" si="275"/>
        <v>1841400</v>
      </c>
      <c r="J319" s="23">
        <f t="shared" si="276"/>
        <v>55800</v>
      </c>
      <c r="K319" s="23">
        <f t="shared" si="277"/>
        <v>0</v>
      </c>
    </row>
    <row r="320" spans="1:11">
      <c r="A320" s="23">
        <v>10</v>
      </c>
      <c r="B320" s="23" t="str">
        <f t="shared" si="280"/>
        <v>Wind</v>
      </c>
      <c r="C320" s="23">
        <f t="shared" si="281"/>
        <v>2035</v>
      </c>
      <c r="D320" s="23">
        <f t="shared" si="278"/>
        <v>2009</v>
      </c>
      <c r="E320" s="23">
        <f t="shared" si="279"/>
        <v>0.93</v>
      </c>
      <c r="F320" s="23">
        <v>1980000</v>
      </c>
      <c r="G320" s="23">
        <v>60000</v>
      </c>
      <c r="H320" s="23">
        <v>0</v>
      </c>
      <c r="I320" s="23">
        <f t="shared" si="275"/>
        <v>1841400</v>
      </c>
      <c r="J320" s="23">
        <f t="shared" si="276"/>
        <v>55800</v>
      </c>
      <c r="K320" s="23">
        <f t="shared" si="277"/>
        <v>0</v>
      </c>
    </row>
    <row r="321" spans="1:12">
      <c r="A321" s="23">
        <v>10</v>
      </c>
      <c r="B321" s="23" t="str">
        <f t="shared" si="280"/>
        <v>Wind</v>
      </c>
      <c r="C321" s="23">
        <f t="shared" si="281"/>
        <v>2040</v>
      </c>
      <c r="D321" s="23">
        <f t="shared" si="278"/>
        <v>2009</v>
      </c>
      <c r="E321" s="23">
        <f t="shared" si="279"/>
        <v>0.93</v>
      </c>
      <c r="F321" s="23">
        <v>1980000</v>
      </c>
      <c r="G321" s="23">
        <v>60000</v>
      </c>
      <c r="H321" s="23">
        <v>0</v>
      </c>
      <c r="I321" s="23">
        <f t="shared" si="275"/>
        <v>1841400</v>
      </c>
      <c r="J321" s="23">
        <f t="shared" si="276"/>
        <v>55800</v>
      </c>
      <c r="K321" s="23">
        <f t="shared" si="277"/>
        <v>0</v>
      </c>
    </row>
    <row r="322" spans="1:12">
      <c r="A322" s="23">
        <v>10</v>
      </c>
      <c r="B322" s="23" t="str">
        <f t="shared" si="280"/>
        <v>Wind</v>
      </c>
      <c r="C322" s="23">
        <f t="shared" si="281"/>
        <v>2045</v>
      </c>
      <c r="D322" s="23">
        <f t="shared" si="278"/>
        <v>2009</v>
      </c>
      <c r="E322" s="23">
        <f t="shared" si="279"/>
        <v>0.93</v>
      </c>
      <c r="F322" s="23">
        <v>1980000</v>
      </c>
      <c r="G322" s="23">
        <v>60000</v>
      </c>
      <c r="H322" s="23">
        <v>0</v>
      </c>
      <c r="I322" s="23">
        <f t="shared" si="275"/>
        <v>1841400</v>
      </c>
      <c r="J322" s="23">
        <f t="shared" si="276"/>
        <v>55800</v>
      </c>
      <c r="K322" s="23">
        <f t="shared" si="277"/>
        <v>0</v>
      </c>
    </row>
    <row r="323" spans="1:12">
      <c r="A323" s="23">
        <v>10</v>
      </c>
      <c r="B323" s="23" t="str">
        <f t="shared" si="280"/>
        <v>Wind</v>
      </c>
      <c r="C323" s="23">
        <f t="shared" si="281"/>
        <v>2050</v>
      </c>
      <c r="D323" s="23">
        <f t="shared" si="278"/>
        <v>2009</v>
      </c>
      <c r="E323" s="23">
        <f t="shared" si="279"/>
        <v>0.93</v>
      </c>
      <c r="F323" s="23">
        <v>1980000</v>
      </c>
      <c r="G323" s="23">
        <v>60000</v>
      </c>
      <c r="H323" s="23">
        <v>0</v>
      </c>
      <c r="I323" s="23">
        <f t="shared" si="275"/>
        <v>1841400</v>
      </c>
      <c r="J323" s="23">
        <f t="shared" si="276"/>
        <v>55800</v>
      </c>
      <c r="K323" s="23">
        <f t="shared" si="277"/>
        <v>0</v>
      </c>
    </row>
    <row r="324" spans="1:12">
      <c r="A324" s="23">
        <v>10</v>
      </c>
      <c r="B324" t="str">
        <f>generator_info!C59</f>
        <v>Offshore_Wind</v>
      </c>
      <c r="C324">
        <f>generator_info!D59</f>
        <v>2010</v>
      </c>
      <c r="D324" s="23">
        <f t="shared" si="278"/>
        <v>2009</v>
      </c>
      <c r="E324" s="23">
        <f t="shared" si="279"/>
        <v>0.93</v>
      </c>
      <c r="F324">
        <v>3310000</v>
      </c>
      <c r="G324">
        <v>100000</v>
      </c>
      <c r="H324" s="23">
        <v>0</v>
      </c>
      <c r="I324" s="23">
        <f t="shared" si="275"/>
        <v>3078300</v>
      </c>
      <c r="J324" s="23">
        <f t="shared" si="276"/>
        <v>93000</v>
      </c>
      <c r="K324" s="23">
        <f t="shared" si="277"/>
        <v>0</v>
      </c>
    </row>
    <row r="325" spans="1:12">
      <c r="A325" s="23">
        <v>10</v>
      </c>
      <c r="B325" t="str">
        <f>B324</f>
        <v>Offshore_Wind</v>
      </c>
      <c r="C325">
        <f>C324+5</f>
        <v>2015</v>
      </c>
      <c r="D325" s="23">
        <f t="shared" si="278"/>
        <v>2009</v>
      </c>
      <c r="E325" s="23">
        <f t="shared" si="279"/>
        <v>0.93</v>
      </c>
      <c r="F325">
        <v>3230000</v>
      </c>
      <c r="G325" s="23">
        <v>100000</v>
      </c>
      <c r="H325" s="23">
        <v>0</v>
      </c>
      <c r="I325" s="23">
        <f t="shared" si="275"/>
        <v>3003900</v>
      </c>
      <c r="J325" s="23">
        <f t="shared" si="276"/>
        <v>93000</v>
      </c>
      <c r="K325" s="23">
        <f t="shared" si="277"/>
        <v>0</v>
      </c>
    </row>
    <row r="326" spans="1:12">
      <c r="A326" s="23">
        <v>10</v>
      </c>
      <c r="B326" s="23" t="str">
        <f t="shared" ref="B326:B332" si="282">B325</f>
        <v>Offshore_Wind</v>
      </c>
      <c r="C326" s="23">
        <f t="shared" ref="C326:C332" si="283">C325+5</f>
        <v>2020</v>
      </c>
      <c r="D326" s="23">
        <f t="shared" si="278"/>
        <v>2009</v>
      </c>
      <c r="E326" s="23">
        <f t="shared" si="279"/>
        <v>0.93</v>
      </c>
      <c r="F326">
        <v>3150000</v>
      </c>
      <c r="G326" s="23">
        <v>100000</v>
      </c>
      <c r="H326" s="23">
        <v>0</v>
      </c>
      <c r="I326" s="23">
        <f t="shared" si="275"/>
        <v>2929500</v>
      </c>
      <c r="J326" s="23">
        <f t="shared" si="276"/>
        <v>93000</v>
      </c>
      <c r="K326" s="23">
        <f t="shared" si="277"/>
        <v>0</v>
      </c>
    </row>
    <row r="327" spans="1:12">
      <c r="A327" s="23">
        <v>10</v>
      </c>
      <c r="B327" s="23" t="str">
        <f t="shared" si="282"/>
        <v>Offshore_Wind</v>
      </c>
      <c r="C327" s="23">
        <f t="shared" si="283"/>
        <v>2025</v>
      </c>
      <c r="D327" s="23">
        <f t="shared" ref="D327:D329" si="284">D326</f>
        <v>2009</v>
      </c>
      <c r="E327" s="23">
        <f t="shared" ref="E327:E329" si="285">E326</f>
        <v>0.93</v>
      </c>
      <c r="F327">
        <v>3070000</v>
      </c>
      <c r="G327" s="23">
        <v>100000</v>
      </c>
      <c r="H327" s="23">
        <v>0</v>
      </c>
      <c r="I327" s="23">
        <f t="shared" si="275"/>
        <v>2855100</v>
      </c>
      <c r="J327" s="23">
        <f t="shared" si="276"/>
        <v>93000</v>
      </c>
      <c r="K327" s="23">
        <f t="shared" si="277"/>
        <v>0</v>
      </c>
    </row>
    <row r="328" spans="1:12">
      <c r="A328" s="23">
        <v>10</v>
      </c>
      <c r="B328" s="23" t="str">
        <f t="shared" si="282"/>
        <v>Offshore_Wind</v>
      </c>
      <c r="C328" s="23">
        <f t="shared" si="283"/>
        <v>2030</v>
      </c>
      <c r="D328" s="23">
        <f t="shared" si="284"/>
        <v>2009</v>
      </c>
      <c r="E328" s="23">
        <f t="shared" si="285"/>
        <v>0.93</v>
      </c>
      <c r="F328">
        <v>2990000</v>
      </c>
      <c r="G328" s="23">
        <v>100000</v>
      </c>
      <c r="H328" s="23">
        <v>0</v>
      </c>
      <c r="I328" s="23">
        <f t="shared" si="275"/>
        <v>2780700</v>
      </c>
      <c r="J328" s="23">
        <f t="shared" si="276"/>
        <v>93000</v>
      </c>
      <c r="K328" s="23">
        <f t="shared" si="277"/>
        <v>0</v>
      </c>
    </row>
    <row r="329" spans="1:12">
      <c r="A329" s="23">
        <v>10</v>
      </c>
      <c r="B329" s="23" t="str">
        <f t="shared" si="282"/>
        <v>Offshore_Wind</v>
      </c>
      <c r="C329" s="23">
        <f t="shared" si="283"/>
        <v>2035</v>
      </c>
      <c r="D329" s="23">
        <f t="shared" si="284"/>
        <v>2009</v>
      </c>
      <c r="E329" s="23">
        <f t="shared" si="285"/>
        <v>0.93</v>
      </c>
      <c r="F329" s="23">
        <v>2990000</v>
      </c>
      <c r="G329" s="23">
        <v>100000</v>
      </c>
      <c r="H329" s="23">
        <v>0</v>
      </c>
      <c r="I329" s="23">
        <f t="shared" si="275"/>
        <v>2780700</v>
      </c>
      <c r="J329" s="23">
        <f t="shared" si="276"/>
        <v>93000</v>
      </c>
      <c r="K329" s="23">
        <f t="shared" si="277"/>
        <v>0</v>
      </c>
    </row>
    <row r="330" spans="1:12">
      <c r="A330" s="23">
        <v>10</v>
      </c>
      <c r="B330" s="23" t="str">
        <f t="shared" si="282"/>
        <v>Offshore_Wind</v>
      </c>
      <c r="C330" s="23">
        <f t="shared" si="283"/>
        <v>2040</v>
      </c>
      <c r="D330" s="23">
        <f t="shared" ref="D330:D333" si="286">D329</f>
        <v>2009</v>
      </c>
      <c r="E330" s="23">
        <f t="shared" ref="E330:E333" si="287">E329</f>
        <v>0.93</v>
      </c>
      <c r="F330" s="23">
        <v>2990000</v>
      </c>
      <c r="G330" s="23">
        <v>100000</v>
      </c>
      <c r="H330" s="23">
        <v>0</v>
      </c>
      <c r="I330" s="23">
        <f t="shared" si="275"/>
        <v>2780700</v>
      </c>
      <c r="J330" s="23">
        <f t="shared" si="276"/>
        <v>93000</v>
      </c>
      <c r="K330" s="23">
        <f t="shared" si="277"/>
        <v>0</v>
      </c>
    </row>
    <row r="331" spans="1:12">
      <c r="A331" s="23">
        <v>10</v>
      </c>
      <c r="B331" s="23" t="str">
        <f t="shared" si="282"/>
        <v>Offshore_Wind</v>
      </c>
      <c r="C331" s="23">
        <f t="shared" si="283"/>
        <v>2045</v>
      </c>
      <c r="D331" s="23">
        <f t="shared" si="286"/>
        <v>2009</v>
      </c>
      <c r="E331" s="23">
        <f t="shared" si="287"/>
        <v>0.93</v>
      </c>
      <c r="F331" s="23">
        <v>2990000</v>
      </c>
      <c r="G331" s="23">
        <v>100000</v>
      </c>
      <c r="H331" s="23">
        <v>0</v>
      </c>
      <c r="I331" s="23">
        <f t="shared" si="275"/>
        <v>2780700</v>
      </c>
      <c r="J331" s="23">
        <f t="shared" si="276"/>
        <v>93000</v>
      </c>
      <c r="K331" s="23">
        <f t="shared" si="277"/>
        <v>0</v>
      </c>
    </row>
    <row r="332" spans="1:12">
      <c r="A332" s="23">
        <v>10</v>
      </c>
      <c r="B332" s="23" t="str">
        <f t="shared" si="282"/>
        <v>Offshore_Wind</v>
      </c>
      <c r="C332" s="23">
        <f t="shared" si="283"/>
        <v>2050</v>
      </c>
      <c r="D332" s="23">
        <f t="shared" si="286"/>
        <v>2009</v>
      </c>
      <c r="E332" s="23">
        <f t="shared" si="287"/>
        <v>0.93</v>
      </c>
      <c r="F332" s="23">
        <v>2990000</v>
      </c>
      <c r="G332" s="23">
        <v>100000</v>
      </c>
      <c r="H332">
        <v>0</v>
      </c>
      <c r="I332" s="23">
        <f t="shared" si="275"/>
        <v>2780700</v>
      </c>
      <c r="J332" s="23">
        <f t="shared" si="276"/>
        <v>93000</v>
      </c>
      <c r="K332" s="23">
        <f t="shared" si="277"/>
        <v>0</v>
      </c>
    </row>
    <row r="333" spans="1:12">
      <c r="A333" s="23">
        <v>10</v>
      </c>
      <c r="B333" t="str">
        <f>generator_info!C60</f>
        <v>Hydro_NonPumped</v>
      </c>
      <c r="D333" s="23">
        <f t="shared" si="286"/>
        <v>2009</v>
      </c>
      <c r="E333" s="23">
        <f t="shared" si="287"/>
        <v>0.93</v>
      </c>
      <c r="F333">
        <v>3600000</v>
      </c>
      <c r="G333">
        <v>15000</v>
      </c>
      <c r="H333">
        <v>6</v>
      </c>
      <c r="I333">
        <f t="shared" si="275"/>
        <v>3348000</v>
      </c>
      <c r="J333">
        <f t="shared" si="276"/>
        <v>13950</v>
      </c>
      <c r="K333">
        <f t="shared" si="277"/>
        <v>5.58</v>
      </c>
    </row>
    <row r="334" spans="1:12">
      <c r="A334" s="23">
        <v>10</v>
      </c>
      <c r="B334" t="str">
        <f>generator_info!C61</f>
        <v>Hydro_Pumped</v>
      </c>
      <c r="D334" s="23">
        <f t="shared" ref="D334" si="288">D333</f>
        <v>2009</v>
      </c>
      <c r="E334" s="23">
        <f t="shared" ref="E334" si="289">E333</f>
        <v>0.93</v>
      </c>
      <c r="F334">
        <v>2230000</v>
      </c>
      <c r="G334">
        <v>30800</v>
      </c>
      <c r="H334">
        <v>0</v>
      </c>
      <c r="I334">
        <f t="shared" si="275"/>
        <v>2073900</v>
      </c>
      <c r="J334">
        <f t="shared" si="276"/>
        <v>28644</v>
      </c>
      <c r="K334">
        <f t="shared" si="277"/>
        <v>0</v>
      </c>
    </row>
    <row r="335" spans="1:12">
      <c r="A335" s="23">
        <v>10</v>
      </c>
      <c r="B335" t="str">
        <f>generator_info!C62</f>
        <v>Compressed_Air_Energy_Storage</v>
      </c>
      <c r="C335">
        <f>generator_info!D62</f>
        <v>2010</v>
      </c>
      <c r="D335" s="23">
        <f t="shared" ref="D335:D343" si="290">D334</f>
        <v>2009</v>
      </c>
      <c r="E335" s="23">
        <f t="shared" ref="E335:E343" si="291">E334</f>
        <v>0.93</v>
      </c>
      <c r="G335">
        <v>11600</v>
      </c>
      <c r="H335">
        <v>1.55</v>
      </c>
      <c r="I335" s="23">
        <v>763416.66669999994</v>
      </c>
      <c r="J335" s="23">
        <f t="shared" ref="J335:J344" si="292">G335*$E335</f>
        <v>10788</v>
      </c>
      <c r="K335" s="23">
        <f t="shared" ref="K335:K343" si="293">H335*$E335</f>
        <v>1.4415000000000002</v>
      </c>
      <c r="L335">
        <v>19085.416669999999</v>
      </c>
    </row>
    <row r="336" spans="1:12">
      <c r="A336" s="23">
        <v>10</v>
      </c>
      <c r="B336" t="str">
        <f>B335</f>
        <v>Compressed_Air_Energy_Storage</v>
      </c>
      <c r="C336">
        <f>C335+5</f>
        <v>2015</v>
      </c>
      <c r="D336" s="23">
        <f t="shared" si="290"/>
        <v>2009</v>
      </c>
      <c r="E336" s="23">
        <f t="shared" si="291"/>
        <v>0.93</v>
      </c>
      <c r="F336" s="23"/>
      <c r="G336" s="23">
        <v>11600</v>
      </c>
      <c r="H336" s="23">
        <v>1.55</v>
      </c>
      <c r="I336" s="23">
        <v>763416.66669999994</v>
      </c>
      <c r="J336" s="23">
        <f t="shared" si="292"/>
        <v>10788</v>
      </c>
      <c r="K336" s="23">
        <f t="shared" si="293"/>
        <v>1.4415000000000002</v>
      </c>
      <c r="L336" s="23">
        <v>19085.416669999999</v>
      </c>
    </row>
    <row r="337" spans="1:12">
      <c r="A337" s="23">
        <v>10</v>
      </c>
      <c r="B337" s="23" t="str">
        <f t="shared" ref="B337:B343" si="294">B336</f>
        <v>Compressed_Air_Energy_Storage</v>
      </c>
      <c r="C337" s="23">
        <f t="shared" ref="C337:C343" si="295">C336+5</f>
        <v>2020</v>
      </c>
      <c r="D337" s="23">
        <f t="shared" si="290"/>
        <v>2009</v>
      </c>
      <c r="E337" s="23">
        <f t="shared" si="291"/>
        <v>0.93</v>
      </c>
      <c r="F337" s="23"/>
      <c r="G337" s="23">
        <v>11600</v>
      </c>
      <c r="H337" s="23">
        <v>1.55</v>
      </c>
      <c r="I337" s="23">
        <v>763416.66669999994</v>
      </c>
      <c r="J337" s="23">
        <f t="shared" si="292"/>
        <v>10788</v>
      </c>
      <c r="K337" s="23">
        <f t="shared" si="293"/>
        <v>1.4415000000000002</v>
      </c>
      <c r="L337" s="23">
        <v>19085.416669999999</v>
      </c>
    </row>
    <row r="338" spans="1:12">
      <c r="A338" s="23">
        <v>10</v>
      </c>
      <c r="B338" s="23" t="str">
        <f t="shared" si="294"/>
        <v>Compressed_Air_Energy_Storage</v>
      </c>
      <c r="C338" s="23">
        <f t="shared" si="295"/>
        <v>2025</v>
      </c>
      <c r="D338" s="23">
        <f t="shared" si="290"/>
        <v>2009</v>
      </c>
      <c r="E338" s="23">
        <f t="shared" si="291"/>
        <v>0.93</v>
      </c>
      <c r="F338" s="23"/>
      <c r="G338" s="23">
        <v>11600</v>
      </c>
      <c r="H338" s="23">
        <v>1.55</v>
      </c>
      <c r="I338" s="23">
        <v>763416.66669999994</v>
      </c>
      <c r="J338" s="23">
        <f t="shared" si="292"/>
        <v>10788</v>
      </c>
      <c r="K338" s="23">
        <f t="shared" si="293"/>
        <v>1.4415000000000002</v>
      </c>
      <c r="L338" s="23">
        <v>19085.416669999999</v>
      </c>
    </row>
    <row r="339" spans="1:12">
      <c r="A339" s="23">
        <v>10</v>
      </c>
      <c r="B339" s="23" t="str">
        <f t="shared" si="294"/>
        <v>Compressed_Air_Energy_Storage</v>
      </c>
      <c r="C339" s="23">
        <f t="shared" si="295"/>
        <v>2030</v>
      </c>
      <c r="D339" s="23">
        <f t="shared" si="290"/>
        <v>2009</v>
      </c>
      <c r="E339" s="23">
        <f t="shared" si="291"/>
        <v>0.93</v>
      </c>
      <c r="F339" s="23"/>
      <c r="G339" s="23">
        <v>11600</v>
      </c>
      <c r="H339" s="23">
        <v>1.55</v>
      </c>
      <c r="I339" s="23">
        <v>763416.66669999994</v>
      </c>
      <c r="J339" s="23">
        <f t="shared" si="292"/>
        <v>10788</v>
      </c>
      <c r="K339" s="23">
        <f t="shared" si="293"/>
        <v>1.4415000000000002</v>
      </c>
      <c r="L339" s="23">
        <v>19085.416669999999</v>
      </c>
    </row>
    <row r="340" spans="1:12">
      <c r="A340" s="23">
        <v>10</v>
      </c>
      <c r="B340" s="23" t="str">
        <f t="shared" si="294"/>
        <v>Compressed_Air_Energy_Storage</v>
      </c>
      <c r="C340" s="23">
        <f t="shared" si="295"/>
        <v>2035</v>
      </c>
      <c r="D340" s="23">
        <f t="shared" si="290"/>
        <v>2009</v>
      </c>
      <c r="E340" s="23">
        <f t="shared" si="291"/>
        <v>0.93</v>
      </c>
      <c r="F340" s="23"/>
      <c r="G340" s="23">
        <v>11600</v>
      </c>
      <c r="H340" s="23">
        <v>1.55</v>
      </c>
      <c r="I340" s="23">
        <v>763416.66669999994</v>
      </c>
      <c r="J340" s="23">
        <f t="shared" si="292"/>
        <v>10788</v>
      </c>
      <c r="K340" s="23">
        <f t="shared" si="293"/>
        <v>1.4415000000000002</v>
      </c>
      <c r="L340" s="23">
        <v>19085.416669999999</v>
      </c>
    </row>
    <row r="341" spans="1:12">
      <c r="A341" s="23">
        <v>10</v>
      </c>
      <c r="B341" s="23" t="str">
        <f t="shared" si="294"/>
        <v>Compressed_Air_Energy_Storage</v>
      </c>
      <c r="C341" s="23">
        <f t="shared" si="295"/>
        <v>2040</v>
      </c>
      <c r="D341" s="23">
        <f t="shared" si="290"/>
        <v>2009</v>
      </c>
      <c r="E341" s="23">
        <f t="shared" si="291"/>
        <v>0.93</v>
      </c>
      <c r="F341" s="23"/>
      <c r="G341" s="23">
        <v>11600</v>
      </c>
      <c r="H341" s="23">
        <v>1.55</v>
      </c>
      <c r="I341" s="23">
        <v>763416.66669999994</v>
      </c>
      <c r="J341" s="23">
        <f t="shared" si="292"/>
        <v>10788</v>
      </c>
      <c r="K341" s="23">
        <f t="shared" si="293"/>
        <v>1.4415000000000002</v>
      </c>
      <c r="L341" s="23">
        <v>19085.416669999999</v>
      </c>
    </row>
    <row r="342" spans="1:12">
      <c r="A342" s="23">
        <v>10</v>
      </c>
      <c r="B342" s="23" t="str">
        <f t="shared" si="294"/>
        <v>Compressed_Air_Energy_Storage</v>
      </c>
      <c r="C342" s="23">
        <f t="shared" si="295"/>
        <v>2045</v>
      </c>
      <c r="D342" s="23">
        <f t="shared" si="290"/>
        <v>2009</v>
      </c>
      <c r="E342" s="23">
        <f t="shared" si="291"/>
        <v>0.93</v>
      </c>
      <c r="F342" s="23"/>
      <c r="G342" s="23">
        <v>11600</v>
      </c>
      <c r="H342" s="23">
        <v>1.55</v>
      </c>
      <c r="I342" s="23">
        <v>763416.66669999994</v>
      </c>
      <c r="J342" s="23">
        <f t="shared" si="292"/>
        <v>10788</v>
      </c>
      <c r="K342" s="23">
        <f t="shared" si="293"/>
        <v>1.4415000000000002</v>
      </c>
      <c r="L342" s="23">
        <v>19085.416669999999</v>
      </c>
    </row>
    <row r="343" spans="1:12">
      <c r="A343" s="23">
        <v>10</v>
      </c>
      <c r="B343" s="23" t="str">
        <f t="shared" si="294"/>
        <v>Compressed_Air_Energy_Storage</v>
      </c>
      <c r="C343" s="23">
        <f t="shared" si="295"/>
        <v>2050</v>
      </c>
      <c r="D343" s="23">
        <f t="shared" si="290"/>
        <v>2009</v>
      </c>
      <c r="E343" s="23">
        <f t="shared" si="291"/>
        <v>0.93</v>
      </c>
      <c r="F343" s="23"/>
      <c r="G343" s="23">
        <v>11600</v>
      </c>
      <c r="H343" s="23">
        <v>1.55</v>
      </c>
      <c r="I343" s="23">
        <v>763416.66669999994</v>
      </c>
      <c r="J343" s="23">
        <f t="shared" si="292"/>
        <v>10788</v>
      </c>
      <c r="K343" s="23">
        <f t="shared" si="293"/>
        <v>1.4415000000000002</v>
      </c>
      <c r="L343" s="23">
        <v>19085.416669999999</v>
      </c>
    </row>
    <row r="344" spans="1:12">
      <c r="A344" s="23">
        <v>10</v>
      </c>
      <c r="B344" s="23" t="str">
        <f>generator_info!C63</f>
        <v>Battery_Storage</v>
      </c>
      <c r="C344" s="23">
        <f>generator_info!D63</f>
        <v>2010</v>
      </c>
      <c r="D344" s="23">
        <f t="shared" ref="D344:D345" si="296">D343</f>
        <v>2009</v>
      </c>
      <c r="E344" s="23">
        <f t="shared" ref="E344:E345" si="297">E343</f>
        <v>0.93</v>
      </c>
      <c r="G344">
        <v>25200</v>
      </c>
      <c r="I344" s="23">
        <v>967588.00521512399</v>
      </c>
      <c r="J344" s="23">
        <f t="shared" si="292"/>
        <v>23436</v>
      </c>
      <c r="K344" s="23">
        <v>0</v>
      </c>
      <c r="L344">
        <v>338655.80182529334</v>
      </c>
    </row>
    <row r="345" spans="1:12">
      <c r="A345" s="23">
        <v>10</v>
      </c>
      <c r="B345" t="str">
        <f>B344</f>
        <v>Battery_Storage</v>
      </c>
      <c r="C345">
        <f>C344+5</f>
        <v>2015</v>
      </c>
      <c r="D345" s="23">
        <f t="shared" si="296"/>
        <v>2009</v>
      </c>
      <c r="E345" s="23">
        <f t="shared" si="297"/>
        <v>0.93</v>
      </c>
      <c r="G345" s="23">
        <v>25200</v>
      </c>
      <c r="H345" s="23"/>
      <c r="I345" s="23">
        <v>943337.67926988297</v>
      </c>
      <c r="J345" s="23">
        <f t="shared" ref="J345:J352" si="298">G345*$E345</f>
        <v>23436</v>
      </c>
      <c r="K345" s="23">
        <v>0</v>
      </c>
      <c r="L345">
        <v>330168.18774445896</v>
      </c>
    </row>
    <row r="346" spans="1:12">
      <c r="A346" s="23">
        <v>10</v>
      </c>
      <c r="B346" s="23" t="str">
        <f t="shared" ref="B346:B352" si="299">B345</f>
        <v>Battery_Storage</v>
      </c>
      <c r="C346" s="23">
        <f t="shared" ref="C346:C352" si="300">C345+5</f>
        <v>2020</v>
      </c>
      <c r="D346" s="23">
        <f t="shared" ref="D346:D352" si="301">D345</f>
        <v>2009</v>
      </c>
      <c r="E346" s="23">
        <f t="shared" ref="E346:E352" si="302">E345</f>
        <v>0.93</v>
      </c>
      <c r="G346" s="23">
        <v>25200</v>
      </c>
      <c r="H346" s="23"/>
      <c r="I346" s="23">
        <v>919087.35332464206</v>
      </c>
      <c r="J346" s="23">
        <f t="shared" si="298"/>
        <v>23436</v>
      </c>
      <c r="K346" s="23">
        <v>0</v>
      </c>
      <c r="L346">
        <v>321680.57366362453</v>
      </c>
    </row>
    <row r="347" spans="1:12">
      <c r="A347" s="23">
        <v>10</v>
      </c>
      <c r="B347" s="23" t="str">
        <f t="shared" si="299"/>
        <v>Battery_Storage</v>
      </c>
      <c r="C347" s="23">
        <f t="shared" si="300"/>
        <v>2025</v>
      </c>
      <c r="D347" s="23">
        <f t="shared" si="301"/>
        <v>2009</v>
      </c>
      <c r="E347" s="23">
        <f t="shared" si="302"/>
        <v>0.93</v>
      </c>
      <c r="F347" s="23"/>
      <c r="G347" s="23">
        <v>25200</v>
      </c>
      <c r="H347" s="23"/>
      <c r="I347" s="23">
        <v>894837.02737939998</v>
      </c>
      <c r="J347" s="23">
        <f t="shared" si="298"/>
        <v>23436</v>
      </c>
      <c r="K347" s="23">
        <v>0</v>
      </c>
      <c r="L347">
        <v>313192.95958279009</v>
      </c>
    </row>
    <row r="348" spans="1:12">
      <c r="A348" s="23">
        <v>10</v>
      </c>
      <c r="B348" s="23" t="str">
        <f t="shared" si="299"/>
        <v>Battery_Storage</v>
      </c>
      <c r="C348" s="23">
        <f t="shared" si="300"/>
        <v>2030</v>
      </c>
      <c r="D348" s="23">
        <f t="shared" si="301"/>
        <v>2009</v>
      </c>
      <c r="E348" s="23">
        <f t="shared" si="302"/>
        <v>0.93</v>
      </c>
      <c r="F348" s="23"/>
      <c r="G348" s="23">
        <v>25200</v>
      </c>
      <c r="H348" s="23"/>
      <c r="I348" s="23">
        <v>870586.70143415895</v>
      </c>
      <c r="J348" s="23">
        <f t="shared" si="298"/>
        <v>23436</v>
      </c>
      <c r="K348" s="23">
        <v>0</v>
      </c>
      <c r="L348">
        <v>304705.34550195566</v>
      </c>
    </row>
    <row r="349" spans="1:12">
      <c r="A349" s="23">
        <v>10</v>
      </c>
      <c r="B349" s="23" t="str">
        <f t="shared" si="299"/>
        <v>Battery_Storage</v>
      </c>
      <c r="C349" s="23">
        <f t="shared" si="300"/>
        <v>2035</v>
      </c>
      <c r="D349" s="23">
        <f t="shared" si="301"/>
        <v>2009</v>
      </c>
      <c r="E349" s="23">
        <f t="shared" si="302"/>
        <v>0.93</v>
      </c>
      <c r="F349" s="23"/>
      <c r="G349" s="23">
        <v>25200</v>
      </c>
      <c r="H349" s="23"/>
      <c r="I349" s="23">
        <v>846336.37548891804</v>
      </c>
      <c r="J349" s="23">
        <f t="shared" si="298"/>
        <v>23436</v>
      </c>
      <c r="K349" s="23">
        <v>0</v>
      </c>
      <c r="L349">
        <v>296217.73142112128</v>
      </c>
    </row>
    <row r="350" spans="1:12">
      <c r="A350" s="23">
        <v>10</v>
      </c>
      <c r="B350" s="23" t="str">
        <f t="shared" si="299"/>
        <v>Battery_Storage</v>
      </c>
      <c r="C350" s="23">
        <f t="shared" si="300"/>
        <v>2040</v>
      </c>
      <c r="D350" s="23">
        <f t="shared" si="301"/>
        <v>2009</v>
      </c>
      <c r="E350" s="23">
        <f t="shared" si="302"/>
        <v>0.93</v>
      </c>
      <c r="F350" s="23"/>
      <c r="G350" s="23">
        <v>25200</v>
      </c>
      <c r="H350" s="23"/>
      <c r="I350" s="23">
        <v>822086.04954367701</v>
      </c>
      <c r="J350" s="23">
        <f t="shared" si="298"/>
        <v>23436</v>
      </c>
      <c r="K350" s="23">
        <v>0</v>
      </c>
      <c r="L350">
        <v>287730.11734028679</v>
      </c>
    </row>
    <row r="351" spans="1:12">
      <c r="A351" s="23">
        <v>10</v>
      </c>
      <c r="B351" s="23" t="str">
        <f t="shared" si="299"/>
        <v>Battery_Storage</v>
      </c>
      <c r="C351" s="23">
        <f t="shared" si="300"/>
        <v>2045</v>
      </c>
      <c r="D351" s="23">
        <f t="shared" si="301"/>
        <v>2009</v>
      </c>
      <c r="E351" s="23">
        <f t="shared" si="302"/>
        <v>0.93</v>
      </c>
      <c r="F351" s="23"/>
      <c r="G351" s="23">
        <v>25200</v>
      </c>
      <c r="H351" s="23"/>
      <c r="I351" s="23">
        <v>797835.72359843599</v>
      </c>
      <c r="J351" s="23">
        <f t="shared" si="298"/>
        <v>23436</v>
      </c>
      <c r="K351" s="23">
        <v>0</v>
      </c>
      <c r="L351">
        <v>279242.50325945241</v>
      </c>
    </row>
    <row r="352" spans="1:12">
      <c r="A352" s="23">
        <v>10</v>
      </c>
      <c r="B352" s="23" t="str">
        <f t="shared" si="299"/>
        <v>Battery_Storage</v>
      </c>
      <c r="C352" s="23">
        <f t="shared" si="300"/>
        <v>2050</v>
      </c>
      <c r="D352" s="23">
        <f t="shared" si="301"/>
        <v>2009</v>
      </c>
      <c r="E352" s="23">
        <f t="shared" si="302"/>
        <v>0.93</v>
      </c>
      <c r="F352" s="23"/>
      <c r="G352" s="23">
        <v>25200</v>
      </c>
      <c r="H352" s="23"/>
      <c r="I352" s="23">
        <v>773585.39765319403</v>
      </c>
      <c r="J352" s="23">
        <f t="shared" si="298"/>
        <v>23436</v>
      </c>
      <c r="K352" s="23">
        <v>0</v>
      </c>
      <c r="L352">
        <v>270754.88917861797</v>
      </c>
    </row>
    <row r="353" spans="2:5">
      <c r="B353" s="23"/>
      <c r="C353" s="23"/>
      <c r="E353" s="23"/>
    </row>
  </sheetData>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2"/>
  <sheetViews>
    <sheetView tabSelected="1" topLeftCell="A299" workbookViewId="0">
      <selection activeCell="C353" sqref="C353"/>
    </sheetView>
  </sheetViews>
  <sheetFormatPr baseColWidth="10" defaultRowHeight="13" x14ac:dyDescent="0"/>
  <cols>
    <col min="1" max="1" width="10.7109375" style="23"/>
    <col min="2" max="2" width="37" bestFit="1" customWidth="1"/>
  </cols>
  <sheetData>
    <row r="1" spans="1:7">
      <c r="A1" s="23" t="str">
        <f>generator_costs!A6</f>
        <v>gen_costs_scenario_id</v>
      </c>
      <c r="B1" t="str">
        <f>generator_costs!B6</f>
        <v>technology</v>
      </c>
      <c r="C1" t="str">
        <f>generator_costs!C6</f>
        <v>year</v>
      </c>
      <c r="D1" t="str">
        <f>generator_costs!I6</f>
        <v>overnight_cost_$2007</v>
      </c>
      <c r="E1" s="23" t="str">
        <f>generator_costs!J6</f>
        <v>fixed_o_m_$2007</v>
      </c>
      <c r="F1" s="23" t="str">
        <f>generator_costs!K6</f>
        <v>var_o_m_$2007</v>
      </c>
      <c r="G1" s="23" t="str">
        <f>generator_costs!L6</f>
        <v>storage_energy_capacity_cost_$2007_per_mwh</v>
      </c>
    </row>
    <row r="2" spans="1:7">
      <c r="A2" s="23">
        <f>generator_costs!A7</f>
        <v>10</v>
      </c>
      <c r="B2" s="23" t="str">
        <f>generator_costs!B7</f>
        <v>CCGT</v>
      </c>
      <c r="C2" s="23">
        <f>generator_costs!C7</f>
        <v>2010</v>
      </c>
      <c r="D2" s="23">
        <f>generator_costs!I7</f>
        <v>1143900</v>
      </c>
      <c r="E2" s="23">
        <f>generator_costs!J7</f>
        <v>5868.3</v>
      </c>
      <c r="F2" s="23">
        <f>generator_costs!K7</f>
        <v>3.4131</v>
      </c>
      <c r="G2" s="23">
        <f>generator_costs!L7</f>
        <v>0</v>
      </c>
    </row>
    <row r="3" spans="1:7">
      <c r="A3" s="23">
        <f>generator_costs!A8</f>
        <v>10</v>
      </c>
      <c r="B3" s="23" t="str">
        <f>generator_costs!B8</f>
        <v>CCGT</v>
      </c>
      <c r="C3" s="23">
        <f>generator_costs!C8</f>
        <v>2015</v>
      </c>
      <c r="D3" s="23">
        <f>generator_costs!I8</f>
        <v>1143900</v>
      </c>
      <c r="E3" s="23">
        <f>generator_costs!J8</f>
        <v>5868.3</v>
      </c>
      <c r="F3" s="23">
        <f>generator_costs!K8</f>
        <v>3.4131</v>
      </c>
      <c r="G3" s="23">
        <f>generator_costs!L8</f>
        <v>0</v>
      </c>
    </row>
    <row r="4" spans="1:7">
      <c r="A4" s="23">
        <f>generator_costs!A9</f>
        <v>10</v>
      </c>
      <c r="B4" s="23" t="str">
        <f>generator_costs!B9</f>
        <v>CCGT</v>
      </c>
      <c r="C4" s="23">
        <f>generator_costs!C9</f>
        <v>2020</v>
      </c>
      <c r="D4" s="23">
        <f>generator_costs!I9</f>
        <v>1143900</v>
      </c>
      <c r="E4" s="23">
        <f>generator_costs!J9</f>
        <v>5868.3</v>
      </c>
      <c r="F4" s="23">
        <f>generator_costs!K9</f>
        <v>3.4131</v>
      </c>
      <c r="G4" s="23">
        <f>generator_costs!L9</f>
        <v>0</v>
      </c>
    </row>
    <row r="5" spans="1:7">
      <c r="A5" s="23">
        <f>generator_costs!A10</f>
        <v>10</v>
      </c>
      <c r="B5" s="23" t="str">
        <f>generator_costs!B10</f>
        <v>CCGT</v>
      </c>
      <c r="C5" s="23">
        <f>generator_costs!C10</f>
        <v>2025</v>
      </c>
      <c r="D5" s="23">
        <f>generator_costs!I10</f>
        <v>1143900</v>
      </c>
      <c r="E5" s="23">
        <f>generator_costs!J10</f>
        <v>5868.3</v>
      </c>
      <c r="F5" s="23">
        <f>generator_costs!K10</f>
        <v>3.4131</v>
      </c>
      <c r="G5" s="23">
        <f>generator_costs!L10</f>
        <v>0</v>
      </c>
    </row>
    <row r="6" spans="1:7">
      <c r="A6" s="23">
        <f>generator_costs!A11</f>
        <v>10</v>
      </c>
      <c r="B6" s="23" t="str">
        <f>generator_costs!B11</f>
        <v>CCGT</v>
      </c>
      <c r="C6" s="23">
        <f>generator_costs!C11</f>
        <v>2030</v>
      </c>
      <c r="D6" s="23">
        <f>generator_costs!I11</f>
        <v>1143900</v>
      </c>
      <c r="E6" s="23">
        <f>generator_costs!J11</f>
        <v>5868.3</v>
      </c>
      <c r="F6" s="23">
        <f>generator_costs!K11</f>
        <v>3.4131</v>
      </c>
      <c r="G6" s="23">
        <f>generator_costs!L11</f>
        <v>0</v>
      </c>
    </row>
    <row r="7" spans="1:7">
      <c r="A7" s="23">
        <f>generator_costs!A12</f>
        <v>10</v>
      </c>
      <c r="B7" s="23" t="str">
        <f>generator_costs!B12</f>
        <v>CCGT</v>
      </c>
      <c r="C7" s="23">
        <f>generator_costs!C12</f>
        <v>2035</v>
      </c>
      <c r="D7" s="23">
        <f>generator_costs!I12</f>
        <v>1143900</v>
      </c>
      <c r="E7" s="23">
        <f>generator_costs!J12</f>
        <v>5868.3</v>
      </c>
      <c r="F7" s="23">
        <f>generator_costs!K12</f>
        <v>3.4131</v>
      </c>
      <c r="G7" s="23">
        <f>generator_costs!L12</f>
        <v>0</v>
      </c>
    </row>
    <row r="8" spans="1:7">
      <c r="A8" s="23">
        <f>generator_costs!A13</f>
        <v>10</v>
      </c>
      <c r="B8" s="23" t="str">
        <f>generator_costs!B13</f>
        <v>CCGT</v>
      </c>
      <c r="C8" s="23">
        <f>generator_costs!C13</f>
        <v>2040</v>
      </c>
      <c r="D8" s="23">
        <f>generator_costs!I13</f>
        <v>1143900</v>
      </c>
      <c r="E8" s="23">
        <f>generator_costs!J13</f>
        <v>5868.3</v>
      </c>
      <c r="F8" s="23">
        <f>generator_costs!K13</f>
        <v>3.4131</v>
      </c>
      <c r="G8" s="23">
        <f>generator_costs!L13</f>
        <v>0</v>
      </c>
    </row>
    <row r="9" spans="1:7">
      <c r="A9" s="23">
        <f>generator_costs!A14</f>
        <v>10</v>
      </c>
      <c r="B9" s="23" t="str">
        <f>generator_costs!B14</f>
        <v>CCGT</v>
      </c>
      <c r="C9" s="23">
        <f>generator_costs!C14</f>
        <v>2045</v>
      </c>
      <c r="D9" s="23">
        <f>generator_costs!I14</f>
        <v>1143900</v>
      </c>
      <c r="E9" s="23">
        <f>generator_costs!J14</f>
        <v>5868.3</v>
      </c>
      <c r="F9" s="23">
        <f>generator_costs!K14</f>
        <v>3.4131</v>
      </c>
      <c r="G9" s="23">
        <f>generator_costs!L14</f>
        <v>0</v>
      </c>
    </row>
    <row r="10" spans="1:7">
      <c r="A10" s="23">
        <f>generator_costs!A15</f>
        <v>10</v>
      </c>
      <c r="B10" s="23" t="str">
        <f>generator_costs!B15</f>
        <v>CCGT</v>
      </c>
      <c r="C10" s="23">
        <f>generator_costs!C15</f>
        <v>2050</v>
      </c>
      <c r="D10" s="23">
        <f>generator_costs!I15</f>
        <v>1143900</v>
      </c>
      <c r="E10" s="23">
        <f>generator_costs!J15</f>
        <v>5868.3</v>
      </c>
      <c r="F10" s="23">
        <f>generator_costs!K15</f>
        <v>3.4131</v>
      </c>
      <c r="G10" s="23">
        <f>generator_costs!L15</f>
        <v>0</v>
      </c>
    </row>
    <row r="11" spans="1:7">
      <c r="A11" s="23">
        <f>generator_costs!A16</f>
        <v>10</v>
      </c>
      <c r="B11" s="23" t="str">
        <f>generator_costs!B16</f>
        <v>CCGT_Cogen</v>
      </c>
      <c r="C11" s="23">
        <f>generator_costs!C16</f>
        <v>2010</v>
      </c>
      <c r="D11" s="23">
        <f>generator_costs!I16</f>
        <v>857925</v>
      </c>
      <c r="E11" s="23">
        <f>generator_costs!J16</f>
        <v>4401.2250000000004</v>
      </c>
      <c r="F11" s="23">
        <f>generator_costs!K16</f>
        <v>3.4131</v>
      </c>
      <c r="G11" s="23">
        <f>generator_costs!L16</f>
        <v>0</v>
      </c>
    </row>
    <row r="12" spans="1:7">
      <c r="A12" s="23">
        <f>generator_costs!A17</f>
        <v>10</v>
      </c>
      <c r="B12" s="23" t="str">
        <f>generator_costs!B17</f>
        <v>CCGT_Cogen</v>
      </c>
      <c r="C12" s="23">
        <f>generator_costs!C17</f>
        <v>2015</v>
      </c>
      <c r="D12" s="23">
        <f>generator_costs!I17</f>
        <v>857925</v>
      </c>
      <c r="E12" s="23">
        <f>generator_costs!J17</f>
        <v>4401.2250000000004</v>
      </c>
      <c r="F12" s="23">
        <f>generator_costs!K17</f>
        <v>3.4131</v>
      </c>
      <c r="G12" s="23">
        <f>generator_costs!L17</f>
        <v>0</v>
      </c>
    </row>
    <row r="13" spans="1:7">
      <c r="A13" s="23">
        <f>generator_costs!A18</f>
        <v>10</v>
      </c>
      <c r="B13" s="23" t="str">
        <f>generator_costs!B18</f>
        <v>CCGT_Cogen</v>
      </c>
      <c r="C13" s="23">
        <f>generator_costs!C18</f>
        <v>2020</v>
      </c>
      <c r="D13" s="23">
        <f>generator_costs!I18</f>
        <v>857925</v>
      </c>
      <c r="E13" s="23">
        <f>generator_costs!J18</f>
        <v>4401.2250000000004</v>
      </c>
      <c r="F13" s="23">
        <f>generator_costs!K18</f>
        <v>3.4131</v>
      </c>
      <c r="G13" s="23">
        <f>generator_costs!L18</f>
        <v>0</v>
      </c>
    </row>
    <row r="14" spans="1:7">
      <c r="A14" s="23">
        <f>generator_costs!A19</f>
        <v>10</v>
      </c>
      <c r="B14" s="23" t="str">
        <f>generator_costs!B19</f>
        <v>CCGT_Cogen</v>
      </c>
      <c r="C14" s="23">
        <f>generator_costs!C19</f>
        <v>2025</v>
      </c>
      <c r="D14" s="23">
        <f>generator_costs!I19</f>
        <v>857925</v>
      </c>
      <c r="E14" s="23">
        <f>generator_costs!J19</f>
        <v>4401.2250000000004</v>
      </c>
      <c r="F14" s="23">
        <f>generator_costs!K19</f>
        <v>3.4131</v>
      </c>
      <c r="G14" s="23">
        <f>generator_costs!L19</f>
        <v>0</v>
      </c>
    </row>
    <row r="15" spans="1:7">
      <c r="A15" s="23">
        <f>generator_costs!A20</f>
        <v>10</v>
      </c>
      <c r="B15" s="23" t="str">
        <f>generator_costs!B20</f>
        <v>CCGT_Cogen</v>
      </c>
      <c r="C15" s="23">
        <f>generator_costs!C20</f>
        <v>2030</v>
      </c>
      <c r="D15" s="23">
        <f>generator_costs!I20</f>
        <v>857925</v>
      </c>
      <c r="E15" s="23">
        <f>generator_costs!J20</f>
        <v>4401.2250000000004</v>
      </c>
      <c r="F15" s="23">
        <f>generator_costs!K20</f>
        <v>3.4131</v>
      </c>
      <c r="G15" s="23">
        <f>generator_costs!L20</f>
        <v>0</v>
      </c>
    </row>
    <row r="16" spans="1:7">
      <c r="A16" s="23">
        <f>generator_costs!A21</f>
        <v>10</v>
      </c>
      <c r="B16" s="23" t="str">
        <f>generator_costs!B21</f>
        <v>CCGT_Cogen</v>
      </c>
      <c r="C16" s="23">
        <f>generator_costs!C21</f>
        <v>2035</v>
      </c>
      <c r="D16" s="23">
        <f>generator_costs!I21</f>
        <v>857925</v>
      </c>
      <c r="E16" s="23">
        <f>generator_costs!J21</f>
        <v>4401.2250000000004</v>
      </c>
      <c r="F16" s="23">
        <f>generator_costs!K21</f>
        <v>3.4131</v>
      </c>
      <c r="G16" s="23">
        <f>generator_costs!L21</f>
        <v>0</v>
      </c>
    </row>
    <row r="17" spans="1:7">
      <c r="A17" s="23">
        <f>generator_costs!A22</f>
        <v>10</v>
      </c>
      <c r="B17" s="23" t="str">
        <f>generator_costs!B22</f>
        <v>CCGT_Cogen</v>
      </c>
      <c r="C17" s="23">
        <f>generator_costs!C22</f>
        <v>2040</v>
      </c>
      <c r="D17" s="23">
        <f>generator_costs!I22</f>
        <v>857925</v>
      </c>
      <c r="E17" s="23">
        <f>generator_costs!J22</f>
        <v>4401.2250000000004</v>
      </c>
      <c r="F17" s="23">
        <f>generator_costs!K22</f>
        <v>3.4131</v>
      </c>
      <c r="G17" s="23">
        <f>generator_costs!L22</f>
        <v>0</v>
      </c>
    </row>
    <row r="18" spans="1:7">
      <c r="A18" s="23">
        <f>generator_costs!A23</f>
        <v>10</v>
      </c>
      <c r="B18" s="23" t="str">
        <f>generator_costs!B23</f>
        <v>CCGT_Cogen</v>
      </c>
      <c r="C18" s="23">
        <f>generator_costs!C23</f>
        <v>2045</v>
      </c>
      <c r="D18" s="23">
        <f>generator_costs!I23</f>
        <v>857925</v>
      </c>
      <c r="E18" s="23">
        <f>generator_costs!J23</f>
        <v>4401.2250000000004</v>
      </c>
      <c r="F18" s="23">
        <f>generator_costs!K23</f>
        <v>3.4131</v>
      </c>
      <c r="G18" s="23">
        <f>generator_costs!L23</f>
        <v>0</v>
      </c>
    </row>
    <row r="19" spans="1:7">
      <c r="A19" s="23">
        <f>generator_costs!A24</f>
        <v>10</v>
      </c>
      <c r="B19" s="23" t="str">
        <f>generator_costs!B24</f>
        <v>CCGT_Cogen</v>
      </c>
      <c r="C19" s="23">
        <f>generator_costs!C24</f>
        <v>2050</v>
      </c>
      <c r="D19" s="23">
        <f>generator_costs!I24</f>
        <v>857925</v>
      </c>
      <c r="E19" s="23">
        <f>generator_costs!J24</f>
        <v>4401.2250000000004</v>
      </c>
      <c r="F19" s="23">
        <f>generator_costs!K24</f>
        <v>3.4131</v>
      </c>
      <c r="G19" s="23">
        <f>generator_costs!L24</f>
        <v>0</v>
      </c>
    </row>
    <row r="20" spans="1:7">
      <c r="A20" s="23">
        <f>generator_costs!A25</f>
        <v>10</v>
      </c>
      <c r="B20" s="23" t="str">
        <f>generator_costs!B25</f>
        <v>CCGT_EP</v>
      </c>
      <c r="C20" s="23">
        <f>generator_costs!C25</f>
        <v>0</v>
      </c>
      <c r="D20" s="23">
        <f>generator_costs!I25</f>
        <v>1162500</v>
      </c>
      <c r="E20" s="23">
        <f>generator_costs!J25</f>
        <v>5868.3</v>
      </c>
      <c r="F20" s="23">
        <f>generator_costs!K25</f>
        <v>3.4131</v>
      </c>
      <c r="G20" s="23">
        <f>generator_costs!L25</f>
        <v>0</v>
      </c>
    </row>
    <row r="21" spans="1:7">
      <c r="A21" s="23">
        <f>generator_costs!A26</f>
        <v>10</v>
      </c>
      <c r="B21" s="23" t="str">
        <f>generator_costs!B26</f>
        <v>CCGT_Cogen_EP</v>
      </c>
      <c r="C21" s="23">
        <f>generator_costs!C26</f>
        <v>0</v>
      </c>
      <c r="D21" s="23">
        <f>generator_costs!I26</f>
        <v>871875</v>
      </c>
      <c r="E21" s="23">
        <f>generator_costs!J26</f>
        <v>4401.2250000000004</v>
      </c>
      <c r="F21" s="23">
        <f>generator_costs!K26</f>
        <v>3.4131</v>
      </c>
      <c r="G21" s="23">
        <f>generator_costs!L26</f>
        <v>0</v>
      </c>
    </row>
    <row r="22" spans="1:7">
      <c r="A22" s="23">
        <f>generator_costs!A27</f>
        <v>10</v>
      </c>
      <c r="B22" s="23" t="str">
        <f>generator_costs!B27</f>
        <v>CCGT_CCS</v>
      </c>
      <c r="C22" s="23">
        <f>generator_costs!C27</f>
        <v>2020</v>
      </c>
      <c r="D22" s="23">
        <f>generator_costs!I27</f>
        <v>3487500</v>
      </c>
      <c r="E22" s="23">
        <f>generator_costs!J27</f>
        <v>17112</v>
      </c>
      <c r="F22" s="23">
        <f>generator_costs!K27</f>
        <v>9.3000000000000007</v>
      </c>
      <c r="G22" s="23">
        <f>generator_costs!L27</f>
        <v>0</v>
      </c>
    </row>
    <row r="23" spans="1:7">
      <c r="A23" s="23">
        <f>generator_costs!A28</f>
        <v>10</v>
      </c>
      <c r="B23" s="23" t="str">
        <f>generator_costs!B28</f>
        <v>CCGT_CCS</v>
      </c>
      <c r="C23" s="23">
        <f>generator_costs!C28</f>
        <v>2025</v>
      </c>
      <c r="D23" s="23">
        <f>generator_costs!I28</f>
        <v>3487500</v>
      </c>
      <c r="E23" s="23">
        <f>generator_costs!J28</f>
        <v>17112</v>
      </c>
      <c r="F23" s="23">
        <f>generator_costs!K28</f>
        <v>9.3000000000000007</v>
      </c>
      <c r="G23" s="23">
        <f>generator_costs!L28</f>
        <v>0</v>
      </c>
    </row>
    <row r="24" spans="1:7">
      <c r="A24" s="23">
        <f>generator_costs!A29</f>
        <v>10</v>
      </c>
      <c r="B24" s="23" t="str">
        <f>generator_costs!B29</f>
        <v>CCGT_CCS</v>
      </c>
      <c r="C24" s="23">
        <f>generator_costs!C29</f>
        <v>2030</v>
      </c>
      <c r="D24" s="23">
        <f>generator_costs!I29</f>
        <v>3487500</v>
      </c>
      <c r="E24" s="23">
        <f>generator_costs!J29</f>
        <v>17112</v>
      </c>
      <c r="F24" s="23">
        <f>generator_costs!K29</f>
        <v>9.3000000000000007</v>
      </c>
      <c r="G24" s="23">
        <f>generator_costs!L29</f>
        <v>0</v>
      </c>
    </row>
    <row r="25" spans="1:7">
      <c r="A25" s="23">
        <f>generator_costs!A30</f>
        <v>10</v>
      </c>
      <c r="B25" s="23" t="str">
        <f>generator_costs!B30</f>
        <v>CCGT_CCS</v>
      </c>
      <c r="C25" s="23">
        <f>generator_costs!C30</f>
        <v>2035</v>
      </c>
      <c r="D25" s="23">
        <f>generator_costs!I30</f>
        <v>3487500</v>
      </c>
      <c r="E25" s="23">
        <f>generator_costs!J30</f>
        <v>17112</v>
      </c>
      <c r="F25" s="23">
        <f>generator_costs!K30</f>
        <v>9.3000000000000007</v>
      </c>
      <c r="G25" s="23">
        <f>generator_costs!L30</f>
        <v>0</v>
      </c>
    </row>
    <row r="26" spans="1:7">
      <c r="A26" s="23">
        <f>generator_costs!A31</f>
        <v>10</v>
      </c>
      <c r="B26" s="23" t="str">
        <f>generator_costs!B31</f>
        <v>CCGT_CCS</v>
      </c>
      <c r="C26" s="23">
        <f>generator_costs!C31</f>
        <v>2040</v>
      </c>
      <c r="D26" s="23">
        <f>generator_costs!I31</f>
        <v>3487500</v>
      </c>
      <c r="E26" s="23">
        <f>generator_costs!J31</f>
        <v>17112</v>
      </c>
      <c r="F26" s="23">
        <f>generator_costs!K31</f>
        <v>9.3000000000000007</v>
      </c>
      <c r="G26" s="23">
        <f>generator_costs!L31</f>
        <v>0</v>
      </c>
    </row>
    <row r="27" spans="1:7">
      <c r="A27" s="23">
        <f>generator_costs!A32</f>
        <v>10</v>
      </c>
      <c r="B27" s="23" t="str">
        <f>generator_costs!B32</f>
        <v>CCGT_CCS</v>
      </c>
      <c r="C27" s="23">
        <f>generator_costs!C32</f>
        <v>2045</v>
      </c>
      <c r="D27" s="23">
        <f>generator_costs!I32</f>
        <v>3487500</v>
      </c>
      <c r="E27" s="23">
        <f>generator_costs!J32</f>
        <v>17112</v>
      </c>
      <c r="F27" s="23">
        <f>generator_costs!K32</f>
        <v>9.3000000000000007</v>
      </c>
      <c r="G27" s="23">
        <f>generator_costs!L32</f>
        <v>0</v>
      </c>
    </row>
    <row r="28" spans="1:7">
      <c r="A28" s="23">
        <f>generator_costs!A33</f>
        <v>10</v>
      </c>
      <c r="B28" s="23" t="str">
        <f>generator_costs!B33</f>
        <v>CCGT_CCS</v>
      </c>
      <c r="C28" s="23">
        <f>generator_costs!C33</f>
        <v>2050</v>
      </c>
      <c r="D28" s="23">
        <f>generator_costs!I33</f>
        <v>3487500</v>
      </c>
      <c r="E28" s="23">
        <f>generator_costs!J33</f>
        <v>17112</v>
      </c>
      <c r="F28" s="23">
        <f>generator_costs!K33</f>
        <v>9.3000000000000007</v>
      </c>
      <c r="G28" s="23">
        <f>generator_costs!L33</f>
        <v>0</v>
      </c>
    </row>
    <row r="29" spans="1:7">
      <c r="A29" s="23">
        <f>generator_costs!A34</f>
        <v>10</v>
      </c>
      <c r="B29" s="23" t="str">
        <f>generator_costs!B34</f>
        <v>CCGT_Cogen_CCS</v>
      </c>
      <c r="C29" s="23">
        <f>generator_costs!C34</f>
        <v>2020</v>
      </c>
      <c r="D29" s="23">
        <f>generator_costs!I34</f>
        <v>2615625</v>
      </c>
      <c r="E29" s="23">
        <f>generator_costs!J34</f>
        <v>12834</v>
      </c>
      <c r="F29" s="23">
        <f>generator_costs!K34</f>
        <v>9.3000000000000007</v>
      </c>
      <c r="G29" s="23">
        <f>generator_costs!L34</f>
        <v>0</v>
      </c>
    </row>
    <row r="30" spans="1:7">
      <c r="A30" s="23">
        <f>generator_costs!A35</f>
        <v>10</v>
      </c>
      <c r="B30" s="23" t="str">
        <f>generator_costs!B35</f>
        <v>CCGT_Cogen_CCS</v>
      </c>
      <c r="C30" s="23">
        <f>generator_costs!C35</f>
        <v>2025</v>
      </c>
      <c r="D30" s="23">
        <f>generator_costs!I35</f>
        <v>2615625</v>
      </c>
      <c r="E30" s="23">
        <f>generator_costs!J35</f>
        <v>12834</v>
      </c>
      <c r="F30" s="23">
        <f>generator_costs!K35</f>
        <v>9.3000000000000007</v>
      </c>
      <c r="G30" s="23">
        <f>generator_costs!L35</f>
        <v>0</v>
      </c>
    </row>
    <row r="31" spans="1:7">
      <c r="A31" s="23">
        <f>generator_costs!A36</f>
        <v>10</v>
      </c>
      <c r="B31" s="23" t="str">
        <f>generator_costs!B36</f>
        <v>CCGT_Cogen_CCS</v>
      </c>
      <c r="C31" s="23">
        <f>generator_costs!C36</f>
        <v>2030</v>
      </c>
      <c r="D31" s="23">
        <f>generator_costs!I36</f>
        <v>2615625</v>
      </c>
      <c r="E31" s="23">
        <f>generator_costs!J36</f>
        <v>12834</v>
      </c>
      <c r="F31" s="23">
        <f>generator_costs!K36</f>
        <v>9.3000000000000007</v>
      </c>
      <c r="G31" s="23">
        <f>generator_costs!L36</f>
        <v>0</v>
      </c>
    </row>
    <row r="32" spans="1:7">
      <c r="A32" s="23">
        <f>generator_costs!A37</f>
        <v>10</v>
      </c>
      <c r="B32" s="23" t="str">
        <f>generator_costs!B37</f>
        <v>CCGT_Cogen_CCS</v>
      </c>
      <c r="C32" s="23">
        <f>generator_costs!C37</f>
        <v>2035</v>
      </c>
      <c r="D32" s="23">
        <f>generator_costs!I37</f>
        <v>2615625</v>
      </c>
      <c r="E32" s="23">
        <f>generator_costs!J37</f>
        <v>12834</v>
      </c>
      <c r="F32" s="23">
        <f>generator_costs!K37</f>
        <v>9.3000000000000007</v>
      </c>
      <c r="G32" s="23">
        <f>generator_costs!L37</f>
        <v>0</v>
      </c>
    </row>
    <row r="33" spans="1:7">
      <c r="A33" s="23">
        <f>generator_costs!A38</f>
        <v>10</v>
      </c>
      <c r="B33" s="23" t="str">
        <f>generator_costs!B38</f>
        <v>CCGT_Cogen_CCS</v>
      </c>
      <c r="C33" s="23">
        <f>generator_costs!C38</f>
        <v>2040</v>
      </c>
      <c r="D33" s="23">
        <f>generator_costs!I38</f>
        <v>2615625</v>
      </c>
      <c r="E33" s="23">
        <f>generator_costs!J38</f>
        <v>12834</v>
      </c>
      <c r="F33" s="23">
        <f>generator_costs!K38</f>
        <v>9.3000000000000007</v>
      </c>
      <c r="G33" s="23">
        <f>generator_costs!L38</f>
        <v>0</v>
      </c>
    </row>
    <row r="34" spans="1:7">
      <c r="A34" s="23">
        <f>generator_costs!A39</f>
        <v>10</v>
      </c>
      <c r="B34" s="23" t="str">
        <f>generator_costs!B39</f>
        <v>CCGT_Cogen_CCS</v>
      </c>
      <c r="C34" s="23">
        <f>generator_costs!C39</f>
        <v>2045</v>
      </c>
      <c r="D34" s="23">
        <f>generator_costs!I39</f>
        <v>2615625</v>
      </c>
      <c r="E34" s="23">
        <f>generator_costs!J39</f>
        <v>12834</v>
      </c>
      <c r="F34" s="23">
        <f>generator_costs!K39</f>
        <v>9.3000000000000007</v>
      </c>
      <c r="G34" s="23">
        <f>generator_costs!L39</f>
        <v>0</v>
      </c>
    </row>
    <row r="35" spans="1:7">
      <c r="A35" s="23">
        <f>generator_costs!A40</f>
        <v>10</v>
      </c>
      <c r="B35" s="23" t="str">
        <f>generator_costs!B40</f>
        <v>CCGT_Cogen_CCS</v>
      </c>
      <c r="C35" s="23">
        <f>generator_costs!C40</f>
        <v>2050</v>
      </c>
      <c r="D35" s="23">
        <f>generator_costs!I40</f>
        <v>2615625</v>
      </c>
      <c r="E35" s="23">
        <f>generator_costs!J40</f>
        <v>12834</v>
      </c>
      <c r="F35" s="23">
        <f>generator_costs!K40</f>
        <v>9.3000000000000007</v>
      </c>
      <c r="G35" s="23">
        <f>generator_costs!L40</f>
        <v>0</v>
      </c>
    </row>
    <row r="36" spans="1:7">
      <c r="A36" s="23">
        <f>generator_costs!A41</f>
        <v>10</v>
      </c>
      <c r="B36" s="23" t="str">
        <f>generator_costs!B41</f>
        <v>Gas_Combustion_Turbine</v>
      </c>
      <c r="C36" s="23">
        <f>generator_costs!C41</f>
        <v>2010</v>
      </c>
      <c r="D36" s="23">
        <f>generator_costs!I41</f>
        <v>605430</v>
      </c>
      <c r="E36" s="23">
        <f>generator_costs!J41</f>
        <v>4891.8</v>
      </c>
      <c r="F36" s="23">
        <f>generator_costs!K41</f>
        <v>27.806999999999999</v>
      </c>
      <c r="G36" s="23">
        <f>generator_costs!L41</f>
        <v>0</v>
      </c>
    </row>
    <row r="37" spans="1:7">
      <c r="A37" s="23">
        <f>generator_costs!A42</f>
        <v>10</v>
      </c>
      <c r="B37" s="23" t="str">
        <f>generator_costs!B42</f>
        <v>Gas_Combustion_Turbine</v>
      </c>
      <c r="C37" s="23">
        <f>generator_costs!C42</f>
        <v>2015</v>
      </c>
      <c r="D37" s="23">
        <f>generator_costs!I42</f>
        <v>605430</v>
      </c>
      <c r="E37" s="23">
        <f>generator_costs!J42</f>
        <v>4891.8</v>
      </c>
      <c r="F37" s="23">
        <f>generator_costs!K42</f>
        <v>27.806999999999999</v>
      </c>
      <c r="G37" s="23">
        <f>generator_costs!L42</f>
        <v>0</v>
      </c>
    </row>
    <row r="38" spans="1:7">
      <c r="A38" s="23">
        <f>generator_costs!A43</f>
        <v>10</v>
      </c>
      <c r="B38" s="23" t="str">
        <f>generator_costs!B43</f>
        <v>Gas_Combustion_Turbine</v>
      </c>
      <c r="C38" s="23">
        <f>generator_costs!C43</f>
        <v>2020</v>
      </c>
      <c r="D38" s="23">
        <f>generator_costs!I43</f>
        <v>605430</v>
      </c>
      <c r="E38" s="23">
        <f>generator_costs!J43</f>
        <v>4891.8</v>
      </c>
      <c r="F38" s="23">
        <f>generator_costs!K43</f>
        <v>27.806999999999999</v>
      </c>
      <c r="G38" s="23">
        <f>generator_costs!L43</f>
        <v>0</v>
      </c>
    </row>
    <row r="39" spans="1:7">
      <c r="A39" s="23">
        <f>generator_costs!A44</f>
        <v>10</v>
      </c>
      <c r="B39" s="23" t="str">
        <f>generator_costs!B44</f>
        <v>Gas_Combustion_Turbine</v>
      </c>
      <c r="C39" s="23">
        <f>generator_costs!C44</f>
        <v>2025</v>
      </c>
      <c r="D39" s="23">
        <f>generator_costs!I44</f>
        <v>605430</v>
      </c>
      <c r="E39" s="23">
        <f>generator_costs!J44</f>
        <v>4891.8</v>
      </c>
      <c r="F39" s="23">
        <f>generator_costs!K44</f>
        <v>27.806999999999999</v>
      </c>
      <c r="G39" s="23">
        <f>generator_costs!L44</f>
        <v>0</v>
      </c>
    </row>
    <row r="40" spans="1:7">
      <c r="A40" s="23">
        <f>generator_costs!A45</f>
        <v>10</v>
      </c>
      <c r="B40" s="23" t="str">
        <f>generator_costs!B45</f>
        <v>Gas_Combustion_Turbine</v>
      </c>
      <c r="C40" s="23">
        <f>generator_costs!C45</f>
        <v>2030</v>
      </c>
      <c r="D40" s="23">
        <f>generator_costs!I45</f>
        <v>605430</v>
      </c>
      <c r="E40" s="23">
        <f>generator_costs!J45</f>
        <v>4891.8</v>
      </c>
      <c r="F40" s="23">
        <f>generator_costs!K45</f>
        <v>27.806999999999999</v>
      </c>
      <c r="G40" s="23">
        <f>generator_costs!L45</f>
        <v>0</v>
      </c>
    </row>
    <row r="41" spans="1:7">
      <c r="A41" s="23">
        <f>generator_costs!A46</f>
        <v>10</v>
      </c>
      <c r="B41" s="23" t="str">
        <f>generator_costs!B46</f>
        <v>Gas_Combustion_Turbine</v>
      </c>
      <c r="C41" s="23">
        <f>generator_costs!C46</f>
        <v>2035</v>
      </c>
      <c r="D41" s="23">
        <f>generator_costs!I46</f>
        <v>605430</v>
      </c>
      <c r="E41" s="23">
        <f>generator_costs!J46</f>
        <v>4891.8</v>
      </c>
      <c r="F41" s="23">
        <f>generator_costs!K46</f>
        <v>27.806999999999999</v>
      </c>
      <c r="G41" s="23">
        <f>generator_costs!L46</f>
        <v>0</v>
      </c>
    </row>
    <row r="42" spans="1:7">
      <c r="A42" s="23">
        <f>generator_costs!A47</f>
        <v>10</v>
      </c>
      <c r="B42" s="23" t="str">
        <f>generator_costs!B47</f>
        <v>Gas_Combustion_Turbine</v>
      </c>
      <c r="C42" s="23">
        <f>generator_costs!C47</f>
        <v>2040</v>
      </c>
      <c r="D42" s="23">
        <f>generator_costs!I47</f>
        <v>605430</v>
      </c>
      <c r="E42" s="23">
        <f>generator_costs!J47</f>
        <v>4891.8</v>
      </c>
      <c r="F42" s="23">
        <f>generator_costs!K47</f>
        <v>27.806999999999999</v>
      </c>
      <c r="G42" s="23">
        <f>generator_costs!L47</f>
        <v>0</v>
      </c>
    </row>
    <row r="43" spans="1:7">
      <c r="A43" s="23">
        <f>generator_costs!A48</f>
        <v>10</v>
      </c>
      <c r="B43" s="23" t="str">
        <f>generator_costs!B48</f>
        <v>Gas_Combustion_Turbine</v>
      </c>
      <c r="C43" s="23">
        <f>generator_costs!C48</f>
        <v>2045</v>
      </c>
      <c r="D43" s="23">
        <f>generator_costs!I48</f>
        <v>605430</v>
      </c>
      <c r="E43" s="23">
        <f>generator_costs!J48</f>
        <v>4891.8</v>
      </c>
      <c r="F43" s="23">
        <f>generator_costs!K48</f>
        <v>27.806999999999999</v>
      </c>
      <c r="G43" s="23">
        <f>generator_costs!L48</f>
        <v>0</v>
      </c>
    </row>
    <row r="44" spans="1:7">
      <c r="A44" s="23">
        <f>generator_costs!A49</f>
        <v>10</v>
      </c>
      <c r="B44" s="23" t="str">
        <f>generator_costs!B49</f>
        <v>Gas_Combustion_Turbine</v>
      </c>
      <c r="C44" s="23">
        <f>generator_costs!C49</f>
        <v>2050</v>
      </c>
      <c r="D44" s="23">
        <f>generator_costs!I49</f>
        <v>605430</v>
      </c>
      <c r="E44" s="23">
        <f>generator_costs!J49</f>
        <v>4891.8</v>
      </c>
      <c r="F44" s="23">
        <f>generator_costs!K49</f>
        <v>27.806999999999999</v>
      </c>
      <c r="G44" s="23">
        <f>generator_costs!L49</f>
        <v>0</v>
      </c>
    </row>
    <row r="45" spans="1:7">
      <c r="A45" s="23">
        <f>generator_costs!A50</f>
        <v>10</v>
      </c>
      <c r="B45" s="23" t="str">
        <f>generator_costs!B50</f>
        <v>Gas_Combustion_Turbine_Cogen</v>
      </c>
      <c r="C45" s="23">
        <f>generator_costs!C50</f>
        <v>2010</v>
      </c>
      <c r="D45" s="23">
        <f>generator_costs!I50</f>
        <v>454072.5</v>
      </c>
      <c r="E45" s="23">
        <f>generator_costs!J50</f>
        <v>3668.8500000000004</v>
      </c>
      <c r="F45" s="23">
        <f>generator_costs!K50</f>
        <v>27.806999999999999</v>
      </c>
      <c r="G45" s="23">
        <f>generator_costs!L50</f>
        <v>0</v>
      </c>
    </row>
    <row r="46" spans="1:7">
      <c r="A46" s="23">
        <f>generator_costs!A51</f>
        <v>10</v>
      </c>
      <c r="B46" s="23" t="str">
        <f>generator_costs!B51</f>
        <v>Gas_Combustion_Turbine_Cogen</v>
      </c>
      <c r="C46" s="23">
        <f>generator_costs!C51</f>
        <v>2015</v>
      </c>
      <c r="D46" s="23">
        <f>generator_costs!I51</f>
        <v>454072.5</v>
      </c>
      <c r="E46" s="23">
        <f>generator_costs!J51</f>
        <v>3668.8500000000004</v>
      </c>
      <c r="F46" s="23">
        <f>generator_costs!K51</f>
        <v>27.806999999999999</v>
      </c>
      <c r="G46" s="23">
        <f>generator_costs!L51</f>
        <v>0</v>
      </c>
    </row>
    <row r="47" spans="1:7">
      <c r="A47" s="23">
        <f>generator_costs!A52</f>
        <v>10</v>
      </c>
      <c r="B47" s="23" t="str">
        <f>generator_costs!B52</f>
        <v>Gas_Combustion_Turbine_Cogen</v>
      </c>
      <c r="C47" s="23">
        <f>generator_costs!C52</f>
        <v>2020</v>
      </c>
      <c r="D47" s="23">
        <f>generator_costs!I52</f>
        <v>454072.5</v>
      </c>
      <c r="E47" s="23">
        <f>generator_costs!J52</f>
        <v>3668.8500000000004</v>
      </c>
      <c r="F47" s="23">
        <f>generator_costs!K52</f>
        <v>27.806999999999999</v>
      </c>
      <c r="G47" s="23">
        <f>generator_costs!L52</f>
        <v>0</v>
      </c>
    </row>
    <row r="48" spans="1:7">
      <c r="A48" s="23">
        <f>generator_costs!A53</f>
        <v>10</v>
      </c>
      <c r="B48" s="23" t="str">
        <f>generator_costs!B53</f>
        <v>Gas_Combustion_Turbine_Cogen</v>
      </c>
      <c r="C48" s="23">
        <f>generator_costs!C53</f>
        <v>2025</v>
      </c>
      <c r="D48" s="23">
        <f>generator_costs!I53</f>
        <v>454072.5</v>
      </c>
      <c r="E48" s="23">
        <f>generator_costs!J53</f>
        <v>3668.8500000000004</v>
      </c>
      <c r="F48" s="23">
        <f>generator_costs!K53</f>
        <v>27.806999999999999</v>
      </c>
      <c r="G48" s="23">
        <f>generator_costs!L53</f>
        <v>0</v>
      </c>
    </row>
    <row r="49" spans="1:7">
      <c r="A49" s="23">
        <f>generator_costs!A54</f>
        <v>10</v>
      </c>
      <c r="B49" s="23" t="str">
        <f>generator_costs!B54</f>
        <v>Gas_Combustion_Turbine_Cogen</v>
      </c>
      <c r="C49" s="23">
        <f>generator_costs!C54</f>
        <v>2030</v>
      </c>
      <c r="D49" s="23">
        <f>generator_costs!I54</f>
        <v>454072.5</v>
      </c>
      <c r="E49" s="23">
        <f>generator_costs!J54</f>
        <v>3668.8500000000004</v>
      </c>
      <c r="F49" s="23">
        <f>generator_costs!K54</f>
        <v>27.806999999999999</v>
      </c>
      <c r="G49" s="23">
        <f>generator_costs!L54</f>
        <v>0</v>
      </c>
    </row>
    <row r="50" spans="1:7">
      <c r="A50" s="23">
        <f>generator_costs!A55</f>
        <v>10</v>
      </c>
      <c r="B50" s="23" t="str">
        <f>generator_costs!B55</f>
        <v>Gas_Combustion_Turbine_Cogen</v>
      </c>
      <c r="C50" s="23">
        <f>generator_costs!C55</f>
        <v>2035</v>
      </c>
      <c r="D50" s="23">
        <f>generator_costs!I55</f>
        <v>454072.5</v>
      </c>
      <c r="E50" s="23">
        <f>generator_costs!J55</f>
        <v>3668.8500000000004</v>
      </c>
      <c r="F50" s="23">
        <f>generator_costs!K55</f>
        <v>27.806999999999999</v>
      </c>
      <c r="G50" s="23">
        <f>generator_costs!L55</f>
        <v>0</v>
      </c>
    </row>
    <row r="51" spans="1:7">
      <c r="A51" s="23">
        <f>generator_costs!A56</f>
        <v>10</v>
      </c>
      <c r="B51" s="23" t="str">
        <f>generator_costs!B56</f>
        <v>Gas_Combustion_Turbine_Cogen</v>
      </c>
      <c r="C51" s="23">
        <f>generator_costs!C56</f>
        <v>2040</v>
      </c>
      <c r="D51" s="23">
        <f>generator_costs!I56</f>
        <v>454072.5</v>
      </c>
      <c r="E51" s="23">
        <f>generator_costs!J56</f>
        <v>3668.8500000000004</v>
      </c>
      <c r="F51" s="23">
        <f>generator_costs!K56</f>
        <v>27.806999999999999</v>
      </c>
      <c r="G51" s="23">
        <f>generator_costs!L56</f>
        <v>0</v>
      </c>
    </row>
    <row r="52" spans="1:7">
      <c r="A52" s="23">
        <f>generator_costs!A57</f>
        <v>10</v>
      </c>
      <c r="B52" s="23" t="str">
        <f>generator_costs!B57</f>
        <v>Gas_Combustion_Turbine_Cogen</v>
      </c>
      <c r="C52" s="23">
        <f>generator_costs!C57</f>
        <v>2045</v>
      </c>
      <c r="D52" s="23">
        <f>generator_costs!I57</f>
        <v>454072.5</v>
      </c>
      <c r="E52" s="23">
        <f>generator_costs!J57</f>
        <v>3668.8500000000004</v>
      </c>
      <c r="F52" s="23">
        <f>generator_costs!K57</f>
        <v>27.806999999999999</v>
      </c>
      <c r="G52" s="23">
        <f>generator_costs!L57</f>
        <v>0</v>
      </c>
    </row>
    <row r="53" spans="1:7">
      <c r="A53" s="23">
        <f>generator_costs!A58</f>
        <v>10</v>
      </c>
      <c r="B53" s="23" t="str">
        <f>generator_costs!B58</f>
        <v>Gas_Combustion_Turbine_Cogen</v>
      </c>
      <c r="C53" s="23">
        <f>generator_costs!C58</f>
        <v>2050</v>
      </c>
      <c r="D53" s="23">
        <f>generator_costs!I58</f>
        <v>454072.5</v>
      </c>
      <c r="E53" s="23">
        <f>generator_costs!J58</f>
        <v>3668.8500000000004</v>
      </c>
      <c r="F53" s="23">
        <f>generator_costs!K58</f>
        <v>27.806999999999999</v>
      </c>
      <c r="G53" s="23">
        <f>generator_costs!L58</f>
        <v>0</v>
      </c>
    </row>
    <row r="54" spans="1:7">
      <c r="A54" s="23">
        <f>generator_costs!A59</f>
        <v>10</v>
      </c>
      <c r="B54" s="23" t="str">
        <f>generator_costs!B59</f>
        <v>Gas_Combustion_Turbine_EP</v>
      </c>
      <c r="C54" s="23">
        <f>generator_costs!C59</f>
        <v>0</v>
      </c>
      <c r="D54" s="23">
        <f>generator_costs!I59</f>
        <v>624030</v>
      </c>
      <c r="E54" s="23">
        <f>generator_costs!J59</f>
        <v>4891.8</v>
      </c>
      <c r="F54" s="23">
        <f>generator_costs!K59</f>
        <v>27.806999999999999</v>
      </c>
      <c r="G54" s="23">
        <f>generator_costs!L59</f>
        <v>0</v>
      </c>
    </row>
    <row r="55" spans="1:7">
      <c r="A55" s="23">
        <f>generator_costs!A60</f>
        <v>10</v>
      </c>
      <c r="B55" s="23" t="str">
        <f>generator_costs!B60</f>
        <v>Gas_Combustion_Turbine_Cogen_EP</v>
      </c>
      <c r="C55" s="23">
        <f>generator_costs!C60</f>
        <v>0</v>
      </c>
      <c r="D55" s="23">
        <f>generator_costs!I60</f>
        <v>468022.5</v>
      </c>
      <c r="E55" s="23">
        <f>generator_costs!J60</f>
        <v>3668.8500000000004</v>
      </c>
      <c r="F55" s="23">
        <f>generator_costs!K60</f>
        <v>27.806999999999999</v>
      </c>
      <c r="G55" s="23">
        <f>generator_costs!L60</f>
        <v>0</v>
      </c>
    </row>
    <row r="56" spans="1:7">
      <c r="A56" s="23">
        <f>generator_costs!A61</f>
        <v>10</v>
      </c>
      <c r="B56" s="23" t="str">
        <f>generator_costs!B61</f>
        <v>Gas_Combustion_Turbine_CCS</v>
      </c>
      <c r="C56" s="23">
        <f>generator_costs!C61</f>
        <v>2020</v>
      </c>
      <c r="D56" s="23">
        <f>generator_costs!I61</f>
        <v>2949030</v>
      </c>
      <c r="E56" s="23">
        <f>generator_costs!J61</f>
        <v>16135.5</v>
      </c>
      <c r="F56" s="23">
        <f>generator_costs!K61</f>
        <v>45.972708724832216</v>
      </c>
      <c r="G56" s="23">
        <f>generator_costs!L61</f>
        <v>0</v>
      </c>
    </row>
    <row r="57" spans="1:7">
      <c r="A57" s="23">
        <f>generator_costs!A62</f>
        <v>10</v>
      </c>
      <c r="B57" s="23" t="str">
        <f>generator_costs!B62</f>
        <v>Gas_Combustion_Turbine_CCS</v>
      </c>
      <c r="C57" s="23">
        <f>generator_costs!C62</f>
        <v>2025</v>
      </c>
      <c r="D57" s="23">
        <f>generator_costs!I62</f>
        <v>2949030</v>
      </c>
      <c r="E57" s="23">
        <f>generator_costs!J62</f>
        <v>16135.5</v>
      </c>
      <c r="F57" s="23">
        <f>generator_costs!K62</f>
        <v>45.972708724832216</v>
      </c>
      <c r="G57" s="23">
        <f>generator_costs!L62</f>
        <v>0</v>
      </c>
    </row>
    <row r="58" spans="1:7">
      <c r="A58" s="23">
        <f>generator_costs!A63</f>
        <v>10</v>
      </c>
      <c r="B58" s="23" t="str">
        <f>generator_costs!B63</f>
        <v>Gas_Combustion_Turbine_CCS</v>
      </c>
      <c r="C58" s="23">
        <f>generator_costs!C63</f>
        <v>2030</v>
      </c>
      <c r="D58" s="23">
        <f>generator_costs!I63</f>
        <v>2949030</v>
      </c>
      <c r="E58" s="23">
        <f>generator_costs!J63</f>
        <v>16135.5</v>
      </c>
      <c r="F58" s="23">
        <f>generator_costs!K63</f>
        <v>45.972708724832216</v>
      </c>
      <c r="G58" s="23">
        <f>generator_costs!L63</f>
        <v>0</v>
      </c>
    </row>
    <row r="59" spans="1:7">
      <c r="A59" s="23">
        <f>generator_costs!A64</f>
        <v>10</v>
      </c>
      <c r="B59" s="23" t="str">
        <f>generator_costs!B64</f>
        <v>Gas_Combustion_Turbine_CCS</v>
      </c>
      <c r="C59" s="23">
        <f>generator_costs!C64</f>
        <v>2035</v>
      </c>
      <c r="D59" s="23">
        <f>generator_costs!I64</f>
        <v>2949030</v>
      </c>
      <c r="E59" s="23">
        <f>generator_costs!J64</f>
        <v>16135.5</v>
      </c>
      <c r="F59" s="23">
        <f>generator_costs!K64</f>
        <v>45.972708724832216</v>
      </c>
      <c r="G59" s="23">
        <f>generator_costs!L64</f>
        <v>0</v>
      </c>
    </row>
    <row r="60" spans="1:7">
      <c r="A60" s="23">
        <f>generator_costs!A65</f>
        <v>10</v>
      </c>
      <c r="B60" s="23" t="str">
        <f>generator_costs!B65</f>
        <v>Gas_Combustion_Turbine_CCS</v>
      </c>
      <c r="C60" s="23">
        <f>generator_costs!C65</f>
        <v>2040</v>
      </c>
      <c r="D60" s="23">
        <f>generator_costs!I65</f>
        <v>2949030</v>
      </c>
      <c r="E60" s="23">
        <f>generator_costs!J65</f>
        <v>16135.5</v>
      </c>
      <c r="F60" s="23">
        <f>generator_costs!K65</f>
        <v>45.972708724832216</v>
      </c>
      <c r="G60" s="23">
        <f>generator_costs!L65</f>
        <v>0</v>
      </c>
    </row>
    <row r="61" spans="1:7">
      <c r="A61" s="23">
        <f>generator_costs!A66</f>
        <v>10</v>
      </c>
      <c r="B61" s="23" t="str">
        <f>generator_costs!B66</f>
        <v>Gas_Combustion_Turbine_CCS</v>
      </c>
      <c r="C61" s="23">
        <f>generator_costs!C66</f>
        <v>2045</v>
      </c>
      <c r="D61" s="23">
        <f>generator_costs!I66</f>
        <v>2949030</v>
      </c>
      <c r="E61" s="23">
        <f>generator_costs!J66</f>
        <v>16135.5</v>
      </c>
      <c r="F61" s="23">
        <f>generator_costs!K66</f>
        <v>45.972708724832216</v>
      </c>
      <c r="G61" s="23">
        <f>generator_costs!L66</f>
        <v>0</v>
      </c>
    </row>
    <row r="62" spans="1:7">
      <c r="A62" s="23">
        <f>generator_costs!A67</f>
        <v>10</v>
      </c>
      <c r="B62" s="23" t="str">
        <f>generator_costs!B67</f>
        <v>Gas_Combustion_Turbine_CCS</v>
      </c>
      <c r="C62" s="23">
        <f>generator_costs!C67</f>
        <v>2050</v>
      </c>
      <c r="D62" s="23">
        <f>generator_costs!I67</f>
        <v>2949030</v>
      </c>
      <c r="E62" s="23">
        <f>generator_costs!J67</f>
        <v>16135.5</v>
      </c>
      <c r="F62" s="23">
        <f>generator_costs!K67</f>
        <v>45.972708724832216</v>
      </c>
      <c r="G62" s="23">
        <f>generator_costs!L67</f>
        <v>0</v>
      </c>
    </row>
    <row r="63" spans="1:7">
      <c r="A63" s="23">
        <f>generator_costs!A68</f>
        <v>10</v>
      </c>
      <c r="B63" s="23" t="str">
        <f>generator_costs!B68</f>
        <v>Gas_Combustion_Turbine_Cogen_CCS</v>
      </c>
      <c r="C63" s="23">
        <f>generator_costs!C68</f>
        <v>2020</v>
      </c>
      <c r="D63" s="23">
        <f>generator_costs!I68</f>
        <v>2211772.5</v>
      </c>
      <c r="E63" s="23">
        <f>generator_costs!J68</f>
        <v>12101.625</v>
      </c>
      <c r="F63" s="23">
        <f>generator_costs!K68</f>
        <v>45.972708724832216</v>
      </c>
      <c r="G63" s="23">
        <f>generator_costs!L68</f>
        <v>0</v>
      </c>
    </row>
    <row r="64" spans="1:7">
      <c r="A64" s="23">
        <f>generator_costs!A69</f>
        <v>10</v>
      </c>
      <c r="B64" s="23" t="str">
        <f>generator_costs!B69</f>
        <v>Gas_Combustion_Turbine_Cogen_CCS</v>
      </c>
      <c r="C64" s="23">
        <f>generator_costs!C69</f>
        <v>2025</v>
      </c>
      <c r="D64" s="23">
        <f>generator_costs!I69</f>
        <v>2211772.5</v>
      </c>
      <c r="E64" s="23">
        <f>generator_costs!J69</f>
        <v>12101.625</v>
      </c>
      <c r="F64" s="23">
        <f>generator_costs!K69</f>
        <v>45.972708724832216</v>
      </c>
      <c r="G64" s="23">
        <f>generator_costs!L69</f>
        <v>0</v>
      </c>
    </row>
    <row r="65" spans="1:7">
      <c r="A65" s="23">
        <f>generator_costs!A70</f>
        <v>10</v>
      </c>
      <c r="B65" s="23" t="str">
        <f>generator_costs!B70</f>
        <v>Gas_Combustion_Turbine_Cogen_CCS</v>
      </c>
      <c r="C65" s="23">
        <f>generator_costs!C70</f>
        <v>2030</v>
      </c>
      <c r="D65" s="23">
        <f>generator_costs!I70</f>
        <v>2211772.5</v>
      </c>
      <c r="E65" s="23">
        <f>generator_costs!J70</f>
        <v>12101.625</v>
      </c>
      <c r="F65" s="23">
        <f>generator_costs!K70</f>
        <v>45.972708724832216</v>
      </c>
      <c r="G65" s="23">
        <f>generator_costs!L70</f>
        <v>0</v>
      </c>
    </row>
    <row r="66" spans="1:7">
      <c r="A66" s="23">
        <f>generator_costs!A71</f>
        <v>10</v>
      </c>
      <c r="B66" s="23" t="str">
        <f>generator_costs!B71</f>
        <v>Gas_Combustion_Turbine_Cogen_CCS</v>
      </c>
      <c r="C66" s="23">
        <f>generator_costs!C71</f>
        <v>2035</v>
      </c>
      <c r="D66" s="23">
        <f>generator_costs!I71</f>
        <v>2211772.5</v>
      </c>
      <c r="E66" s="23">
        <f>generator_costs!J71</f>
        <v>12101.625</v>
      </c>
      <c r="F66" s="23">
        <f>generator_costs!K71</f>
        <v>45.972708724832216</v>
      </c>
      <c r="G66" s="23">
        <f>generator_costs!L71</f>
        <v>0</v>
      </c>
    </row>
    <row r="67" spans="1:7">
      <c r="A67" s="23">
        <f>generator_costs!A72</f>
        <v>10</v>
      </c>
      <c r="B67" s="23" t="str">
        <f>generator_costs!B72</f>
        <v>Gas_Combustion_Turbine_Cogen_CCS</v>
      </c>
      <c r="C67" s="23">
        <f>generator_costs!C72</f>
        <v>2040</v>
      </c>
      <c r="D67" s="23">
        <f>generator_costs!I72</f>
        <v>2211772.5</v>
      </c>
      <c r="E67" s="23">
        <f>generator_costs!J72</f>
        <v>12101.625</v>
      </c>
      <c r="F67" s="23">
        <f>generator_costs!K72</f>
        <v>45.972708724832216</v>
      </c>
      <c r="G67" s="23">
        <f>generator_costs!L72</f>
        <v>0</v>
      </c>
    </row>
    <row r="68" spans="1:7">
      <c r="A68" s="23">
        <f>generator_costs!A73</f>
        <v>10</v>
      </c>
      <c r="B68" s="23" t="str">
        <f>generator_costs!B73</f>
        <v>Gas_Combustion_Turbine_Cogen_CCS</v>
      </c>
      <c r="C68" s="23">
        <f>generator_costs!C73</f>
        <v>2045</v>
      </c>
      <c r="D68" s="23">
        <f>generator_costs!I73</f>
        <v>2211772.5</v>
      </c>
      <c r="E68" s="23">
        <f>generator_costs!J73</f>
        <v>12101.625</v>
      </c>
      <c r="F68" s="23">
        <f>generator_costs!K73</f>
        <v>45.972708724832216</v>
      </c>
      <c r="G68" s="23">
        <f>generator_costs!L73</f>
        <v>0</v>
      </c>
    </row>
    <row r="69" spans="1:7">
      <c r="A69" s="23">
        <f>generator_costs!A74</f>
        <v>10</v>
      </c>
      <c r="B69" s="23" t="str">
        <f>generator_costs!B74</f>
        <v>Gas_Combustion_Turbine_Cogen_CCS</v>
      </c>
      <c r="C69" s="23">
        <f>generator_costs!C74</f>
        <v>2050</v>
      </c>
      <c r="D69" s="23">
        <f>generator_costs!I74</f>
        <v>2211772.5</v>
      </c>
      <c r="E69" s="23">
        <f>generator_costs!J74</f>
        <v>12101.625</v>
      </c>
      <c r="F69" s="23">
        <f>generator_costs!K74</f>
        <v>45.972708724832216</v>
      </c>
      <c r="G69" s="23">
        <f>generator_costs!L74</f>
        <v>0</v>
      </c>
    </row>
    <row r="70" spans="1:7">
      <c r="A70" s="23">
        <f>generator_costs!A75</f>
        <v>10</v>
      </c>
      <c r="B70" s="23" t="str">
        <f>generator_costs!B75</f>
        <v>Gas_Internal_Combustion_Engine_EP</v>
      </c>
      <c r="C70" s="23">
        <f>generator_costs!C75</f>
        <v>0</v>
      </c>
      <c r="D70" s="23">
        <f>generator_costs!I75</f>
        <v>624030</v>
      </c>
      <c r="E70" s="23">
        <f>generator_costs!J75</f>
        <v>4891.8</v>
      </c>
      <c r="F70" s="23">
        <f>generator_costs!K75</f>
        <v>27.806999999999999</v>
      </c>
      <c r="G70" s="23">
        <f>generator_costs!L75</f>
        <v>0</v>
      </c>
    </row>
    <row r="71" spans="1:7">
      <c r="A71" s="23">
        <f>generator_costs!A76</f>
        <v>10</v>
      </c>
      <c r="B71" s="23" t="str">
        <f>generator_costs!B76</f>
        <v>Gas_Internal_Combustion_Engine_Cogen_EP</v>
      </c>
      <c r="C71" s="23">
        <f>generator_costs!C76</f>
        <v>0</v>
      </c>
      <c r="D71" s="23">
        <f>generator_costs!I76</f>
        <v>468022.5</v>
      </c>
      <c r="E71" s="23">
        <f>generator_costs!J76</f>
        <v>3668.8500000000004</v>
      </c>
      <c r="F71" s="23">
        <f>generator_costs!K76</f>
        <v>27.806999999999999</v>
      </c>
      <c r="G71" s="23">
        <f>generator_costs!L76</f>
        <v>0</v>
      </c>
    </row>
    <row r="72" spans="1:7">
      <c r="A72" s="23">
        <f>generator_costs!A77</f>
        <v>10</v>
      </c>
      <c r="B72" s="23" t="str">
        <f>generator_costs!B77</f>
        <v>Gas_Internal_Combustion_Engine_Cogen</v>
      </c>
      <c r="C72" s="23">
        <f>generator_costs!C77</f>
        <v>2010</v>
      </c>
      <c r="D72" s="23">
        <f>generator_costs!I77</f>
        <v>468022.5</v>
      </c>
      <c r="E72" s="23">
        <f>generator_costs!J77</f>
        <v>3668.8500000000004</v>
      </c>
      <c r="F72" s="23">
        <f>generator_costs!K77</f>
        <v>27.806999999999999</v>
      </c>
      <c r="G72" s="23">
        <f>generator_costs!L77</f>
        <v>0</v>
      </c>
    </row>
    <row r="73" spans="1:7">
      <c r="A73" s="23">
        <f>generator_costs!A78</f>
        <v>10</v>
      </c>
      <c r="B73" s="23" t="str">
        <f>generator_costs!B78</f>
        <v>Gas_Internal_Combustion_Engine_Cogen</v>
      </c>
      <c r="C73" s="23">
        <f>generator_costs!C78</f>
        <v>2015</v>
      </c>
      <c r="D73" s="23">
        <f>generator_costs!I78</f>
        <v>468022.5</v>
      </c>
      <c r="E73" s="23">
        <f>generator_costs!J78</f>
        <v>3668.8500000000004</v>
      </c>
      <c r="F73" s="23">
        <f>generator_costs!K78</f>
        <v>27.806999999999999</v>
      </c>
      <c r="G73" s="23">
        <f>generator_costs!L78</f>
        <v>0</v>
      </c>
    </row>
    <row r="74" spans="1:7">
      <c r="A74" s="23">
        <f>generator_costs!A79</f>
        <v>10</v>
      </c>
      <c r="B74" s="23" t="str">
        <f>generator_costs!B79</f>
        <v>Gas_Internal_Combustion_Engine_Cogen</v>
      </c>
      <c r="C74" s="23">
        <f>generator_costs!C79</f>
        <v>2020</v>
      </c>
      <c r="D74" s="23">
        <f>generator_costs!I79</f>
        <v>468022.5</v>
      </c>
      <c r="E74" s="23">
        <f>generator_costs!J79</f>
        <v>3668.8500000000004</v>
      </c>
      <c r="F74" s="23">
        <f>generator_costs!K79</f>
        <v>27.806999999999999</v>
      </c>
      <c r="G74" s="23">
        <f>generator_costs!L79</f>
        <v>0</v>
      </c>
    </row>
    <row r="75" spans="1:7">
      <c r="A75" s="23">
        <f>generator_costs!A80</f>
        <v>10</v>
      </c>
      <c r="B75" s="23" t="str">
        <f>generator_costs!B80</f>
        <v>Gas_Internal_Combustion_Engine_Cogen</v>
      </c>
      <c r="C75" s="23">
        <f>generator_costs!C80</f>
        <v>2025</v>
      </c>
      <c r="D75" s="23">
        <f>generator_costs!I80</f>
        <v>468022.5</v>
      </c>
      <c r="E75" s="23">
        <f>generator_costs!J80</f>
        <v>3668.8500000000004</v>
      </c>
      <c r="F75" s="23">
        <f>generator_costs!K80</f>
        <v>27.806999999999999</v>
      </c>
      <c r="G75" s="23">
        <f>generator_costs!L80</f>
        <v>0</v>
      </c>
    </row>
    <row r="76" spans="1:7">
      <c r="A76" s="23">
        <f>generator_costs!A81</f>
        <v>10</v>
      </c>
      <c r="B76" s="23" t="str">
        <f>generator_costs!B81</f>
        <v>Gas_Internal_Combustion_Engine_Cogen</v>
      </c>
      <c r="C76" s="23">
        <f>generator_costs!C81</f>
        <v>2030</v>
      </c>
      <c r="D76" s="23">
        <f>generator_costs!I81</f>
        <v>468022.5</v>
      </c>
      <c r="E76" s="23">
        <f>generator_costs!J81</f>
        <v>3668.8500000000004</v>
      </c>
      <c r="F76" s="23">
        <f>generator_costs!K81</f>
        <v>27.806999999999999</v>
      </c>
      <c r="G76" s="23">
        <f>generator_costs!L81</f>
        <v>0</v>
      </c>
    </row>
    <row r="77" spans="1:7">
      <c r="A77" s="23">
        <f>generator_costs!A82</f>
        <v>10</v>
      </c>
      <c r="B77" s="23" t="str">
        <f>generator_costs!B82</f>
        <v>Gas_Internal_Combustion_Engine_Cogen</v>
      </c>
      <c r="C77" s="23">
        <f>generator_costs!C82</f>
        <v>2035</v>
      </c>
      <c r="D77" s="23">
        <f>generator_costs!I82</f>
        <v>468022.5</v>
      </c>
      <c r="E77" s="23">
        <f>generator_costs!J82</f>
        <v>3668.8500000000004</v>
      </c>
      <c r="F77" s="23">
        <f>generator_costs!K82</f>
        <v>27.806999999999999</v>
      </c>
      <c r="G77" s="23">
        <f>generator_costs!L82</f>
        <v>0</v>
      </c>
    </row>
    <row r="78" spans="1:7">
      <c r="A78" s="23">
        <f>generator_costs!A83</f>
        <v>10</v>
      </c>
      <c r="B78" s="23" t="str">
        <f>generator_costs!B83</f>
        <v>Gas_Internal_Combustion_Engine_Cogen</v>
      </c>
      <c r="C78" s="23">
        <f>generator_costs!C83</f>
        <v>2040</v>
      </c>
      <c r="D78" s="23">
        <f>generator_costs!I83</f>
        <v>468022.5</v>
      </c>
      <c r="E78" s="23">
        <f>generator_costs!J83</f>
        <v>3668.8500000000004</v>
      </c>
      <c r="F78" s="23">
        <f>generator_costs!K83</f>
        <v>27.806999999999999</v>
      </c>
      <c r="G78" s="23">
        <f>generator_costs!L83</f>
        <v>0</v>
      </c>
    </row>
    <row r="79" spans="1:7">
      <c r="A79" s="23">
        <f>generator_costs!A84</f>
        <v>10</v>
      </c>
      <c r="B79" s="23" t="str">
        <f>generator_costs!B84</f>
        <v>Gas_Internal_Combustion_Engine_Cogen</v>
      </c>
      <c r="C79" s="23">
        <f>generator_costs!C84</f>
        <v>2045</v>
      </c>
      <c r="D79" s="23">
        <f>generator_costs!I84</f>
        <v>468022.5</v>
      </c>
      <c r="E79" s="23">
        <f>generator_costs!J84</f>
        <v>3668.8500000000004</v>
      </c>
      <c r="F79" s="23">
        <f>generator_costs!K84</f>
        <v>27.806999999999999</v>
      </c>
      <c r="G79" s="23">
        <f>generator_costs!L84</f>
        <v>0</v>
      </c>
    </row>
    <row r="80" spans="1:7">
      <c r="A80" s="23">
        <f>generator_costs!A85</f>
        <v>10</v>
      </c>
      <c r="B80" s="23" t="str">
        <f>generator_costs!B85</f>
        <v>Gas_Internal_Combustion_Engine_Cogen</v>
      </c>
      <c r="C80" s="23">
        <f>generator_costs!C85</f>
        <v>2050</v>
      </c>
      <c r="D80" s="23">
        <f>generator_costs!I85</f>
        <v>468022.5</v>
      </c>
      <c r="E80" s="23">
        <f>generator_costs!J85</f>
        <v>3668.8500000000004</v>
      </c>
      <c r="F80" s="23">
        <f>generator_costs!K85</f>
        <v>27.806999999999999</v>
      </c>
      <c r="G80" s="23">
        <f>generator_costs!L85</f>
        <v>0</v>
      </c>
    </row>
    <row r="81" spans="1:7">
      <c r="A81" s="23">
        <f>generator_costs!A86</f>
        <v>10</v>
      </c>
      <c r="B81" s="23" t="str">
        <f>generator_costs!B86</f>
        <v>Gas_Internal_Combustion_Engine_Cogen_CCS</v>
      </c>
      <c r="C81" s="23">
        <f>generator_costs!C86</f>
        <v>2020</v>
      </c>
      <c r="D81" s="23">
        <f>generator_costs!I86</f>
        <v>2211772.5</v>
      </c>
      <c r="E81" s="23">
        <f>generator_costs!J86</f>
        <v>12101.625</v>
      </c>
      <c r="F81" s="23">
        <f>generator_costs!K86</f>
        <v>45.972708724832216</v>
      </c>
      <c r="G81" s="23">
        <f>generator_costs!L86</f>
        <v>0</v>
      </c>
    </row>
    <row r="82" spans="1:7">
      <c r="A82" s="23">
        <f>generator_costs!A87</f>
        <v>10</v>
      </c>
      <c r="B82" s="23" t="str">
        <f>generator_costs!B87</f>
        <v>Gas_Internal_Combustion_Engine_Cogen_CCS</v>
      </c>
      <c r="C82" s="23">
        <f>generator_costs!C87</f>
        <v>2025</v>
      </c>
      <c r="D82" s="23">
        <f>generator_costs!I87</f>
        <v>2211772.5</v>
      </c>
      <c r="E82" s="23">
        <f>generator_costs!J87</f>
        <v>12101.625</v>
      </c>
      <c r="F82" s="23">
        <f>generator_costs!K87</f>
        <v>45.972708724832216</v>
      </c>
      <c r="G82" s="23">
        <f>generator_costs!L87</f>
        <v>0</v>
      </c>
    </row>
    <row r="83" spans="1:7">
      <c r="A83" s="23">
        <f>generator_costs!A88</f>
        <v>10</v>
      </c>
      <c r="B83" s="23" t="str">
        <f>generator_costs!B88</f>
        <v>Gas_Internal_Combustion_Engine_Cogen_CCS</v>
      </c>
      <c r="C83" s="23">
        <f>generator_costs!C88</f>
        <v>2030</v>
      </c>
      <c r="D83" s="23">
        <f>generator_costs!I88</f>
        <v>2211772.5</v>
      </c>
      <c r="E83" s="23">
        <f>generator_costs!J88</f>
        <v>12101.625</v>
      </c>
      <c r="F83" s="23">
        <f>generator_costs!K88</f>
        <v>45.972708724832216</v>
      </c>
      <c r="G83" s="23">
        <f>generator_costs!L88</f>
        <v>0</v>
      </c>
    </row>
    <row r="84" spans="1:7">
      <c r="A84" s="23">
        <f>generator_costs!A89</f>
        <v>10</v>
      </c>
      <c r="B84" s="23" t="str">
        <f>generator_costs!B89</f>
        <v>Gas_Internal_Combustion_Engine_Cogen_CCS</v>
      </c>
      <c r="C84" s="23">
        <f>generator_costs!C89</f>
        <v>2035</v>
      </c>
      <c r="D84" s="23">
        <f>generator_costs!I89</f>
        <v>2211772.5</v>
      </c>
      <c r="E84" s="23">
        <f>generator_costs!J89</f>
        <v>12101.625</v>
      </c>
      <c r="F84" s="23">
        <f>generator_costs!K89</f>
        <v>45.972708724832216</v>
      </c>
      <c r="G84" s="23">
        <f>generator_costs!L89</f>
        <v>0</v>
      </c>
    </row>
    <row r="85" spans="1:7">
      <c r="A85" s="23">
        <f>generator_costs!A90</f>
        <v>10</v>
      </c>
      <c r="B85" s="23" t="str">
        <f>generator_costs!B90</f>
        <v>Gas_Internal_Combustion_Engine_Cogen_CCS</v>
      </c>
      <c r="C85" s="23">
        <f>generator_costs!C90</f>
        <v>2040</v>
      </c>
      <c r="D85" s="23">
        <f>generator_costs!I90</f>
        <v>2211772.5</v>
      </c>
      <c r="E85" s="23">
        <f>generator_costs!J90</f>
        <v>12101.625</v>
      </c>
      <c r="F85" s="23">
        <f>generator_costs!K90</f>
        <v>45.972708724832216</v>
      </c>
      <c r="G85" s="23">
        <f>generator_costs!L90</f>
        <v>0</v>
      </c>
    </row>
    <row r="86" spans="1:7">
      <c r="A86" s="23">
        <f>generator_costs!A91</f>
        <v>10</v>
      </c>
      <c r="B86" s="23" t="str">
        <f>generator_costs!B91</f>
        <v>Gas_Internal_Combustion_Engine_Cogen_CCS</v>
      </c>
      <c r="C86" s="23">
        <f>generator_costs!C91</f>
        <v>2045</v>
      </c>
      <c r="D86" s="23">
        <f>generator_costs!I91</f>
        <v>2211772.5</v>
      </c>
      <c r="E86" s="23">
        <f>generator_costs!J91</f>
        <v>12101.625</v>
      </c>
      <c r="F86" s="23">
        <f>generator_costs!K91</f>
        <v>45.972708724832216</v>
      </c>
      <c r="G86" s="23">
        <f>generator_costs!L91</f>
        <v>0</v>
      </c>
    </row>
    <row r="87" spans="1:7">
      <c r="A87" s="23">
        <f>generator_costs!A92</f>
        <v>10</v>
      </c>
      <c r="B87" s="23" t="str">
        <f>generator_costs!B92</f>
        <v>Gas_Internal_Combustion_Engine_Cogen_CCS</v>
      </c>
      <c r="C87" s="23">
        <f>generator_costs!C92</f>
        <v>2050</v>
      </c>
      <c r="D87" s="23">
        <f>generator_costs!I92</f>
        <v>2211772.5</v>
      </c>
      <c r="E87" s="23">
        <f>generator_costs!J92</f>
        <v>12101.625</v>
      </c>
      <c r="F87" s="23">
        <f>generator_costs!K92</f>
        <v>45.972708724832216</v>
      </c>
      <c r="G87" s="23">
        <f>generator_costs!L92</f>
        <v>0</v>
      </c>
    </row>
    <row r="88" spans="1:7">
      <c r="A88" s="23">
        <f>generator_costs!A93</f>
        <v>10</v>
      </c>
      <c r="B88" s="23" t="str">
        <f>generator_costs!B93</f>
        <v>Gas_Steam_Turbine_EP</v>
      </c>
      <c r="C88" s="23">
        <f>generator_costs!C93</f>
        <v>0</v>
      </c>
      <c r="D88" s="23">
        <f>generator_costs!I93</f>
        <v>462488.39999999997</v>
      </c>
      <c r="E88" s="23">
        <f>generator_costs!J93</f>
        <v>29501.153999999999</v>
      </c>
      <c r="F88" s="23">
        <f>generator_costs!K93</f>
        <v>3.6905640000000002</v>
      </c>
      <c r="G88" s="23">
        <f>generator_costs!L93</f>
        <v>0</v>
      </c>
    </row>
    <row r="89" spans="1:7">
      <c r="A89" s="23">
        <f>generator_costs!A94</f>
        <v>10</v>
      </c>
      <c r="B89" s="23" t="str">
        <f>generator_costs!B94</f>
        <v>Gas_Steam_Turbine_Cogen_EP</v>
      </c>
      <c r="C89" s="23">
        <f>generator_costs!C94</f>
        <v>0</v>
      </c>
      <c r="D89" s="23">
        <f>generator_costs!I94</f>
        <v>346866.3</v>
      </c>
      <c r="E89" s="23">
        <f>generator_costs!J94</f>
        <v>22125.8655</v>
      </c>
      <c r="F89" s="23">
        <f>generator_costs!K94</f>
        <v>3.6905640000000002</v>
      </c>
      <c r="G89" s="23">
        <f>generator_costs!L94</f>
        <v>0</v>
      </c>
    </row>
    <row r="90" spans="1:7">
      <c r="A90" s="23">
        <f>generator_costs!A95</f>
        <v>10</v>
      </c>
      <c r="B90" s="23" t="str">
        <f>generator_costs!B95</f>
        <v>Gas_Steam_Turbine_Cogen</v>
      </c>
      <c r="C90" s="23">
        <f>generator_costs!C95</f>
        <v>2010</v>
      </c>
      <c r="D90" s="23">
        <f>generator_costs!I95</f>
        <v>346866.3</v>
      </c>
      <c r="E90" s="23">
        <f>generator_costs!J95</f>
        <v>22125.8655</v>
      </c>
      <c r="F90" s="23">
        <f>generator_costs!K95</f>
        <v>3.6905640000000002</v>
      </c>
      <c r="G90" s="23">
        <f>generator_costs!L95</f>
        <v>0</v>
      </c>
    </row>
    <row r="91" spans="1:7">
      <c r="A91" s="23">
        <f>generator_costs!A96</f>
        <v>10</v>
      </c>
      <c r="B91" s="23" t="str">
        <f>generator_costs!B96</f>
        <v>Gas_Steam_Turbine_Cogen</v>
      </c>
      <c r="C91" s="23">
        <f>generator_costs!C96</f>
        <v>2015</v>
      </c>
      <c r="D91" s="23">
        <f>generator_costs!I96</f>
        <v>346866.3</v>
      </c>
      <c r="E91" s="23">
        <f>generator_costs!J96</f>
        <v>22125.8655</v>
      </c>
      <c r="F91" s="23">
        <f>generator_costs!K96</f>
        <v>3.6905640000000002</v>
      </c>
      <c r="G91" s="23">
        <f>generator_costs!L96</f>
        <v>0</v>
      </c>
    </row>
    <row r="92" spans="1:7">
      <c r="A92" s="23">
        <f>generator_costs!A97</f>
        <v>10</v>
      </c>
      <c r="B92" s="23" t="str">
        <f>generator_costs!B97</f>
        <v>Gas_Steam_Turbine_Cogen</v>
      </c>
      <c r="C92" s="23">
        <f>generator_costs!C97</f>
        <v>2020</v>
      </c>
      <c r="D92" s="23">
        <f>generator_costs!I97</f>
        <v>346866.3</v>
      </c>
      <c r="E92" s="23">
        <f>generator_costs!J97</f>
        <v>22125.8655</v>
      </c>
      <c r="F92" s="23">
        <f>generator_costs!K97</f>
        <v>3.6905640000000002</v>
      </c>
      <c r="G92" s="23">
        <f>generator_costs!L97</f>
        <v>0</v>
      </c>
    </row>
    <row r="93" spans="1:7">
      <c r="A93" s="23">
        <f>generator_costs!A98</f>
        <v>10</v>
      </c>
      <c r="B93" s="23" t="str">
        <f>generator_costs!B98</f>
        <v>Gas_Steam_Turbine_Cogen</v>
      </c>
      <c r="C93" s="23">
        <f>generator_costs!C98</f>
        <v>2025</v>
      </c>
      <c r="D93" s="23">
        <f>generator_costs!I98</f>
        <v>346866.3</v>
      </c>
      <c r="E93" s="23">
        <f>generator_costs!J98</f>
        <v>22125.8655</v>
      </c>
      <c r="F93" s="23">
        <f>generator_costs!K98</f>
        <v>3.6905640000000002</v>
      </c>
      <c r="G93" s="23">
        <f>generator_costs!L98</f>
        <v>0</v>
      </c>
    </row>
    <row r="94" spans="1:7">
      <c r="A94" s="23">
        <f>generator_costs!A99</f>
        <v>10</v>
      </c>
      <c r="B94" s="23" t="str">
        <f>generator_costs!B99</f>
        <v>Gas_Steam_Turbine_Cogen</v>
      </c>
      <c r="C94" s="23">
        <f>generator_costs!C99</f>
        <v>2030</v>
      </c>
      <c r="D94" s="23">
        <f>generator_costs!I99</f>
        <v>346866.3</v>
      </c>
      <c r="E94" s="23">
        <f>generator_costs!J99</f>
        <v>22125.8655</v>
      </c>
      <c r="F94" s="23">
        <f>generator_costs!K99</f>
        <v>3.6905640000000002</v>
      </c>
      <c r="G94" s="23">
        <f>generator_costs!L99</f>
        <v>0</v>
      </c>
    </row>
    <row r="95" spans="1:7">
      <c r="A95" s="23">
        <f>generator_costs!A100</f>
        <v>10</v>
      </c>
      <c r="B95" s="23" t="str">
        <f>generator_costs!B100</f>
        <v>Gas_Steam_Turbine_Cogen</v>
      </c>
      <c r="C95" s="23">
        <f>generator_costs!C100</f>
        <v>2035</v>
      </c>
      <c r="D95" s="23">
        <f>generator_costs!I100</f>
        <v>346866.3</v>
      </c>
      <c r="E95" s="23">
        <f>generator_costs!J100</f>
        <v>22125.8655</v>
      </c>
      <c r="F95" s="23">
        <f>generator_costs!K100</f>
        <v>3.6905640000000002</v>
      </c>
      <c r="G95" s="23">
        <f>generator_costs!L100</f>
        <v>0</v>
      </c>
    </row>
    <row r="96" spans="1:7">
      <c r="A96" s="23">
        <f>generator_costs!A101</f>
        <v>10</v>
      </c>
      <c r="B96" s="23" t="str">
        <f>generator_costs!B101</f>
        <v>Gas_Steam_Turbine_Cogen</v>
      </c>
      <c r="C96" s="23">
        <f>generator_costs!C101</f>
        <v>2040</v>
      </c>
      <c r="D96" s="23">
        <f>generator_costs!I101</f>
        <v>346866.3</v>
      </c>
      <c r="E96" s="23">
        <f>generator_costs!J101</f>
        <v>22125.8655</v>
      </c>
      <c r="F96" s="23">
        <f>generator_costs!K101</f>
        <v>3.6905640000000002</v>
      </c>
      <c r="G96" s="23">
        <f>generator_costs!L101</f>
        <v>0</v>
      </c>
    </row>
    <row r="97" spans="1:7">
      <c r="A97" s="23">
        <f>generator_costs!A102</f>
        <v>10</v>
      </c>
      <c r="B97" s="23" t="str">
        <f>generator_costs!B102</f>
        <v>Gas_Steam_Turbine_Cogen</v>
      </c>
      <c r="C97" s="23">
        <f>generator_costs!C102</f>
        <v>2045</v>
      </c>
      <c r="D97" s="23">
        <f>generator_costs!I102</f>
        <v>346866.3</v>
      </c>
      <c r="E97" s="23">
        <f>generator_costs!J102</f>
        <v>22125.8655</v>
      </c>
      <c r="F97" s="23">
        <f>generator_costs!K102</f>
        <v>3.6905640000000002</v>
      </c>
      <c r="G97" s="23">
        <f>generator_costs!L102</f>
        <v>0</v>
      </c>
    </row>
    <row r="98" spans="1:7">
      <c r="A98" s="23">
        <f>generator_costs!A103</f>
        <v>10</v>
      </c>
      <c r="B98" s="23" t="str">
        <f>generator_costs!B103</f>
        <v>Gas_Steam_Turbine_Cogen</v>
      </c>
      <c r="C98" s="23">
        <f>generator_costs!C103</f>
        <v>2050</v>
      </c>
      <c r="D98" s="23">
        <f>generator_costs!I103</f>
        <v>346866.3</v>
      </c>
      <c r="E98" s="23">
        <f>generator_costs!J103</f>
        <v>22125.8655</v>
      </c>
      <c r="F98" s="23">
        <f>generator_costs!K103</f>
        <v>3.6905640000000002</v>
      </c>
      <c r="G98" s="23">
        <f>generator_costs!L103</f>
        <v>0</v>
      </c>
    </row>
    <row r="99" spans="1:7">
      <c r="A99" s="23">
        <f>generator_costs!A104</f>
        <v>10</v>
      </c>
      <c r="B99" s="23" t="str">
        <f>generator_costs!B104</f>
        <v>Gas_Steam_Turbine_Cogen_CCS</v>
      </c>
      <c r="C99" s="23">
        <f>generator_costs!C104</f>
        <v>2020</v>
      </c>
      <c r="D99" s="23">
        <f>generator_costs!I104</f>
        <v>2104566.2999999998</v>
      </c>
      <c r="E99" s="23">
        <f>generator_costs!J104</f>
        <v>30558.640500000001</v>
      </c>
      <c r="F99" s="23">
        <f>generator_costs!K104</f>
        <v>9.5774640000000009</v>
      </c>
      <c r="G99" s="23">
        <f>generator_costs!L104</f>
        <v>0</v>
      </c>
    </row>
    <row r="100" spans="1:7">
      <c r="A100" s="23">
        <f>generator_costs!A105</f>
        <v>10</v>
      </c>
      <c r="B100" s="23" t="str">
        <f>generator_costs!B105</f>
        <v>Gas_Steam_Turbine_Cogen_CCS</v>
      </c>
      <c r="C100" s="23">
        <f>generator_costs!C105</f>
        <v>2025</v>
      </c>
      <c r="D100" s="23">
        <f>generator_costs!I105</f>
        <v>2104566.2999999998</v>
      </c>
      <c r="E100" s="23">
        <f>generator_costs!J105</f>
        <v>30558.640500000001</v>
      </c>
      <c r="F100" s="23">
        <f>generator_costs!K105</f>
        <v>9.5774640000000009</v>
      </c>
      <c r="G100" s="23">
        <f>generator_costs!L105</f>
        <v>0</v>
      </c>
    </row>
    <row r="101" spans="1:7">
      <c r="A101" s="23">
        <f>generator_costs!A106</f>
        <v>10</v>
      </c>
      <c r="B101" s="23" t="str">
        <f>generator_costs!B106</f>
        <v>Gas_Steam_Turbine_Cogen_CCS</v>
      </c>
      <c r="C101" s="23">
        <f>generator_costs!C106</f>
        <v>2030</v>
      </c>
      <c r="D101" s="23">
        <f>generator_costs!I106</f>
        <v>2104566.2999999998</v>
      </c>
      <c r="E101" s="23">
        <f>generator_costs!J106</f>
        <v>30558.640500000001</v>
      </c>
      <c r="F101" s="23">
        <f>generator_costs!K106</f>
        <v>9.5774640000000009</v>
      </c>
      <c r="G101" s="23">
        <f>generator_costs!L106</f>
        <v>0</v>
      </c>
    </row>
    <row r="102" spans="1:7">
      <c r="A102" s="23">
        <f>generator_costs!A107</f>
        <v>10</v>
      </c>
      <c r="B102" s="23" t="str">
        <f>generator_costs!B107</f>
        <v>Gas_Steam_Turbine_Cogen_CCS</v>
      </c>
      <c r="C102" s="23">
        <f>generator_costs!C107</f>
        <v>2035</v>
      </c>
      <c r="D102" s="23">
        <f>generator_costs!I107</f>
        <v>2104566.2999999998</v>
      </c>
      <c r="E102" s="23">
        <f>generator_costs!J107</f>
        <v>30558.640500000001</v>
      </c>
      <c r="F102" s="23">
        <f>generator_costs!K107</f>
        <v>9.5774640000000009</v>
      </c>
      <c r="G102" s="23">
        <f>generator_costs!L107</f>
        <v>0</v>
      </c>
    </row>
    <row r="103" spans="1:7">
      <c r="A103" s="23">
        <f>generator_costs!A108</f>
        <v>10</v>
      </c>
      <c r="B103" s="23" t="str">
        <f>generator_costs!B108</f>
        <v>Gas_Steam_Turbine_Cogen_CCS</v>
      </c>
      <c r="C103" s="23">
        <f>generator_costs!C108</f>
        <v>2040</v>
      </c>
      <c r="D103" s="23">
        <f>generator_costs!I108</f>
        <v>2104566.2999999998</v>
      </c>
      <c r="E103" s="23">
        <f>generator_costs!J108</f>
        <v>30558.640500000001</v>
      </c>
      <c r="F103" s="23">
        <f>generator_costs!K108</f>
        <v>9.5774640000000009</v>
      </c>
      <c r="G103" s="23">
        <f>generator_costs!L108</f>
        <v>0</v>
      </c>
    </row>
    <row r="104" spans="1:7">
      <c r="A104" s="23">
        <f>generator_costs!A109</f>
        <v>10</v>
      </c>
      <c r="B104" s="23" t="str">
        <f>generator_costs!B109</f>
        <v>Gas_Steam_Turbine_Cogen_CCS</v>
      </c>
      <c r="C104" s="23">
        <f>generator_costs!C109</f>
        <v>2045</v>
      </c>
      <c r="D104" s="23">
        <f>generator_costs!I109</f>
        <v>2104566.2999999998</v>
      </c>
      <c r="E104" s="23">
        <f>generator_costs!J109</f>
        <v>30558.640500000001</v>
      </c>
      <c r="F104" s="23">
        <f>generator_costs!K109</f>
        <v>9.5774640000000009</v>
      </c>
      <c r="G104" s="23">
        <f>generator_costs!L109</f>
        <v>0</v>
      </c>
    </row>
    <row r="105" spans="1:7">
      <c r="A105" s="23">
        <f>generator_costs!A110</f>
        <v>10</v>
      </c>
      <c r="B105" s="23" t="str">
        <f>generator_costs!B110</f>
        <v>Gas_Steam_Turbine_Cogen_CCS</v>
      </c>
      <c r="C105" s="23">
        <f>generator_costs!C110</f>
        <v>2050</v>
      </c>
      <c r="D105" s="23">
        <f>generator_costs!I110</f>
        <v>2104566.2999999998</v>
      </c>
      <c r="E105" s="23">
        <f>generator_costs!J110</f>
        <v>30558.640500000001</v>
      </c>
      <c r="F105" s="23">
        <f>generator_costs!K110</f>
        <v>9.5774640000000009</v>
      </c>
      <c r="G105" s="23">
        <f>generator_costs!L110</f>
        <v>0</v>
      </c>
    </row>
    <row r="106" spans="1:7">
      <c r="A106" s="23">
        <f>generator_costs!A111</f>
        <v>10</v>
      </c>
      <c r="B106" s="23" t="str">
        <f>generator_costs!B111</f>
        <v>DistillateFuelOil_Combustion_Turbine_EP</v>
      </c>
      <c r="C106" s="23">
        <f>generator_costs!C111</f>
        <v>0</v>
      </c>
      <c r="D106" s="23">
        <f>generator_costs!I111</f>
        <v>624030</v>
      </c>
      <c r="E106" s="23">
        <f>generator_costs!J111</f>
        <v>4891.8</v>
      </c>
      <c r="F106" s="23">
        <f>generator_costs!K111</f>
        <v>27.806999999999999</v>
      </c>
      <c r="G106" s="23">
        <f>generator_costs!L111</f>
        <v>0</v>
      </c>
    </row>
    <row r="107" spans="1:7">
      <c r="A107" s="23">
        <f>generator_costs!A112</f>
        <v>10</v>
      </c>
      <c r="B107" s="23" t="str">
        <f>generator_costs!B112</f>
        <v>DistillateFuelOil_Internal_Combustion_Engine_EP</v>
      </c>
      <c r="C107" s="23">
        <f>generator_costs!C112</f>
        <v>0</v>
      </c>
      <c r="D107" s="23">
        <f>generator_costs!I112</f>
        <v>468022.5</v>
      </c>
      <c r="E107" s="23">
        <f>generator_costs!J112</f>
        <v>3668.8500000000004</v>
      </c>
      <c r="F107" s="23">
        <f>generator_costs!K112</f>
        <v>27.806999999999999</v>
      </c>
      <c r="G107" s="23">
        <f>generator_costs!L112</f>
        <v>0</v>
      </c>
    </row>
    <row r="108" spans="1:7">
      <c r="A108" s="23">
        <f>generator_costs!A113</f>
        <v>10</v>
      </c>
      <c r="B108" s="23" t="str">
        <f>generator_costs!B113</f>
        <v>Coal_Steam_Turbine</v>
      </c>
      <c r="C108" s="23">
        <f>generator_costs!C113</f>
        <v>2010</v>
      </c>
      <c r="D108" s="23">
        <f>generator_costs!I113</f>
        <v>2687700</v>
      </c>
      <c r="E108" s="23">
        <f>generator_costs!J113</f>
        <v>21390</v>
      </c>
      <c r="F108" s="23">
        <f>generator_costs!K113</f>
        <v>3.4503000000000004</v>
      </c>
      <c r="G108" s="23">
        <f>generator_costs!L113</f>
        <v>0</v>
      </c>
    </row>
    <row r="109" spans="1:7">
      <c r="A109" s="23">
        <f>generator_costs!A114</f>
        <v>10</v>
      </c>
      <c r="B109" s="23" t="str">
        <f>generator_costs!B114</f>
        <v>Coal_Steam_Turbine</v>
      </c>
      <c r="C109" s="23">
        <f>generator_costs!C114</f>
        <v>2015</v>
      </c>
      <c r="D109" s="23">
        <f>generator_costs!I114</f>
        <v>2687700</v>
      </c>
      <c r="E109" s="23">
        <f>generator_costs!J114</f>
        <v>21390</v>
      </c>
      <c r="F109" s="23">
        <f>generator_costs!K114</f>
        <v>3.4503000000000004</v>
      </c>
      <c r="G109" s="23">
        <f>generator_costs!L114</f>
        <v>0</v>
      </c>
    </row>
    <row r="110" spans="1:7">
      <c r="A110" s="23">
        <f>generator_costs!A115</f>
        <v>10</v>
      </c>
      <c r="B110" s="23" t="str">
        <f>generator_costs!B115</f>
        <v>Coal_Steam_Turbine</v>
      </c>
      <c r="C110" s="23">
        <f>generator_costs!C115</f>
        <v>2020</v>
      </c>
      <c r="D110" s="23">
        <f>generator_costs!I115</f>
        <v>2687700</v>
      </c>
      <c r="E110" s="23">
        <f>generator_costs!J115</f>
        <v>21390</v>
      </c>
      <c r="F110" s="23">
        <f>generator_costs!K115</f>
        <v>3.4503000000000004</v>
      </c>
      <c r="G110" s="23">
        <f>generator_costs!L115</f>
        <v>0</v>
      </c>
    </row>
    <row r="111" spans="1:7">
      <c r="A111" s="23">
        <f>generator_costs!A116</f>
        <v>10</v>
      </c>
      <c r="B111" s="23" t="str">
        <f>generator_costs!B116</f>
        <v>Coal_Steam_Turbine</v>
      </c>
      <c r="C111" s="23">
        <f>generator_costs!C116</f>
        <v>2025</v>
      </c>
      <c r="D111" s="23">
        <f>generator_costs!I116</f>
        <v>2687700</v>
      </c>
      <c r="E111" s="23">
        <f>generator_costs!J116</f>
        <v>21390</v>
      </c>
      <c r="F111" s="23">
        <f>generator_costs!K116</f>
        <v>3.4503000000000004</v>
      </c>
      <c r="G111" s="23">
        <f>generator_costs!L116</f>
        <v>0</v>
      </c>
    </row>
    <row r="112" spans="1:7">
      <c r="A112" s="23">
        <f>generator_costs!A117</f>
        <v>10</v>
      </c>
      <c r="B112" s="23" t="str">
        <f>generator_costs!B117</f>
        <v>Coal_Steam_Turbine</v>
      </c>
      <c r="C112" s="23">
        <f>generator_costs!C117</f>
        <v>2030</v>
      </c>
      <c r="D112" s="23">
        <f>generator_costs!I117</f>
        <v>2687700</v>
      </c>
      <c r="E112" s="23">
        <f>generator_costs!J117</f>
        <v>21390</v>
      </c>
      <c r="F112" s="23">
        <f>generator_costs!K117</f>
        <v>3.4503000000000004</v>
      </c>
      <c r="G112" s="23">
        <f>generator_costs!L117</f>
        <v>0</v>
      </c>
    </row>
    <row r="113" spans="1:7">
      <c r="A113" s="23">
        <f>generator_costs!A118</f>
        <v>10</v>
      </c>
      <c r="B113" s="23" t="str">
        <f>generator_costs!B118</f>
        <v>Coal_Steam_Turbine</v>
      </c>
      <c r="C113" s="23">
        <f>generator_costs!C118</f>
        <v>2035</v>
      </c>
      <c r="D113" s="23">
        <f>generator_costs!I118</f>
        <v>2687700</v>
      </c>
      <c r="E113" s="23">
        <f>generator_costs!J118</f>
        <v>21390</v>
      </c>
      <c r="F113" s="23">
        <f>generator_costs!K118</f>
        <v>3.4503000000000004</v>
      </c>
      <c r="G113" s="23">
        <f>generator_costs!L118</f>
        <v>0</v>
      </c>
    </row>
    <row r="114" spans="1:7">
      <c r="A114" s="23">
        <f>generator_costs!A119</f>
        <v>10</v>
      </c>
      <c r="B114" s="23" t="str">
        <f>generator_costs!B119</f>
        <v>Coal_Steam_Turbine</v>
      </c>
      <c r="C114" s="23">
        <f>generator_costs!C119</f>
        <v>2040</v>
      </c>
      <c r="D114" s="23">
        <f>generator_costs!I119</f>
        <v>2687700</v>
      </c>
      <c r="E114" s="23">
        <f>generator_costs!J119</f>
        <v>21390</v>
      </c>
      <c r="F114" s="23">
        <f>generator_costs!K119</f>
        <v>3.4503000000000004</v>
      </c>
      <c r="G114" s="23">
        <f>generator_costs!L119</f>
        <v>0</v>
      </c>
    </row>
    <row r="115" spans="1:7">
      <c r="A115" s="23">
        <f>generator_costs!A120</f>
        <v>10</v>
      </c>
      <c r="B115" s="23" t="str">
        <f>generator_costs!B120</f>
        <v>Coal_Steam_Turbine</v>
      </c>
      <c r="C115" s="23">
        <f>generator_costs!C120</f>
        <v>2045</v>
      </c>
      <c r="D115" s="23">
        <f>generator_costs!I120</f>
        <v>2687700</v>
      </c>
      <c r="E115" s="23">
        <f>generator_costs!J120</f>
        <v>21390</v>
      </c>
      <c r="F115" s="23">
        <f>generator_costs!K120</f>
        <v>3.4503000000000004</v>
      </c>
      <c r="G115" s="23">
        <f>generator_costs!L120</f>
        <v>0</v>
      </c>
    </row>
    <row r="116" spans="1:7">
      <c r="A116" s="23">
        <f>generator_costs!A121</f>
        <v>10</v>
      </c>
      <c r="B116" s="23" t="str">
        <f>generator_costs!B121</f>
        <v>Coal_Steam_Turbine</v>
      </c>
      <c r="C116" s="23">
        <f>generator_costs!C121</f>
        <v>2050</v>
      </c>
      <c r="D116" s="23">
        <f>generator_costs!I121</f>
        <v>2687700</v>
      </c>
      <c r="E116" s="23">
        <f>generator_costs!J121</f>
        <v>21390</v>
      </c>
      <c r="F116" s="23">
        <f>generator_costs!K121</f>
        <v>3.4503000000000004</v>
      </c>
      <c r="G116" s="23">
        <f>generator_costs!L121</f>
        <v>0</v>
      </c>
    </row>
    <row r="117" spans="1:7">
      <c r="A117" s="23">
        <f>generator_costs!A122</f>
        <v>10</v>
      </c>
      <c r="B117" s="23" t="str">
        <f>generator_costs!B122</f>
        <v>Coal_Steam_Turbine_CCS</v>
      </c>
      <c r="C117" s="23">
        <f>generator_costs!C122</f>
        <v>2020</v>
      </c>
      <c r="D117" s="23">
        <f>generator_costs!I122</f>
        <v>5245200</v>
      </c>
      <c r="E117" s="23">
        <f>generator_costs!J122</f>
        <v>32736</v>
      </c>
      <c r="F117" s="23">
        <f>generator_costs!K122</f>
        <v>5.5986000000000002</v>
      </c>
      <c r="G117" s="23">
        <f>generator_costs!L122</f>
        <v>0</v>
      </c>
    </row>
    <row r="118" spans="1:7">
      <c r="A118" s="23">
        <f>generator_costs!A123</f>
        <v>10</v>
      </c>
      <c r="B118" s="23" t="str">
        <f>generator_costs!B123</f>
        <v>Coal_Steam_Turbine_CCS</v>
      </c>
      <c r="C118" s="23">
        <f>generator_costs!C123</f>
        <v>2025</v>
      </c>
      <c r="D118" s="23">
        <f>generator_costs!I123</f>
        <v>5245200</v>
      </c>
      <c r="E118" s="23">
        <f>generator_costs!J123</f>
        <v>32736</v>
      </c>
      <c r="F118" s="23">
        <f>generator_costs!K123</f>
        <v>5.5986000000000002</v>
      </c>
      <c r="G118" s="23">
        <f>generator_costs!L123</f>
        <v>0</v>
      </c>
    </row>
    <row r="119" spans="1:7">
      <c r="A119" s="23">
        <f>generator_costs!A124</f>
        <v>10</v>
      </c>
      <c r="B119" s="23" t="str">
        <f>generator_costs!B124</f>
        <v>Coal_Steam_Turbine_CCS</v>
      </c>
      <c r="C119" s="23">
        <f>generator_costs!C124</f>
        <v>2030</v>
      </c>
      <c r="D119" s="23">
        <f>generator_costs!I124</f>
        <v>5245200</v>
      </c>
      <c r="E119" s="23">
        <f>generator_costs!J124</f>
        <v>32736</v>
      </c>
      <c r="F119" s="23">
        <f>generator_costs!K124</f>
        <v>5.5986000000000002</v>
      </c>
      <c r="G119" s="23">
        <f>generator_costs!L124</f>
        <v>0</v>
      </c>
    </row>
    <row r="120" spans="1:7">
      <c r="A120" s="23">
        <f>generator_costs!A125</f>
        <v>10</v>
      </c>
      <c r="B120" s="23" t="str">
        <f>generator_costs!B125</f>
        <v>Coal_Steam_Turbine_CCS</v>
      </c>
      <c r="C120" s="23">
        <f>generator_costs!C125</f>
        <v>2035</v>
      </c>
      <c r="D120" s="23">
        <f>generator_costs!I125</f>
        <v>5245200</v>
      </c>
      <c r="E120" s="23">
        <f>generator_costs!J125</f>
        <v>32736</v>
      </c>
      <c r="F120" s="23">
        <f>generator_costs!K125</f>
        <v>5.5986000000000002</v>
      </c>
      <c r="G120" s="23">
        <f>generator_costs!L125</f>
        <v>0</v>
      </c>
    </row>
    <row r="121" spans="1:7">
      <c r="A121" s="23">
        <f>generator_costs!A126</f>
        <v>10</v>
      </c>
      <c r="B121" s="23" t="str">
        <f>generator_costs!B126</f>
        <v>Coal_Steam_Turbine_CCS</v>
      </c>
      <c r="C121" s="23">
        <f>generator_costs!C126</f>
        <v>2040</v>
      </c>
      <c r="D121" s="23">
        <f>generator_costs!I126</f>
        <v>5245200</v>
      </c>
      <c r="E121" s="23">
        <f>generator_costs!J126</f>
        <v>32736</v>
      </c>
      <c r="F121" s="23">
        <f>generator_costs!K126</f>
        <v>5.5986000000000002</v>
      </c>
      <c r="G121" s="23">
        <f>generator_costs!L126</f>
        <v>0</v>
      </c>
    </row>
    <row r="122" spans="1:7">
      <c r="A122" s="23">
        <f>generator_costs!A127</f>
        <v>10</v>
      </c>
      <c r="B122" s="23" t="str">
        <f>generator_costs!B127</f>
        <v>Coal_Steam_Turbine_CCS</v>
      </c>
      <c r="C122" s="23">
        <f>generator_costs!C127</f>
        <v>2045</v>
      </c>
      <c r="D122" s="23">
        <f>generator_costs!I127</f>
        <v>5245200</v>
      </c>
      <c r="E122" s="23">
        <f>generator_costs!J127</f>
        <v>32736</v>
      </c>
      <c r="F122" s="23">
        <f>generator_costs!K127</f>
        <v>5.5986000000000002</v>
      </c>
      <c r="G122" s="23">
        <f>generator_costs!L127</f>
        <v>0</v>
      </c>
    </row>
    <row r="123" spans="1:7">
      <c r="A123" s="23">
        <f>generator_costs!A128</f>
        <v>10</v>
      </c>
      <c r="B123" s="23" t="str">
        <f>generator_costs!B128</f>
        <v>Coal_Steam_Turbine_CCS</v>
      </c>
      <c r="C123" s="23">
        <f>generator_costs!C128</f>
        <v>2050</v>
      </c>
      <c r="D123" s="23">
        <f>generator_costs!I128</f>
        <v>5245200</v>
      </c>
      <c r="E123" s="23">
        <f>generator_costs!J128</f>
        <v>32736</v>
      </c>
      <c r="F123" s="23">
        <f>generator_costs!K128</f>
        <v>5.5986000000000002</v>
      </c>
      <c r="G123" s="23">
        <f>generator_costs!L128</f>
        <v>0</v>
      </c>
    </row>
    <row r="124" spans="1:7">
      <c r="A124" s="23">
        <f>generator_costs!A129</f>
        <v>10</v>
      </c>
      <c r="B124" s="23" t="str">
        <f>generator_costs!B129</f>
        <v>Coal_Steam_Turbine_Cogen</v>
      </c>
      <c r="C124" s="23">
        <f>generator_costs!C129</f>
        <v>2010</v>
      </c>
      <c r="D124" s="23">
        <f>generator_costs!I129</f>
        <v>2015775</v>
      </c>
      <c r="E124" s="23">
        <f>generator_costs!J129</f>
        <v>16042.5</v>
      </c>
      <c r="F124" s="23">
        <f>generator_costs!K129</f>
        <v>3.4503000000000004</v>
      </c>
      <c r="G124" s="23">
        <f>generator_costs!L129</f>
        <v>0</v>
      </c>
    </row>
    <row r="125" spans="1:7">
      <c r="A125" s="23">
        <f>generator_costs!A130</f>
        <v>10</v>
      </c>
      <c r="B125" s="23" t="str">
        <f>generator_costs!B130</f>
        <v>Coal_Steam_Turbine_Cogen</v>
      </c>
      <c r="C125" s="23">
        <f>generator_costs!C130</f>
        <v>2015</v>
      </c>
      <c r="D125" s="23">
        <f>generator_costs!I130</f>
        <v>2015775</v>
      </c>
      <c r="E125" s="23">
        <f>generator_costs!J130</f>
        <v>16042.5</v>
      </c>
      <c r="F125" s="23">
        <f>generator_costs!K130</f>
        <v>3.4503000000000004</v>
      </c>
      <c r="G125" s="23">
        <f>generator_costs!L130</f>
        <v>0</v>
      </c>
    </row>
    <row r="126" spans="1:7">
      <c r="A126" s="23">
        <f>generator_costs!A131</f>
        <v>10</v>
      </c>
      <c r="B126" s="23" t="str">
        <f>generator_costs!B131</f>
        <v>Coal_Steam_Turbine_Cogen</v>
      </c>
      <c r="C126" s="23">
        <f>generator_costs!C131</f>
        <v>2020</v>
      </c>
      <c r="D126" s="23">
        <f>generator_costs!I131</f>
        <v>2015775</v>
      </c>
      <c r="E126" s="23">
        <f>generator_costs!J131</f>
        <v>16042.5</v>
      </c>
      <c r="F126" s="23">
        <f>generator_costs!K131</f>
        <v>3.4503000000000004</v>
      </c>
      <c r="G126" s="23">
        <f>generator_costs!L131</f>
        <v>0</v>
      </c>
    </row>
    <row r="127" spans="1:7">
      <c r="A127" s="23">
        <f>generator_costs!A132</f>
        <v>10</v>
      </c>
      <c r="B127" s="23" t="str">
        <f>generator_costs!B132</f>
        <v>Coal_Steam_Turbine_Cogen</v>
      </c>
      <c r="C127" s="23">
        <f>generator_costs!C132</f>
        <v>2025</v>
      </c>
      <c r="D127" s="23">
        <f>generator_costs!I132</f>
        <v>2015775</v>
      </c>
      <c r="E127" s="23">
        <f>generator_costs!J132</f>
        <v>16042.5</v>
      </c>
      <c r="F127" s="23">
        <f>generator_costs!K132</f>
        <v>3.4503000000000004</v>
      </c>
      <c r="G127" s="23">
        <f>generator_costs!L132</f>
        <v>0</v>
      </c>
    </row>
    <row r="128" spans="1:7">
      <c r="A128" s="23">
        <f>generator_costs!A133</f>
        <v>10</v>
      </c>
      <c r="B128" s="23" t="str">
        <f>generator_costs!B133</f>
        <v>Coal_Steam_Turbine_Cogen</v>
      </c>
      <c r="C128" s="23">
        <f>generator_costs!C133</f>
        <v>2030</v>
      </c>
      <c r="D128" s="23">
        <f>generator_costs!I133</f>
        <v>2015775</v>
      </c>
      <c r="E128" s="23">
        <f>generator_costs!J133</f>
        <v>16042.5</v>
      </c>
      <c r="F128" s="23">
        <f>generator_costs!K133</f>
        <v>3.4503000000000004</v>
      </c>
      <c r="G128" s="23">
        <f>generator_costs!L133</f>
        <v>0</v>
      </c>
    </row>
    <row r="129" spans="1:7">
      <c r="A129" s="23">
        <f>generator_costs!A134</f>
        <v>10</v>
      </c>
      <c r="B129" s="23" t="str">
        <f>generator_costs!B134</f>
        <v>Coal_Steam_Turbine_Cogen</v>
      </c>
      <c r="C129" s="23">
        <f>generator_costs!C134</f>
        <v>2035</v>
      </c>
      <c r="D129" s="23">
        <f>generator_costs!I134</f>
        <v>2015775</v>
      </c>
      <c r="E129" s="23">
        <f>generator_costs!J134</f>
        <v>16042.5</v>
      </c>
      <c r="F129" s="23">
        <f>generator_costs!K134</f>
        <v>3.4503000000000004</v>
      </c>
      <c r="G129" s="23">
        <f>generator_costs!L134</f>
        <v>0</v>
      </c>
    </row>
    <row r="130" spans="1:7">
      <c r="A130" s="23">
        <f>generator_costs!A135</f>
        <v>10</v>
      </c>
      <c r="B130" s="23" t="str">
        <f>generator_costs!B135</f>
        <v>Coal_Steam_Turbine_Cogen</v>
      </c>
      <c r="C130" s="23">
        <f>generator_costs!C135</f>
        <v>2040</v>
      </c>
      <c r="D130" s="23">
        <f>generator_costs!I135</f>
        <v>2015775</v>
      </c>
      <c r="E130" s="23">
        <f>generator_costs!J135</f>
        <v>16042.5</v>
      </c>
      <c r="F130" s="23">
        <f>generator_costs!K135</f>
        <v>3.4503000000000004</v>
      </c>
      <c r="G130" s="23">
        <f>generator_costs!L135</f>
        <v>0</v>
      </c>
    </row>
    <row r="131" spans="1:7">
      <c r="A131" s="23">
        <f>generator_costs!A136</f>
        <v>10</v>
      </c>
      <c r="B131" s="23" t="str">
        <f>generator_costs!B136</f>
        <v>Coal_Steam_Turbine_Cogen</v>
      </c>
      <c r="C131" s="23">
        <f>generator_costs!C136</f>
        <v>2045</v>
      </c>
      <c r="D131" s="23">
        <f>generator_costs!I136</f>
        <v>2015775</v>
      </c>
      <c r="E131" s="23">
        <f>generator_costs!J136</f>
        <v>16042.5</v>
      </c>
      <c r="F131" s="23">
        <f>generator_costs!K136</f>
        <v>3.4503000000000004</v>
      </c>
      <c r="G131" s="23">
        <f>generator_costs!L136</f>
        <v>0</v>
      </c>
    </row>
    <row r="132" spans="1:7">
      <c r="A132" s="23">
        <f>generator_costs!A137</f>
        <v>10</v>
      </c>
      <c r="B132" s="23" t="str">
        <f>generator_costs!B137</f>
        <v>Coal_Steam_Turbine_Cogen</v>
      </c>
      <c r="C132" s="23">
        <f>generator_costs!C137</f>
        <v>2050</v>
      </c>
      <c r="D132" s="23">
        <f>generator_costs!I137</f>
        <v>2015775</v>
      </c>
      <c r="E132" s="23">
        <f>generator_costs!J137</f>
        <v>16042.5</v>
      </c>
      <c r="F132" s="23">
        <f>generator_costs!K137</f>
        <v>3.4503000000000004</v>
      </c>
      <c r="G132" s="23">
        <f>generator_costs!L137</f>
        <v>0</v>
      </c>
    </row>
    <row r="133" spans="1:7">
      <c r="A133" s="23">
        <f>generator_costs!A138</f>
        <v>10</v>
      </c>
      <c r="B133" s="23" t="str">
        <f>generator_costs!B138</f>
        <v>Coal_Steam_Turbine_Cogen_CCS</v>
      </c>
      <c r="C133" s="23">
        <f>generator_costs!C138</f>
        <v>2020</v>
      </c>
      <c r="D133" s="23">
        <f>generator_costs!I138</f>
        <v>3933900</v>
      </c>
      <c r="E133" s="23">
        <f>generator_costs!J138</f>
        <v>24552</v>
      </c>
      <c r="F133" s="23">
        <f>generator_costs!K138</f>
        <v>5.5986000000000002</v>
      </c>
      <c r="G133" s="23">
        <f>generator_costs!L138</f>
        <v>0</v>
      </c>
    </row>
    <row r="134" spans="1:7">
      <c r="A134" s="23">
        <f>generator_costs!A139</f>
        <v>10</v>
      </c>
      <c r="B134" s="23" t="str">
        <f>generator_costs!B139</f>
        <v>Coal_Steam_Turbine_Cogen_CCS</v>
      </c>
      <c r="C134" s="23">
        <f>generator_costs!C139</f>
        <v>2025</v>
      </c>
      <c r="D134" s="23">
        <f>generator_costs!I139</f>
        <v>3933900</v>
      </c>
      <c r="E134" s="23">
        <f>generator_costs!J139</f>
        <v>24552</v>
      </c>
      <c r="F134" s="23">
        <f>generator_costs!K139</f>
        <v>5.5986000000000002</v>
      </c>
      <c r="G134" s="23">
        <f>generator_costs!L139</f>
        <v>0</v>
      </c>
    </row>
    <row r="135" spans="1:7">
      <c r="A135" s="23">
        <f>generator_costs!A140</f>
        <v>10</v>
      </c>
      <c r="B135" s="23" t="str">
        <f>generator_costs!B140</f>
        <v>Coal_Steam_Turbine_Cogen_CCS</v>
      </c>
      <c r="C135" s="23">
        <f>generator_costs!C140</f>
        <v>2030</v>
      </c>
      <c r="D135" s="23">
        <f>generator_costs!I140</f>
        <v>3933900</v>
      </c>
      <c r="E135" s="23">
        <f>generator_costs!J140</f>
        <v>24552</v>
      </c>
      <c r="F135" s="23">
        <f>generator_costs!K140</f>
        <v>5.5986000000000002</v>
      </c>
      <c r="G135" s="23">
        <f>generator_costs!L140</f>
        <v>0</v>
      </c>
    </row>
    <row r="136" spans="1:7">
      <c r="A136" s="23">
        <f>generator_costs!A141</f>
        <v>10</v>
      </c>
      <c r="B136" s="23" t="str">
        <f>generator_costs!B141</f>
        <v>Coal_Steam_Turbine_Cogen_CCS</v>
      </c>
      <c r="C136" s="23">
        <f>generator_costs!C141</f>
        <v>2035</v>
      </c>
      <c r="D136" s="23">
        <f>generator_costs!I141</f>
        <v>3933900</v>
      </c>
      <c r="E136" s="23">
        <f>generator_costs!J141</f>
        <v>24552</v>
      </c>
      <c r="F136" s="23">
        <f>generator_costs!K141</f>
        <v>5.5986000000000002</v>
      </c>
      <c r="G136" s="23">
        <f>generator_costs!L141</f>
        <v>0</v>
      </c>
    </row>
    <row r="137" spans="1:7">
      <c r="A137" s="23">
        <f>generator_costs!A142</f>
        <v>10</v>
      </c>
      <c r="B137" s="23" t="str">
        <f>generator_costs!B142</f>
        <v>Coal_Steam_Turbine_Cogen_CCS</v>
      </c>
      <c r="C137" s="23">
        <f>generator_costs!C142</f>
        <v>2040</v>
      </c>
      <c r="D137" s="23">
        <f>generator_costs!I142</f>
        <v>3933900</v>
      </c>
      <c r="E137" s="23">
        <f>generator_costs!J142</f>
        <v>24552</v>
      </c>
      <c r="F137" s="23">
        <f>generator_costs!K142</f>
        <v>5.5986000000000002</v>
      </c>
      <c r="G137" s="23">
        <f>generator_costs!L142</f>
        <v>0</v>
      </c>
    </row>
    <row r="138" spans="1:7">
      <c r="A138" s="23">
        <f>generator_costs!A143</f>
        <v>10</v>
      </c>
      <c r="B138" s="23" t="str">
        <f>generator_costs!B143</f>
        <v>Coal_Steam_Turbine_Cogen_CCS</v>
      </c>
      <c r="C138" s="23">
        <f>generator_costs!C143</f>
        <v>2045</v>
      </c>
      <c r="D138" s="23">
        <f>generator_costs!I143</f>
        <v>3933900</v>
      </c>
      <c r="E138" s="23">
        <f>generator_costs!J143</f>
        <v>24552</v>
      </c>
      <c r="F138" s="23">
        <f>generator_costs!K143</f>
        <v>5.5986000000000002</v>
      </c>
      <c r="G138" s="23">
        <f>generator_costs!L143</f>
        <v>0</v>
      </c>
    </row>
    <row r="139" spans="1:7">
      <c r="A139" s="23">
        <f>generator_costs!A144</f>
        <v>10</v>
      </c>
      <c r="B139" s="23" t="str">
        <f>generator_costs!B144</f>
        <v>Coal_Steam_Turbine_Cogen_CCS</v>
      </c>
      <c r="C139" s="23">
        <f>generator_costs!C144</f>
        <v>2050</v>
      </c>
      <c r="D139" s="23">
        <f>generator_costs!I144</f>
        <v>3933900</v>
      </c>
      <c r="E139" s="23">
        <f>generator_costs!J144</f>
        <v>24552</v>
      </c>
      <c r="F139" s="23">
        <f>generator_costs!K144</f>
        <v>5.5986000000000002</v>
      </c>
      <c r="G139" s="23">
        <f>generator_costs!L144</f>
        <v>0</v>
      </c>
    </row>
    <row r="140" spans="1:7">
      <c r="A140" s="23">
        <f>generator_costs!A145</f>
        <v>10</v>
      </c>
      <c r="B140" s="23" t="str">
        <f>generator_costs!B145</f>
        <v>Coal_Steam_Turbine_EP</v>
      </c>
      <c r="C140" s="23">
        <f>generator_costs!C145</f>
        <v>0</v>
      </c>
      <c r="D140" s="23">
        <f>generator_costs!I145</f>
        <v>2827200</v>
      </c>
      <c r="E140" s="23">
        <f>generator_costs!J145</f>
        <v>21390</v>
      </c>
      <c r="F140" s="23">
        <f>generator_costs!K145</f>
        <v>3.4503000000000004</v>
      </c>
      <c r="G140" s="23">
        <f>generator_costs!L145</f>
        <v>0</v>
      </c>
    </row>
    <row r="141" spans="1:7">
      <c r="A141" s="23">
        <f>generator_costs!A146</f>
        <v>10</v>
      </c>
      <c r="B141" s="23" t="str">
        <f>generator_costs!B146</f>
        <v>Coal_Steam_Turbine_Cogen_EP</v>
      </c>
      <c r="C141" s="23">
        <f>generator_costs!C146</f>
        <v>0</v>
      </c>
      <c r="D141" s="23">
        <f>generator_costs!I146</f>
        <v>2120400</v>
      </c>
      <c r="E141" s="23">
        <f>generator_costs!J146</f>
        <v>16042.5</v>
      </c>
      <c r="F141" s="23">
        <f>generator_costs!K146</f>
        <v>3.4503000000000004</v>
      </c>
      <c r="G141" s="23">
        <f>generator_costs!L146</f>
        <v>0</v>
      </c>
    </row>
    <row r="142" spans="1:7">
      <c r="A142" s="23">
        <f>generator_costs!A147</f>
        <v>10</v>
      </c>
      <c r="B142" s="23" t="str">
        <f>generator_costs!B147</f>
        <v>Coal_IGCC</v>
      </c>
      <c r="C142" s="23">
        <f>generator_costs!C147</f>
        <v>2010</v>
      </c>
      <c r="D142" s="23">
        <f>generator_costs!I147</f>
        <v>3729300</v>
      </c>
      <c r="E142" s="23">
        <f>generator_costs!J147</f>
        <v>28923</v>
      </c>
      <c r="F142" s="23">
        <f>generator_costs!K147</f>
        <v>6.0822000000000003</v>
      </c>
      <c r="G142" s="23">
        <f>generator_costs!L147</f>
        <v>0</v>
      </c>
    </row>
    <row r="143" spans="1:7">
      <c r="A143" s="23">
        <f>generator_costs!A148</f>
        <v>10</v>
      </c>
      <c r="B143" s="23" t="str">
        <f>generator_costs!B148</f>
        <v>Coal_IGCC</v>
      </c>
      <c r="C143" s="23">
        <f>generator_costs!C148</f>
        <v>2015</v>
      </c>
      <c r="D143" s="23">
        <f>generator_costs!I148</f>
        <v>3729300</v>
      </c>
      <c r="E143" s="23">
        <f>generator_costs!J148</f>
        <v>28923</v>
      </c>
      <c r="F143" s="23">
        <f>generator_costs!K148</f>
        <v>6.0822000000000003</v>
      </c>
      <c r="G143" s="23">
        <f>generator_costs!L148</f>
        <v>0</v>
      </c>
    </row>
    <row r="144" spans="1:7">
      <c r="A144" s="23">
        <f>generator_costs!A149</f>
        <v>10</v>
      </c>
      <c r="B144" s="23" t="str">
        <f>generator_costs!B149</f>
        <v>Coal_IGCC</v>
      </c>
      <c r="C144" s="23">
        <f>generator_costs!C149</f>
        <v>2020</v>
      </c>
      <c r="D144" s="23">
        <f>generator_costs!I149</f>
        <v>3729300</v>
      </c>
      <c r="E144" s="23">
        <f>generator_costs!J149</f>
        <v>28923</v>
      </c>
      <c r="F144" s="23">
        <f>generator_costs!K149</f>
        <v>6.0822000000000003</v>
      </c>
      <c r="G144" s="23">
        <f>generator_costs!L149</f>
        <v>0</v>
      </c>
    </row>
    <row r="145" spans="1:7">
      <c r="A145" s="23">
        <f>generator_costs!A150</f>
        <v>10</v>
      </c>
      <c r="B145" s="23" t="str">
        <f>generator_costs!B150</f>
        <v>Coal_IGCC</v>
      </c>
      <c r="C145" s="23">
        <f>generator_costs!C150</f>
        <v>2025</v>
      </c>
      <c r="D145" s="23">
        <f>generator_costs!I150</f>
        <v>3729300</v>
      </c>
      <c r="E145" s="23">
        <f>generator_costs!J150</f>
        <v>28923</v>
      </c>
      <c r="F145" s="23">
        <f>generator_costs!K150</f>
        <v>6.0822000000000003</v>
      </c>
      <c r="G145" s="23">
        <f>generator_costs!L150</f>
        <v>0</v>
      </c>
    </row>
    <row r="146" spans="1:7">
      <c r="A146" s="23">
        <f>generator_costs!A151</f>
        <v>10</v>
      </c>
      <c r="B146" s="23" t="str">
        <f>generator_costs!B151</f>
        <v>Coal_IGCC</v>
      </c>
      <c r="C146" s="23">
        <f>generator_costs!C151</f>
        <v>2030</v>
      </c>
      <c r="D146" s="23">
        <f>generator_costs!I151</f>
        <v>3729300</v>
      </c>
      <c r="E146" s="23">
        <f>generator_costs!J151</f>
        <v>28923</v>
      </c>
      <c r="F146" s="23">
        <f>generator_costs!K151</f>
        <v>6.0822000000000003</v>
      </c>
      <c r="G146" s="23">
        <f>generator_costs!L151</f>
        <v>0</v>
      </c>
    </row>
    <row r="147" spans="1:7">
      <c r="A147" s="23">
        <f>generator_costs!A152</f>
        <v>10</v>
      </c>
      <c r="B147" s="23" t="str">
        <f>generator_costs!B152</f>
        <v>Coal_IGCC</v>
      </c>
      <c r="C147" s="23">
        <f>generator_costs!C152</f>
        <v>2035</v>
      </c>
      <c r="D147" s="23">
        <f>generator_costs!I152</f>
        <v>3729300</v>
      </c>
      <c r="E147" s="23">
        <f>generator_costs!J152</f>
        <v>28923</v>
      </c>
      <c r="F147" s="23">
        <f>generator_costs!K152</f>
        <v>6.0822000000000003</v>
      </c>
      <c r="G147" s="23">
        <f>generator_costs!L152</f>
        <v>0</v>
      </c>
    </row>
    <row r="148" spans="1:7">
      <c r="A148" s="23">
        <f>generator_costs!A153</f>
        <v>10</v>
      </c>
      <c r="B148" s="23" t="str">
        <f>generator_costs!B153</f>
        <v>Coal_IGCC</v>
      </c>
      <c r="C148" s="23">
        <f>generator_costs!C153</f>
        <v>2040</v>
      </c>
      <c r="D148" s="23">
        <f>generator_costs!I153</f>
        <v>3729300</v>
      </c>
      <c r="E148" s="23">
        <f>generator_costs!J153</f>
        <v>28923</v>
      </c>
      <c r="F148" s="23">
        <f>generator_costs!K153</f>
        <v>6.0822000000000003</v>
      </c>
      <c r="G148" s="23">
        <f>generator_costs!L153</f>
        <v>0</v>
      </c>
    </row>
    <row r="149" spans="1:7">
      <c r="A149" s="23">
        <f>generator_costs!A154</f>
        <v>10</v>
      </c>
      <c r="B149" s="23" t="str">
        <f>generator_costs!B154</f>
        <v>Coal_IGCC</v>
      </c>
      <c r="C149" s="23">
        <f>generator_costs!C154</f>
        <v>2045</v>
      </c>
      <c r="D149" s="23">
        <f>generator_costs!I154</f>
        <v>3729300</v>
      </c>
      <c r="E149" s="23">
        <f>generator_costs!J154</f>
        <v>28923</v>
      </c>
      <c r="F149" s="23">
        <f>generator_costs!K154</f>
        <v>6.0822000000000003</v>
      </c>
      <c r="G149" s="23">
        <f>generator_costs!L154</f>
        <v>0</v>
      </c>
    </row>
    <row r="150" spans="1:7">
      <c r="A150" s="23">
        <f>generator_costs!A155</f>
        <v>10</v>
      </c>
      <c r="B150" s="23" t="str">
        <f>generator_costs!B155</f>
        <v>Coal_IGCC</v>
      </c>
      <c r="C150" s="23">
        <f>generator_costs!C155</f>
        <v>2050</v>
      </c>
      <c r="D150" s="23">
        <f>generator_costs!I155</f>
        <v>3729300</v>
      </c>
      <c r="E150" s="23">
        <f>generator_costs!J155</f>
        <v>28923</v>
      </c>
      <c r="F150" s="23">
        <f>generator_costs!K155</f>
        <v>6.0822000000000003</v>
      </c>
      <c r="G150" s="23">
        <f>generator_costs!L155</f>
        <v>0</v>
      </c>
    </row>
    <row r="151" spans="1:7">
      <c r="A151" s="23">
        <f>generator_costs!A156</f>
        <v>10</v>
      </c>
      <c r="B151" s="23" t="str">
        <f>generator_costs!B156</f>
        <v>Coal_IGCC_CCS</v>
      </c>
      <c r="C151" s="23">
        <f>generator_costs!C156</f>
        <v>2020</v>
      </c>
      <c r="D151" s="23">
        <f>generator_costs!I156</f>
        <v>6138000</v>
      </c>
      <c r="E151" s="23">
        <f>generator_costs!J156</f>
        <v>41292</v>
      </c>
      <c r="F151" s="23">
        <f>generator_costs!K156</f>
        <v>9.8580000000000005</v>
      </c>
      <c r="G151" s="23">
        <f>generator_costs!L156</f>
        <v>0</v>
      </c>
    </row>
    <row r="152" spans="1:7">
      <c r="A152" s="23">
        <f>generator_costs!A157</f>
        <v>10</v>
      </c>
      <c r="B152" s="23" t="str">
        <f>generator_costs!B157</f>
        <v>Coal_IGCC_CCS</v>
      </c>
      <c r="C152" s="23">
        <f>generator_costs!C157</f>
        <v>2025</v>
      </c>
      <c r="D152" s="23">
        <f>generator_costs!I157</f>
        <v>6138000</v>
      </c>
      <c r="E152" s="23">
        <f>generator_costs!J157</f>
        <v>41292</v>
      </c>
      <c r="F152" s="23">
        <f>generator_costs!K157</f>
        <v>9.8580000000000005</v>
      </c>
      <c r="G152" s="23">
        <f>generator_costs!L157</f>
        <v>0</v>
      </c>
    </row>
    <row r="153" spans="1:7">
      <c r="A153" s="23">
        <f>generator_costs!A158</f>
        <v>10</v>
      </c>
      <c r="B153" s="23" t="str">
        <f>generator_costs!B158</f>
        <v>Coal_IGCC_CCS</v>
      </c>
      <c r="C153" s="23">
        <f>generator_costs!C158</f>
        <v>2030</v>
      </c>
      <c r="D153" s="23">
        <f>generator_costs!I158</f>
        <v>6138000</v>
      </c>
      <c r="E153" s="23">
        <f>generator_costs!J158</f>
        <v>41292</v>
      </c>
      <c r="F153" s="23">
        <f>generator_costs!K158</f>
        <v>9.8580000000000005</v>
      </c>
      <c r="G153" s="23">
        <f>generator_costs!L158</f>
        <v>0</v>
      </c>
    </row>
    <row r="154" spans="1:7">
      <c r="A154" s="23">
        <f>generator_costs!A159</f>
        <v>10</v>
      </c>
      <c r="B154" s="23" t="str">
        <f>generator_costs!B159</f>
        <v>Coal_IGCC_CCS</v>
      </c>
      <c r="C154" s="23">
        <f>generator_costs!C159</f>
        <v>2035</v>
      </c>
      <c r="D154" s="23">
        <f>generator_costs!I159</f>
        <v>6138000</v>
      </c>
      <c r="E154" s="23">
        <f>generator_costs!J159</f>
        <v>41292</v>
      </c>
      <c r="F154" s="23">
        <f>generator_costs!K159</f>
        <v>9.8580000000000005</v>
      </c>
      <c r="G154" s="23">
        <f>generator_costs!L159</f>
        <v>0</v>
      </c>
    </row>
    <row r="155" spans="1:7">
      <c r="A155" s="23">
        <f>generator_costs!A160</f>
        <v>10</v>
      </c>
      <c r="B155" s="23" t="str">
        <f>generator_costs!B160</f>
        <v>Coal_IGCC_CCS</v>
      </c>
      <c r="C155" s="23">
        <f>generator_costs!C160</f>
        <v>2040</v>
      </c>
      <c r="D155" s="23">
        <f>generator_costs!I160</f>
        <v>6138000</v>
      </c>
      <c r="E155" s="23">
        <f>generator_costs!J160</f>
        <v>41292</v>
      </c>
      <c r="F155" s="23">
        <f>generator_costs!K160</f>
        <v>9.8580000000000005</v>
      </c>
      <c r="G155" s="23">
        <f>generator_costs!L160</f>
        <v>0</v>
      </c>
    </row>
    <row r="156" spans="1:7">
      <c r="A156" s="23">
        <f>generator_costs!A161</f>
        <v>10</v>
      </c>
      <c r="B156" s="23" t="str">
        <f>generator_costs!B161</f>
        <v>Coal_IGCC_CCS</v>
      </c>
      <c r="C156" s="23">
        <f>generator_costs!C161</f>
        <v>2045</v>
      </c>
      <c r="D156" s="23">
        <f>generator_costs!I161</f>
        <v>6138000</v>
      </c>
      <c r="E156" s="23">
        <f>generator_costs!J161</f>
        <v>41292</v>
      </c>
      <c r="F156" s="23">
        <f>generator_costs!K161</f>
        <v>9.8580000000000005</v>
      </c>
      <c r="G156" s="23">
        <f>generator_costs!L161</f>
        <v>0</v>
      </c>
    </row>
    <row r="157" spans="1:7">
      <c r="A157" s="23">
        <f>generator_costs!A162</f>
        <v>10</v>
      </c>
      <c r="B157" s="23" t="str">
        <f>generator_costs!B162</f>
        <v>Coal_IGCC_CCS</v>
      </c>
      <c r="C157" s="23">
        <f>generator_costs!C162</f>
        <v>2050</v>
      </c>
      <c r="D157" s="23">
        <f>generator_costs!I162</f>
        <v>6138000</v>
      </c>
      <c r="E157" s="23">
        <f>generator_costs!J162</f>
        <v>41292</v>
      </c>
      <c r="F157" s="23">
        <f>generator_costs!K162</f>
        <v>9.8580000000000005</v>
      </c>
      <c r="G157" s="23">
        <f>generator_costs!L162</f>
        <v>0</v>
      </c>
    </row>
    <row r="158" spans="1:7">
      <c r="A158" s="23">
        <f>generator_costs!A163</f>
        <v>10</v>
      </c>
      <c r="B158" s="23" t="str">
        <f>generator_costs!B163</f>
        <v>Biomass_IGCC</v>
      </c>
      <c r="C158" s="23">
        <f>generator_costs!C163</f>
        <v>2010</v>
      </c>
      <c r="D158" s="23">
        <f>generator_costs!I163</f>
        <v>3561900</v>
      </c>
      <c r="E158" s="23">
        <f>generator_costs!J163</f>
        <v>88350</v>
      </c>
      <c r="F158" s="23">
        <f>generator_costs!K163</f>
        <v>13.950000000000001</v>
      </c>
      <c r="G158" s="23">
        <f>generator_costs!L163</f>
        <v>0</v>
      </c>
    </row>
    <row r="159" spans="1:7">
      <c r="A159" s="23">
        <f>generator_costs!A164</f>
        <v>10</v>
      </c>
      <c r="B159" s="23" t="str">
        <f>generator_costs!B164</f>
        <v>Biomass_IGCC</v>
      </c>
      <c r="C159" s="23">
        <f>generator_costs!C164</f>
        <v>2015</v>
      </c>
      <c r="D159" s="23">
        <f>generator_costs!I164</f>
        <v>3561900</v>
      </c>
      <c r="E159" s="23">
        <f>generator_costs!J164</f>
        <v>88350</v>
      </c>
      <c r="F159" s="23">
        <f>generator_costs!K164</f>
        <v>13.950000000000001</v>
      </c>
      <c r="G159" s="23">
        <f>generator_costs!L164</f>
        <v>0</v>
      </c>
    </row>
    <row r="160" spans="1:7">
      <c r="A160" s="23">
        <f>generator_costs!A165</f>
        <v>10</v>
      </c>
      <c r="B160" s="23" t="str">
        <f>generator_costs!B165</f>
        <v>Biomass_IGCC</v>
      </c>
      <c r="C160" s="23">
        <f>generator_costs!C165</f>
        <v>2020</v>
      </c>
      <c r="D160" s="23">
        <f>generator_costs!I165</f>
        <v>3561900</v>
      </c>
      <c r="E160" s="23">
        <f>generator_costs!J165</f>
        <v>88350</v>
      </c>
      <c r="F160" s="23">
        <f>generator_costs!K165</f>
        <v>13.950000000000001</v>
      </c>
      <c r="G160" s="23">
        <f>generator_costs!L165</f>
        <v>0</v>
      </c>
    </row>
    <row r="161" spans="1:7">
      <c r="A161" s="23">
        <f>generator_costs!A166</f>
        <v>10</v>
      </c>
      <c r="B161" s="23" t="str">
        <f>generator_costs!B166</f>
        <v>Biomass_IGCC</v>
      </c>
      <c r="C161" s="23">
        <f>generator_costs!C166</f>
        <v>2025</v>
      </c>
      <c r="D161" s="23">
        <f>generator_costs!I166</f>
        <v>3561900</v>
      </c>
      <c r="E161" s="23">
        <f>generator_costs!J166</f>
        <v>88350</v>
      </c>
      <c r="F161" s="23">
        <f>generator_costs!K166</f>
        <v>13.950000000000001</v>
      </c>
      <c r="G161" s="23">
        <f>generator_costs!L166</f>
        <v>0</v>
      </c>
    </row>
    <row r="162" spans="1:7">
      <c r="A162" s="23">
        <f>generator_costs!A167</f>
        <v>10</v>
      </c>
      <c r="B162" s="23" t="str">
        <f>generator_costs!B167</f>
        <v>Biomass_IGCC</v>
      </c>
      <c r="C162" s="23">
        <f>generator_costs!C167</f>
        <v>2030</v>
      </c>
      <c r="D162" s="23">
        <f>generator_costs!I167</f>
        <v>3561900</v>
      </c>
      <c r="E162" s="23">
        <f>generator_costs!J167</f>
        <v>88350</v>
      </c>
      <c r="F162" s="23">
        <f>generator_costs!K167</f>
        <v>13.950000000000001</v>
      </c>
      <c r="G162" s="23">
        <f>generator_costs!L167</f>
        <v>0</v>
      </c>
    </row>
    <row r="163" spans="1:7">
      <c r="A163" s="23">
        <f>generator_costs!A168</f>
        <v>10</v>
      </c>
      <c r="B163" s="23" t="str">
        <f>generator_costs!B168</f>
        <v>Biomass_IGCC</v>
      </c>
      <c r="C163" s="23">
        <f>generator_costs!C168</f>
        <v>2035</v>
      </c>
      <c r="D163" s="23">
        <f>generator_costs!I168</f>
        <v>3561900</v>
      </c>
      <c r="E163" s="23">
        <f>generator_costs!J168</f>
        <v>88350</v>
      </c>
      <c r="F163" s="23">
        <f>generator_costs!K168</f>
        <v>13.950000000000001</v>
      </c>
      <c r="G163" s="23">
        <f>generator_costs!L168</f>
        <v>0</v>
      </c>
    </row>
    <row r="164" spans="1:7">
      <c r="A164" s="23">
        <f>generator_costs!A169</f>
        <v>10</v>
      </c>
      <c r="B164" s="23" t="str">
        <f>generator_costs!B169</f>
        <v>Biomass_IGCC</v>
      </c>
      <c r="C164" s="23">
        <f>generator_costs!C169</f>
        <v>2040</v>
      </c>
      <c r="D164" s="23">
        <f>generator_costs!I169</f>
        <v>3561900</v>
      </c>
      <c r="E164" s="23">
        <f>generator_costs!J169</f>
        <v>88350</v>
      </c>
      <c r="F164" s="23">
        <f>generator_costs!K169</f>
        <v>13.950000000000001</v>
      </c>
      <c r="G164" s="23">
        <f>generator_costs!L169</f>
        <v>0</v>
      </c>
    </row>
    <row r="165" spans="1:7">
      <c r="A165" s="23">
        <f>generator_costs!A170</f>
        <v>10</v>
      </c>
      <c r="B165" s="23" t="str">
        <f>generator_costs!B170</f>
        <v>Biomass_IGCC</v>
      </c>
      <c r="C165" s="23">
        <f>generator_costs!C170</f>
        <v>2045</v>
      </c>
      <c r="D165" s="23">
        <f>generator_costs!I170</f>
        <v>3561900</v>
      </c>
      <c r="E165" s="23">
        <f>generator_costs!J170</f>
        <v>88350</v>
      </c>
      <c r="F165" s="23">
        <f>generator_costs!K170</f>
        <v>13.950000000000001</v>
      </c>
      <c r="G165" s="23">
        <f>generator_costs!L170</f>
        <v>0</v>
      </c>
    </row>
    <row r="166" spans="1:7">
      <c r="A166" s="23">
        <f>generator_costs!A171</f>
        <v>10</v>
      </c>
      <c r="B166" s="23" t="str">
        <f>generator_costs!B171</f>
        <v>Biomass_IGCC</v>
      </c>
      <c r="C166" s="23">
        <f>generator_costs!C171</f>
        <v>2050</v>
      </c>
      <c r="D166" s="23">
        <f>generator_costs!I171</f>
        <v>3561900</v>
      </c>
      <c r="E166" s="23">
        <f>generator_costs!J171</f>
        <v>88350</v>
      </c>
      <c r="F166" s="23">
        <f>generator_costs!K171</f>
        <v>13.950000000000001</v>
      </c>
      <c r="G166" s="23">
        <f>generator_costs!L171</f>
        <v>0</v>
      </c>
    </row>
    <row r="167" spans="1:7">
      <c r="A167" s="23">
        <f>generator_costs!A172</f>
        <v>10</v>
      </c>
      <c r="B167" s="23" t="str">
        <f>generator_costs!B172</f>
        <v>Biomass_IGCC_CCS</v>
      </c>
      <c r="C167" s="23">
        <f>generator_costs!C172</f>
        <v>2020</v>
      </c>
      <c r="D167" s="23">
        <f>generator_costs!I172</f>
        <v>5970600</v>
      </c>
      <c r="E167" s="23">
        <f>generator_costs!J172</f>
        <v>100719</v>
      </c>
      <c r="F167" s="23">
        <f>generator_costs!K172</f>
        <v>20.13067471698113</v>
      </c>
      <c r="G167" s="23">
        <f>generator_costs!L172</f>
        <v>0</v>
      </c>
    </row>
    <row r="168" spans="1:7">
      <c r="A168" s="23">
        <f>generator_costs!A173</f>
        <v>10</v>
      </c>
      <c r="B168" s="23" t="str">
        <f>generator_costs!B173</f>
        <v>Biomass_IGCC_CCS</v>
      </c>
      <c r="C168" s="23">
        <f>generator_costs!C173</f>
        <v>2025</v>
      </c>
      <c r="D168" s="23">
        <f>generator_costs!I173</f>
        <v>5970600</v>
      </c>
      <c r="E168" s="23">
        <f>generator_costs!J173</f>
        <v>100719</v>
      </c>
      <c r="F168" s="23">
        <f>generator_costs!K173</f>
        <v>20.13067471698113</v>
      </c>
      <c r="G168" s="23">
        <f>generator_costs!L173</f>
        <v>0</v>
      </c>
    </row>
    <row r="169" spans="1:7">
      <c r="A169" s="23">
        <f>generator_costs!A174</f>
        <v>10</v>
      </c>
      <c r="B169" s="23" t="str">
        <f>generator_costs!B174</f>
        <v>Biomass_IGCC_CCS</v>
      </c>
      <c r="C169" s="23">
        <f>generator_costs!C174</f>
        <v>2030</v>
      </c>
      <c r="D169" s="23">
        <f>generator_costs!I174</f>
        <v>5970600</v>
      </c>
      <c r="E169" s="23">
        <f>generator_costs!J174</f>
        <v>100719</v>
      </c>
      <c r="F169" s="23">
        <f>generator_costs!K174</f>
        <v>20.13067471698113</v>
      </c>
      <c r="G169" s="23">
        <f>generator_costs!L174</f>
        <v>0</v>
      </c>
    </row>
    <row r="170" spans="1:7">
      <c r="A170" s="23">
        <f>generator_costs!A175</f>
        <v>10</v>
      </c>
      <c r="B170" s="23" t="str">
        <f>generator_costs!B175</f>
        <v>Biomass_IGCC_CCS</v>
      </c>
      <c r="C170" s="23">
        <f>generator_costs!C175</f>
        <v>2035</v>
      </c>
      <c r="D170" s="23">
        <f>generator_costs!I175</f>
        <v>5970600</v>
      </c>
      <c r="E170" s="23">
        <f>generator_costs!J175</f>
        <v>100719</v>
      </c>
      <c r="F170" s="23">
        <f>generator_costs!K175</f>
        <v>20.13067471698113</v>
      </c>
      <c r="G170" s="23">
        <f>generator_costs!L175</f>
        <v>0</v>
      </c>
    </row>
    <row r="171" spans="1:7">
      <c r="A171" s="23">
        <f>generator_costs!A176</f>
        <v>10</v>
      </c>
      <c r="B171" s="23" t="str">
        <f>generator_costs!B176</f>
        <v>Biomass_IGCC_CCS</v>
      </c>
      <c r="C171" s="23">
        <f>generator_costs!C176</f>
        <v>2040</v>
      </c>
      <c r="D171" s="23">
        <f>generator_costs!I176</f>
        <v>5970600</v>
      </c>
      <c r="E171" s="23">
        <f>generator_costs!J176</f>
        <v>100719</v>
      </c>
      <c r="F171" s="23">
        <f>generator_costs!K176</f>
        <v>20.13067471698113</v>
      </c>
      <c r="G171" s="23">
        <f>generator_costs!L176</f>
        <v>0</v>
      </c>
    </row>
    <row r="172" spans="1:7">
      <c r="A172" s="23">
        <f>generator_costs!A177</f>
        <v>10</v>
      </c>
      <c r="B172" s="23" t="str">
        <f>generator_costs!B177</f>
        <v>Biomass_IGCC_CCS</v>
      </c>
      <c r="C172" s="23">
        <f>generator_costs!C177</f>
        <v>2045</v>
      </c>
      <c r="D172" s="23">
        <f>generator_costs!I177</f>
        <v>5970600</v>
      </c>
      <c r="E172" s="23">
        <f>generator_costs!J177</f>
        <v>100719</v>
      </c>
      <c r="F172" s="23">
        <f>generator_costs!K177</f>
        <v>20.13067471698113</v>
      </c>
      <c r="G172" s="23">
        <f>generator_costs!L177</f>
        <v>0</v>
      </c>
    </row>
    <row r="173" spans="1:7">
      <c r="A173" s="23">
        <f>generator_costs!A178</f>
        <v>10</v>
      </c>
      <c r="B173" s="23" t="str">
        <f>generator_costs!B178</f>
        <v>Biomass_IGCC_CCS</v>
      </c>
      <c r="C173" s="23">
        <f>generator_costs!C178</f>
        <v>2050</v>
      </c>
      <c r="D173" s="23">
        <f>generator_costs!I178</f>
        <v>5970600</v>
      </c>
      <c r="E173" s="23">
        <f>generator_costs!J178</f>
        <v>100719</v>
      </c>
      <c r="F173" s="23">
        <f>generator_costs!K178</f>
        <v>20.13067471698113</v>
      </c>
      <c r="G173" s="23">
        <f>generator_costs!L178</f>
        <v>0</v>
      </c>
    </row>
    <row r="174" spans="1:7">
      <c r="A174" s="23">
        <f>generator_costs!A179</f>
        <v>10</v>
      </c>
      <c r="B174" s="23" t="str">
        <f>generator_costs!B179</f>
        <v>Bio_Solid_Steam_Turbine_EP</v>
      </c>
      <c r="C174" s="23">
        <f>generator_costs!C179</f>
        <v>0</v>
      </c>
      <c r="D174" s="23">
        <f>generator_costs!I179</f>
        <v>3738600</v>
      </c>
      <c r="E174" s="23">
        <f>generator_costs!J179</f>
        <v>88350</v>
      </c>
      <c r="F174" s="23">
        <f>generator_costs!K179</f>
        <v>13.950000000000001</v>
      </c>
      <c r="G174" s="23">
        <f>generator_costs!L179</f>
        <v>0</v>
      </c>
    </row>
    <row r="175" spans="1:7">
      <c r="A175" s="23">
        <f>generator_costs!A180</f>
        <v>10</v>
      </c>
      <c r="B175" s="23" t="str">
        <f>generator_costs!B180</f>
        <v>Bio_Solid_Steam_Turbine_Cogen_EP</v>
      </c>
      <c r="C175" s="23">
        <f>generator_costs!C180</f>
        <v>0</v>
      </c>
      <c r="D175" s="23">
        <f>generator_costs!I180</f>
        <v>2803950</v>
      </c>
      <c r="E175" s="23">
        <f>generator_costs!J180</f>
        <v>66262.5</v>
      </c>
      <c r="F175" s="23">
        <f>generator_costs!K180</f>
        <v>13.950000000000001</v>
      </c>
      <c r="G175" s="23">
        <f>generator_costs!L180</f>
        <v>0</v>
      </c>
    </row>
    <row r="176" spans="1:7">
      <c r="A176" s="23">
        <f>generator_costs!A181</f>
        <v>10</v>
      </c>
      <c r="B176" s="23" t="str">
        <f>generator_costs!B181</f>
        <v>Bio_Solid_Steam_Turbine_Cogen</v>
      </c>
      <c r="C176" s="23">
        <f>generator_costs!C181</f>
        <v>2010</v>
      </c>
      <c r="D176" s="23">
        <f>generator_costs!I181</f>
        <v>2671425</v>
      </c>
      <c r="E176" s="23">
        <f>generator_costs!J181</f>
        <v>66262.5</v>
      </c>
      <c r="F176" s="23">
        <f>generator_costs!K181</f>
        <v>13.950000000000001</v>
      </c>
      <c r="G176" s="23">
        <f>generator_costs!L181</f>
        <v>0</v>
      </c>
    </row>
    <row r="177" spans="1:7">
      <c r="A177" s="23">
        <f>generator_costs!A182</f>
        <v>10</v>
      </c>
      <c r="B177" s="23" t="str">
        <f>generator_costs!B182</f>
        <v>Bio_Solid_Steam_Turbine_Cogen</v>
      </c>
      <c r="C177" s="23">
        <f>generator_costs!C182</f>
        <v>2015</v>
      </c>
      <c r="D177" s="23">
        <f>generator_costs!I182</f>
        <v>2671425</v>
      </c>
      <c r="E177" s="23">
        <f>generator_costs!J182</f>
        <v>66262.5</v>
      </c>
      <c r="F177" s="23">
        <f>generator_costs!K182</f>
        <v>13.950000000000001</v>
      </c>
      <c r="G177" s="23">
        <f>generator_costs!L182</f>
        <v>0</v>
      </c>
    </row>
    <row r="178" spans="1:7">
      <c r="A178" s="23">
        <f>generator_costs!A183</f>
        <v>10</v>
      </c>
      <c r="B178" s="23" t="str">
        <f>generator_costs!B183</f>
        <v>Bio_Solid_Steam_Turbine_Cogen</v>
      </c>
      <c r="C178" s="23">
        <f>generator_costs!C183</f>
        <v>2020</v>
      </c>
      <c r="D178" s="23">
        <f>generator_costs!I183</f>
        <v>2671425</v>
      </c>
      <c r="E178" s="23">
        <f>generator_costs!J183</f>
        <v>66262.5</v>
      </c>
      <c r="F178" s="23">
        <f>generator_costs!K183</f>
        <v>13.950000000000001</v>
      </c>
      <c r="G178" s="23">
        <f>generator_costs!L183</f>
        <v>0</v>
      </c>
    </row>
    <row r="179" spans="1:7">
      <c r="A179" s="23">
        <f>generator_costs!A184</f>
        <v>10</v>
      </c>
      <c r="B179" s="23" t="str">
        <f>generator_costs!B184</f>
        <v>Bio_Solid_Steam_Turbine_Cogen</v>
      </c>
      <c r="C179" s="23">
        <f>generator_costs!C184</f>
        <v>2025</v>
      </c>
      <c r="D179" s="23">
        <f>generator_costs!I184</f>
        <v>2671425</v>
      </c>
      <c r="E179" s="23">
        <f>generator_costs!J184</f>
        <v>66262.5</v>
      </c>
      <c r="F179" s="23">
        <f>generator_costs!K184</f>
        <v>13.950000000000001</v>
      </c>
      <c r="G179" s="23">
        <f>generator_costs!L184</f>
        <v>0</v>
      </c>
    </row>
    <row r="180" spans="1:7">
      <c r="A180" s="23">
        <f>generator_costs!A185</f>
        <v>10</v>
      </c>
      <c r="B180" s="23" t="str">
        <f>generator_costs!B185</f>
        <v>Bio_Solid_Steam_Turbine_Cogen</v>
      </c>
      <c r="C180" s="23">
        <f>generator_costs!C185</f>
        <v>2030</v>
      </c>
      <c r="D180" s="23">
        <f>generator_costs!I185</f>
        <v>2671425</v>
      </c>
      <c r="E180" s="23">
        <f>generator_costs!J185</f>
        <v>66262.5</v>
      </c>
      <c r="F180" s="23">
        <f>generator_costs!K185</f>
        <v>13.950000000000001</v>
      </c>
      <c r="G180" s="23">
        <f>generator_costs!L185</f>
        <v>0</v>
      </c>
    </row>
    <row r="181" spans="1:7">
      <c r="A181" s="23">
        <f>generator_costs!A186</f>
        <v>10</v>
      </c>
      <c r="B181" s="23" t="str">
        <f>generator_costs!B186</f>
        <v>Bio_Solid_Steam_Turbine_Cogen</v>
      </c>
      <c r="C181" s="23">
        <f>generator_costs!C186</f>
        <v>2035</v>
      </c>
      <c r="D181" s="23">
        <f>generator_costs!I186</f>
        <v>2671425</v>
      </c>
      <c r="E181" s="23">
        <f>generator_costs!J186</f>
        <v>66262.5</v>
      </c>
      <c r="F181" s="23">
        <f>generator_costs!K186</f>
        <v>13.950000000000001</v>
      </c>
      <c r="G181" s="23">
        <f>generator_costs!L186</f>
        <v>0</v>
      </c>
    </row>
    <row r="182" spans="1:7">
      <c r="A182" s="23">
        <f>generator_costs!A187</f>
        <v>10</v>
      </c>
      <c r="B182" s="23" t="str">
        <f>generator_costs!B187</f>
        <v>Bio_Solid_Steam_Turbine_Cogen</v>
      </c>
      <c r="C182" s="23">
        <f>generator_costs!C187</f>
        <v>2040</v>
      </c>
      <c r="D182" s="23">
        <f>generator_costs!I187</f>
        <v>2671425</v>
      </c>
      <c r="E182" s="23">
        <f>generator_costs!J187</f>
        <v>66262.5</v>
      </c>
      <c r="F182" s="23">
        <f>generator_costs!K187</f>
        <v>13.950000000000001</v>
      </c>
      <c r="G182" s="23">
        <f>generator_costs!L187</f>
        <v>0</v>
      </c>
    </row>
    <row r="183" spans="1:7">
      <c r="A183" s="23">
        <f>generator_costs!A188</f>
        <v>10</v>
      </c>
      <c r="B183" s="23" t="str">
        <f>generator_costs!B188</f>
        <v>Bio_Solid_Steam_Turbine_Cogen</v>
      </c>
      <c r="C183" s="23">
        <f>generator_costs!C188</f>
        <v>2045</v>
      </c>
      <c r="D183" s="23">
        <f>generator_costs!I188</f>
        <v>2671425</v>
      </c>
      <c r="E183" s="23">
        <f>generator_costs!J188</f>
        <v>66262.5</v>
      </c>
      <c r="F183" s="23">
        <f>generator_costs!K188</f>
        <v>13.950000000000001</v>
      </c>
      <c r="G183" s="23">
        <f>generator_costs!L188</f>
        <v>0</v>
      </c>
    </row>
    <row r="184" spans="1:7">
      <c r="A184" s="23">
        <f>generator_costs!A189</f>
        <v>10</v>
      </c>
      <c r="B184" s="23" t="str">
        <f>generator_costs!B189</f>
        <v>Bio_Solid_Steam_Turbine_Cogen</v>
      </c>
      <c r="C184" s="23">
        <f>generator_costs!C189</f>
        <v>2050</v>
      </c>
      <c r="D184" s="23">
        <f>generator_costs!I189</f>
        <v>2671425</v>
      </c>
      <c r="E184" s="23">
        <f>generator_costs!J189</f>
        <v>66262.5</v>
      </c>
      <c r="F184" s="23">
        <f>generator_costs!K189</f>
        <v>13.950000000000001</v>
      </c>
      <c r="G184" s="23">
        <f>generator_costs!L189</f>
        <v>0</v>
      </c>
    </row>
    <row r="185" spans="1:7">
      <c r="A185" s="23">
        <f>generator_costs!A190</f>
        <v>10</v>
      </c>
      <c r="B185" s="23" t="str">
        <f>generator_costs!B190</f>
        <v>Bio_Solid_Steam_Turbine_Cogen_CCS</v>
      </c>
      <c r="C185" s="23">
        <f>generator_costs!C190</f>
        <v>2020</v>
      </c>
      <c r="D185" s="23">
        <f>generator_costs!I190</f>
        <v>4477950</v>
      </c>
      <c r="E185" s="23">
        <f>generator_costs!J190</f>
        <v>75539.25</v>
      </c>
      <c r="F185" s="23">
        <f>generator_costs!K190</f>
        <v>20.13067471698113</v>
      </c>
      <c r="G185" s="23">
        <f>generator_costs!L190</f>
        <v>0</v>
      </c>
    </row>
    <row r="186" spans="1:7">
      <c r="A186" s="23">
        <f>generator_costs!A191</f>
        <v>10</v>
      </c>
      <c r="B186" s="23" t="str">
        <f>generator_costs!B191</f>
        <v>Bio_Solid_Steam_Turbine_Cogen_CCS</v>
      </c>
      <c r="C186" s="23">
        <f>generator_costs!C191</f>
        <v>2025</v>
      </c>
      <c r="D186" s="23">
        <f>generator_costs!I191</f>
        <v>4477950</v>
      </c>
      <c r="E186" s="23">
        <f>generator_costs!J191</f>
        <v>75539.25</v>
      </c>
      <c r="F186" s="23">
        <f>generator_costs!K191</f>
        <v>20.13067471698113</v>
      </c>
      <c r="G186" s="23">
        <f>generator_costs!L191</f>
        <v>0</v>
      </c>
    </row>
    <row r="187" spans="1:7">
      <c r="A187" s="23">
        <f>generator_costs!A192</f>
        <v>10</v>
      </c>
      <c r="B187" s="23" t="str">
        <f>generator_costs!B192</f>
        <v>Bio_Solid_Steam_Turbine_Cogen_CCS</v>
      </c>
      <c r="C187" s="23">
        <f>generator_costs!C192</f>
        <v>2030</v>
      </c>
      <c r="D187" s="23">
        <f>generator_costs!I192</f>
        <v>4477950</v>
      </c>
      <c r="E187" s="23">
        <f>generator_costs!J192</f>
        <v>75539.25</v>
      </c>
      <c r="F187" s="23">
        <f>generator_costs!K192</f>
        <v>20.13067471698113</v>
      </c>
      <c r="G187" s="23">
        <f>generator_costs!L192</f>
        <v>0</v>
      </c>
    </row>
    <row r="188" spans="1:7">
      <c r="A188" s="23">
        <f>generator_costs!A193</f>
        <v>10</v>
      </c>
      <c r="B188" s="23" t="str">
        <f>generator_costs!B193</f>
        <v>Bio_Solid_Steam_Turbine_Cogen_CCS</v>
      </c>
      <c r="C188" s="23">
        <f>generator_costs!C193</f>
        <v>2035</v>
      </c>
      <c r="D188" s="23">
        <f>generator_costs!I193</f>
        <v>4477950</v>
      </c>
      <c r="E188" s="23">
        <f>generator_costs!J193</f>
        <v>75539.25</v>
      </c>
      <c r="F188" s="23">
        <f>generator_costs!K193</f>
        <v>20.13067471698113</v>
      </c>
      <c r="G188" s="23">
        <f>generator_costs!L193</f>
        <v>0</v>
      </c>
    </row>
    <row r="189" spans="1:7">
      <c r="A189" s="23">
        <f>generator_costs!A194</f>
        <v>10</v>
      </c>
      <c r="B189" s="23" t="str">
        <f>generator_costs!B194</f>
        <v>Bio_Solid_Steam_Turbine_Cogen_CCS</v>
      </c>
      <c r="C189" s="23">
        <f>generator_costs!C194</f>
        <v>2040</v>
      </c>
      <c r="D189" s="23">
        <f>generator_costs!I194</f>
        <v>4477950</v>
      </c>
      <c r="E189" s="23">
        <f>generator_costs!J194</f>
        <v>75539.25</v>
      </c>
      <c r="F189" s="23">
        <f>generator_costs!K194</f>
        <v>20.13067471698113</v>
      </c>
      <c r="G189" s="23">
        <f>generator_costs!L194</f>
        <v>0</v>
      </c>
    </row>
    <row r="190" spans="1:7">
      <c r="A190" s="23">
        <f>generator_costs!A195</f>
        <v>10</v>
      </c>
      <c r="B190" s="23" t="str">
        <f>generator_costs!B195</f>
        <v>Bio_Solid_Steam_Turbine_Cogen_CCS</v>
      </c>
      <c r="C190" s="23">
        <f>generator_costs!C195</f>
        <v>2045</v>
      </c>
      <c r="D190" s="23">
        <f>generator_costs!I195</f>
        <v>4477950</v>
      </c>
      <c r="E190" s="23">
        <f>generator_costs!J195</f>
        <v>75539.25</v>
      </c>
      <c r="F190" s="23">
        <f>generator_costs!K195</f>
        <v>20.13067471698113</v>
      </c>
      <c r="G190" s="23">
        <f>generator_costs!L195</f>
        <v>0</v>
      </c>
    </row>
    <row r="191" spans="1:7">
      <c r="A191" s="23">
        <f>generator_costs!A196</f>
        <v>10</v>
      </c>
      <c r="B191" s="23" t="str">
        <f>generator_costs!B196</f>
        <v>Bio_Solid_Steam_Turbine_Cogen_CCS</v>
      </c>
      <c r="C191" s="23">
        <f>generator_costs!C196</f>
        <v>2050</v>
      </c>
      <c r="D191" s="23">
        <f>generator_costs!I196</f>
        <v>4477950</v>
      </c>
      <c r="E191" s="23">
        <f>generator_costs!J196</f>
        <v>75539.25</v>
      </c>
      <c r="F191" s="23">
        <f>generator_costs!K196</f>
        <v>20.13067471698113</v>
      </c>
      <c r="G191" s="23">
        <f>generator_costs!L196</f>
        <v>0</v>
      </c>
    </row>
    <row r="192" spans="1:7">
      <c r="A192" s="23">
        <f>generator_costs!A197</f>
        <v>10</v>
      </c>
      <c r="B192" s="23" t="str">
        <f>generator_costs!B197</f>
        <v>Bio_Gas</v>
      </c>
      <c r="C192" s="23">
        <f>generator_costs!C197</f>
        <v>2010</v>
      </c>
      <c r="D192" s="23">
        <f>generator_costs!I197</f>
        <v>1754331.5</v>
      </c>
      <c r="E192" s="23">
        <f>generator_costs!J197</f>
        <v>53317.020000000004</v>
      </c>
      <c r="F192" s="23">
        <f>generator_costs!K197</f>
        <v>13.28345</v>
      </c>
      <c r="G192" s="23">
        <f>generator_costs!L197</f>
        <v>0</v>
      </c>
    </row>
    <row r="193" spans="1:7">
      <c r="A193" s="23">
        <f>generator_costs!A198</f>
        <v>10</v>
      </c>
      <c r="B193" s="23" t="str">
        <f>generator_costs!B198</f>
        <v>Bio_Gas</v>
      </c>
      <c r="C193" s="23">
        <f>generator_costs!C198</f>
        <v>2015</v>
      </c>
      <c r="D193" s="23">
        <f>generator_costs!I198</f>
        <v>1754331.5</v>
      </c>
      <c r="E193" s="23">
        <f>generator_costs!J198</f>
        <v>53317.020000000004</v>
      </c>
      <c r="F193" s="23">
        <f>generator_costs!K198</f>
        <v>13.28345</v>
      </c>
      <c r="G193" s="23">
        <f>generator_costs!L198</f>
        <v>0</v>
      </c>
    </row>
    <row r="194" spans="1:7">
      <c r="A194" s="23">
        <f>generator_costs!A199</f>
        <v>10</v>
      </c>
      <c r="B194" s="23" t="str">
        <f>generator_costs!B199</f>
        <v>Bio_Gas</v>
      </c>
      <c r="C194" s="23">
        <f>generator_costs!C199</f>
        <v>2020</v>
      </c>
      <c r="D194" s="23">
        <f>generator_costs!I199</f>
        <v>1754331.5</v>
      </c>
      <c r="E194" s="23">
        <f>generator_costs!J199</f>
        <v>53317.020000000004</v>
      </c>
      <c r="F194" s="23">
        <f>generator_costs!K199</f>
        <v>13.28345</v>
      </c>
      <c r="G194" s="23">
        <f>generator_costs!L199</f>
        <v>0</v>
      </c>
    </row>
    <row r="195" spans="1:7">
      <c r="A195" s="23">
        <f>generator_costs!A200</f>
        <v>10</v>
      </c>
      <c r="B195" s="23" t="str">
        <f>generator_costs!B200</f>
        <v>Bio_Gas</v>
      </c>
      <c r="C195" s="23">
        <f>generator_costs!C200</f>
        <v>2025</v>
      </c>
      <c r="D195" s="23">
        <f>generator_costs!I200</f>
        <v>1754331.5</v>
      </c>
      <c r="E195" s="23">
        <f>generator_costs!J200</f>
        <v>53317.020000000004</v>
      </c>
      <c r="F195" s="23">
        <f>generator_costs!K200</f>
        <v>13.28345</v>
      </c>
      <c r="G195" s="23">
        <f>generator_costs!L200</f>
        <v>0</v>
      </c>
    </row>
    <row r="196" spans="1:7">
      <c r="A196" s="23">
        <f>generator_costs!A201</f>
        <v>10</v>
      </c>
      <c r="B196" s="23" t="str">
        <f>generator_costs!B201</f>
        <v>Bio_Gas</v>
      </c>
      <c r="C196" s="23">
        <f>generator_costs!C201</f>
        <v>2030</v>
      </c>
      <c r="D196" s="23">
        <f>generator_costs!I201</f>
        <v>1754331.5</v>
      </c>
      <c r="E196" s="23">
        <f>generator_costs!J201</f>
        <v>53317.020000000004</v>
      </c>
      <c r="F196" s="23">
        <f>generator_costs!K201</f>
        <v>13.28345</v>
      </c>
      <c r="G196" s="23">
        <f>generator_costs!L201</f>
        <v>0</v>
      </c>
    </row>
    <row r="197" spans="1:7">
      <c r="A197" s="23">
        <f>generator_costs!A202</f>
        <v>10</v>
      </c>
      <c r="B197" s="23" t="str">
        <f>generator_costs!B202</f>
        <v>Bio_Gas</v>
      </c>
      <c r="C197" s="23">
        <f>generator_costs!C202</f>
        <v>2035</v>
      </c>
      <c r="D197" s="23">
        <f>generator_costs!I202</f>
        <v>1754331.5</v>
      </c>
      <c r="E197" s="23">
        <f>generator_costs!J202</f>
        <v>53317.020000000004</v>
      </c>
      <c r="F197" s="23">
        <f>generator_costs!K202</f>
        <v>13.28345</v>
      </c>
      <c r="G197" s="23">
        <f>generator_costs!L202</f>
        <v>0</v>
      </c>
    </row>
    <row r="198" spans="1:7">
      <c r="A198" s="23">
        <f>generator_costs!A203</f>
        <v>10</v>
      </c>
      <c r="B198" s="23" t="str">
        <f>generator_costs!B203</f>
        <v>Bio_Gas</v>
      </c>
      <c r="C198" s="23">
        <f>generator_costs!C203</f>
        <v>2040</v>
      </c>
      <c r="D198" s="23">
        <f>generator_costs!I203</f>
        <v>1754331.5</v>
      </c>
      <c r="E198" s="23">
        <f>generator_costs!J203</f>
        <v>53317.020000000004</v>
      </c>
      <c r="F198" s="23">
        <f>generator_costs!K203</f>
        <v>13.28345</v>
      </c>
      <c r="G198" s="23">
        <f>generator_costs!L203</f>
        <v>0</v>
      </c>
    </row>
    <row r="199" spans="1:7">
      <c r="A199" s="23">
        <f>generator_costs!A204</f>
        <v>10</v>
      </c>
      <c r="B199" s="23" t="str">
        <f>generator_costs!B204</f>
        <v>Bio_Gas</v>
      </c>
      <c r="C199" s="23">
        <f>generator_costs!C204</f>
        <v>2045</v>
      </c>
      <c r="D199" s="23">
        <f>generator_costs!I204</f>
        <v>1754331.5</v>
      </c>
      <c r="E199" s="23">
        <f>generator_costs!J204</f>
        <v>53317.020000000004</v>
      </c>
      <c r="F199" s="23">
        <f>generator_costs!K204</f>
        <v>13.28345</v>
      </c>
      <c r="G199" s="23">
        <f>generator_costs!L204</f>
        <v>0</v>
      </c>
    </row>
    <row r="200" spans="1:7">
      <c r="A200" s="23">
        <f>generator_costs!A205</f>
        <v>10</v>
      </c>
      <c r="B200" s="23" t="str">
        <f>generator_costs!B205</f>
        <v>Bio_Gas</v>
      </c>
      <c r="C200" s="23">
        <f>generator_costs!C205</f>
        <v>2050</v>
      </c>
      <c r="D200" s="23">
        <f>generator_costs!I205</f>
        <v>1754331.5</v>
      </c>
      <c r="E200" s="23">
        <f>generator_costs!J205</f>
        <v>53317.020000000004</v>
      </c>
      <c r="F200" s="23">
        <f>generator_costs!K205</f>
        <v>13.28345</v>
      </c>
      <c r="G200" s="23">
        <f>generator_costs!L205</f>
        <v>0</v>
      </c>
    </row>
    <row r="201" spans="1:7">
      <c r="A201" s="23">
        <f>generator_costs!A206</f>
        <v>10</v>
      </c>
      <c r="B201" s="23" t="str">
        <f>generator_costs!B206</f>
        <v>Bio_Gas_CCS</v>
      </c>
      <c r="C201" s="23">
        <f>generator_costs!C206</f>
        <v>2020</v>
      </c>
      <c r="D201" s="23">
        <f>generator_costs!I206</f>
        <v>4097931.5</v>
      </c>
      <c r="E201" s="23">
        <f>generator_costs!J206</f>
        <v>64560.72</v>
      </c>
      <c r="F201" s="23">
        <f>generator_costs!K206</f>
        <v>24.138646979865772</v>
      </c>
      <c r="G201" s="23">
        <f>generator_costs!L206</f>
        <v>0</v>
      </c>
    </row>
    <row r="202" spans="1:7">
      <c r="A202" s="23">
        <f>generator_costs!A207</f>
        <v>10</v>
      </c>
      <c r="B202" s="23" t="str">
        <f>generator_costs!B207</f>
        <v>Bio_Gas_CCS</v>
      </c>
      <c r="C202" s="23">
        <f>generator_costs!C207</f>
        <v>2025</v>
      </c>
      <c r="D202" s="23">
        <f>generator_costs!I207</f>
        <v>4097931.5</v>
      </c>
      <c r="E202" s="23">
        <f>generator_costs!J207</f>
        <v>64560.72</v>
      </c>
      <c r="F202" s="23">
        <f>generator_costs!K207</f>
        <v>24.138646979865772</v>
      </c>
      <c r="G202" s="23">
        <f>generator_costs!L207</f>
        <v>0</v>
      </c>
    </row>
    <row r="203" spans="1:7">
      <c r="A203" s="23">
        <f>generator_costs!A208</f>
        <v>10</v>
      </c>
      <c r="B203" s="23" t="str">
        <f>generator_costs!B208</f>
        <v>Bio_Gas_CCS</v>
      </c>
      <c r="C203" s="23">
        <f>generator_costs!C208</f>
        <v>2030</v>
      </c>
      <c r="D203" s="23">
        <f>generator_costs!I208</f>
        <v>4097931.5</v>
      </c>
      <c r="E203" s="23">
        <f>generator_costs!J208</f>
        <v>64560.72</v>
      </c>
      <c r="F203" s="23">
        <f>generator_costs!K208</f>
        <v>24.138646979865772</v>
      </c>
      <c r="G203" s="23">
        <f>generator_costs!L208</f>
        <v>0</v>
      </c>
    </row>
    <row r="204" spans="1:7">
      <c r="A204" s="23">
        <f>generator_costs!A209</f>
        <v>10</v>
      </c>
      <c r="B204" s="23" t="str">
        <f>generator_costs!B209</f>
        <v>Bio_Gas_CCS</v>
      </c>
      <c r="C204" s="23">
        <f>generator_costs!C209</f>
        <v>2035</v>
      </c>
      <c r="D204" s="23">
        <f>generator_costs!I209</f>
        <v>4097931.5</v>
      </c>
      <c r="E204" s="23">
        <f>generator_costs!J209</f>
        <v>64560.72</v>
      </c>
      <c r="F204" s="23">
        <f>generator_costs!K209</f>
        <v>24.138646979865772</v>
      </c>
      <c r="G204" s="23">
        <f>generator_costs!L209</f>
        <v>0</v>
      </c>
    </row>
    <row r="205" spans="1:7">
      <c r="A205" s="23">
        <f>generator_costs!A210</f>
        <v>10</v>
      </c>
      <c r="B205" s="23" t="str">
        <f>generator_costs!B210</f>
        <v>Bio_Gas_CCS</v>
      </c>
      <c r="C205" s="23">
        <f>generator_costs!C210</f>
        <v>2040</v>
      </c>
      <c r="D205" s="23">
        <f>generator_costs!I210</f>
        <v>4097931.5</v>
      </c>
      <c r="E205" s="23">
        <f>generator_costs!J210</f>
        <v>64560.72</v>
      </c>
      <c r="F205" s="23">
        <f>generator_costs!K210</f>
        <v>24.138646979865772</v>
      </c>
      <c r="G205" s="23">
        <f>generator_costs!L210</f>
        <v>0</v>
      </c>
    </row>
    <row r="206" spans="1:7">
      <c r="A206" s="23">
        <f>generator_costs!A211</f>
        <v>10</v>
      </c>
      <c r="B206" s="23" t="str">
        <f>generator_costs!B211</f>
        <v>Bio_Gas_CCS</v>
      </c>
      <c r="C206" s="23">
        <f>generator_costs!C211</f>
        <v>2045</v>
      </c>
      <c r="D206" s="23">
        <f>generator_costs!I211</f>
        <v>4097931.5</v>
      </c>
      <c r="E206" s="23">
        <f>generator_costs!J211</f>
        <v>64560.72</v>
      </c>
      <c r="F206" s="23">
        <f>generator_costs!K211</f>
        <v>24.138646979865772</v>
      </c>
      <c r="G206" s="23">
        <f>generator_costs!L211</f>
        <v>0</v>
      </c>
    </row>
    <row r="207" spans="1:7">
      <c r="A207" s="23">
        <f>generator_costs!A212</f>
        <v>10</v>
      </c>
      <c r="B207" s="23" t="str">
        <f>generator_costs!B212</f>
        <v>Bio_Gas_CCS</v>
      </c>
      <c r="C207" s="23">
        <f>generator_costs!C212</f>
        <v>2050</v>
      </c>
      <c r="D207" s="23">
        <f>generator_costs!I212</f>
        <v>4097931.5</v>
      </c>
      <c r="E207" s="23">
        <f>generator_costs!J212</f>
        <v>64560.72</v>
      </c>
      <c r="F207" s="23">
        <f>generator_costs!K212</f>
        <v>24.138646979865772</v>
      </c>
      <c r="G207" s="23">
        <f>generator_costs!L212</f>
        <v>0</v>
      </c>
    </row>
    <row r="208" spans="1:7">
      <c r="A208" s="23">
        <f>generator_costs!A213</f>
        <v>10</v>
      </c>
      <c r="B208" s="23" t="str">
        <f>generator_costs!B213</f>
        <v>Bio_Gas_Internal_Combustion_Engine_Cogen</v>
      </c>
      <c r="C208" s="23">
        <f>generator_costs!C213</f>
        <v>2010</v>
      </c>
      <c r="D208" s="23">
        <f>generator_costs!I213</f>
        <v>1315748.625</v>
      </c>
      <c r="E208" s="23">
        <f>generator_costs!J213</f>
        <v>39987.764999999999</v>
      </c>
      <c r="F208" s="23">
        <f>generator_costs!K213</f>
        <v>13.28345</v>
      </c>
      <c r="G208" s="23">
        <f>generator_costs!L213</f>
        <v>0</v>
      </c>
    </row>
    <row r="209" spans="1:7">
      <c r="A209" s="23">
        <f>generator_costs!A214</f>
        <v>10</v>
      </c>
      <c r="B209" s="23" t="str">
        <f>generator_costs!B214</f>
        <v>Bio_Gas_Internal_Combustion_Engine_Cogen</v>
      </c>
      <c r="C209" s="23">
        <f>generator_costs!C214</f>
        <v>2015</v>
      </c>
      <c r="D209" s="23">
        <f>generator_costs!I214</f>
        <v>1315748.625</v>
      </c>
      <c r="E209" s="23">
        <f>generator_costs!J214</f>
        <v>39987.764999999999</v>
      </c>
      <c r="F209" s="23">
        <f>generator_costs!K214</f>
        <v>13.28345</v>
      </c>
      <c r="G209" s="23">
        <f>generator_costs!L214</f>
        <v>0</v>
      </c>
    </row>
    <row r="210" spans="1:7">
      <c r="A210" s="23">
        <f>generator_costs!A215</f>
        <v>10</v>
      </c>
      <c r="B210" s="23" t="str">
        <f>generator_costs!B215</f>
        <v>Bio_Gas_Internal_Combustion_Engine_Cogen</v>
      </c>
      <c r="C210" s="23">
        <f>generator_costs!C215</f>
        <v>2020</v>
      </c>
      <c r="D210" s="23">
        <f>generator_costs!I215</f>
        <v>1315748.625</v>
      </c>
      <c r="E210" s="23">
        <f>generator_costs!J215</f>
        <v>39987.764999999999</v>
      </c>
      <c r="F210" s="23">
        <f>generator_costs!K215</f>
        <v>13.28345</v>
      </c>
      <c r="G210" s="23">
        <f>generator_costs!L215</f>
        <v>0</v>
      </c>
    </row>
    <row r="211" spans="1:7">
      <c r="A211" s="23">
        <f>generator_costs!A216</f>
        <v>10</v>
      </c>
      <c r="B211" s="23" t="str">
        <f>generator_costs!B216</f>
        <v>Bio_Gas_Internal_Combustion_Engine_Cogen</v>
      </c>
      <c r="C211" s="23">
        <f>generator_costs!C216</f>
        <v>2025</v>
      </c>
      <c r="D211" s="23">
        <f>generator_costs!I216</f>
        <v>1315748.625</v>
      </c>
      <c r="E211" s="23">
        <f>generator_costs!J216</f>
        <v>39987.764999999999</v>
      </c>
      <c r="F211" s="23">
        <f>generator_costs!K216</f>
        <v>13.28345</v>
      </c>
      <c r="G211" s="23">
        <f>generator_costs!L216</f>
        <v>0</v>
      </c>
    </row>
    <row r="212" spans="1:7">
      <c r="A212" s="23">
        <f>generator_costs!A217</f>
        <v>10</v>
      </c>
      <c r="B212" s="23" t="str">
        <f>generator_costs!B217</f>
        <v>Bio_Gas_Internal_Combustion_Engine_Cogen</v>
      </c>
      <c r="C212" s="23">
        <f>generator_costs!C217</f>
        <v>2030</v>
      </c>
      <c r="D212" s="23">
        <f>generator_costs!I217</f>
        <v>1315748.625</v>
      </c>
      <c r="E212" s="23">
        <f>generator_costs!J217</f>
        <v>39987.764999999999</v>
      </c>
      <c r="F212" s="23">
        <f>generator_costs!K217</f>
        <v>13.28345</v>
      </c>
      <c r="G212" s="23">
        <f>generator_costs!L217</f>
        <v>0</v>
      </c>
    </row>
    <row r="213" spans="1:7">
      <c r="A213" s="23">
        <f>generator_costs!A218</f>
        <v>10</v>
      </c>
      <c r="B213" s="23" t="str">
        <f>generator_costs!B218</f>
        <v>Bio_Gas_Internal_Combustion_Engine_Cogen</v>
      </c>
      <c r="C213" s="23">
        <f>generator_costs!C218</f>
        <v>2035</v>
      </c>
      <c r="D213" s="23">
        <f>generator_costs!I218</f>
        <v>1315748.625</v>
      </c>
      <c r="E213" s="23">
        <f>generator_costs!J218</f>
        <v>39987.764999999999</v>
      </c>
      <c r="F213" s="23">
        <f>generator_costs!K218</f>
        <v>13.28345</v>
      </c>
      <c r="G213" s="23">
        <f>generator_costs!L218</f>
        <v>0</v>
      </c>
    </row>
    <row r="214" spans="1:7">
      <c r="A214" s="23">
        <f>generator_costs!A219</f>
        <v>10</v>
      </c>
      <c r="B214" s="23" t="str">
        <f>generator_costs!B219</f>
        <v>Bio_Gas_Internal_Combustion_Engine_Cogen</v>
      </c>
      <c r="C214" s="23">
        <f>generator_costs!C219</f>
        <v>2040</v>
      </c>
      <c r="D214" s="23">
        <f>generator_costs!I219</f>
        <v>1315748.625</v>
      </c>
      <c r="E214" s="23">
        <f>generator_costs!J219</f>
        <v>39987.764999999999</v>
      </c>
      <c r="F214" s="23">
        <f>generator_costs!K219</f>
        <v>13.28345</v>
      </c>
      <c r="G214" s="23">
        <f>generator_costs!L219</f>
        <v>0</v>
      </c>
    </row>
    <row r="215" spans="1:7">
      <c r="A215" s="23">
        <f>generator_costs!A220</f>
        <v>10</v>
      </c>
      <c r="B215" s="23" t="str">
        <f>generator_costs!B220</f>
        <v>Bio_Gas_Internal_Combustion_Engine_Cogen</v>
      </c>
      <c r="C215" s="23">
        <f>generator_costs!C220</f>
        <v>2045</v>
      </c>
      <c r="D215" s="23">
        <f>generator_costs!I220</f>
        <v>1315748.625</v>
      </c>
      <c r="E215" s="23">
        <f>generator_costs!J220</f>
        <v>39987.764999999999</v>
      </c>
      <c r="F215" s="23">
        <f>generator_costs!K220</f>
        <v>13.28345</v>
      </c>
      <c r="G215" s="23">
        <f>generator_costs!L220</f>
        <v>0</v>
      </c>
    </row>
    <row r="216" spans="1:7">
      <c r="A216" s="23">
        <f>generator_costs!A221</f>
        <v>10</v>
      </c>
      <c r="B216" s="23" t="str">
        <f>generator_costs!B221</f>
        <v>Bio_Gas_Internal_Combustion_Engine_Cogen</v>
      </c>
      <c r="C216" s="23">
        <f>generator_costs!C221</f>
        <v>2050</v>
      </c>
      <c r="D216" s="23">
        <f>generator_costs!I221</f>
        <v>1315748.625</v>
      </c>
      <c r="E216" s="23">
        <f>generator_costs!J221</f>
        <v>39987.764999999999</v>
      </c>
      <c r="F216" s="23">
        <f>generator_costs!K221</f>
        <v>13.28345</v>
      </c>
      <c r="G216" s="23">
        <f>generator_costs!L221</f>
        <v>0</v>
      </c>
    </row>
    <row r="217" spans="1:7">
      <c r="A217" s="23">
        <f>generator_costs!A222</f>
        <v>10</v>
      </c>
      <c r="B217" s="23" t="str">
        <f>generator_costs!B222</f>
        <v>Bio_Gas_Internal_Combustion_Engine_Cogen_CCS</v>
      </c>
      <c r="C217" s="23">
        <f>generator_costs!C222</f>
        <v>2020</v>
      </c>
      <c r="D217" s="23">
        <f>generator_costs!I222</f>
        <v>3073448.625</v>
      </c>
      <c r="E217" s="23">
        <f>generator_costs!J222</f>
        <v>48420.54</v>
      </c>
      <c r="F217" s="23">
        <f>generator_costs!K222</f>
        <v>24.138646979865772</v>
      </c>
      <c r="G217" s="23">
        <f>generator_costs!L222</f>
        <v>0</v>
      </c>
    </row>
    <row r="218" spans="1:7">
      <c r="A218" s="23">
        <f>generator_costs!A223</f>
        <v>10</v>
      </c>
      <c r="B218" s="23" t="str">
        <f>generator_costs!B223</f>
        <v>Bio_Gas_Internal_Combustion_Engine_Cogen_CCS</v>
      </c>
      <c r="C218" s="23">
        <f>generator_costs!C223</f>
        <v>2025</v>
      </c>
      <c r="D218" s="23">
        <f>generator_costs!I223</f>
        <v>3073448.625</v>
      </c>
      <c r="E218" s="23">
        <f>generator_costs!J223</f>
        <v>48420.54</v>
      </c>
      <c r="F218" s="23">
        <f>generator_costs!K223</f>
        <v>24.138646979865772</v>
      </c>
      <c r="G218" s="23">
        <f>generator_costs!L223</f>
        <v>0</v>
      </c>
    </row>
    <row r="219" spans="1:7">
      <c r="A219" s="23">
        <f>generator_costs!A224</f>
        <v>10</v>
      </c>
      <c r="B219" s="23" t="str">
        <f>generator_costs!B224</f>
        <v>Bio_Gas_Internal_Combustion_Engine_Cogen_CCS</v>
      </c>
      <c r="C219" s="23">
        <f>generator_costs!C224</f>
        <v>2030</v>
      </c>
      <c r="D219" s="23">
        <f>generator_costs!I224</f>
        <v>3073448.625</v>
      </c>
      <c r="E219" s="23">
        <f>generator_costs!J224</f>
        <v>48420.54</v>
      </c>
      <c r="F219" s="23">
        <f>generator_costs!K224</f>
        <v>24.138646979865772</v>
      </c>
      <c r="G219" s="23">
        <f>generator_costs!L224</f>
        <v>0</v>
      </c>
    </row>
    <row r="220" spans="1:7">
      <c r="A220" s="23">
        <f>generator_costs!A225</f>
        <v>10</v>
      </c>
      <c r="B220" s="23" t="str">
        <f>generator_costs!B225</f>
        <v>Bio_Gas_Internal_Combustion_Engine_Cogen_CCS</v>
      </c>
      <c r="C220" s="23">
        <f>generator_costs!C225</f>
        <v>2035</v>
      </c>
      <c r="D220" s="23">
        <f>generator_costs!I225</f>
        <v>3073448.625</v>
      </c>
      <c r="E220" s="23">
        <f>generator_costs!J225</f>
        <v>48420.54</v>
      </c>
      <c r="F220" s="23">
        <f>generator_costs!K225</f>
        <v>24.138646979865772</v>
      </c>
      <c r="G220" s="23">
        <f>generator_costs!L225</f>
        <v>0</v>
      </c>
    </row>
    <row r="221" spans="1:7">
      <c r="A221" s="23">
        <f>generator_costs!A226</f>
        <v>10</v>
      </c>
      <c r="B221" s="23" t="str">
        <f>generator_costs!B226</f>
        <v>Bio_Gas_Internal_Combustion_Engine_Cogen_CCS</v>
      </c>
      <c r="C221" s="23">
        <f>generator_costs!C226</f>
        <v>2040</v>
      </c>
      <c r="D221" s="23">
        <f>generator_costs!I226</f>
        <v>3073448.625</v>
      </c>
      <c r="E221" s="23">
        <f>generator_costs!J226</f>
        <v>48420.54</v>
      </c>
      <c r="F221" s="23">
        <f>generator_costs!K226</f>
        <v>24.138646979865772</v>
      </c>
      <c r="G221" s="23">
        <f>generator_costs!L226</f>
        <v>0</v>
      </c>
    </row>
    <row r="222" spans="1:7">
      <c r="A222" s="23">
        <f>generator_costs!A227</f>
        <v>10</v>
      </c>
      <c r="B222" s="23" t="str">
        <f>generator_costs!B227</f>
        <v>Bio_Gas_Internal_Combustion_Engine_Cogen_CCS</v>
      </c>
      <c r="C222" s="23">
        <f>generator_costs!C227</f>
        <v>2045</v>
      </c>
      <c r="D222" s="23">
        <f>generator_costs!I227</f>
        <v>3073448.625</v>
      </c>
      <c r="E222" s="23">
        <f>generator_costs!J227</f>
        <v>48420.54</v>
      </c>
      <c r="F222" s="23">
        <f>generator_costs!K227</f>
        <v>24.138646979865772</v>
      </c>
      <c r="G222" s="23">
        <f>generator_costs!L227</f>
        <v>0</v>
      </c>
    </row>
    <row r="223" spans="1:7">
      <c r="A223" s="23">
        <f>generator_costs!A228</f>
        <v>10</v>
      </c>
      <c r="B223" s="23" t="str">
        <f>generator_costs!B228</f>
        <v>Bio_Gas_Internal_Combustion_Engine_Cogen_CCS</v>
      </c>
      <c r="C223" s="23">
        <f>generator_costs!C228</f>
        <v>2050</v>
      </c>
      <c r="D223" s="23">
        <f>generator_costs!I228</f>
        <v>3073448.625</v>
      </c>
      <c r="E223" s="23">
        <f>generator_costs!J228</f>
        <v>48420.54</v>
      </c>
      <c r="F223" s="23">
        <f>generator_costs!K228</f>
        <v>24.138646979865772</v>
      </c>
      <c r="G223" s="23">
        <f>generator_costs!L228</f>
        <v>0</v>
      </c>
    </row>
    <row r="224" spans="1:7">
      <c r="A224" s="23">
        <f>generator_costs!A229</f>
        <v>10</v>
      </c>
      <c r="B224" s="23" t="str">
        <f>generator_costs!B229</f>
        <v>Bio_Gas_Internal_Combustion_Engine_EP</v>
      </c>
      <c r="C224" s="23">
        <f>generator_costs!C229</f>
        <v>0</v>
      </c>
      <c r="D224" s="23">
        <f>generator_costs!I229</f>
        <v>1754331.5</v>
      </c>
      <c r="E224" s="23">
        <f>generator_costs!J229</f>
        <v>53317.020000000004</v>
      </c>
      <c r="F224" s="23">
        <f>generator_costs!K229</f>
        <v>13.28345</v>
      </c>
      <c r="G224" s="23">
        <f>generator_costs!L229</f>
        <v>0</v>
      </c>
    </row>
    <row r="225" spans="1:7">
      <c r="A225" s="23">
        <f>generator_costs!A230</f>
        <v>10</v>
      </c>
      <c r="B225" s="23" t="str">
        <f>generator_costs!B230</f>
        <v>Bio_Gas_Internal_Combustion_Engine_Cogen_EP</v>
      </c>
      <c r="C225" s="23">
        <f>generator_costs!C230</f>
        <v>0</v>
      </c>
      <c r="D225" s="23">
        <f>generator_costs!I230</f>
        <v>1315748.625</v>
      </c>
      <c r="E225" s="23">
        <f>generator_costs!J230</f>
        <v>39987.764999999999</v>
      </c>
      <c r="F225" s="23">
        <f>generator_costs!K230</f>
        <v>13.28345</v>
      </c>
      <c r="G225" s="23">
        <f>generator_costs!L230</f>
        <v>0</v>
      </c>
    </row>
    <row r="226" spans="1:7">
      <c r="A226" s="23">
        <f>generator_costs!A231</f>
        <v>10</v>
      </c>
      <c r="B226" s="23" t="str">
        <f>generator_costs!B231</f>
        <v>Bio_Gas_Steam_Turbine_EP</v>
      </c>
      <c r="C226" s="23">
        <f>generator_costs!C231</f>
        <v>0</v>
      </c>
      <c r="D226" s="23">
        <f>generator_costs!I231</f>
        <v>1592789.9</v>
      </c>
      <c r="E226" s="23">
        <f>generator_costs!J231</f>
        <v>77926.373999999996</v>
      </c>
      <c r="F226" s="23">
        <f>generator_costs!K231</f>
        <v>13.950000000000001</v>
      </c>
      <c r="G226" s="23">
        <f>generator_costs!L231</f>
        <v>0</v>
      </c>
    </row>
    <row r="227" spans="1:7">
      <c r="A227" s="23">
        <f>generator_costs!A232</f>
        <v>10</v>
      </c>
      <c r="B227" s="23" t="str">
        <f>generator_costs!B232</f>
        <v>Bio_Liquid_Steam_Turbine_Cogen_EP</v>
      </c>
      <c r="C227" s="23">
        <f>generator_costs!C232</f>
        <v>0</v>
      </c>
      <c r="D227" s="23">
        <f>generator_costs!I232</f>
        <v>2803950</v>
      </c>
      <c r="E227" s="23">
        <f>generator_costs!J232</f>
        <v>66262.5</v>
      </c>
      <c r="F227" s="23">
        <f>generator_costs!K232</f>
        <v>13.950000000000001</v>
      </c>
      <c r="G227" s="23">
        <f>generator_costs!L232</f>
        <v>0</v>
      </c>
    </row>
    <row r="228" spans="1:7">
      <c r="A228" s="23">
        <f>generator_costs!A233</f>
        <v>10</v>
      </c>
      <c r="B228" s="23" t="str">
        <f>generator_costs!B233</f>
        <v>Bio_Liquid_Steam_Turbine_Cogen</v>
      </c>
      <c r="C228" s="23">
        <f>generator_costs!C233</f>
        <v>2010</v>
      </c>
      <c r="D228" s="23">
        <f>generator_costs!I233</f>
        <v>2671425</v>
      </c>
      <c r="E228" s="23">
        <f>generator_costs!J233</f>
        <v>66262.5</v>
      </c>
      <c r="F228" s="23">
        <f>generator_costs!K233</f>
        <v>13.950000000000001</v>
      </c>
      <c r="G228" s="23">
        <f>generator_costs!L233</f>
        <v>0</v>
      </c>
    </row>
    <row r="229" spans="1:7">
      <c r="A229" s="23">
        <f>generator_costs!A234</f>
        <v>10</v>
      </c>
      <c r="B229" s="23" t="str">
        <f>generator_costs!B234</f>
        <v>Bio_Liquid_Steam_Turbine_Cogen</v>
      </c>
      <c r="C229" s="23">
        <f>generator_costs!C234</f>
        <v>2015</v>
      </c>
      <c r="D229" s="23">
        <f>generator_costs!I234</f>
        <v>2671425</v>
      </c>
      <c r="E229" s="23">
        <f>generator_costs!J234</f>
        <v>66262.5</v>
      </c>
      <c r="F229" s="23">
        <f>generator_costs!K234</f>
        <v>13.950000000000001</v>
      </c>
      <c r="G229" s="23">
        <f>generator_costs!L234</f>
        <v>0</v>
      </c>
    </row>
    <row r="230" spans="1:7">
      <c r="A230" s="23">
        <f>generator_costs!A235</f>
        <v>10</v>
      </c>
      <c r="B230" s="23" t="str">
        <f>generator_costs!B235</f>
        <v>Bio_Liquid_Steam_Turbine_Cogen</v>
      </c>
      <c r="C230" s="23">
        <f>generator_costs!C235</f>
        <v>2020</v>
      </c>
      <c r="D230" s="23">
        <f>generator_costs!I235</f>
        <v>2671425</v>
      </c>
      <c r="E230" s="23">
        <f>generator_costs!J235</f>
        <v>66262.5</v>
      </c>
      <c r="F230" s="23">
        <f>generator_costs!K235</f>
        <v>13.950000000000001</v>
      </c>
      <c r="G230" s="23">
        <f>generator_costs!L235</f>
        <v>0</v>
      </c>
    </row>
    <row r="231" spans="1:7">
      <c r="A231" s="23">
        <f>generator_costs!A236</f>
        <v>10</v>
      </c>
      <c r="B231" s="23" t="str">
        <f>generator_costs!B236</f>
        <v>Bio_Liquid_Steam_Turbine_Cogen</v>
      </c>
      <c r="C231" s="23">
        <f>generator_costs!C236</f>
        <v>2025</v>
      </c>
      <c r="D231" s="23">
        <f>generator_costs!I236</f>
        <v>2671425</v>
      </c>
      <c r="E231" s="23">
        <f>generator_costs!J236</f>
        <v>66262.5</v>
      </c>
      <c r="F231" s="23">
        <f>generator_costs!K236</f>
        <v>13.950000000000001</v>
      </c>
      <c r="G231" s="23">
        <f>generator_costs!L236</f>
        <v>0</v>
      </c>
    </row>
    <row r="232" spans="1:7">
      <c r="A232" s="23">
        <f>generator_costs!A237</f>
        <v>10</v>
      </c>
      <c r="B232" s="23" t="str">
        <f>generator_costs!B237</f>
        <v>Bio_Liquid_Steam_Turbine_Cogen</v>
      </c>
      <c r="C232" s="23">
        <f>generator_costs!C237</f>
        <v>2030</v>
      </c>
      <c r="D232" s="23">
        <f>generator_costs!I237</f>
        <v>2671425</v>
      </c>
      <c r="E232" s="23">
        <f>generator_costs!J237</f>
        <v>66262.5</v>
      </c>
      <c r="F232" s="23">
        <f>generator_costs!K237</f>
        <v>13.950000000000001</v>
      </c>
      <c r="G232" s="23">
        <f>generator_costs!L237</f>
        <v>0</v>
      </c>
    </row>
    <row r="233" spans="1:7">
      <c r="A233" s="23">
        <f>generator_costs!A238</f>
        <v>10</v>
      </c>
      <c r="B233" s="23" t="str">
        <f>generator_costs!B238</f>
        <v>Bio_Liquid_Steam_Turbine_Cogen</v>
      </c>
      <c r="C233" s="23">
        <f>generator_costs!C238</f>
        <v>2035</v>
      </c>
      <c r="D233" s="23">
        <f>generator_costs!I238</f>
        <v>2671425</v>
      </c>
      <c r="E233" s="23">
        <f>generator_costs!J238</f>
        <v>66262.5</v>
      </c>
      <c r="F233" s="23">
        <f>generator_costs!K238</f>
        <v>13.950000000000001</v>
      </c>
      <c r="G233" s="23">
        <f>generator_costs!L238</f>
        <v>0</v>
      </c>
    </row>
    <row r="234" spans="1:7">
      <c r="A234" s="23">
        <f>generator_costs!A239</f>
        <v>10</v>
      </c>
      <c r="B234" s="23" t="str">
        <f>generator_costs!B239</f>
        <v>Bio_Liquid_Steam_Turbine_Cogen</v>
      </c>
      <c r="C234" s="23">
        <f>generator_costs!C239</f>
        <v>2040</v>
      </c>
      <c r="D234" s="23">
        <f>generator_costs!I239</f>
        <v>2671425</v>
      </c>
      <c r="E234" s="23">
        <f>generator_costs!J239</f>
        <v>66262.5</v>
      </c>
      <c r="F234" s="23">
        <f>generator_costs!K239</f>
        <v>13.950000000000001</v>
      </c>
      <c r="G234" s="23">
        <f>generator_costs!L239</f>
        <v>0</v>
      </c>
    </row>
    <row r="235" spans="1:7">
      <c r="A235" s="23">
        <f>generator_costs!A240</f>
        <v>10</v>
      </c>
      <c r="B235" s="23" t="str">
        <f>generator_costs!B240</f>
        <v>Bio_Liquid_Steam_Turbine_Cogen</v>
      </c>
      <c r="C235" s="23">
        <f>generator_costs!C240</f>
        <v>2045</v>
      </c>
      <c r="D235" s="23">
        <f>generator_costs!I240</f>
        <v>2671425</v>
      </c>
      <c r="E235" s="23">
        <f>generator_costs!J240</f>
        <v>66262.5</v>
      </c>
      <c r="F235" s="23">
        <f>generator_costs!K240</f>
        <v>13.950000000000001</v>
      </c>
      <c r="G235" s="23">
        <f>generator_costs!L240</f>
        <v>0</v>
      </c>
    </row>
    <row r="236" spans="1:7">
      <c r="A236" s="23">
        <f>generator_costs!A241</f>
        <v>10</v>
      </c>
      <c r="B236" s="23" t="str">
        <f>generator_costs!B241</f>
        <v>Bio_Liquid_Steam_Turbine_Cogen</v>
      </c>
      <c r="C236" s="23">
        <f>generator_costs!C241</f>
        <v>2050</v>
      </c>
      <c r="D236" s="23">
        <f>generator_costs!I241</f>
        <v>2671425</v>
      </c>
      <c r="E236" s="23">
        <f>generator_costs!J241</f>
        <v>66262.5</v>
      </c>
      <c r="F236" s="23">
        <f>generator_costs!K241</f>
        <v>13.950000000000001</v>
      </c>
      <c r="G236" s="23">
        <f>generator_costs!L241</f>
        <v>0</v>
      </c>
    </row>
    <row r="237" spans="1:7">
      <c r="A237" s="23">
        <f>generator_costs!A242</f>
        <v>10</v>
      </c>
      <c r="B237" s="23" t="str">
        <f>generator_costs!B242</f>
        <v>Bio_Liquid_Steam_Turbine_Cogen_CCS</v>
      </c>
      <c r="C237" s="23">
        <f>generator_costs!C242</f>
        <v>2020</v>
      </c>
      <c r="D237" s="23">
        <f>generator_costs!I242</f>
        <v>4477950</v>
      </c>
      <c r="E237" s="23">
        <f>generator_costs!J242</f>
        <v>75539.25</v>
      </c>
      <c r="F237" s="23">
        <f>generator_costs!K242</f>
        <v>20.13067471698113</v>
      </c>
      <c r="G237" s="23">
        <f>generator_costs!L242</f>
        <v>0</v>
      </c>
    </row>
    <row r="238" spans="1:7">
      <c r="A238" s="23">
        <f>generator_costs!A243</f>
        <v>10</v>
      </c>
      <c r="B238" s="23" t="str">
        <f>generator_costs!B243</f>
        <v>Bio_Liquid_Steam_Turbine_Cogen_CCS</v>
      </c>
      <c r="C238" s="23">
        <f>generator_costs!C243</f>
        <v>2025</v>
      </c>
      <c r="D238" s="23">
        <f>generator_costs!I243</f>
        <v>4477950</v>
      </c>
      <c r="E238" s="23">
        <f>generator_costs!J243</f>
        <v>75539.25</v>
      </c>
      <c r="F238" s="23">
        <f>generator_costs!K243</f>
        <v>20.13067471698113</v>
      </c>
      <c r="G238" s="23">
        <f>generator_costs!L243</f>
        <v>0</v>
      </c>
    </row>
    <row r="239" spans="1:7">
      <c r="A239" s="23">
        <f>generator_costs!A244</f>
        <v>10</v>
      </c>
      <c r="B239" s="23" t="str">
        <f>generator_costs!B244</f>
        <v>Bio_Liquid_Steam_Turbine_Cogen_CCS</v>
      </c>
      <c r="C239" s="23">
        <f>generator_costs!C244</f>
        <v>2030</v>
      </c>
      <c r="D239" s="23">
        <f>generator_costs!I244</f>
        <v>4477950</v>
      </c>
      <c r="E239" s="23">
        <f>generator_costs!J244</f>
        <v>75539.25</v>
      </c>
      <c r="F239" s="23">
        <f>generator_costs!K244</f>
        <v>20.13067471698113</v>
      </c>
      <c r="G239" s="23">
        <f>generator_costs!L244</f>
        <v>0</v>
      </c>
    </row>
    <row r="240" spans="1:7">
      <c r="A240" s="23">
        <f>generator_costs!A245</f>
        <v>10</v>
      </c>
      <c r="B240" s="23" t="str">
        <f>generator_costs!B245</f>
        <v>Bio_Liquid_Steam_Turbine_Cogen_CCS</v>
      </c>
      <c r="C240" s="23">
        <f>generator_costs!C245</f>
        <v>2035</v>
      </c>
      <c r="D240" s="23">
        <f>generator_costs!I245</f>
        <v>4477950</v>
      </c>
      <c r="E240" s="23">
        <f>generator_costs!J245</f>
        <v>75539.25</v>
      </c>
      <c r="F240" s="23">
        <f>generator_costs!K245</f>
        <v>20.13067471698113</v>
      </c>
      <c r="G240" s="23">
        <f>generator_costs!L245</f>
        <v>0</v>
      </c>
    </row>
    <row r="241" spans="1:7">
      <c r="A241" s="23">
        <f>generator_costs!A246</f>
        <v>10</v>
      </c>
      <c r="B241" s="23" t="str">
        <f>generator_costs!B246</f>
        <v>Bio_Liquid_Steam_Turbine_Cogen_CCS</v>
      </c>
      <c r="C241" s="23">
        <f>generator_costs!C246</f>
        <v>2040</v>
      </c>
      <c r="D241" s="23">
        <f>generator_costs!I246</f>
        <v>4477950</v>
      </c>
      <c r="E241" s="23">
        <f>generator_costs!J246</f>
        <v>75539.25</v>
      </c>
      <c r="F241" s="23">
        <f>generator_costs!K246</f>
        <v>20.13067471698113</v>
      </c>
      <c r="G241" s="23">
        <f>generator_costs!L246</f>
        <v>0</v>
      </c>
    </row>
    <row r="242" spans="1:7">
      <c r="A242" s="23">
        <f>generator_costs!A247</f>
        <v>10</v>
      </c>
      <c r="B242" s="23" t="str">
        <f>generator_costs!B247</f>
        <v>Bio_Liquid_Steam_Turbine_Cogen_CCS</v>
      </c>
      <c r="C242" s="23">
        <f>generator_costs!C247</f>
        <v>2045</v>
      </c>
      <c r="D242" s="23">
        <f>generator_costs!I247</f>
        <v>4477950</v>
      </c>
      <c r="E242" s="23">
        <f>generator_costs!J247</f>
        <v>75539.25</v>
      </c>
      <c r="F242" s="23">
        <f>generator_costs!K247</f>
        <v>20.13067471698113</v>
      </c>
      <c r="G242" s="23">
        <f>generator_costs!L247</f>
        <v>0</v>
      </c>
    </row>
    <row r="243" spans="1:7">
      <c r="A243" s="23">
        <f>generator_costs!A248</f>
        <v>10</v>
      </c>
      <c r="B243" s="23" t="str">
        <f>generator_costs!B248</f>
        <v>Bio_Liquid_Steam_Turbine_Cogen_CCS</v>
      </c>
      <c r="C243" s="23">
        <f>generator_costs!C248</f>
        <v>2050</v>
      </c>
      <c r="D243" s="23">
        <f>generator_costs!I248</f>
        <v>4477950</v>
      </c>
      <c r="E243" s="23">
        <f>generator_costs!J248</f>
        <v>75539.25</v>
      </c>
      <c r="F243" s="23">
        <f>generator_costs!K248</f>
        <v>20.13067471698113</v>
      </c>
      <c r="G243" s="23">
        <f>generator_costs!L248</f>
        <v>0</v>
      </c>
    </row>
    <row r="244" spans="1:7">
      <c r="A244" s="23">
        <f>generator_costs!A249</f>
        <v>10</v>
      </c>
      <c r="B244" s="23" t="str">
        <f>generator_costs!B249</f>
        <v>Nuclear_EP</v>
      </c>
      <c r="C244" s="23">
        <f>generator_costs!C249</f>
        <v>0</v>
      </c>
      <c r="D244" s="23">
        <f>generator_costs!I249</f>
        <v>5793900</v>
      </c>
      <c r="E244" s="23">
        <f>generator_costs!J249</f>
        <v>118110</v>
      </c>
      <c r="F244" s="23">
        <f>generator_costs!K249</f>
        <v>0</v>
      </c>
      <c r="G244" s="23">
        <f>generator_costs!L249</f>
        <v>0</v>
      </c>
    </row>
    <row r="245" spans="1:7">
      <c r="A245" s="23">
        <f>generator_costs!A250</f>
        <v>10</v>
      </c>
      <c r="B245" s="23" t="str">
        <f>generator_costs!B250</f>
        <v>Nuclear</v>
      </c>
      <c r="C245" s="23">
        <f>generator_costs!C250</f>
        <v>2010</v>
      </c>
      <c r="D245" s="23">
        <f>generator_costs!I250</f>
        <v>5673000</v>
      </c>
      <c r="E245" s="23">
        <f>generator_costs!J250</f>
        <v>118110</v>
      </c>
      <c r="F245" s="23">
        <f>generator_costs!K250</f>
        <v>0</v>
      </c>
      <c r="G245" s="23">
        <f>generator_costs!L250</f>
        <v>0</v>
      </c>
    </row>
    <row r="246" spans="1:7">
      <c r="A246" s="23">
        <f>generator_costs!A251</f>
        <v>10</v>
      </c>
      <c r="B246" s="23" t="str">
        <f>generator_costs!B251</f>
        <v>Nuclear</v>
      </c>
      <c r="C246" s="23">
        <f>generator_costs!C251</f>
        <v>2015</v>
      </c>
      <c r="D246" s="23">
        <f>generator_costs!I251</f>
        <v>5673000</v>
      </c>
      <c r="E246" s="23">
        <f>generator_costs!J251</f>
        <v>118110</v>
      </c>
      <c r="F246" s="23">
        <f>generator_costs!K251</f>
        <v>0</v>
      </c>
      <c r="G246" s="23">
        <f>generator_costs!L251</f>
        <v>0</v>
      </c>
    </row>
    <row r="247" spans="1:7">
      <c r="A247" s="23">
        <f>generator_costs!A252</f>
        <v>10</v>
      </c>
      <c r="B247" s="23" t="str">
        <f>generator_costs!B252</f>
        <v>Nuclear</v>
      </c>
      <c r="C247" s="23">
        <f>generator_costs!C252</f>
        <v>2020</v>
      </c>
      <c r="D247" s="23">
        <f>generator_costs!I252</f>
        <v>5673000</v>
      </c>
      <c r="E247" s="23">
        <f>generator_costs!J252</f>
        <v>118110</v>
      </c>
      <c r="F247" s="23">
        <f>generator_costs!K252</f>
        <v>0</v>
      </c>
      <c r="G247" s="23">
        <f>generator_costs!L252</f>
        <v>0</v>
      </c>
    </row>
    <row r="248" spans="1:7">
      <c r="A248" s="23">
        <f>generator_costs!A253</f>
        <v>10</v>
      </c>
      <c r="B248" s="23" t="str">
        <f>generator_costs!B253</f>
        <v>Nuclear</v>
      </c>
      <c r="C248" s="23">
        <f>generator_costs!C253</f>
        <v>2025</v>
      </c>
      <c r="D248" s="23">
        <f>generator_costs!I253</f>
        <v>5673000</v>
      </c>
      <c r="E248" s="23">
        <f>generator_costs!J253</f>
        <v>118110</v>
      </c>
      <c r="F248" s="23">
        <f>generator_costs!K253</f>
        <v>0</v>
      </c>
      <c r="G248" s="23">
        <f>generator_costs!L253</f>
        <v>0</v>
      </c>
    </row>
    <row r="249" spans="1:7">
      <c r="A249" s="23">
        <f>generator_costs!A254</f>
        <v>10</v>
      </c>
      <c r="B249" s="23" t="str">
        <f>generator_costs!B254</f>
        <v>Nuclear</v>
      </c>
      <c r="C249" s="23">
        <f>generator_costs!C254</f>
        <v>2030</v>
      </c>
      <c r="D249" s="23">
        <f>generator_costs!I254</f>
        <v>5673000</v>
      </c>
      <c r="E249" s="23">
        <f>generator_costs!J254</f>
        <v>118110</v>
      </c>
      <c r="F249" s="23">
        <f>generator_costs!K254</f>
        <v>0</v>
      </c>
      <c r="G249" s="23">
        <f>generator_costs!L254</f>
        <v>0</v>
      </c>
    </row>
    <row r="250" spans="1:7">
      <c r="A250" s="23">
        <f>generator_costs!A255</f>
        <v>10</v>
      </c>
      <c r="B250" s="23" t="str">
        <f>generator_costs!B255</f>
        <v>Nuclear</v>
      </c>
      <c r="C250" s="23">
        <f>generator_costs!C255</f>
        <v>2035</v>
      </c>
      <c r="D250" s="23">
        <f>generator_costs!I255</f>
        <v>5673000</v>
      </c>
      <c r="E250" s="23">
        <f>generator_costs!J255</f>
        <v>118110</v>
      </c>
      <c r="F250" s="23">
        <f>generator_costs!K255</f>
        <v>0</v>
      </c>
      <c r="G250" s="23">
        <f>generator_costs!L255</f>
        <v>0</v>
      </c>
    </row>
    <row r="251" spans="1:7">
      <c r="A251" s="23">
        <f>generator_costs!A256</f>
        <v>10</v>
      </c>
      <c r="B251" s="23" t="str">
        <f>generator_costs!B256</f>
        <v>Nuclear</v>
      </c>
      <c r="C251" s="23">
        <f>generator_costs!C256</f>
        <v>2040</v>
      </c>
      <c r="D251" s="23">
        <f>generator_costs!I256</f>
        <v>5673000</v>
      </c>
      <c r="E251" s="23">
        <f>generator_costs!J256</f>
        <v>118110</v>
      </c>
      <c r="F251" s="23">
        <f>generator_costs!K256</f>
        <v>0</v>
      </c>
      <c r="G251" s="23">
        <f>generator_costs!L256</f>
        <v>0</v>
      </c>
    </row>
    <row r="252" spans="1:7">
      <c r="A252" s="23">
        <f>generator_costs!A257</f>
        <v>10</v>
      </c>
      <c r="B252" s="23" t="str">
        <f>generator_costs!B257</f>
        <v>Nuclear</v>
      </c>
      <c r="C252" s="23">
        <f>generator_costs!C257</f>
        <v>2045</v>
      </c>
      <c r="D252" s="23">
        <f>generator_costs!I257</f>
        <v>5673000</v>
      </c>
      <c r="E252" s="23">
        <f>generator_costs!J257</f>
        <v>118110</v>
      </c>
      <c r="F252" s="23">
        <f>generator_costs!K257</f>
        <v>0</v>
      </c>
      <c r="G252" s="23">
        <f>generator_costs!L257</f>
        <v>0</v>
      </c>
    </row>
    <row r="253" spans="1:7">
      <c r="A253" s="23">
        <f>generator_costs!A258</f>
        <v>10</v>
      </c>
      <c r="B253" s="23" t="str">
        <f>generator_costs!B258</f>
        <v>Nuclear</v>
      </c>
      <c r="C253" s="23">
        <f>generator_costs!C258</f>
        <v>2050</v>
      </c>
      <c r="D253" s="23">
        <f>generator_costs!I258</f>
        <v>5673000</v>
      </c>
      <c r="E253" s="23">
        <f>generator_costs!J258</f>
        <v>118110</v>
      </c>
      <c r="F253" s="23">
        <f>generator_costs!K258</f>
        <v>0</v>
      </c>
      <c r="G253" s="23">
        <f>generator_costs!L258</f>
        <v>0</v>
      </c>
    </row>
    <row r="254" spans="1:7">
      <c r="A254" s="23">
        <f>generator_costs!A259</f>
        <v>10</v>
      </c>
      <c r="B254" s="23" t="str">
        <f>generator_costs!B259</f>
        <v>Geothermal_EP</v>
      </c>
      <c r="C254" s="23">
        <f>generator_costs!C259</f>
        <v>0</v>
      </c>
      <c r="D254" s="23">
        <f>generator_costs!I259</f>
        <v>5803200</v>
      </c>
      <c r="E254" s="23">
        <f>generator_costs!J259</f>
        <v>0</v>
      </c>
      <c r="F254" s="23">
        <f>generator_costs!K259</f>
        <v>28.830000000000002</v>
      </c>
      <c r="G254" s="23">
        <f>generator_costs!L259</f>
        <v>0</v>
      </c>
    </row>
    <row r="255" spans="1:7">
      <c r="A255" s="23">
        <f>generator_costs!A260</f>
        <v>10</v>
      </c>
      <c r="B255" s="23" t="str">
        <f>generator_costs!B260</f>
        <v>Geothermal</v>
      </c>
      <c r="C255" s="23">
        <f>generator_costs!C260</f>
        <v>2010</v>
      </c>
      <c r="D255" s="23">
        <f>generator_costs!I260</f>
        <v>5524200</v>
      </c>
      <c r="E255" s="23">
        <f>generator_costs!J260</f>
        <v>0</v>
      </c>
      <c r="F255" s="23">
        <f>generator_costs!K260</f>
        <v>28.830000000000002</v>
      </c>
      <c r="G255" s="23">
        <f>generator_costs!L260</f>
        <v>0</v>
      </c>
    </row>
    <row r="256" spans="1:7">
      <c r="A256" s="23">
        <f>generator_costs!A261</f>
        <v>10</v>
      </c>
      <c r="B256" s="23" t="str">
        <f>generator_costs!B261</f>
        <v>Geothermal</v>
      </c>
      <c r="C256" s="23">
        <f>generator_costs!C261</f>
        <v>2015</v>
      </c>
      <c r="D256" s="23">
        <f>generator_costs!I261</f>
        <v>5524200</v>
      </c>
      <c r="E256" s="23">
        <f>generator_costs!J261</f>
        <v>0</v>
      </c>
      <c r="F256" s="23">
        <f>generator_costs!K261</f>
        <v>28.830000000000002</v>
      </c>
      <c r="G256" s="23">
        <f>generator_costs!L261</f>
        <v>0</v>
      </c>
    </row>
    <row r="257" spans="1:7">
      <c r="A257" s="23">
        <f>generator_costs!A262</f>
        <v>10</v>
      </c>
      <c r="B257" s="23" t="str">
        <f>generator_costs!B262</f>
        <v>Geothermal</v>
      </c>
      <c r="C257" s="23">
        <f>generator_costs!C262</f>
        <v>2020</v>
      </c>
      <c r="D257" s="23">
        <f>generator_costs!I262</f>
        <v>5524200</v>
      </c>
      <c r="E257" s="23">
        <f>generator_costs!J262</f>
        <v>0</v>
      </c>
      <c r="F257" s="23">
        <f>generator_costs!K262</f>
        <v>28.830000000000002</v>
      </c>
      <c r="G257" s="23">
        <f>generator_costs!L262</f>
        <v>0</v>
      </c>
    </row>
    <row r="258" spans="1:7">
      <c r="A258" s="23">
        <f>generator_costs!A263</f>
        <v>10</v>
      </c>
      <c r="B258" s="23" t="str">
        <f>generator_costs!B263</f>
        <v>Geothermal</v>
      </c>
      <c r="C258" s="23">
        <f>generator_costs!C263</f>
        <v>2025</v>
      </c>
      <c r="D258" s="23">
        <f>generator_costs!I263</f>
        <v>5524200</v>
      </c>
      <c r="E258" s="23">
        <f>generator_costs!J263</f>
        <v>0</v>
      </c>
      <c r="F258" s="23">
        <f>generator_costs!K263</f>
        <v>28.830000000000002</v>
      </c>
      <c r="G258" s="23">
        <f>generator_costs!L263</f>
        <v>0</v>
      </c>
    </row>
    <row r="259" spans="1:7">
      <c r="A259" s="23">
        <f>generator_costs!A264</f>
        <v>10</v>
      </c>
      <c r="B259" s="23" t="str">
        <f>generator_costs!B264</f>
        <v>Geothermal</v>
      </c>
      <c r="C259" s="23">
        <f>generator_costs!C264</f>
        <v>2030</v>
      </c>
      <c r="D259" s="23">
        <f>generator_costs!I264</f>
        <v>5524200</v>
      </c>
      <c r="E259" s="23">
        <f>generator_costs!J264</f>
        <v>0</v>
      </c>
      <c r="F259" s="23">
        <f>generator_costs!K264</f>
        <v>28.830000000000002</v>
      </c>
      <c r="G259" s="23">
        <f>generator_costs!L264</f>
        <v>0</v>
      </c>
    </row>
    <row r="260" spans="1:7">
      <c r="A260" s="23">
        <f>generator_costs!A265</f>
        <v>10</v>
      </c>
      <c r="B260" s="23" t="str">
        <f>generator_costs!B265</f>
        <v>Geothermal</v>
      </c>
      <c r="C260" s="23">
        <f>generator_costs!C265</f>
        <v>2035</v>
      </c>
      <c r="D260" s="23">
        <f>generator_costs!I265</f>
        <v>5524200</v>
      </c>
      <c r="E260" s="23">
        <f>generator_costs!J265</f>
        <v>0</v>
      </c>
      <c r="F260" s="23">
        <f>generator_costs!K265</f>
        <v>28.830000000000002</v>
      </c>
      <c r="G260" s="23">
        <f>generator_costs!L265</f>
        <v>0</v>
      </c>
    </row>
    <row r="261" spans="1:7">
      <c r="A261" s="23">
        <f>generator_costs!A266</f>
        <v>10</v>
      </c>
      <c r="B261" s="23" t="str">
        <f>generator_costs!B266</f>
        <v>Geothermal</v>
      </c>
      <c r="C261" s="23">
        <f>generator_costs!C266</f>
        <v>2040</v>
      </c>
      <c r="D261" s="23">
        <f>generator_costs!I266</f>
        <v>5524200</v>
      </c>
      <c r="E261" s="23">
        <f>generator_costs!J266</f>
        <v>0</v>
      </c>
      <c r="F261" s="23">
        <f>generator_costs!K266</f>
        <v>28.830000000000002</v>
      </c>
      <c r="G261" s="23">
        <f>generator_costs!L266</f>
        <v>0</v>
      </c>
    </row>
    <row r="262" spans="1:7">
      <c r="A262" s="23">
        <f>generator_costs!A267</f>
        <v>10</v>
      </c>
      <c r="B262" s="23" t="str">
        <f>generator_costs!B267</f>
        <v>Geothermal</v>
      </c>
      <c r="C262" s="23">
        <f>generator_costs!C267</f>
        <v>2045</v>
      </c>
      <c r="D262" s="23">
        <f>generator_costs!I267</f>
        <v>5524200</v>
      </c>
      <c r="E262" s="23">
        <f>generator_costs!J267</f>
        <v>0</v>
      </c>
      <c r="F262" s="23">
        <f>generator_costs!K267</f>
        <v>28.830000000000002</v>
      </c>
      <c r="G262" s="23">
        <f>generator_costs!L267</f>
        <v>0</v>
      </c>
    </row>
    <row r="263" spans="1:7">
      <c r="A263" s="23">
        <f>generator_costs!A268</f>
        <v>10</v>
      </c>
      <c r="B263" s="23" t="str">
        <f>generator_costs!B268</f>
        <v>Geothermal</v>
      </c>
      <c r="C263" s="23">
        <f>generator_costs!C268</f>
        <v>2050</v>
      </c>
      <c r="D263" s="23">
        <f>generator_costs!I268</f>
        <v>5524200</v>
      </c>
      <c r="E263" s="23">
        <f>generator_costs!J268</f>
        <v>0</v>
      </c>
      <c r="F263" s="23">
        <f>generator_costs!K268</f>
        <v>28.830000000000002</v>
      </c>
      <c r="G263" s="23">
        <f>generator_costs!L268</f>
        <v>0</v>
      </c>
    </row>
    <row r="264" spans="1:7">
      <c r="A264" s="23">
        <f>generator_costs!A269</f>
        <v>10</v>
      </c>
      <c r="B264" s="23" t="str">
        <f>generator_costs!B269</f>
        <v>Residential_PV</v>
      </c>
      <c r="C264" s="23">
        <f>generator_costs!C269</f>
        <v>2010</v>
      </c>
      <c r="D264" s="23">
        <f>generator_costs!I269</f>
        <v>5533500</v>
      </c>
      <c r="E264" s="23">
        <f>generator_costs!J269</f>
        <v>46500</v>
      </c>
      <c r="F264" s="23">
        <f>generator_costs!K269</f>
        <v>0</v>
      </c>
      <c r="G264" s="23">
        <f>generator_costs!L269</f>
        <v>0</v>
      </c>
    </row>
    <row r="265" spans="1:7">
      <c r="A265" s="23">
        <f>generator_costs!A270</f>
        <v>10</v>
      </c>
      <c r="B265" s="23" t="str">
        <f>generator_costs!B270</f>
        <v>Residential_PV</v>
      </c>
      <c r="C265" s="23">
        <f>generator_costs!C270</f>
        <v>2015</v>
      </c>
      <c r="D265" s="23">
        <f>generator_costs!I270</f>
        <v>4036200</v>
      </c>
      <c r="E265" s="23">
        <f>generator_costs!J270</f>
        <v>44640</v>
      </c>
      <c r="F265" s="23">
        <f>generator_costs!K270</f>
        <v>0</v>
      </c>
      <c r="G265" s="23">
        <f>generator_costs!L270</f>
        <v>0</v>
      </c>
    </row>
    <row r="266" spans="1:7">
      <c r="A266" s="23">
        <f>generator_costs!A271</f>
        <v>10</v>
      </c>
      <c r="B266" s="23" t="str">
        <f>generator_costs!B271</f>
        <v>Residential_PV</v>
      </c>
      <c r="C266" s="23">
        <f>generator_costs!C271</f>
        <v>2020</v>
      </c>
      <c r="D266" s="23">
        <f>generator_costs!I271</f>
        <v>3487500</v>
      </c>
      <c r="E266" s="23">
        <f>generator_costs!J271</f>
        <v>41850</v>
      </c>
      <c r="F266" s="23">
        <f>generator_costs!K271</f>
        <v>0</v>
      </c>
      <c r="G266" s="23">
        <f>generator_costs!L271</f>
        <v>0</v>
      </c>
    </row>
    <row r="267" spans="1:7">
      <c r="A267" s="23">
        <f>generator_costs!A272</f>
        <v>10</v>
      </c>
      <c r="B267" s="23" t="str">
        <f>generator_costs!B272</f>
        <v>Residential_PV</v>
      </c>
      <c r="C267" s="23">
        <f>generator_costs!C272</f>
        <v>2025</v>
      </c>
      <c r="D267" s="23">
        <f>generator_costs!I272</f>
        <v>3217800</v>
      </c>
      <c r="E267" s="23">
        <f>generator_costs!J272</f>
        <v>39990</v>
      </c>
      <c r="F267" s="23">
        <f>generator_costs!K272</f>
        <v>0</v>
      </c>
      <c r="G267" s="23">
        <f>generator_costs!L272</f>
        <v>0</v>
      </c>
    </row>
    <row r="268" spans="1:7">
      <c r="A268" s="23">
        <f>generator_costs!A273</f>
        <v>10</v>
      </c>
      <c r="B268" s="23" t="str">
        <f>generator_costs!B273</f>
        <v>Residential_PV</v>
      </c>
      <c r="C268" s="23">
        <f>generator_costs!C273</f>
        <v>2030</v>
      </c>
      <c r="D268" s="23">
        <f>generator_costs!I273</f>
        <v>3059700</v>
      </c>
      <c r="E268" s="23">
        <f>generator_costs!J273</f>
        <v>38130</v>
      </c>
      <c r="F268" s="23">
        <f>generator_costs!K273</f>
        <v>0</v>
      </c>
      <c r="G268" s="23">
        <f>generator_costs!L273</f>
        <v>0</v>
      </c>
    </row>
    <row r="269" spans="1:7">
      <c r="A269" s="23">
        <f>generator_costs!A274</f>
        <v>10</v>
      </c>
      <c r="B269" s="23" t="str">
        <f>generator_costs!B274</f>
        <v>Residential_PV</v>
      </c>
      <c r="C269" s="23">
        <f>generator_costs!C274</f>
        <v>2035</v>
      </c>
      <c r="D269" s="23">
        <f>generator_costs!I274</f>
        <v>2966700</v>
      </c>
      <c r="E269" s="23">
        <f>generator_costs!J274</f>
        <v>36270</v>
      </c>
      <c r="F269" s="23">
        <f>generator_costs!K274</f>
        <v>0</v>
      </c>
      <c r="G269" s="23">
        <f>generator_costs!L274</f>
        <v>0</v>
      </c>
    </row>
    <row r="270" spans="1:7">
      <c r="A270" s="23">
        <f>generator_costs!A275</f>
        <v>10</v>
      </c>
      <c r="B270" s="23" t="str">
        <f>generator_costs!B275</f>
        <v>Residential_PV</v>
      </c>
      <c r="C270" s="23">
        <f>generator_costs!C275</f>
        <v>2040</v>
      </c>
      <c r="D270" s="23">
        <f>generator_costs!I275</f>
        <v>2873700</v>
      </c>
      <c r="E270" s="23">
        <f>generator_costs!J275</f>
        <v>34410</v>
      </c>
      <c r="F270" s="23">
        <f>generator_costs!K275</f>
        <v>0</v>
      </c>
      <c r="G270" s="23">
        <f>generator_costs!L275</f>
        <v>0</v>
      </c>
    </row>
    <row r="271" spans="1:7">
      <c r="A271" s="23">
        <f>generator_costs!A276</f>
        <v>10</v>
      </c>
      <c r="B271" s="23" t="str">
        <f>generator_costs!B276</f>
        <v>Residential_PV</v>
      </c>
      <c r="C271" s="23">
        <f>generator_costs!C276</f>
        <v>2045</v>
      </c>
      <c r="D271" s="23">
        <f>generator_costs!I276</f>
        <v>2799300</v>
      </c>
      <c r="E271" s="23">
        <f>generator_costs!J276</f>
        <v>32550</v>
      </c>
      <c r="F271" s="23">
        <f>generator_costs!K276</f>
        <v>0</v>
      </c>
      <c r="G271" s="23">
        <f>generator_costs!L276</f>
        <v>0</v>
      </c>
    </row>
    <row r="272" spans="1:7">
      <c r="A272" s="23">
        <f>generator_costs!A277</f>
        <v>10</v>
      </c>
      <c r="B272" s="23" t="str">
        <f>generator_costs!B277</f>
        <v>Residential_PV</v>
      </c>
      <c r="C272" s="23">
        <f>generator_costs!C277</f>
        <v>2050</v>
      </c>
      <c r="D272" s="23">
        <f>generator_costs!I277</f>
        <v>2724900</v>
      </c>
      <c r="E272" s="23">
        <f>generator_costs!J277</f>
        <v>30690</v>
      </c>
      <c r="F272" s="23">
        <f>generator_costs!K277</f>
        <v>0</v>
      </c>
      <c r="G272" s="23">
        <f>generator_costs!L277</f>
        <v>0</v>
      </c>
    </row>
    <row r="273" spans="1:7">
      <c r="A273" s="23">
        <f>generator_costs!A278</f>
        <v>10</v>
      </c>
      <c r="B273" s="23" t="str">
        <f>generator_costs!B278</f>
        <v>Commercial_PV</v>
      </c>
      <c r="C273" s="23">
        <f>generator_costs!C278</f>
        <v>2010</v>
      </c>
      <c r="D273" s="23">
        <f>generator_costs!I278</f>
        <v>4454700</v>
      </c>
      <c r="E273" s="23">
        <f>generator_costs!J278</f>
        <v>46500</v>
      </c>
      <c r="F273" s="23">
        <f>generator_costs!K278</f>
        <v>0</v>
      </c>
      <c r="G273" s="23">
        <f>generator_costs!L278</f>
        <v>0</v>
      </c>
    </row>
    <row r="274" spans="1:7">
      <c r="A274" s="23">
        <f>generator_costs!A279</f>
        <v>10</v>
      </c>
      <c r="B274" s="23" t="str">
        <f>generator_costs!B279</f>
        <v>Commercial_PV</v>
      </c>
      <c r="C274" s="23">
        <f>generator_costs!C279</f>
        <v>2015</v>
      </c>
      <c r="D274" s="23">
        <f>generator_costs!I279</f>
        <v>3571200</v>
      </c>
      <c r="E274" s="23">
        <f>generator_costs!J279</f>
        <v>44640</v>
      </c>
      <c r="F274" s="23">
        <f>generator_costs!K279</f>
        <v>0</v>
      </c>
      <c r="G274" s="23">
        <f>generator_costs!L279</f>
        <v>0</v>
      </c>
    </row>
    <row r="275" spans="1:7">
      <c r="A275" s="23">
        <f>generator_costs!A280</f>
        <v>10</v>
      </c>
      <c r="B275" s="23" t="str">
        <f>generator_costs!B280</f>
        <v>Commercial_PV</v>
      </c>
      <c r="C275" s="23">
        <f>generator_costs!C280</f>
        <v>2020</v>
      </c>
      <c r="D275" s="23">
        <f>generator_costs!I280</f>
        <v>3106200</v>
      </c>
      <c r="E275" s="23">
        <f>generator_costs!J280</f>
        <v>41850</v>
      </c>
      <c r="F275" s="23">
        <f>generator_costs!K280</f>
        <v>0</v>
      </c>
      <c r="G275" s="23">
        <f>generator_costs!L280</f>
        <v>0</v>
      </c>
    </row>
    <row r="276" spans="1:7">
      <c r="A276" s="23">
        <f>generator_costs!A281</f>
        <v>10</v>
      </c>
      <c r="B276" s="23" t="str">
        <f>generator_costs!B281</f>
        <v>Commercial_PV</v>
      </c>
      <c r="C276" s="23">
        <f>generator_costs!C281</f>
        <v>2025</v>
      </c>
      <c r="D276" s="23">
        <f>generator_costs!I281</f>
        <v>2873700</v>
      </c>
      <c r="E276" s="23">
        <f>generator_costs!J281</f>
        <v>39990</v>
      </c>
      <c r="F276" s="23">
        <f>generator_costs!K281</f>
        <v>0</v>
      </c>
      <c r="G276" s="23">
        <f>generator_costs!L281</f>
        <v>0</v>
      </c>
    </row>
    <row r="277" spans="1:7">
      <c r="A277" s="23">
        <f>generator_costs!A282</f>
        <v>10</v>
      </c>
      <c r="B277" s="23" t="str">
        <f>generator_costs!B282</f>
        <v>Commercial_PV</v>
      </c>
      <c r="C277" s="23">
        <f>generator_costs!C282</f>
        <v>2030</v>
      </c>
      <c r="D277" s="23">
        <f>generator_costs!I282</f>
        <v>2752800</v>
      </c>
      <c r="E277" s="23">
        <f>generator_costs!J282</f>
        <v>38130</v>
      </c>
      <c r="F277" s="23">
        <f>generator_costs!K282</f>
        <v>0</v>
      </c>
      <c r="G277" s="23">
        <f>generator_costs!L282</f>
        <v>0</v>
      </c>
    </row>
    <row r="278" spans="1:7">
      <c r="A278" s="23">
        <f>generator_costs!A283</f>
        <v>10</v>
      </c>
      <c r="B278" s="23" t="str">
        <f>generator_costs!B283</f>
        <v>Commercial_PV</v>
      </c>
      <c r="C278" s="23">
        <f>generator_costs!C283</f>
        <v>2035</v>
      </c>
      <c r="D278" s="23">
        <f>generator_costs!I283</f>
        <v>2659800</v>
      </c>
      <c r="E278" s="23">
        <f>generator_costs!J283</f>
        <v>36270</v>
      </c>
      <c r="F278" s="23">
        <f>generator_costs!K283</f>
        <v>0</v>
      </c>
      <c r="G278" s="23">
        <f>generator_costs!L283</f>
        <v>0</v>
      </c>
    </row>
    <row r="279" spans="1:7">
      <c r="A279" s="23">
        <f>generator_costs!A284</f>
        <v>10</v>
      </c>
      <c r="B279" s="23" t="str">
        <f>generator_costs!B284</f>
        <v>Commercial_PV</v>
      </c>
      <c r="C279" s="23">
        <f>generator_costs!C284</f>
        <v>2040</v>
      </c>
      <c r="D279" s="23">
        <f>generator_costs!I284</f>
        <v>2576100</v>
      </c>
      <c r="E279" s="23">
        <f>generator_costs!J284</f>
        <v>34410</v>
      </c>
      <c r="F279" s="23">
        <f>generator_costs!K284</f>
        <v>0</v>
      </c>
      <c r="G279" s="23">
        <f>generator_costs!L284</f>
        <v>0</v>
      </c>
    </row>
    <row r="280" spans="1:7">
      <c r="A280" s="23">
        <f>generator_costs!A285</f>
        <v>10</v>
      </c>
      <c r="B280" s="23" t="str">
        <f>generator_costs!B285</f>
        <v>Commercial_PV</v>
      </c>
      <c r="C280" s="23">
        <f>generator_costs!C285</f>
        <v>2045</v>
      </c>
      <c r="D280" s="23">
        <f>generator_costs!I285</f>
        <v>2501700</v>
      </c>
      <c r="E280" s="23">
        <f>generator_costs!J285</f>
        <v>32550</v>
      </c>
      <c r="F280" s="23">
        <f>generator_costs!K285</f>
        <v>0</v>
      </c>
      <c r="G280" s="23">
        <f>generator_costs!L285</f>
        <v>0</v>
      </c>
    </row>
    <row r="281" spans="1:7">
      <c r="A281" s="23">
        <f>generator_costs!A286</f>
        <v>10</v>
      </c>
      <c r="B281" s="23" t="str">
        <f>generator_costs!B286</f>
        <v>Commercial_PV</v>
      </c>
      <c r="C281" s="23">
        <f>generator_costs!C286</f>
        <v>2050</v>
      </c>
      <c r="D281" s="23">
        <f>generator_costs!I286</f>
        <v>2436600</v>
      </c>
      <c r="E281" s="23">
        <f>generator_costs!J286</f>
        <v>30690</v>
      </c>
      <c r="F281" s="23">
        <f>generator_costs!K286</f>
        <v>0</v>
      </c>
      <c r="G281" s="23">
        <f>generator_costs!L286</f>
        <v>0</v>
      </c>
    </row>
    <row r="282" spans="1:7">
      <c r="A282" s="23">
        <f>generator_costs!A287</f>
        <v>10</v>
      </c>
      <c r="B282" s="23" t="str">
        <f>generator_costs!B287</f>
        <v>Central_PV</v>
      </c>
      <c r="C282" s="23">
        <f>generator_costs!C287</f>
        <v>2010</v>
      </c>
      <c r="D282" s="23">
        <f>generator_costs!I287</f>
        <v>2790000</v>
      </c>
      <c r="E282" s="23">
        <f>generator_costs!J287</f>
        <v>46500</v>
      </c>
      <c r="F282" s="23">
        <f>generator_costs!K287</f>
        <v>0</v>
      </c>
      <c r="G282" s="23">
        <f>generator_costs!L287</f>
        <v>0</v>
      </c>
    </row>
    <row r="283" spans="1:7">
      <c r="A283" s="23">
        <f>generator_costs!A288</f>
        <v>10</v>
      </c>
      <c r="B283" s="23" t="str">
        <f>generator_costs!B288</f>
        <v>Central_PV</v>
      </c>
      <c r="C283" s="23">
        <f>generator_costs!C288</f>
        <v>2015</v>
      </c>
      <c r="D283" s="23">
        <f>generator_costs!I288</f>
        <v>2436600</v>
      </c>
      <c r="E283" s="23">
        <f>generator_costs!J288</f>
        <v>44640</v>
      </c>
      <c r="F283" s="23">
        <f>generator_costs!K288</f>
        <v>0</v>
      </c>
      <c r="G283" s="23">
        <f>generator_costs!L288</f>
        <v>0</v>
      </c>
    </row>
    <row r="284" spans="1:7">
      <c r="A284" s="23">
        <f>generator_costs!A289</f>
        <v>10</v>
      </c>
      <c r="B284" s="23" t="str">
        <f>generator_costs!B289</f>
        <v>Central_PV</v>
      </c>
      <c r="C284" s="23">
        <f>generator_costs!C289</f>
        <v>2020</v>
      </c>
      <c r="D284" s="23">
        <f>generator_costs!I289</f>
        <v>2334300</v>
      </c>
      <c r="E284" s="23">
        <f>generator_costs!J289</f>
        <v>41850</v>
      </c>
      <c r="F284" s="23">
        <f>generator_costs!K289</f>
        <v>0</v>
      </c>
      <c r="G284" s="23">
        <f>generator_costs!L289</f>
        <v>0</v>
      </c>
    </row>
    <row r="285" spans="1:7">
      <c r="A285" s="23">
        <f>generator_costs!A290</f>
        <v>10</v>
      </c>
      <c r="B285" s="23" t="str">
        <f>generator_costs!B290</f>
        <v>Central_PV</v>
      </c>
      <c r="C285" s="23">
        <f>generator_costs!C290</f>
        <v>2025</v>
      </c>
      <c r="D285" s="23">
        <f>generator_costs!I290</f>
        <v>2241300</v>
      </c>
      <c r="E285" s="23">
        <f>generator_costs!J290</f>
        <v>39990</v>
      </c>
      <c r="F285" s="23">
        <f>generator_costs!K290</f>
        <v>0</v>
      </c>
      <c r="G285" s="23">
        <f>generator_costs!L290</f>
        <v>0</v>
      </c>
    </row>
    <row r="286" spans="1:7">
      <c r="A286" s="23">
        <f>generator_costs!A291</f>
        <v>10</v>
      </c>
      <c r="B286" s="23" t="str">
        <f>generator_costs!B291</f>
        <v>Central_PV</v>
      </c>
      <c r="C286" s="23">
        <f>generator_costs!C291</f>
        <v>2030</v>
      </c>
      <c r="D286" s="23">
        <f>generator_costs!I291</f>
        <v>2148300</v>
      </c>
      <c r="E286" s="23">
        <f>generator_costs!J291</f>
        <v>38130</v>
      </c>
      <c r="F286" s="23">
        <f>generator_costs!K291</f>
        <v>0</v>
      </c>
      <c r="G286" s="23">
        <f>generator_costs!L291</f>
        <v>0</v>
      </c>
    </row>
    <row r="287" spans="1:7">
      <c r="A287" s="23">
        <f>generator_costs!A292</f>
        <v>10</v>
      </c>
      <c r="B287" s="23" t="str">
        <f>generator_costs!B292</f>
        <v>Central_PV</v>
      </c>
      <c r="C287" s="23">
        <f>generator_costs!C292</f>
        <v>2035</v>
      </c>
      <c r="D287" s="23">
        <f>generator_costs!I292</f>
        <v>2073900</v>
      </c>
      <c r="E287" s="23">
        <f>generator_costs!J292</f>
        <v>36270</v>
      </c>
      <c r="F287" s="23">
        <f>generator_costs!K292</f>
        <v>0</v>
      </c>
      <c r="G287" s="23">
        <f>generator_costs!L292</f>
        <v>0</v>
      </c>
    </row>
    <row r="288" spans="1:7">
      <c r="A288" s="23">
        <f>generator_costs!A293</f>
        <v>10</v>
      </c>
      <c r="B288" s="23" t="str">
        <f>generator_costs!B293</f>
        <v>Central_PV</v>
      </c>
      <c r="C288" s="23">
        <f>generator_costs!C293</f>
        <v>2040</v>
      </c>
      <c r="D288" s="23">
        <f>generator_costs!I293</f>
        <v>2008800</v>
      </c>
      <c r="E288" s="23">
        <f>generator_costs!J293</f>
        <v>34410</v>
      </c>
      <c r="F288" s="23">
        <f>generator_costs!K293</f>
        <v>0</v>
      </c>
      <c r="G288" s="23">
        <f>generator_costs!L293</f>
        <v>0</v>
      </c>
    </row>
    <row r="289" spans="1:7">
      <c r="A289" s="23">
        <f>generator_costs!A294</f>
        <v>10</v>
      </c>
      <c r="B289" s="23" t="str">
        <f>generator_costs!B294</f>
        <v>Central_PV</v>
      </c>
      <c r="C289" s="23">
        <f>generator_costs!C294</f>
        <v>2045</v>
      </c>
      <c r="D289" s="23">
        <f>generator_costs!I294</f>
        <v>1943700</v>
      </c>
      <c r="E289" s="23">
        <f>generator_costs!J294</f>
        <v>32550</v>
      </c>
      <c r="F289" s="23">
        <f>generator_costs!K294</f>
        <v>0</v>
      </c>
      <c r="G289" s="23">
        <f>generator_costs!L294</f>
        <v>0</v>
      </c>
    </row>
    <row r="290" spans="1:7">
      <c r="A290" s="23">
        <f>generator_costs!A295</f>
        <v>10</v>
      </c>
      <c r="B290" s="23" t="str">
        <f>generator_costs!B295</f>
        <v>Central_PV</v>
      </c>
      <c r="C290" s="23">
        <f>generator_costs!C295</f>
        <v>2050</v>
      </c>
      <c r="D290" s="23">
        <f>generator_costs!I295</f>
        <v>1887900</v>
      </c>
      <c r="E290" s="23">
        <f>generator_costs!J295</f>
        <v>30690</v>
      </c>
      <c r="F290" s="23">
        <f>generator_costs!K295</f>
        <v>0</v>
      </c>
      <c r="G290" s="23">
        <f>generator_costs!L295</f>
        <v>0</v>
      </c>
    </row>
    <row r="291" spans="1:7">
      <c r="A291" s="23">
        <f>generator_costs!A296</f>
        <v>10</v>
      </c>
      <c r="B291" s="23" t="str">
        <f>generator_costs!B296</f>
        <v>CSP_Trough_No_Storage</v>
      </c>
      <c r="C291" s="23">
        <f>generator_costs!C296</f>
        <v>2010</v>
      </c>
      <c r="D291" s="23">
        <f>generator_costs!I296</f>
        <v>4566300</v>
      </c>
      <c r="E291" s="23">
        <f>generator_costs!J296</f>
        <v>46500</v>
      </c>
      <c r="F291" s="23">
        <f>generator_costs!K296</f>
        <v>0</v>
      </c>
      <c r="G291" s="23">
        <f>generator_costs!L296</f>
        <v>0</v>
      </c>
    </row>
    <row r="292" spans="1:7">
      <c r="A292" s="23">
        <f>generator_costs!A297</f>
        <v>10</v>
      </c>
      <c r="B292" s="23" t="str">
        <f>generator_costs!B297</f>
        <v>CSP_Trough_No_Storage</v>
      </c>
      <c r="C292" s="23">
        <f>generator_costs!C297</f>
        <v>2015</v>
      </c>
      <c r="D292" s="23">
        <f>generator_costs!I297</f>
        <v>4389600</v>
      </c>
      <c r="E292" s="23">
        <f>generator_costs!J297</f>
        <v>46500</v>
      </c>
      <c r="F292" s="23">
        <f>generator_costs!K297</f>
        <v>0</v>
      </c>
      <c r="G292" s="23">
        <f>generator_costs!L297</f>
        <v>0</v>
      </c>
    </row>
    <row r="293" spans="1:7">
      <c r="A293" s="23">
        <f>generator_costs!A298</f>
        <v>10</v>
      </c>
      <c r="B293" s="23" t="str">
        <f>generator_costs!B298</f>
        <v>CSP_Trough_No_Storage</v>
      </c>
      <c r="C293" s="23">
        <f>generator_costs!C298</f>
        <v>2020</v>
      </c>
      <c r="D293" s="23">
        <f>generator_costs!I298</f>
        <v>4222200</v>
      </c>
      <c r="E293" s="23">
        <f>generator_costs!J298</f>
        <v>46500</v>
      </c>
      <c r="F293" s="23">
        <f>generator_costs!K298</f>
        <v>0</v>
      </c>
      <c r="G293" s="23">
        <f>generator_costs!L298</f>
        <v>0</v>
      </c>
    </row>
    <row r="294" spans="1:7">
      <c r="A294" s="23">
        <f>generator_costs!A299</f>
        <v>10</v>
      </c>
      <c r="B294" s="23" t="str">
        <f>generator_costs!B299</f>
        <v>CSP_Trough_No_Storage</v>
      </c>
      <c r="C294" s="23">
        <f>generator_costs!C299</f>
        <v>2025</v>
      </c>
      <c r="D294" s="23">
        <f>generator_costs!I299</f>
        <v>4045500</v>
      </c>
      <c r="E294" s="23">
        <f>generator_costs!J299</f>
        <v>46500</v>
      </c>
      <c r="F294" s="23">
        <f>generator_costs!K299</f>
        <v>0</v>
      </c>
      <c r="G294" s="23">
        <f>generator_costs!L299</f>
        <v>0</v>
      </c>
    </row>
    <row r="295" spans="1:7">
      <c r="A295" s="23">
        <f>generator_costs!A300</f>
        <v>10</v>
      </c>
      <c r="B295" s="23" t="str">
        <f>generator_costs!B300</f>
        <v>CSP_Trough_No_Storage</v>
      </c>
      <c r="C295" s="23">
        <f>generator_costs!C300</f>
        <v>2030</v>
      </c>
      <c r="D295" s="23">
        <f>generator_costs!I300</f>
        <v>3878100</v>
      </c>
      <c r="E295" s="23">
        <f>generator_costs!J300</f>
        <v>46500</v>
      </c>
      <c r="F295" s="23">
        <f>generator_costs!K300</f>
        <v>0</v>
      </c>
      <c r="G295" s="23">
        <f>generator_costs!L300</f>
        <v>0</v>
      </c>
    </row>
    <row r="296" spans="1:7">
      <c r="A296" s="23">
        <f>generator_costs!A301</f>
        <v>10</v>
      </c>
      <c r="B296" s="23" t="str">
        <f>generator_costs!B301</f>
        <v>CSP_Trough_No_Storage</v>
      </c>
      <c r="C296" s="23">
        <f>generator_costs!C301</f>
        <v>2035</v>
      </c>
      <c r="D296" s="23">
        <f>generator_costs!I301</f>
        <v>3707910</v>
      </c>
      <c r="E296" s="23">
        <f>generator_costs!J301</f>
        <v>46500</v>
      </c>
      <c r="F296" s="23">
        <f>generator_costs!K301</f>
        <v>0</v>
      </c>
      <c r="G296" s="23">
        <f>generator_costs!L301</f>
        <v>0</v>
      </c>
    </row>
    <row r="297" spans="1:7">
      <c r="A297" s="23">
        <f>generator_costs!A302</f>
        <v>10</v>
      </c>
      <c r="B297" s="23" t="str">
        <f>generator_costs!B302</f>
        <v>CSP_Trough_No_Storage</v>
      </c>
      <c r="C297" s="23">
        <f>generator_costs!C302</f>
        <v>2040</v>
      </c>
      <c r="D297" s="23">
        <f>generator_costs!I302</f>
        <v>3534000</v>
      </c>
      <c r="E297" s="23">
        <f>generator_costs!J302</f>
        <v>46500</v>
      </c>
      <c r="F297" s="23">
        <f>generator_costs!K302</f>
        <v>0</v>
      </c>
      <c r="G297" s="23">
        <f>generator_costs!L302</f>
        <v>0</v>
      </c>
    </row>
    <row r="298" spans="1:7">
      <c r="A298" s="23">
        <f>generator_costs!A303</f>
        <v>10</v>
      </c>
      <c r="B298" s="23" t="str">
        <f>generator_costs!B303</f>
        <v>CSP_Trough_No_Storage</v>
      </c>
      <c r="C298" s="23">
        <f>generator_costs!C303</f>
        <v>2045</v>
      </c>
      <c r="D298" s="23">
        <f>generator_costs!I303</f>
        <v>3366600</v>
      </c>
      <c r="E298" s="23">
        <f>generator_costs!J303</f>
        <v>46500</v>
      </c>
      <c r="F298" s="23">
        <f>generator_costs!K303</f>
        <v>0</v>
      </c>
      <c r="G298" s="23">
        <f>generator_costs!L303</f>
        <v>0</v>
      </c>
    </row>
    <row r="299" spans="1:7">
      <c r="A299" s="23">
        <f>generator_costs!A304</f>
        <v>10</v>
      </c>
      <c r="B299" s="23" t="str">
        <f>generator_costs!B304</f>
        <v>CSP_Trough_No_Storage</v>
      </c>
      <c r="C299" s="23">
        <f>generator_costs!C304</f>
        <v>2050</v>
      </c>
      <c r="D299" s="23">
        <f>generator_costs!I304</f>
        <v>3189900</v>
      </c>
      <c r="E299" s="23">
        <f>generator_costs!J304</f>
        <v>46500</v>
      </c>
      <c r="F299" s="23">
        <f>generator_costs!K304</f>
        <v>0</v>
      </c>
      <c r="G299" s="23">
        <f>generator_costs!L304</f>
        <v>0</v>
      </c>
    </row>
    <row r="300" spans="1:7">
      <c r="A300" s="23">
        <f>generator_costs!A305</f>
        <v>10</v>
      </c>
      <c r="B300" s="23" t="str">
        <f>generator_costs!B305</f>
        <v>CSP_Trough_6h_Storage</v>
      </c>
      <c r="C300" s="23">
        <f>generator_costs!C305</f>
        <v>2010</v>
      </c>
      <c r="D300" s="23">
        <f>generator_costs!I305</f>
        <v>6565800</v>
      </c>
      <c r="E300" s="23">
        <f>generator_costs!J305</f>
        <v>46500</v>
      </c>
      <c r="F300" s="23">
        <f>generator_costs!K305</f>
        <v>0</v>
      </c>
      <c r="G300" s="23">
        <f>generator_costs!L305</f>
        <v>0</v>
      </c>
    </row>
    <row r="301" spans="1:7">
      <c r="A301" s="23">
        <f>generator_costs!A306</f>
        <v>10</v>
      </c>
      <c r="B301" s="23" t="str">
        <f>generator_costs!B306</f>
        <v>CSP_Trough_6h_Storage</v>
      </c>
      <c r="C301" s="23">
        <f>generator_costs!C306</f>
        <v>2015</v>
      </c>
      <c r="D301" s="23">
        <f>generator_costs!I306</f>
        <v>6324000</v>
      </c>
      <c r="E301" s="23">
        <f>generator_costs!J306</f>
        <v>46500</v>
      </c>
      <c r="F301" s="23">
        <f>generator_costs!K306</f>
        <v>0</v>
      </c>
      <c r="G301" s="23">
        <f>generator_costs!L306</f>
        <v>0</v>
      </c>
    </row>
    <row r="302" spans="1:7">
      <c r="A302" s="23">
        <f>generator_costs!A307</f>
        <v>10</v>
      </c>
      <c r="B302" s="23" t="str">
        <f>generator_costs!B307</f>
        <v>CSP_Trough_6h_Storage</v>
      </c>
      <c r="C302" s="23">
        <f>generator_costs!C307</f>
        <v>2020</v>
      </c>
      <c r="D302" s="23">
        <f>generator_costs!I307</f>
        <v>6072900</v>
      </c>
      <c r="E302" s="23">
        <f>generator_costs!J307</f>
        <v>46500</v>
      </c>
      <c r="F302" s="23">
        <f>generator_costs!K307</f>
        <v>0</v>
      </c>
      <c r="G302" s="23">
        <f>generator_costs!L307</f>
        <v>0</v>
      </c>
    </row>
    <row r="303" spans="1:7">
      <c r="A303" s="23">
        <f>generator_costs!A308</f>
        <v>10</v>
      </c>
      <c r="B303" s="23" t="str">
        <f>generator_costs!B308</f>
        <v>CSP_Trough_6h_Storage</v>
      </c>
      <c r="C303" s="23">
        <f>generator_costs!C308</f>
        <v>2025</v>
      </c>
      <c r="D303" s="23">
        <f>generator_costs!I308</f>
        <v>5505600</v>
      </c>
      <c r="E303" s="23">
        <f>generator_costs!J308</f>
        <v>46500</v>
      </c>
      <c r="F303" s="23">
        <f>generator_costs!K308</f>
        <v>0</v>
      </c>
      <c r="G303" s="23">
        <f>generator_costs!L308</f>
        <v>0</v>
      </c>
    </row>
    <row r="304" spans="1:7">
      <c r="A304" s="23">
        <f>generator_costs!A309</f>
        <v>10</v>
      </c>
      <c r="B304" s="23" t="str">
        <f>generator_costs!B309</f>
        <v>CSP_Trough_6h_Storage</v>
      </c>
      <c r="C304" s="23">
        <f>generator_costs!C309</f>
        <v>2030</v>
      </c>
      <c r="D304" s="23">
        <f>generator_costs!I309</f>
        <v>4938300</v>
      </c>
      <c r="E304" s="23">
        <f>generator_costs!J309</f>
        <v>46500</v>
      </c>
      <c r="F304" s="23">
        <f>generator_costs!K309</f>
        <v>0</v>
      </c>
      <c r="G304" s="23">
        <f>generator_costs!L309</f>
        <v>0</v>
      </c>
    </row>
    <row r="305" spans="1:7">
      <c r="A305" s="23">
        <f>generator_costs!A310</f>
        <v>10</v>
      </c>
      <c r="B305" s="23" t="str">
        <f>generator_costs!B310</f>
        <v>CSP_Trough_6h_Storage</v>
      </c>
      <c r="C305" s="23">
        <f>generator_costs!C310</f>
        <v>2035</v>
      </c>
      <c r="D305" s="23">
        <f>generator_costs!I310</f>
        <v>4371000</v>
      </c>
      <c r="E305" s="23">
        <f>generator_costs!J310</f>
        <v>46500</v>
      </c>
      <c r="F305" s="23">
        <f>generator_costs!K310</f>
        <v>0</v>
      </c>
      <c r="G305" s="23">
        <f>generator_costs!L310</f>
        <v>0</v>
      </c>
    </row>
    <row r="306" spans="1:7">
      <c r="A306" s="23">
        <f>generator_costs!A311</f>
        <v>10</v>
      </c>
      <c r="B306" s="23" t="str">
        <f>generator_costs!B311</f>
        <v>CSP_Trough_6h_Storage</v>
      </c>
      <c r="C306" s="23">
        <f>generator_costs!C311</f>
        <v>2040</v>
      </c>
      <c r="D306" s="23">
        <f>generator_costs!I311</f>
        <v>4371000</v>
      </c>
      <c r="E306" s="23">
        <f>generator_costs!J311</f>
        <v>46500</v>
      </c>
      <c r="F306" s="23">
        <f>generator_costs!K311</f>
        <v>0</v>
      </c>
      <c r="G306" s="23">
        <f>generator_costs!L311</f>
        <v>0</v>
      </c>
    </row>
    <row r="307" spans="1:7">
      <c r="A307" s="23">
        <f>generator_costs!A312</f>
        <v>10</v>
      </c>
      <c r="B307" s="23" t="str">
        <f>generator_costs!B312</f>
        <v>CSP_Trough_6h_Storage</v>
      </c>
      <c r="C307" s="23">
        <f>generator_costs!C312</f>
        <v>2045</v>
      </c>
      <c r="D307" s="23">
        <f>generator_costs!I312</f>
        <v>4371000</v>
      </c>
      <c r="E307" s="23">
        <f>generator_costs!J312</f>
        <v>46500</v>
      </c>
      <c r="F307" s="23">
        <f>generator_costs!K312</f>
        <v>0</v>
      </c>
      <c r="G307" s="23">
        <f>generator_costs!L312</f>
        <v>0</v>
      </c>
    </row>
    <row r="308" spans="1:7">
      <c r="A308" s="23">
        <f>generator_costs!A313</f>
        <v>10</v>
      </c>
      <c r="B308" s="23" t="str">
        <f>generator_costs!B313</f>
        <v>CSP_Trough_6h_Storage</v>
      </c>
      <c r="C308" s="23">
        <f>generator_costs!C313</f>
        <v>2050</v>
      </c>
      <c r="D308" s="23">
        <f>generator_costs!I313</f>
        <v>4371000</v>
      </c>
      <c r="E308" s="23">
        <f>generator_costs!J313</f>
        <v>46500</v>
      </c>
      <c r="F308" s="23">
        <f>generator_costs!K313</f>
        <v>0</v>
      </c>
      <c r="G308" s="23">
        <f>generator_costs!L313</f>
        <v>0</v>
      </c>
    </row>
    <row r="309" spans="1:7">
      <c r="A309" s="23">
        <f>generator_costs!A314</f>
        <v>10</v>
      </c>
      <c r="B309" s="23" t="str">
        <f>generator_costs!B314</f>
        <v>Wind_EP</v>
      </c>
      <c r="C309" s="23">
        <f>generator_costs!C314</f>
        <v>0</v>
      </c>
      <c r="D309" s="23">
        <f>generator_costs!I314</f>
        <v>1915800</v>
      </c>
      <c r="E309" s="23">
        <f>generator_costs!J314</f>
        <v>55800</v>
      </c>
      <c r="F309" s="23">
        <f>generator_costs!K314</f>
        <v>0</v>
      </c>
      <c r="G309" s="23">
        <f>generator_costs!L314</f>
        <v>0</v>
      </c>
    </row>
    <row r="310" spans="1:7">
      <c r="A310" s="23">
        <f>generator_costs!A315</f>
        <v>10</v>
      </c>
      <c r="B310" s="23" t="str">
        <f>generator_costs!B315</f>
        <v>Wind</v>
      </c>
      <c r="C310" s="23">
        <f>generator_costs!C315</f>
        <v>2010</v>
      </c>
      <c r="D310" s="23">
        <f>generator_costs!I315</f>
        <v>1841400</v>
      </c>
      <c r="E310" s="23">
        <f>generator_costs!J315</f>
        <v>55800</v>
      </c>
      <c r="F310" s="23">
        <f>generator_costs!K315</f>
        <v>0</v>
      </c>
      <c r="G310" s="23">
        <f>generator_costs!L315</f>
        <v>0</v>
      </c>
    </row>
    <row r="311" spans="1:7">
      <c r="A311" s="23">
        <f>generator_costs!A316</f>
        <v>10</v>
      </c>
      <c r="B311" s="23" t="str">
        <f>generator_costs!B316</f>
        <v>Wind</v>
      </c>
      <c r="C311" s="23">
        <f>generator_costs!C316</f>
        <v>2015</v>
      </c>
      <c r="D311" s="23">
        <f>generator_costs!I316</f>
        <v>1841400</v>
      </c>
      <c r="E311" s="23">
        <f>generator_costs!J316</f>
        <v>55800</v>
      </c>
      <c r="F311" s="23">
        <f>generator_costs!K316</f>
        <v>0</v>
      </c>
      <c r="G311" s="23">
        <f>generator_costs!L316</f>
        <v>0</v>
      </c>
    </row>
    <row r="312" spans="1:7">
      <c r="A312" s="23">
        <f>generator_costs!A317</f>
        <v>10</v>
      </c>
      <c r="B312" s="23" t="str">
        <f>generator_costs!B317</f>
        <v>Wind</v>
      </c>
      <c r="C312" s="23">
        <f>generator_costs!C317</f>
        <v>2020</v>
      </c>
      <c r="D312" s="23">
        <f>generator_costs!I317</f>
        <v>1841400</v>
      </c>
      <c r="E312" s="23">
        <f>generator_costs!J317</f>
        <v>55800</v>
      </c>
      <c r="F312" s="23">
        <f>generator_costs!K317</f>
        <v>0</v>
      </c>
      <c r="G312" s="23">
        <f>generator_costs!L317</f>
        <v>0</v>
      </c>
    </row>
    <row r="313" spans="1:7">
      <c r="A313" s="23">
        <f>generator_costs!A318</f>
        <v>10</v>
      </c>
      <c r="B313" s="23" t="str">
        <f>generator_costs!B318</f>
        <v>Wind</v>
      </c>
      <c r="C313" s="23">
        <f>generator_costs!C318</f>
        <v>2025</v>
      </c>
      <c r="D313" s="23">
        <f>generator_costs!I318</f>
        <v>1841400</v>
      </c>
      <c r="E313" s="23">
        <f>generator_costs!J318</f>
        <v>55800</v>
      </c>
      <c r="F313" s="23">
        <f>generator_costs!K318</f>
        <v>0</v>
      </c>
      <c r="G313" s="23">
        <f>generator_costs!L318</f>
        <v>0</v>
      </c>
    </row>
    <row r="314" spans="1:7">
      <c r="A314" s="23">
        <f>generator_costs!A319</f>
        <v>10</v>
      </c>
      <c r="B314" s="23" t="str">
        <f>generator_costs!B319</f>
        <v>Wind</v>
      </c>
      <c r="C314" s="23">
        <f>generator_costs!C319</f>
        <v>2030</v>
      </c>
      <c r="D314" s="23">
        <f>generator_costs!I319</f>
        <v>1841400</v>
      </c>
      <c r="E314" s="23">
        <f>generator_costs!J319</f>
        <v>55800</v>
      </c>
      <c r="F314" s="23">
        <f>generator_costs!K319</f>
        <v>0</v>
      </c>
      <c r="G314" s="23">
        <f>generator_costs!L319</f>
        <v>0</v>
      </c>
    </row>
    <row r="315" spans="1:7">
      <c r="A315" s="23">
        <f>generator_costs!A320</f>
        <v>10</v>
      </c>
      <c r="B315" s="23" t="str">
        <f>generator_costs!B320</f>
        <v>Wind</v>
      </c>
      <c r="C315" s="23">
        <f>generator_costs!C320</f>
        <v>2035</v>
      </c>
      <c r="D315" s="23">
        <f>generator_costs!I320</f>
        <v>1841400</v>
      </c>
      <c r="E315" s="23">
        <f>generator_costs!J320</f>
        <v>55800</v>
      </c>
      <c r="F315" s="23">
        <f>generator_costs!K320</f>
        <v>0</v>
      </c>
      <c r="G315" s="23">
        <f>generator_costs!L320</f>
        <v>0</v>
      </c>
    </row>
    <row r="316" spans="1:7">
      <c r="A316" s="23">
        <f>generator_costs!A321</f>
        <v>10</v>
      </c>
      <c r="B316" s="23" t="str">
        <f>generator_costs!B321</f>
        <v>Wind</v>
      </c>
      <c r="C316" s="23">
        <f>generator_costs!C321</f>
        <v>2040</v>
      </c>
      <c r="D316" s="23">
        <f>generator_costs!I321</f>
        <v>1841400</v>
      </c>
      <c r="E316" s="23">
        <f>generator_costs!J321</f>
        <v>55800</v>
      </c>
      <c r="F316" s="23">
        <f>generator_costs!K321</f>
        <v>0</v>
      </c>
      <c r="G316" s="23">
        <f>generator_costs!L321</f>
        <v>0</v>
      </c>
    </row>
    <row r="317" spans="1:7">
      <c r="A317" s="23">
        <f>generator_costs!A322</f>
        <v>10</v>
      </c>
      <c r="B317" s="23" t="str">
        <f>generator_costs!B322</f>
        <v>Wind</v>
      </c>
      <c r="C317" s="23">
        <f>generator_costs!C322</f>
        <v>2045</v>
      </c>
      <c r="D317" s="23">
        <f>generator_costs!I322</f>
        <v>1841400</v>
      </c>
      <c r="E317" s="23">
        <f>generator_costs!J322</f>
        <v>55800</v>
      </c>
      <c r="F317" s="23">
        <f>generator_costs!K322</f>
        <v>0</v>
      </c>
      <c r="G317" s="23">
        <f>generator_costs!L322</f>
        <v>0</v>
      </c>
    </row>
    <row r="318" spans="1:7">
      <c r="A318" s="23">
        <f>generator_costs!A323</f>
        <v>10</v>
      </c>
      <c r="B318" s="23" t="str">
        <f>generator_costs!B323</f>
        <v>Wind</v>
      </c>
      <c r="C318" s="23">
        <f>generator_costs!C323</f>
        <v>2050</v>
      </c>
      <c r="D318" s="23">
        <f>generator_costs!I323</f>
        <v>1841400</v>
      </c>
      <c r="E318" s="23">
        <f>generator_costs!J323</f>
        <v>55800</v>
      </c>
      <c r="F318" s="23">
        <f>generator_costs!K323</f>
        <v>0</v>
      </c>
      <c r="G318" s="23">
        <f>generator_costs!L323</f>
        <v>0</v>
      </c>
    </row>
    <row r="319" spans="1:7">
      <c r="A319" s="23">
        <f>generator_costs!A324</f>
        <v>10</v>
      </c>
      <c r="B319" s="23" t="str">
        <f>generator_costs!B324</f>
        <v>Offshore_Wind</v>
      </c>
      <c r="C319" s="23">
        <f>generator_costs!C324</f>
        <v>2010</v>
      </c>
      <c r="D319" s="23">
        <f>generator_costs!I324</f>
        <v>3078300</v>
      </c>
      <c r="E319" s="23">
        <f>generator_costs!J324</f>
        <v>93000</v>
      </c>
      <c r="F319" s="23">
        <f>generator_costs!K324</f>
        <v>0</v>
      </c>
      <c r="G319" s="23">
        <f>generator_costs!L324</f>
        <v>0</v>
      </c>
    </row>
    <row r="320" spans="1:7">
      <c r="A320" s="23">
        <f>generator_costs!A325</f>
        <v>10</v>
      </c>
      <c r="B320" s="23" t="str">
        <f>generator_costs!B325</f>
        <v>Offshore_Wind</v>
      </c>
      <c r="C320" s="23">
        <f>generator_costs!C325</f>
        <v>2015</v>
      </c>
      <c r="D320" s="23">
        <f>generator_costs!I325</f>
        <v>3003900</v>
      </c>
      <c r="E320" s="23">
        <f>generator_costs!J325</f>
        <v>93000</v>
      </c>
      <c r="F320" s="23">
        <f>generator_costs!K325</f>
        <v>0</v>
      </c>
      <c r="G320" s="23">
        <f>generator_costs!L325</f>
        <v>0</v>
      </c>
    </row>
    <row r="321" spans="1:7">
      <c r="A321" s="23">
        <f>generator_costs!A326</f>
        <v>10</v>
      </c>
      <c r="B321" s="23" t="str">
        <f>generator_costs!B326</f>
        <v>Offshore_Wind</v>
      </c>
      <c r="C321" s="23">
        <f>generator_costs!C326</f>
        <v>2020</v>
      </c>
      <c r="D321" s="23">
        <f>generator_costs!I326</f>
        <v>2929500</v>
      </c>
      <c r="E321" s="23">
        <f>generator_costs!J326</f>
        <v>93000</v>
      </c>
      <c r="F321" s="23">
        <f>generator_costs!K326</f>
        <v>0</v>
      </c>
      <c r="G321" s="23">
        <f>generator_costs!L326</f>
        <v>0</v>
      </c>
    </row>
    <row r="322" spans="1:7">
      <c r="A322" s="23">
        <f>generator_costs!A327</f>
        <v>10</v>
      </c>
      <c r="B322" s="23" t="str">
        <f>generator_costs!B327</f>
        <v>Offshore_Wind</v>
      </c>
      <c r="C322" s="23">
        <f>generator_costs!C327</f>
        <v>2025</v>
      </c>
      <c r="D322" s="23">
        <f>generator_costs!I327</f>
        <v>2855100</v>
      </c>
      <c r="E322" s="23">
        <f>generator_costs!J327</f>
        <v>93000</v>
      </c>
      <c r="F322" s="23">
        <f>generator_costs!K327</f>
        <v>0</v>
      </c>
      <c r="G322" s="23">
        <f>generator_costs!L327</f>
        <v>0</v>
      </c>
    </row>
    <row r="323" spans="1:7">
      <c r="A323" s="23">
        <f>generator_costs!A328</f>
        <v>10</v>
      </c>
      <c r="B323" s="23" t="str">
        <f>generator_costs!B328</f>
        <v>Offshore_Wind</v>
      </c>
      <c r="C323" s="23">
        <f>generator_costs!C328</f>
        <v>2030</v>
      </c>
      <c r="D323" s="23">
        <f>generator_costs!I328</f>
        <v>2780700</v>
      </c>
      <c r="E323" s="23">
        <f>generator_costs!J328</f>
        <v>93000</v>
      </c>
      <c r="F323" s="23">
        <f>generator_costs!K328</f>
        <v>0</v>
      </c>
      <c r="G323" s="23">
        <f>generator_costs!L328</f>
        <v>0</v>
      </c>
    </row>
    <row r="324" spans="1:7">
      <c r="A324" s="23">
        <f>generator_costs!A329</f>
        <v>10</v>
      </c>
      <c r="B324" s="23" t="str">
        <f>generator_costs!B329</f>
        <v>Offshore_Wind</v>
      </c>
      <c r="C324" s="23">
        <f>generator_costs!C329</f>
        <v>2035</v>
      </c>
      <c r="D324" s="23">
        <f>generator_costs!I329</f>
        <v>2780700</v>
      </c>
      <c r="E324" s="23">
        <f>generator_costs!J329</f>
        <v>93000</v>
      </c>
      <c r="F324" s="23">
        <f>generator_costs!K329</f>
        <v>0</v>
      </c>
      <c r="G324" s="23">
        <f>generator_costs!L329</f>
        <v>0</v>
      </c>
    </row>
    <row r="325" spans="1:7">
      <c r="A325" s="23">
        <f>generator_costs!A330</f>
        <v>10</v>
      </c>
      <c r="B325" s="23" t="str">
        <f>generator_costs!B330</f>
        <v>Offshore_Wind</v>
      </c>
      <c r="C325" s="23">
        <f>generator_costs!C330</f>
        <v>2040</v>
      </c>
      <c r="D325" s="23">
        <f>generator_costs!I330</f>
        <v>2780700</v>
      </c>
      <c r="E325" s="23">
        <f>generator_costs!J330</f>
        <v>93000</v>
      </c>
      <c r="F325" s="23">
        <f>generator_costs!K330</f>
        <v>0</v>
      </c>
      <c r="G325" s="23">
        <f>generator_costs!L330</f>
        <v>0</v>
      </c>
    </row>
    <row r="326" spans="1:7">
      <c r="A326" s="23">
        <f>generator_costs!A331</f>
        <v>10</v>
      </c>
      <c r="B326" s="23" t="str">
        <f>generator_costs!B331</f>
        <v>Offshore_Wind</v>
      </c>
      <c r="C326" s="23">
        <f>generator_costs!C331</f>
        <v>2045</v>
      </c>
      <c r="D326" s="23">
        <f>generator_costs!I331</f>
        <v>2780700</v>
      </c>
      <c r="E326" s="23">
        <f>generator_costs!J331</f>
        <v>93000</v>
      </c>
      <c r="F326" s="23">
        <f>generator_costs!K331</f>
        <v>0</v>
      </c>
      <c r="G326" s="23">
        <f>generator_costs!L331</f>
        <v>0</v>
      </c>
    </row>
    <row r="327" spans="1:7">
      <c r="A327" s="23">
        <f>generator_costs!A332</f>
        <v>10</v>
      </c>
      <c r="B327" s="23" t="str">
        <f>generator_costs!B332</f>
        <v>Offshore_Wind</v>
      </c>
      <c r="C327" s="23">
        <f>generator_costs!C332</f>
        <v>2050</v>
      </c>
      <c r="D327" s="23">
        <f>generator_costs!I332</f>
        <v>2780700</v>
      </c>
      <c r="E327" s="23">
        <f>generator_costs!J332</f>
        <v>93000</v>
      </c>
      <c r="F327" s="23">
        <f>generator_costs!K332</f>
        <v>0</v>
      </c>
      <c r="G327" s="23">
        <f>generator_costs!L332</f>
        <v>0</v>
      </c>
    </row>
    <row r="328" spans="1:7">
      <c r="A328" s="23">
        <f>generator_costs!A333</f>
        <v>10</v>
      </c>
      <c r="B328" s="23" t="str">
        <f>generator_costs!B333</f>
        <v>Hydro_NonPumped</v>
      </c>
      <c r="C328" s="23">
        <f>generator_costs!C333</f>
        <v>0</v>
      </c>
      <c r="D328" s="23">
        <f>generator_costs!I333</f>
        <v>3348000</v>
      </c>
      <c r="E328" s="23">
        <f>generator_costs!J333</f>
        <v>13950</v>
      </c>
      <c r="F328" s="23">
        <f>generator_costs!K333</f>
        <v>5.58</v>
      </c>
      <c r="G328" s="23">
        <f>generator_costs!L333</f>
        <v>0</v>
      </c>
    </row>
    <row r="329" spans="1:7">
      <c r="A329" s="23">
        <f>generator_costs!A334</f>
        <v>10</v>
      </c>
      <c r="B329" s="23" t="str">
        <f>generator_costs!B334</f>
        <v>Hydro_Pumped</v>
      </c>
      <c r="C329" s="23">
        <f>generator_costs!C334</f>
        <v>0</v>
      </c>
      <c r="D329" s="23">
        <f>generator_costs!I334</f>
        <v>2073900</v>
      </c>
      <c r="E329" s="23">
        <f>generator_costs!J334</f>
        <v>28644</v>
      </c>
      <c r="F329" s="23">
        <f>generator_costs!K334</f>
        <v>0</v>
      </c>
      <c r="G329" s="23">
        <f>generator_costs!L334</f>
        <v>0</v>
      </c>
    </row>
    <row r="330" spans="1:7">
      <c r="A330" s="23">
        <f>generator_costs!A335</f>
        <v>10</v>
      </c>
      <c r="B330" s="23" t="str">
        <f>generator_costs!B335</f>
        <v>Compressed_Air_Energy_Storage</v>
      </c>
      <c r="C330" s="23">
        <f>generator_costs!C335</f>
        <v>2010</v>
      </c>
      <c r="D330" s="23">
        <f>generator_costs!I335</f>
        <v>763416.66669999994</v>
      </c>
      <c r="E330" s="23">
        <f>generator_costs!J335</f>
        <v>10788</v>
      </c>
      <c r="F330" s="23">
        <f>generator_costs!K335</f>
        <v>1.4415000000000002</v>
      </c>
      <c r="G330" s="23">
        <f>generator_costs!L335</f>
        <v>19085.416669999999</v>
      </c>
    </row>
    <row r="331" spans="1:7">
      <c r="A331" s="23">
        <f>generator_costs!A336</f>
        <v>10</v>
      </c>
      <c r="B331" s="23" t="str">
        <f>generator_costs!B336</f>
        <v>Compressed_Air_Energy_Storage</v>
      </c>
      <c r="C331" s="23">
        <f>generator_costs!C336</f>
        <v>2015</v>
      </c>
      <c r="D331" s="23">
        <f>generator_costs!I336</f>
        <v>763416.66669999994</v>
      </c>
      <c r="E331" s="23">
        <f>generator_costs!J336</f>
        <v>10788</v>
      </c>
      <c r="F331" s="23">
        <f>generator_costs!K336</f>
        <v>1.4415000000000002</v>
      </c>
      <c r="G331" s="23">
        <f>generator_costs!L336</f>
        <v>19085.416669999999</v>
      </c>
    </row>
    <row r="332" spans="1:7">
      <c r="A332" s="23">
        <f>generator_costs!A337</f>
        <v>10</v>
      </c>
      <c r="B332" s="23" t="str">
        <f>generator_costs!B337</f>
        <v>Compressed_Air_Energy_Storage</v>
      </c>
      <c r="C332" s="23">
        <f>generator_costs!C337</f>
        <v>2020</v>
      </c>
      <c r="D332" s="23">
        <f>generator_costs!I337</f>
        <v>763416.66669999994</v>
      </c>
      <c r="E332" s="23">
        <f>generator_costs!J337</f>
        <v>10788</v>
      </c>
      <c r="F332" s="23">
        <f>generator_costs!K337</f>
        <v>1.4415000000000002</v>
      </c>
      <c r="G332" s="23">
        <f>generator_costs!L337</f>
        <v>19085.416669999999</v>
      </c>
    </row>
    <row r="333" spans="1:7">
      <c r="A333" s="23">
        <f>generator_costs!A338</f>
        <v>10</v>
      </c>
      <c r="B333" s="23" t="str">
        <f>generator_costs!B338</f>
        <v>Compressed_Air_Energy_Storage</v>
      </c>
      <c r="C333" s="23">
        <f>generator_costs!C338</f>
        <v>2025</v>
      </c>
      <c r="D333" s="23">
        <f>generator_costs!I338</f>
        <v>763416.66669999994</v>
      </c>
      <c r="E333" s="23">
        <f>generator_costs!J338</f>
        <v>10788</v>
      </c>
      <c r="F333" s="23">
        <f>generator_costs!K338</f>
        <v>1.4415000000000002</v>
      </c>
      <c r="G333" s="23">
        <f>generator_costs!L338</f>
        <v>19085.416669999999</v>
      </c>
    </row>
    <row r="334" spans="1:7">
      <c r="A334" s="23">
        <f>generator_costs!A339</f>
        <v>10</v>
      </c>
      <c r="B334" s="23" t="str">
        <f>generator_costs!B339</f>
        <v>Compressed_Air_Energy_Storage</v>
      </c>
      <c r="C334" s="23">
        <f>generator_costs!C339</f>
        <v>2030</v>
      </c>
      <c r="D334" s="23">
        <f>generator_costs!I339</f>
        <v>763416.66669999994</v>
      </c>
      <c r="E334" s="23">
        <f>generator_costs!J339</f>
        <v>10788</v>
      </c>
      <c r="F334" s="23">
        <f>generator_costs!K339</f>
        <v>1.4415000000000002</v>
      </c>
      <c r="G334" s="23">
        <f>generator_costs!L339</f>
        <v>19085.416669999999</v>
      </c>
    </row>
    <row r="335" spans="1:7">
      <c r="A335" s="23">
        <f>generator_costs!A340</f>
        <v>10</v>
      </c>
      <c r="B335" s="23" t="str">
        <f>generator_costs!B340</f>
        <v>Compressed_Air_Energy_Storage</v>
      </c>
      <c r="C335" s="23">
        <f>generator_costs!C340</f>
        <v>2035</v>
      </c>
      <c r="D335" s="23">
        <f>generator_costs!I340</f>
        <v>763416.66669999994</v>
      </c>
      <c r="E335" s="23">
        <f>generator_costs!J340</f>
        <v>10788</v>
      </c>
      <c r="F335" s="23">
        <f>generator_costs!K340</f>
        <v>1.4415000000000002</v>
      </c>
      <c r="G335" s="23">
        <f>generator_costs!L340</f>
        <v>19085.416669999999</v>
      </c>
    </row>
    <row r="336" spans="1:7">
      <c r="A336" s="23">
        <f>generator_costs!A341</f>
        <v>10</v>
      </c>
      <c r="B336" s="23" t="str">
        <f>generator_costs!B341</f>
        <v>Compressed_Air_Energy_Storage</v>
      </c>
      <c r="C336" s="23">
        <f>generator_costs!C341</f>
        <v>2040</v>
      </c>
      <c r="D336" s="23">
        <f>generator_costs!I341</f>
        <v>763416.66669999994</v>
      </c>
      <c r="E336" s="23">
        <f>generator_costs!J341</f>
        <v>10788</v>
      </c>
      <c r="F336" s="23">
        <f>generator_costs!K341</f>
        <v>1.4415000000000002</v>
      </c>
      <c r="G336" s="23">
        <f>generator_costs!L341</f>
        <v>19085.416669999999</v>
      </c>
    </row>
    <row r="337" spans="1:7">
      <c r="A337" s="23">
        <f>generator_costs!A342</f>
        <v>10</v>
      </c>
      <c r="B337" s="23" t="str">
        <f>generator_costs!B342</f>
        <v>Compressed_Air_Energy_Storage</v>
      </c>
      <c r="C337" s="23">
        <f>generator_costs!C342</f>
        <v>2045</v>
      </c>
      <c r="D337" s="23">
        <f>generator_costs!I342</f>
        <v>763416.66669999994</v>
      </c>
      <c r="E337" s="23">
        <f>generator_costs!J342</f>
        <v>10788</v>
      </c>
      <c r="F337" s="23">
        <f>generator_costs!K342</f>
        <v>1.4415000000000002</v>
      </c>
      <c r="G337" s="23">
        <f>generator_costs!L342</f>
        <v>19085.416669999999</v>
      </c>
    </row>
    <row r="338" spans="1:7">
      <c r="A338" s="23">
        <f>generator_costs!A343</f>
        <v>10</v>
      </c>
      <c r="B338" s="23" t="str">
        <f>generator_costs!B343</f>
        <v>Compressed_Air_Energy_Storage</v>
      </c>
      <c r="C338" s="23">
        <f>generator_costs!C343</f>
        <v>2050</v>
      </c>
      <c r="D338" s="23">
        <f>generator_costs!I343</f>
        <v>763416.66669999994</v>
      </c>
      <c r="E338" s="23">
        <f>generator_costs!J343</f>
        <v>10788</v>
      </c>
      <c r="F338" s="23">
        <f>generator_costs!K343</f>
        <v>1.4415000000000002</v>
      </c>
      <c r="G338" s="23">
        <f>generator_costs!L343</f>
        <v>19085.416669999999</v>
      </c>
    </row>
    <row r="339" spans="1:7">
      <c r="A339" s="23">
        <f>generator_costs!A344</f>
        <v>10</v>
      </c>
      <c r="B339" s="23" t="str">
        <f>generator_costs!B344</f>
        <v>Battery_Storage</v>
      </c>
      <c r="C339" s="23">
        <f>generator_costs!C344</f>
        <v>2010</v>
      </c>
      <c r="D339" s="23">
        <f>generator_costs!I344</f>
        <v>967588.00521512399</v>
      </c>
      <c r="E339" s="23">
        <f>generator_costs!J344</f>
        <v>23436</v>
      </c>
      <c r="F339" s="23">
        <f>generator_costs!K344</f>
        <v>0</v>
      </c>
      <c r="G339" s="23">
        <f>generator_costs!L344</f>
        <v>338655.80182529334</v>
      </c>
    </row>
    <row r="340" spans="1:7">
      <c r="A340" s="23">
        <f>generator_costs!A345</f>
        <v>10</v>
      </c>
      <c r="B340" s="23" t="str">
        <f>generator_costs!B345</f>
        <v>Battery_Storage</v>
      </c>
      <c r="C340" s="23">
        <f>generator_costs!C345</f>
        <v>2015</v>
      </c>
      <c r="D340" s="23">
        <f>generator_costs!I345</f>
        <v>943337.67926988297</v>
      </c>
      <c r="E340" s="23">
        <f>generator_costs!J345</f>
        <v>23436</v>
      </c>
      <c r="F340" s="23">
        <f>generator_costs!K345</f>
        <v>0</v>
      </c>
      <c r="G340" s="23">
        <f>generator_costs!L345</f>
        <v>330168.18774445896</v>
      </c>
    </row>
    <row r="341" spans="1:7">
      <c r="A341" s="23">
        <f>generator_costs!A346</f>
        <v>10</v>
      </c>
      <c r="B341" s="23" t="str">
        <f>generator_costs!B346</f>
        <v>Battery_Storage</v>
      </c>
      <c r="C341" s="23">
        <f>generator_costs!C346</f>
        <v>2020</v>
      </c>
      <c r="D341" s="23">
        <f>generator_costs!I346</f>
        <v>919087.35332464206</v>
      </c>
      <c r="E341" s="23">
        <f>generator_costs!J346</f>
        <v>23436</v>
      </c>
      <c r="F341" s="23">
        <f>generator_costs!K346</f>
        <v>0</v>
      </c>
      <c r="G341" s="23">
        <f>generator_costs!L346</f>
        <v>321680.57366362453</v>
      </c>
    </row>
    <row r="342" spans="1:7">
      <c r="A342" s="23">
        <f>generator_costs!A347</f>
        <v>10</v>
      </c>
      <c r="B342" s="23" t="str">
        <f>generator_costs!B347</f>
        <v>Battery_Storage</v>
      </c>
      <c r="C342" s="23">
        <f>generator_costs!C347</f>
        <v>2025</v>
      </c>
      <c r="D342" s="23">
        <f>generator_costs!I347</f>
        <v>894837.02737939998</v>
      </c>
      <c r="E342" s="23">
        <f>generator_costs!J347</f>
        <v>23436</v>
      </c>
      <c r="F342" s="23">
        <f>generator_costs!K347</f>
        <v>0</v>
      </c>
      <c r="G342" s="23">
        <f>generator_costs!L347</f>
        <v>313192.95958279009</v>
      </c>
    </row>
    <row r="343" spans="1:7">
      <c r="A343" s="23">
        <f>generator_costs!A348</f>
        <v>10</v>
      </c>
      <c r="B343" s="23" t="str">
        <f>generator_costs!B348</f>
        <v>Battery_Storage</v>
      </c>
      <c r="C343" s="23">
        <f>generator_costs!C348</f>
        <v>2030</v>
      </c>
      <c r="D343" s="23">
        <f>generator_costs!I348</f>
        <v>870586.70143415895</v>
      </c>
      <c r="E343" s="23">
        <f>generator_costs!J348</f>
        <v>23436</v>
      </c>
      <c r="F343" s="23">
        <f>generator_costs!K348</f>
        <v>0</v>
      </c>
      <c r="G343" s="23">
        <f>generator_costs!L348</f>
        <v>304705.34550195566</v>
      </c>
    </row>
    <row r="344" spans="1:7">
      <c r="A344" s="23">
        <f>generator_costs!A349</f>
        <v>10</v>
      </c>
      <c r="B344" s="23" t="str">
        <f>generator_costs!B349</f>
        <v>Battery_Storage</v>
      </c>
      <c r="C344" s="23">
        <f>generator_costs!C349</f>
        <v>2035</v>
      </c>
      <c r="D344" s="23">
        <f>generator_costs!I349</f>
        <v>846336.37548891804</v>
      </c>
      <c r="E344" s="23">
        <f>generator_costs!J349</f>
        <v>23436</v>
      </c>
      <c r="F344" s="23">
        <f>generator_costs!K349</f>
        <v>0</v>
      </c>
      <c r="G344" s="23">
        <f>generator_costs!L349</f>
        <v>296217.73142112128</v>
      </c>
    </row>
    <row r="345" spans="1:7">
      <c r="A345" s="23">
        <f>generator_costs!A350</f>
        <v>10</v>
      </c>
      <c r="B345" s="23" t="str">
        <f>generator_costs!B350</f>
        <v>Battery_Storage</v>
      </c>
      <c r="C345" s="23">
        <f>generator_costs!C350</f>
        <v>2040</v>
      </c>
      <c r="D345" s="23">
        <f>generator_costs!I350</f>
        <v>822086.04954367701</v>
      </c>
      <c r="E345" s="23">
        <f>generator_costs!J350</f>
        <v>23436</v>
      </c>
      <c r="F345" s="23">
        <f>generator_costs!K350</f>
        <v>0</v>
      </c>
      <c r="G345" s="23">
        <f>generator_costs!L350</f>
        <v>287730.11734028679</v>
      </c>
    </row>
    <row r="346" spans="1:7">
      <c r="A346" s="23">
        <f>generator_costs!A351</f>
        <v>10</v>
      </c>
      <c r="B346" s="23" t="str">
        <f>generator_costs!B351</f>
        <v>Battery_Storage</v>
      </c>
      <c r="C346" s="23">
        <f>generator_costs!C351</f>
        <v>2045</v>
      </c>
      <c r="D346" s="23">
        <f>generator_costs!I351</f>
        <v>797835.72359843599</v>
      </c>
      <c r="E346" s="23">
        <f>generator_costs!J351</f>
        <v>23436</v>
      </c>
      <c r="F346" s="23">
        <f>generator_costs!K351</f>
        <v>0</v>
      </c>
      <c r="G346" s="23">
        <f>generator_costs!L351</f>
        <v>279242.50325945241</v>
      </c>
    </row>
    <row r="347" spans="1:7">
      <c r="A347" s="23">
        <f>generator_costs!A352</f>
        <v>10</v>
      </c>
      <c r="B347" s="23" t="str">
        <f>generator_costs!B352</f>
        <v>Battery_Storage</v>
      </c>
      <c r="C347" s="23">
        <f>generator_costs!C352</f>
        <v>2050</v>
      </c>
      <c r="D347" s="23">
        <f>generator_costs!I352</f>
        <v>773585.39765319403</v>
      </c>
      <c r="E347" s="23">
        <f>generator_costs!J352</f>
        <v>23436</v>
      </c>
      <c r="F347" s="23">
        <f>generator_costs!K352</f>
        <v>0</v>
      </c>
      <c r="G347" s="23">
        <f>generator_costs!L352</f>
        <v>270754.88917861797</v>
      </c>
    </row>
    <row r="348" spans="1:7">
      <c r="B348" s="23"/>
      <c r="C348" s="23"/>
      <c r="D348" s="23"/>
      <c r="E348" s="23"/>
      <c r="F348" s="23"/>
      <c r="G348" s="23"/>
    </row>
    <row r="349" spans="1:7">
      <c r="B349" s="23"/>
      <c r="C349" s="23"/>
      <c r="D349" s="23"/>
      <c r="E349" s="23"/>
      <c r="F349" s="23"/>
      <c r="G349" s="23"/>
    </row>
    <row r="350" spans="1:7">
      <c r="B350" s="23"/>
      <c r="C350" s="23"/>
      <c r="D350" s="23"/>
      <c r="E350" s="23"/>
      <c r="F350" s="23"/>
      <c r="G350" s="23"/>
    </row>
    <row r="351" spans="1:7">
      <c r="B351" s="23"/>
      <c r="C351" s="23"/>
      <c r="D351" s="23"/>
      <c r="E351" s="23"/>
      <c r="F351" s="23"/>
      <c r="G351" s="23"/>
    </row>
    <row r="352" spans="1:7">
      <c r="B352" s="23"/>
      <c r="C352" s="23"/>
      <c r="D352" s="23"/>
      <c r="E352" s="23"/>
      <c r="F352" s="23"/>
      <c r="G352" s="23"/>
    </row>
    <row r="353" spans="2:7">
      <c r="B353" s="23"/>
      <c r="C353" s="23"/>
      <c r="D353" s="23"/>
      <c r="E353" s="23"/>
      <c r="F353" s="23"/>
      <c r="G353" s="23"/>
    </row>
    <row r="354" spans="2:7">
      <c r="B354" s="23"/>
      <c r="C354" s="23"/>
      <c r="D354" s="23"/>
      <c r="E354" s="23"/>
      <c r="F354" s="23"/>
      <c r="G354" s="23"/>
    </row>
    <row r="355" spans="2:7">
      <c r="B355" s="23"/>
      <c r="C355" s="23"/>
      <c r="D355" s="23"/>
      <c r="E355" s="23"/>
      <c r="F355" s="23"/>
      <c r="G355" s="23"/>
    </row>
    <row r="356" spans="2:7">
      <c r="B356" s="23"/>
      <c r="C356" s="23"/>
      <c r="D356" s="23"/>
      <c r="E356" s="23"/>
      <c r="F356" s="23"/>
    </row>
    <row r="357" spans="2:7">
      <c r="B357" s="23"/>
      <c r="C357" s="23"/>
      <c r="D357" s="23"/>
      <c r="E357" s="23"/>
      <c r="F357" s="23"/>
    </row>
    <row r="358" spans="2:7">
      <c r="B358" s="23"/>
      <c r="C358" s="23"/>
      <c r="D358" s="23"/>
      <c r="E358" s="23"/>
      <c r="F358" s="23"/>
    </row>
    <row r="359" spans="2:7">
      <c r="B359" s="23"/>
      <c r="C359" s="23"/>
      <c r="D359" s="23"/>
      <c r="E359" s="23"/>
      <c r="F359" s="23"/>
    </row>
    <row r="360" spans="2:7">
      <c r="B360" s="23"/>
      <c r="C360" s="23"/>
      <c r="D360" s="23"/>
      <c r="E360" s="23"/>
      <c r="F360" s="23"/>
    </row>
    <row r="361" spans="2:7">
      <c r="B361" s="23"/>
      <c r="C361" s="23"/>
      <c r="D361" s="23"/>
      <c r="E361" s="23"/>
      <c r="F361" s="23"/>
    </row>
    <row r="362" spans="2:7">
      <c r="B362" s="23"/>
      <c r="C362" s="23"/>
      <c r="D362" s="23"/>
      <c r="E362" s="23"/>
      <c r="F362" s="23"/>
    </row>
  </sheetData>
  <phoneticPr fontId="11" type="noConversion"/>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workbookViewId="0">
      <selection activeCell="H3" sqref="H3:H5"/>
    </sheetView>
  </sheetViews>
  <sheetFormatPr baseColWidth="10" defaultRowHeight="13" x14ac:dyDescent="0"/>
  <cols>
    <col min="1" max="1" width="14.28515625" style="43" customWidth="1"/>
    <col min="2" max="7" width="10.7109375" style="43"/>
    <col min="8" max="8" width="12.42578125" style="43" customWidth="1"/>
    <col min="9" max="16" width="10.7109375" style="43"/>
    <col min="17" max="17" width="33.85546875" style="43" customWidth="1"/>
    <col min="18" max="16384" width="10.7109375" style="43"/>
  </cols>
  <sheetData>
    <row r="1" spans="1:11">
      <c r="A1" s="41" t="s">
        <v>121</v>
      </c>
      <c r="B1" s="41" t="s">
        <v>122</v>
      </c>
      <c r="C1" s="41"/>
      <c r="D1" s="41"/>
      <c r="E1" s="41"/>
      <c r="F1" s="41" t="s">
        <v>123</v>
      </c>
      <c r="G1" s="41" t="s">
        <v>124</v>
      </c>
      <c r="H1" s="42" t="s">
        <v>185</v>
      </c>
      <c r="I1" s="42" t="s">
        <v>186</v>
      </c>
    </row>
    <row r="2" spans="1:11">
      <c r="B2" s="44">
        <v>0.25</v>
      </c>
      <c r="C2" s="44">
        <v>0.5</v>
      </c>
      <c r="D2" s="44">
        <v>0.75</v>
      </c>
      <c r="E2" s="44">
        <v>1</v>
      </c>
      <c r="F2" s="44"/>
    </row>
    <row r="3" spans="1:11">
      <c r="A3" s="43" t="s">
        <v>179</v>
      </c>
      <c r="B3" s="43">
        <v>1.788</v>
      </c>
      <c r="C3" s="43">
        <v>1.1950000000000001</v>
      </c>
      <c r="D3" s="43">
        <v>1.1020000000000001</v>
      </c>
      <c r="E3" s="43">
        <v>1</v>
      </c>
      <c r="F3" s="45">
        <v>3.7999999999999999E-2</v>
      </c>
      <c r="G3" s="46">
        <f t="shared" ref="G3:G4" si="0">IF(10*F3&gt;1, 1, 10*F3)</f>
        <v>0.38</v>
      </c>
      <c r="H3" s="51">
        <f>SUM(F15:F52)/COUNT(F15:F52)</f>
        <v>0.32674288031546511</v>
      </c>
      <c r="I3" s="47"/>
    </row>
    <row r="4" spans="1:11">
      <c r="A4" s="45" t="s">
        <v>180</v>
      </c>
      <c r="B4" s="43">
        <v>1.276</v>
      </c>
      <c r="C4" s="43">
        <v>1.0609999999999999</v>
      </c>
      <c r="D4" s="43">
        <v>1.01</v>
      </c>
      <c r="E4" s="43">
        <v>1</v>
      </c>
      <c r="F4" s="45">
        <v>3.1E-2</v>
      </c>
      <c r="G4" s="46">
        <f t="shared" si="0"/>
        <v>0.31</v>
      </c>
      <c r="H4" s="51">
        <f>SUM(G15:G45)/COUNT(G15:G45)</f>
        <v>3.6286555725794888E-2</v>
      </c>
    </row>
    <row r="5" spans="1:11">
      <c r="A5" s="45" t="s">
        <v>98</v>
      </c>
      <c r="B5" s="43">
        <v>1.504</v>
      </c>
      <c r="C5" s="43">
        <v>1.095</v>
      </c>
      <c r="D5" s="43">
        <v>1.0289999999999999</v>
      </c>
      <c r="E5" s="43">
        <v>1</v>
      </c>
      <c r="F5" s="45">
        <v>0.13500000000000001</v>
      </c>
      <c r="G5" s="46">
        <f>IF(10*F5&gt;1, 1, 10*F5)</f>
        <v>1</v>
      </c>
      <c r="H5" s="51">
        <f>SUM(H15:H64)/COUNT(H15:H64)</f>
        <v>0.10023971011738134</v>
      </c>
      <c r="I5" s="43" t="s">
        <v>198</v>
      </c>
    </row>
    <row r="8" spans="1:11">
      <c r="A8" s="42" t="s">
        <v>199</v>
      </c>
    </row>
    <row r="9" spans="1:11">
      <c r="A9" s="45" t="s">
        <v>200</v>
      </c>
      <c r="B9" s="23" t="s">
        <v>17</v>
      </c>
    </row>
    <row r="10" spans="1:11">
      <c r="A10" s="43" t="s">
        <v>201</v>
      </c>
      <c r="B10" s="43" t="s">
        <v>202</v>
      </c>
    </row>
    <row r="12" spans="1:11">
      <c r="C12" s="43" t="s">
        <v>203</v>
      </c>
      <c r="F12" s="43" t="s">
        <v>204</v>
      </c>
      <c r="J12" s="43" t="s">
        <v>205</v>
      </c>
      <c r="K12" s="43" t="s">
        <v>193</v>
      </c>
    </row>
    <row r="13" spans="1:11">
      <c r="A13" s="45" t="s">
        <v>194</v>
      </c>
      <c r="B13" s="43" t="s">
        <v>195</v>
      </c>
      <c r="C13" s="43" t="s">
        <v>179</v>
      </c>
      <c r="D13" s="43" t="s">
        <v>196</v>
      </c>
      <c r="E13" s="43" t="s">
        <v>197</v>
      </c>
      <c r="F13" s="45" t="s">
        <v>179</v>
      </c>
      <c r="G13" s="45" t="s">
        <v>196</v>
      </c>
      <c r="H13" s="45" t="s">
        <v>197</v>
      </c>
      <c r="J13" s="45" t="s">
        <v>179</v>
      </c>
      <c r="K13" s="45" t="s">
        <v>179</v>
      </c>
    </row>
    <row r="14" spans="1:11">
      <c r="A14" s="48">
        <v>1</v>
      </c>
      <c r="B14" s="48">
        <f>1-A14</f>
        <v>0</v>
      </c>
      <c r="C14" s="43">
        <v>1</v>
      </c>
      <c r="D14" s="43">
        <v>1</v>
      </c>
      <c r="E14" s="43">
        <v>1</v>
      </c>
      <c r="F14" s="49" t="e">
        <f>(C14-1)*(1-$B14)/$B14</f>
        <v>#DIV/0!</v>
      </c>
      <c r="G14" s="49" t="e">
        <f>(D14-1)*(1-$B14)/$B14</f>
        <v>#DIV/0!</v>
      </c>
      <c r="H14" s="49" t="e">
        <f>(E14-1)*(1-$B14)/$B14</f>
        <v>#DIV/0!</v>
      </c>
      <c r="J14" s="43">
        <f>A14*1*7*(C14-1)</f>
        <v>0</v>
      </c>
      <c r="K14" s="43" t="e">
        <f>B14*1*7*F14</f>
        <v>#DIV/0!</v>
      </c>
    </row>
    <row r="15" spans="1:11">
      <c r="A15" s="48">
        <v>0.99</v>
      </c>
      <c r="B15" s="48">
        <f t="shared" ref="B15:B78" si="1">1-A15</f>
        <v>1.0000000000000009E-2</v>
      </c>
      <c r="C15" s="49">
        <f t="shared" ref="C15:C38" si="2">C$14+(C$39-C$14)/((A$14-A$39)*100)*((A$14-A15)*100)</f>
        <v>1.0040800000000001</v>
      </c>
      <c r="D15" s="49">
        <f t="shared" ref="D15:E30" si="3">D$14+(D$39-D$14)/((C$14-C$39)*100)*((C$14-C15)*100)</f>
        <v>1.0004</v>
      </c>
      <c r="E15" s="49">
        <f t="shared" si="3"/>
        <v>1.0011599999999998</v>
      </c>
      <c r="F15" s="49">
        <f>$A15*(C15-1)/((1-$A15)*1)</f>
        <v>0.40392000000000794</v>
      </c>
      <c r="G15" s="49">
        <f t="shared" ref="G15:H15" si="4">$A15*(D15-1)/((1-$A15)*1)</f>
        <v>3.9599999999995604E-2</v>
      </c>
      <c r="H15" s="49">
        <f t="shared" si="4"/>
        <v>0.11483999999998284</v>
      </c>
      <c r="J15" s="43">
        <f t="shared" ref="J15:J64" si="5">A15*1*7*(C15-1)</f>
        <v>2.8274400000000578E-2</v>
      </c>
      <c r="K15" s="43">
        <f t="shared" ref="K15:K64" si="6">B15*1*7*F15</f>
        <v>2.8274400000000581E-2</v>
      </c>
    </row>
    <row r="16" spans="1:11">
      <c r="A16" s="48">
        <v>0.98</v>
      </c>
      <c r="B16" s="48">
        <f t="shared" si="1"/>
        <v>2.0000000000000018E-2</v>
      </c>
      <c r="C16" s="49">
        <f t="shared" si="2"/>
        <v>1.0081599999999999</v>
      </c>
      <c r="D16" s="49">
        <f t="shared" si="3"/>
        <v>1.0007999999999999</v>
      </c>
      <c r="E16" s="49">
        <f t="shared" si="3"/>
        <v>1.0023199999999997</v>
      </c>
      <c r="F16" s="49">
        <f t="shared" ref="F16:F79" si="7">$A16*(C16-1)/((1-$A16)*1)</f>
        <v>0.39983999999999698</v>
      </c>
      <c r="G16" s="49">
        <f t="shared" ref="G16:G79" si="8">$A16*(D16-1)/((1-$A16)*1)</f>
        <v>3.9199999999995648E-2</v>
      </c>
      <c r="H16" s="49">
        <f t="shared" ref="H16:H79" si="9">$A16*(E16-1)/((1-$A16)*1)</f>
        <v>0.11367999999998302</v>
      </c>
      <c r="J16" s="43">
        <f t="shared" si="5"/>
        <v>5.5977599999999621E-2</v>
      </c>
      <c r="K16" s="43">
        <f t="shared" si="6"/>
        <v>5.5977599999999628E-2</v>
      </c>
    </row>
    <row r="17" spans="1:11">
      <c r="A17" s="48">
        <v>0.97</v>
      </c>
      <c r="B17" s="48">
        <f t="shared" si="1"/>
        <v>3.0000000000000027E-2</v>
      </c>
      <c r="C17" s="49">
        <f t="shared" si="2"/>
        <v>1.01224</v>
      </c>
      <c r="D17" s="49">
        <f t="shared" si="3"/>
        <v>1.0012000000000001</v>
      </c>
      <c r="E17" s="49">
        <f t="shared" si="3"/>
        <v>1.0034800000000001</v>
      </c>
      <c r="F17" s="49">
        <f t="shared" si="7"/>
        <v>0.39576000000000056</v>
      </c>
      <c r="G17" s="49">
        <f t="shared" si="8"/>
        <v>3.8800000000002867E-2</v>
      </c>
      <c r="H17" s="49">
        <f t="shared" si="9"/>
        <v>0.11252000000000474</v>
      </c>
      <c r="J17" s="43">
        <f t="shared" si="5"/>
        <v>8.31096000000002E-2</v>
      </c>
      <c r="K17" s="43">
        <f t="shared" si="6"/>
        <v>8.3109600000000186E-2</v>
      </c>
    </row>
    <row r="18" spans="1:11">
      <c r="A18" s="48">
        <v>0.96</v>
      </c>
      <c r="B18" s="48">
        <f t="shared" si="1"/>
        <v>4.0000000000000036E-2</v>
      </c>
      <c r="C18" s="49">
        <f t="shared" si="2"/>
        <v>1.0163200000000001</v>
      </c>
      <c r="D18" s="49">
        <f t="shared" si="3"/>
        <v>1.0016</v>
      </c>
      <c r="E18" s="49">
        <f t="shared" si="3"/>
        <v>1.0046400000000002</v>
      </c>
      <c r="F18" s="49">
        <f t="shared" si="7"/>
        <v>0.3916800000000023</v>
      </c>
      <c r="G18" s="49">
        <f t="shared" si="8"/>
        <v>3.8400000000001065E-2</v>
      </c>
      <c r="H18" s="49">
        <f t="shared" si="9"/>
        <v>0.11136000000000469</v>
      </c>
      <c r="J18" s="43">
        <f t="shared" si="5"/>
        <v>0.10967040000000075</v>
      </c>
      <c r="K18" s="43">
        <f t="shared" si="6"/>
        <v>0.10967040000000074</v>
      </c>
    </row>
    <row r="19" spans="1:11">
      <c r="A19" s="48">
        <v>0.95</v>
      </c>
      <c r="B19" s="48">
        <f t="shared" si="1"/>
        <v>5.0000000000000044E-2</v>
      </c>
      <c r="C19" s="49">
        <f t="shared" si="2"/>
        <v>1.0204</v>
      </c>
      <c r="D19" s="49">
        <f t="shared" si="3"/>
        <v>1.002</v>
      </c>
      <c r="E19" s="49">
        <f t="shared" si="3"/>
        <v>1.0058</v>
      </c>
      <c r="F19" s="49">
        <f t="shared" si="7"/>
        <v>0.38759999999999911</v>
      </c>
      <c r="G19" s="49">
        <f t="shared" si="8"/>
        <v>3.7999999999999999E-2</v>
      </c>
      <c r="H19" s="49">
        <f t="shared" si="9"/>
        <v>0.11020000000000042</v>
      </c>
      <c r="J19" s="43">
        <f t="shared" si="5"/>
        <v>0.13565999999999981</v>
      </c>
      <c r="K19" s="43">
        <f t="shared" si="6"/>
        <v>0.13565999999999981</v>
      </c>
    </row>
    <row r="20" spans="1:11">
      <c r="A20" s="48">
        <v>0.94</v>
      </c>
      <c r="B20" s="48">
        <f t="shared" si="1"/>
        <v>6.0000000000000053E-2</v>
      </c>
      <c r="C20" s="49">
        <f t="shared" si="2"/>
        <v>1.0244800000000001</v>
      </c>
      <c r="D20" s="49">
        <f t="shared" si="3"/>
        <v>1.0024</v>
      </c>
      <c r="E20" s="49">
        <f t="shared" si="3"/>
        <v>1.0069599999999999</v>
      </c>
      <c r="F20" s="49">
        <f t="shared" si="7"/>
        <v>0.38352000000000053</v>
      </c>
      <c r="G20" s="49">
        <f t="shared" si="8"/>
        <v>3.7599999999999308E-2</v>
      </c>
      <c r="H20" s="49">
        <f t="shared" si="9"/>
        <v>0.10903999999999762</v>
      </c>
      <c r="J20" s="43">
        <f t="shared" si="5"/>
        <v>0.16107840000000037</v>
      </c>
      <c r="K20" s="43">
        <f t="shared" si="6"/>
        <v>0.16107840000000037</v>
      </c>
    </row>
    <row r="21" spans="1:11">
      <c r="A21" s="48">
        <v>0.93</v>
      </c>
      <c r="B21" s="48">
        <f t="shared" si="1"/>
        <v>6.9999999999999951E-2</v>
      </c>
      <c r="C21" s="49">
        <f t="shared" si="2"/>
        <v>1.0285599999999999</v>
      </c>
      <c r="D21" s="49">
        <f t="shared" si="3"/>
        <v>1.0027999999999999</v>
      </c>
      <c r="E21" s="49">
        <f t="shared" si="3"/>
        <v>1.0081199999999997</v>
      </c>
      <c r="F21" s="49">
        <f t="shared" si="7"/>
        <v>0.37943999999999922</v>
      </c>
      <c r="G21" s="49">
        <f t="shared" si="8"/>
        <v>3.719999999999888E-2</v>
      </c>
      <c r="H21" s="49">
        <f t="shared" si="9"/>
        <v>0.10787999999999587</v>
      </c>
      <c r="J21" s="43">
        <f t="shared" si="5"/>
        <v>0.1859255999999995</v>
      </c>
      <c r="K21" s="43">
        <f t="shared" si="6"/>
        <v>0.1859255999999995</v>
      </c>
    </row>
    <row r="22" spans="1:11">
      <c r="A22" s="48">
        <v>0.92</v>
      </c>
      <c r="B22" s="48">
        <f t="shared" si="1"/>
        <v>7.999999999999996E-2</v>
      </c>
      <c r="C22" s="49">
        <f t="shared" si="2"/>
        <v>1.03264</v>
      </c>
      <c r="D22" s="49">
        <f t="shared" si="3"/>
        <v>1.0032000000000001</v>
      </c>
      <c r="E22" s="49">
        <f t="shared" si="3"/>
        <v>1.0092800000000002</v>
      </c>
      <c r="F22" s="49">
        <f t="shared" si="7"/>
        <v>0.37536000000000025</v>
      </c>
      <c r="G22" s="49">
        <f t="shared" si="8"/>
        <v>3.6800000000001075E-2</v>
      </c>
      <c r="H22" s="49">
        <f t="shared" si="9"/>
        <v>0.10672000000000208</v>
      </c>
      <c r="J22" s="43">
        <f t="shared" si="5"/>
        <v>0.21020160000000002</v>
      </c>
      <c r="K22" s="43">
        <f t="shared" si="6"/>
        <v>0.21020160000000004</v>
      </c>
    </row>
    <row r="23" spans="1:11">
      <c r="A23" s="48">
        <v>0.91</v>
      </c>
      <c r="B23" s="48">
        <f t="shared" si="1"/>
        <v>8.9999999999999969E-2</v>
      </c>
      <c r="C23" s="49">
        <f t="shared" si="2"/>
        <v>1.0367200000000001</v>
      </c>
      <c r="D23" s="49">
        <f t="shared" si="3"/>
        <v>1.0036</v>
      </c>
      <c r="E23" s="49">
        <f t="shared" si="3"/>
        <v>1.01044</v>
      </c>
      <c r="F23" s="49">
        <f t="shared" si="7"/>
        <v>0.37128000000000105</v>
      </c>
      <c r="G23" s="49">
        <f t="shared" si="8"/>
        <v>3.6400000000000494E-2</v>
      </c>
      <c r="H23" s="49">
        <f t="shared" si="9"/>
        <v>0.10556000000000008</v>
      </c>
      <c r="J23" s="43">
        <f t="shared" si="5"/>
        <v>0.23390640000000054</v>
      </c>
      <c r="K23" s="43">
        <f t="shared" si="6"/>
        <v>0.23390640000000057</v>
      </c>
    </row>
    <row r="24" spans="1:11">
      <c r="A24" s="48">
        <v>0.9</v>
      </c>
      <c r="B24" s="48">
        <f t="shared" si="1"/>
        <v>9.9999999999999978E-2</v>
      </c>
      <c r="C24" s="49">
        <f t="shared" si="2"/>
        <v>1.0407999999999999</v>
      </c>
      <c r="D24" s="49">
        <f t="shared" si="3"/>
        <v>1.004</v>
      </c>
      <c r="E24" s="49">
        <f t="shared" si="3"/>
        <v>1.0116000000000001</v>
      </c>
      <c r="F24" s="49">
        <f t="shared" si="7"/>
        <v>0.36719999999999964</v>
      </c>
      <c r="G24" s="49">
        <f t="shared" si="8"/>
        <v>3.6000000000000039E-2</v>
      </c>
      <c r="H24" s="49">
        <f t="shared" si="9"/>
        <v>0.10440000000000052</v>
      </c>
      <c r="J24" s="43">
        <f t="shared" si="5"/>
        <v>0.25703999999999966</v>
      </c>
      <c r="K24" s="43">
        <f t="shared" si="6"/>
        <v>0.25703999999999971</v>
      </c>
    </row>
    <row r="25" spans="1:11">
      <c r="A25" s="48">
        <v>0.89</v>
      </c>
      <c r="B25" s="48">
        <f t="shared" si="1"/>
        <v>0.10999999999999999</v>
      </c>
      <c r="C25" s="49">
        <f t="shared" si="2"/>
        <v>1.04488</v>
      </c>
      <c r="D25" s="49">
        <f t="shared" si="3"/>
        <v>1.0044</v>
      </c>
      <c r="E25" s="49">
        <f t="shared" si="3"/>
        <v>1.0127599999999999</v>
      </c>
      <c r="F25" s="49">
        <f t="shared" si="7"/>
        <v>0.36312000000000028</v>
      </c>
      <c r="G25" s="49">
        <f t="shared" si="8"/>
        <v>3.5599999999999674E-2</v>
      </c>
      <c r="H25" s="49">
        <f t="shared" si="9"/>
        <v>0.10323999999999905</v>
      </c>
      <c r="J25" s="43">
        <f t="shared" si="5"/>
        <v>0.2796024000000002</v>
      </c>
      <c r="K25" s="43">
        <f t="shared" si="6"/>
        <v>0.2796024000000002</v>
      </c>
    </row>
    <row r="26" spans="1:11">
      <c r="A26" s="48">
        <v>0.88</v>
      </c>
      <c r="B26" s="48">
        <f t="shared" si="1"/>
        <v>0.12</v>
      </c>
      <c r="C26" s="49">
        <f t="shared" si="2"/>
        <v>1.0489600000000001</v>
      </c>
      <c r="D26" s="49">
        <f t="shared" si="3"/>
        <v>1.0047999999999999</v>
      </c>
      <c r="E26" s="49">
        <f t="shared" si="3"/>
        <v>1.0139199999999997</v>
      </c>
      <c r="F26" s="49">
        <f t="shared" si="7"/>
        <v>0.35904000000000086</v>
      </c>
      <c r="G26" s="49">
        <f t="shared" si="8"/>
        <v>3.5199999999999385E-2</v>
      </c>
      <c r="H26" s="49">
        <f t="shared" si="9"/>
        <v>0.10207999999999787</v>
      </c>
      <c r="J26" s="43">
        <f t="shared" si="5"/>
        <v>0.30159360000000074</v>
      </c>
      <c r="K26" s="43">
        <f t="shared" si="6"/>
        <v>0.30159360000000068</v>
      </c>
    </row>
    <row r="27" spans="1:11">
      <c r="A27" s="48">
        <v>0.87</v>
      </c>
      <c r="B27" s="48">
        <f t="shared" si="1"/>
        <v>0.13</v>
      </c>
      <c r="C27" s="49">
        <f t="shared" si="2"/>
        <v>1.05304</v>
      </c>
      <c r="D27" s="49">
        <f t="shared" si="3"/>
        <v>1.0052000000000001</v>
      </c>
      <c r="E27" s="49">
        <f t="shared" si="3"/>
        <v>1.0150800000000002</v>
      </c>
      <c r="F27" s="49">
        <f t="shared" si="7"/>
        <v>0.35495999999999983</v>
      </c>
      <c r="G27" s="49">
        <f t="shared" si="8"/>
        <v>3.4800000000000622E-2</v>
      </c>
      <c r="H27" s="49">
        <f t="shared" si="9"/>
        <v>0.10092000000000136</v>
      </c>
      <c r="J27" s="43">
        <f t="shared" si="5"/>
        <v>0.32301359999999985</v>
      </c>
      <c r="K27" s="43">
        <f t="shared" si="6"/>
        <v>0.32301359999999985</v>
      </c>
    </row>
    <row r="28" spans="1:11">
      <c r="A28" s="48">
        <v>0.86</v>
      </c>
      <c r="B28" s="48">
        <f t="shared" si="1"/>
        <v>0.14000000000000001</v>
      </c>
      <c r="C28" s="49">
        <f t="shared" si="2"/>
        <v>1.0571200000000001</v>
      </c>
      <c r="D28" s="49">
        <f t="shared" si="3"/>
        <v>1.0056</v>
      </c>
      <c r="E28" s="49">
        <f t="shared" si="3"/>
        <v>1.01624</v>
      </c>
      <c r="F28" s="49">
        <f t="shared" si="7"/>
        <v>0.3508800000000003</v>
      </c>
      <c r="G28" s="49">
        <f t="shared" si="8"/>
        <v>3.4400000000000298E-2</v>
      </c>
      <c r="H28" s="49">
        <f t="shared" si="9"/>
        <v>9.9760000000000196E-2</v>
      </c>
      <c r="J28" s="43">
        <f t="shared" si="5"/>
        <v>0.34386240000000035</v>
      </c>
      <c r="K28" s="43">
        <f t="shared" si="6"/>
        <v>0.34386240000000035</v>
      </c>
    </row>
    <row r="29" spans="1:11">
      <c r="A29" s="48">
        <v>0.85</v>
      </c>
      <c r="B29" s="48">
        <f t="shared" si="1"/>
        <v>0.15000000000000002</v>
      </c>
      <c r="C29" s="49">
        <f t="shared" si="2"/>
        <v>1.0612000000000001</v>
      </c>
      <c r="D29" s="49">
        <f t="shared" si="3"/>
        <v>1.006</v>
      </c>
      <c r="E29" s="49">
        <f t="shared" si="3"/>
        <v>1.0173999999999999</v>
      </c>
      <c r="F29" s="49">
        <f t="shared" si="7"/>
        <v>0.34680000000000077</v>
      </c>
      <c r="G29" s="49">
        <f t="shared" si="8"/>
        <v>3.4000000000000023E-2</v>
      </c>
      <c r="H29" s="49">
        <f t="shared" si="9"/>
        <v>9.8599999999999188E-2</v>
      </c>
      <c r="J29" s="43">
        <f t="shared" si="5"/>
        <v>0.36414000000000085</v>
      </c>
      <c r="K29" s="43">
        <f t="shared" si="6"/>
        <v>0.36414000000000091</v>
      </c>
    </row>
    <row r="30" spans="1:11">
      <c r="A30" s="48">
        <v>0.84</v>
      </c>
      <c r="B30" s="48">
        <f t="shared" si="1"/>
        <v>0.16000000000000003</v>
      </c>
      <c r="C30" s="49">
        <f t="shared" si="2"/>
        <v>1.06528</v>
      </c>
      <c r="D30" s="49">
        <f t="shared" si="3"/>
        <v>1.0064</v>
      </c>
      <c r="E30" s="49">
        <f t="shared" si="3"/>
        <v>1.0185599999999999</v>
      </c>
      <c r="F30" s="49">
        <f t="shared" si="7"/>
        <v>0.34271999999999991</v>
      </c>
      <c r="G30" s="49">
        <f t="shared" si="8"/>
        <v>3.359999999999979E-2</v>
      </c>
      <c r="H30" s="49">
        <f t="shared" si="9"/>
        <v>9.7439999999999513E-2</v>
      </c>
      <c r="J30" s="43">
        <f t="shared" si="5"/>
        <v>0.38384640000000003</v>
      </c>
      <c r="K30" s="43">
        <f t="shared" si="6"/>
        <v>0.38384639999999992</v>
      </c>
    </row>
    <row r="31" spans="1:11">
      <c r="A31" s="48">
        <v>0.83</v>
      </c>
      <c r="B31" s="48">
        <f t="shared" si="1"/>
        <v>0.17000000000000004</v>
      </c>
      <c r="C31" s="49">
        <f t="shared" si="2"/>
        <v>1.0693600000000001</v>
      </c>
      <c r="D31" s="49">
        <f t="shared" ref="D31:E38" si="10">D$14+(D$39-D$14)/((C$14-C$39)*100)*((C$14-C31)*100)</f>
        <v>1.0067999999999999</v>
      </c>
      <c r="E31" s="49">
        <f t="shared" si="10"/>
        <v>1.0197199999999997</v>
      </c>
      <c r="F31" s="49">
        <f t="shared" si="7"/>
        <v>0.33864000000000033</v>
      </c>
      <c r="G31" s="49">
        <f t="shared" si="8"/>
        <v>3.3199999999999584E-2</v>
      </c>
      <c r="H31" s="49">
        <f t="shared" si="9"/>
        <v>9.6279999999998686E-2</v>
      </c>
      <c r="J31" s="43">
        <f t="shared" si="5"/>
        <v>0.40298160000000049</v>
      </c>
      <c r="K31" s="43">
        <f t="shared" si="6"/>
        <v>0.40298160000000055</v>
      </c>
    </row>
    <row r="32" spans="1:11">
      <c r="A32" s="48">
        <v>0.82</v>
      </c>
      <c r="B32" s="48">
        <f t="shared" si="1"/>
        <v>0.18000000000000005</v>
      </c>
      <c r="C32" s="49">
        <f t="shared" si="2"/>
        <v>1.0734400000000002</v>
      </c>
      <c r="D32" s="49">
        <f t="shared" si="10"/>
        <v>1.0072000000000001</v>
      </c>
      <c r="E32" s="49">
        <f t="shared" si="10"/>
        <v>1.0208800000000002</v>
      </c>
      <c r="F32" s="49">
        <f t="shared" si="7"/>
        <v>0.33456000000000069</v>
      </c>
      <c r="G32" s="49">
        <f t="shared" si="8"/>
        <v>3.2800000000000419E-2</v>
      </c>
      <c r="H32" s="49">
        <f t="shared" si="9"/>
        <v>9.5120000000001023E-2</v>
      </c>
      <c r="J32" s="43">
        <f t="shared" si="5"/>
        <v>0.42154560000000096</v>
      </c>
      <c r="K32" s="43">
        <f t="shared" si="6"/>
        <v>0.42154560000000096</v>
      </c>
    </row>
    <row r="33" spans="1:11">
      <c r="A33" s="48">
        <v>0.81</v>
      </c>
      <c r="B33" s="48">
        <f t="shared" si="1"/>
        <v>0.18999999999999995</v>
      </c>
      <c r="C33" s="49">
        <f t="shared" si="2"/>
        <v>1.07752</v>
      </c>
      <c r="D33" s="49">
        <f t="shared" si="10"/>
        <v>1.0076000000000001</v>
      </c>
      <c r="E33" s="49">
        <f t="shared" si="10"/>
        <v>1.0220400000000001</v>
      </c>
      <c r="F33" s="49">
        <f t="shared" si="7"/>
        <v>0.33048000000000027</v>
      </c>
      <c r="G33" s="49">
        <f t="shared" si="8"/>
        <v>3.2400000000000227E-2</v>
      </c>
      <c r="H33" s="49">
        <f t="shared" si="9"/>
        <v>9.3960000000000293E-2</v>
      </c>
      <c r="J33" s="43">
        <f t="shared" si="5"/>
        <v>0.43953840000000016</v>
      </c>
      <c r="K33" s="43">
        <f t="shared" si="6"/>
        <v>0.43953840000000022</v>
      </c>
    </row>
    <row r="34" spans="1:11">
      <c r="A34" s="48">
        <v>0.8</v>
      </c>
      <c r="B34" s="48">
        <f t="shared" si="1"/>
        <v>0.19999999999999996</v>
      </c>
      <c r="C34" s="49">
        <f t="shared" si="2"/>
        <v>1.0816000000000001</v>
      </c>
      <c r="D34" s="49">
        <f t="shared" si="10"/>
        <v>1.008</v>
      </c>
      <c r="E34" s="49">
        <f t="shared" si="10"/>
        <v>1.0231999999999999</v>
      </c>
      <c r="F34" s="49">
        <f t="shared" si="7"/>
        <v>0.32640000000000058</v>
      </c>
      <c r="G34" s="49">
        <f t="shared" si="8"/>
        <v>3.2000000000000042E-2</v>
      </c>
      <c r="H34" s="49">
        <f t="shared" si="9"/>
        <v>9.2799999999999563E-2</v>
      </c>
      <c r="J34" s="43">
        <f t="shared" si="5"/>
        <v>0.4569600000000007</v>
      </c>
      <c r="K34" s="43">
        <f t="shared" si="6"/>
        <v>0.4569600000000007</v>
      </c>
    </row>
    <row r="35" spans="1:11">
      <c r="A35" s="48">
        <v>0.79</v>
      </c>
      <c r="B35" s="48">
        <f t="shared" si="1"/>
        <v>0.20999999999999996</v>
      </c>
      <c r="C35" s="49">
        <f t="shared" si="2"/>
        <v>1.08568</v>
      </c>
      <c r="D35" s="49">
        <f t="shared" si="10"/>
        <v>1.0084</v>
      </c>
      <c r="E35" s="49">
        <f t="shared" si="10"/>
        <v>1.0243599999999997</v>
      </c>
      <c r="F35" s="49">
        <f t="shared" si="7"/>
        <v>0.32232</v>
      </c>
      <c r="G35" s="49">
        <f t="shared" si="8"/>
        <v>3.1599999999999864E-2</v>
      </c>
      <c r="H35" s="49">
        <f t="shared" si="9"/>
        <v>9.1639999999998945E-2</v>
      </c>
      <c r="J35" s="43">
        <f t="shared" si="5"/>
        <v>0.47381039999999991</v>
      </c>
      <c r="K35" s="43">
        <f t="shared" si="6"/>
        <v>0.47381039999999991</v>
      </c>
    </row>
    <row r="36" spans="1:11">
      <c r="A36" s="48">
        <v>0.78</v>
      </c>
      <c r="B36" s="48">
        <f t="shared" si="1"/>
        <v>0.21999999999999997</v>
      </c>
      <c r="C36" s="49">
        <f t="shared" si="2"/>
        <v>1.0897600000000001</v>
      </c>
      <c r="D36" s="49">
        <f t="shared" si="10"/>
        <v>1.0087999999999999</v>
      </c>
      <c r="E36" s="49">
        <f t="shared" si="10"/>
        <v>1.0255199999999998</v>
      </c>
      <c r="F36" s="49">
        <f t="shared" si="7"/>
        <v>0.3182400000000003</v>
      </c>
      <c r="G36" s="49">
        <f t="shared" si="8"/>
        <v>3.1199999999999718E-2</v>
      </c>
      <c r="H36" s="49">
        <f t="shared" si="9"/>
        <v>9.0479999999999186E-2</v>
      </c>
      <c r="J36" s="43">
        <f t="shared" si="5"/>
        <v>0.49008960000000035</v>
      </c>
      <c r="K36" s="43">
        <f t="shared" si="6"/>
        <v>0.4900896000000004</v>
      </c>
    </row>
    <row r="37" spans="1:11">
      <c r="A37" s="48">
        <v>0.77</v>
      </c>
      <c r="B37" s="48">
        <f t="shared" si="1"/>
        <v>0.22999999999999998</v>
      </c>
      <c r="C37" s="49">
        <f t="shared" si="2"/>
        <v>1.0938400000000001</v>
      </c>
      <c r="D37" s="49">
        <f t="shared" si="10"/>
        <v>1.0092000000000001</v>
      </c>
      <c r="E37" s="49">
        <f t="shared" si="10"/>
        <v>1.0266800000000003</v>
      </c>
      <c r="F37" s="49">
        <f t="shared" si="7"/>
        <v>0.31416000000000049</v>
      </c>
      <c r="G37" s="49">
        <f t="shared" si="8"/>
        <v>3.0800000000000327E-2</v>
      </c>
      <c r="H37" s="49">
        <f t="shared" si="9"/>
        <v>8.9320000000000871E-2</v>
      </c>
      <c r="J37" s="43">
        <f t="shared" si="5"/>
        <v>0.50579760000000085</v>
      </c>
      <c r="K37" s="43">
        <f t="shared" si="6"/>
        <v>0.50579760000000074</v>
      </c>
    </row>
    <row r="38" spans="1:11">
      <c r="A38" s="48">
        <v>0.76</v>
      </c>
      <c r="B38" s="48">
        <f t="shared" si="1"/>
        <v>0.24</v>
      </c>
      <c r="C38" s="49">
        <f t="shared" si="2"/>
        <v>1.09792</v>
      </c>
      <c r="D38" s="49">
        <f t="shared" si="10"/>
        <v>1.0096000000000001</v>
      </c>
      <c r="E38" s="49">
        <f t="shared" si="10"/>
        <v>1.0278400000000001</v>
      </c>
      <c r="F38" s="49">
        <f t="shared" si="7"/>
        <v>0.31008000000000002</v>
      </c>
      <c r="G38" s="49">
        <f t="shared" si="8"/>
        <v>3.040000000000017E-2</v>
      </c>
      <c r="H38" s="49">
        <f t="shared" si="9"/>
        <v>8.816000000000028E-2</v>
      </c>
      <c r="J38" s="43">
        <f t="shared" si="5"/>
        <v>0.52093440000000002</v>
      </c>
      <c r="K38" s="43">
        <f t="shared" si="6"/>
        <v>0.52093440000000002</v>
      </c>
    </row>
    <row r="39" spans="1:11">
      <c r="A39" s="50">
        <v>0.75</v>
      </c>
      <c r="B39" s="50">
        <f t="shared" si="1"/>
        <v>0.25</v>
      </c>
      <c r="C39" s="45">
        <v>1.1020000000000001</v>
      </c>
      <c r="D39" s="45">
        <v>1.01</v>
      </c>
      <c r="E39" s="45">
        <v>1.0289999999999999</v>
      </c>
      <c r="F39" s="49">
        <f t="shared" si="7"/>
        <v>0.30600000000000027</v>
      </c>
      <c r="G39" s="49">
        <f t="shared" si="8"/>
        <v>3.0000000000000027E-2</v>
      </c>
      <c r="H39" s="49">
        <f t="shared" si="9"/>
        <v>8.6999999999999744E-2</v>
      </c>
      <c r="J39" s="43">
        <f t="shared" si="5"/>
        <v>0.53550000000000053</v>
      </c>
      <c r="K39" s="43">
        <f t="shared" si="6"/>
        <v>0.53550000000000053</v>
      </c>
    </row>
    <row r="40" spans="1:11">
      <c r="A40" s="48">
        <v>0.74</v>
      </c>
      <c r="B40" s="48">
        <f t="shared" si="1"/>
        <v>0.26</v>
      </c>
      <c r="C40" s="49">
        <f t="shared" ref="C40:C63" si="11">C$39+((C$64-C$39)/((A$39-A$64)*100))*((A$39-A40)*100)</f>
        <v>1.10572</v>
      </c>
      <c r="D40" s="49">
        <f t="shared" ref="D40:E55" si="12">D$39+((D$64-D$39)/((C$39-C$64)*100))*((C$39-C40)*100)</f>
        <v>1.0120400000000001</v>
      </c>
      <c r="E40" s="49">
        <f t="shared" si="12"/>
        <v>1.0316399999999999</v>
      </c>
      <c r="F40" s="49">
        <f t="shared" si="7"/>
        <v>0.30089538461538468</v>
      </c>
      <c r="G40" s="49">
        <f t="shared" si="8"/>
        <v>3.426769230769245E-2</v>
      </c>
      <c r="H40" s="49">
        <f t="shared" si="9"/>
        <v>9.0052307692307376E-2</v>
      </c>
      <c r="J40" s="43">
        <f t="shared" si="5"/>
        <v>0.54762960000000016</v>
      </c>
      <c r="K40" s="43">
        <f t="shared" si="6"/>
        <v>0.54762960000000016</v>
      </c>
    </row>
    <row r="41" spans="1:11">
      <c r="A41" s="48">
        <v>0.73</v>
      </c>
      <c r="B41" s="48">
        <f t="shared" si="1"/>
        <v>0.27</v>
      </c>
      <c r="C41" s="49">
        <f t="shared" si="11"/>
        <v>1.1094400000000002</v>
      </c>
      <c r="D41" s="49">
        <f t="shared" si="12"/>
        <v>1.0140800000000001</v>
      </c>
      <c r="E41" s="49">
        <f t="shared" si="12"/>
        <v>1.0342800000000001</v>
      </c>
      <c r="F41" s="49">
        <f t="shared" si="7"/>
        <v>0.29589333333333384</v>
      </c>
      <c r="G41" s="49">
        <f t="shared" si="8"/>
        <v>3.8068148148148399E-2</v>
      </c>
      <c r="H41" s="49">
        <f t="shared" si="9"/>
        <v>9.2682962962963203E-2</v>
      </c>
      <c r="J41" s="43">
        <f t="shared" si="5"/>
        <v>0.55923840000000102</v>
      </c>
      <c r="K41" s="43">
        <f t="shared" si="6"/>
        <v>0.55923840000000102</v>
      </c>
    </row>
    <row r="42" spans="1:11">
      <c r="A42" s="48">
        <v>0.72</v>
      </c>
      <c r="B42" s="48">
        <f t="shared" si="1"/>
        <v>0.28000000000000003</v>
      </c>
      <c r="C42" s="49">
        <f t="shared" si="11"/>
        <v>1.1131600000000001</v>
      </c>
      <c r="D42" s="49">
        <f t="shared" si="12"/>
        <v>1.0161200000000001</v>
      </c>
      <c r="E42" s="49">
        <f t="shared" si="12"/>
        <v>1.0369200000000001</v>
      </c>
      <c r="F42" s="49">
        <f t="shared" si="7"/>
        <v>0.29098285714285749</v>
      </c>
      <c r="G42" s="49">
        <f t="shared" si="8"/>
        <v>4.145142857142891E-2</v>
      </c>
      <c r="H42" s="49">
        <f t="shared" si="9"/>
        <v>9.4937142857143011E-2</v>
      </c>
      <c r="J42" s="43">
        <f t="shared" si="5"/>
        <v>0.57032640000000079</v>
      </c>
      <c r="K42" s="43">
        <f t="shared" si="6"/>
        <v>0.57032640000000068</v>
      </c>
    </row>
    <row r="43" spans="1:11">
      <c r="A43" s="48">
        <v>0.71</v>
      </c>
      <c r="B43" s="48">
        <f t="shared" si="1"/>
        <v>0.29000000000000004</v>
      </c>
      <c r="C43" s="49">
        <f t="shared" si="11"/>
        <v>1.1168800000000001</v>
      </c>
      <c r="D43" s="49">
        <f t="shared" si="12"/>
        <v>1.01816</v>
      </c>
      <c r="E43" s="49">
        <f t="shared" si="12"/>
        <v>1.0395599999999998</v>
      </c>
      <c r="F43" s="49">
        <f t="shared" si="7"/>
        <v>0.28615448275862088</v>
      </c>
      <c r="G43" s="49">
        <f t="shared" si="8"/>
        <v>4.4460689655172296E-2</v>
      </c>
      <c r="H43" s="49">
        <f t="shared" si="9"/>
        <v>9.6853793103447813E-2</v>
      </c>
      <c r="J43" s="43">
        <f t="shared" si="5"/>
        <v>0.58089360000000045</v>
      </c>
      <c r="K43" s="43">
        <f t="shared" si="6"/>
        <v>0.58089360000000045</v>
      </c>
    </row>
    <row r="44" spans="1:11">
      <c r="A44" s="48">
        <v>0.7</v>
      </c>
      <c r="B44" s="48">
        <f t="shared" si="1"/>
        <v>0.30000000000000004</v>
      </c>
      <c r="C44" s="49">
        <f t="shared" si="11"/>
        <v>1.1206</v>
      </c>
      <c r="D44" s="49">
        <f t="shared" si="12"/>
        <v>1.0202</v>
      </c>
      <c r="E44" s="49">
        <f t="shared" si="12"/>
        <v>1.0422</v>
      </c>
      <c r="F44" s="49">
        <f t="shared" si="7"/>
        <v>0.28140000000000004</v>
      </c>
      <c r="G44" s="49">
        <f t="shared" si="8"/>
        <v>4.7133333333333312E-2</v>
      </c>
      <c r="H44" s="49">
        <f t="shared" si="9"/>
        <v>9.8466666666666675E-2</v>
      </c>
      <c r="J44" s="43">
        <f t="shared" si="5"/>
        <v>0.59094000000000013</v>
      </c>
      <c r="K44" s="43">
        <f t="shared" si="6"/>
        <v>0.59094000000000024</v>
      </c>
    </row>
    <row r="45" spans="1:11">
      <c r="A45" s="48">
        <v>0.69</v>
      </c>
      <c r="B45" s="48">
        <f t="shared" si="1"/>
        <v>0.31000000000000005</v>
      </c>
      <c r="C45" s="49">
        <f t="shared" si="11"/>
        <v>1.1243200000000002</v>
      </c>
      <c r="D45" s="49">
        <f t="shared" si="12"/>
        <v>1.02224</v>
      </c>
      <c r="E45" s="49">
        <f t="shared" si="12"/>
        <v>1.04484</v>
      </c>
      <c r="F45" s="49">
        <f t="shared" si="7"/>
        <v>0.27671225806451655</v>
      </c>
      <c r="G45" s="49">
        <f t="shared" si="8"/>
        <v>4.9501935483871037E-2</v>
      </c>
      <c r="H45" s="49">
        <f t="shared" si="9"/>
        <v>9.9805161290322533E-2</v>
      </c>
      <c r="J45" s="43">
        <f t="shared" si="5"/>
        <v>0.60046560000000104</v>
      </c>
      <c r="K45" s="43">
        <f t="shared" si="6"/>
        <v>0.60046560000000104</v>
      </c>
    </row>
    <row r="46" spans="1:11">
      <c r="A46" s="48">
        <v>0.68</v>
      </c>
      <c r="B46" s="48">
        <f t="shared" si="1"/>
        <v>0.31999999999999995</v>
      </c>
      <c r="C46" s="49">
        <f t="shared" si="11"/>
        <v>1.1280400000000002</v>
      </c>
      <c r="D46" s="49">
        <f t="shared" si="12"/>
        <v>1.0242800000000001</v>
      </c>
      <c r="E46" s="49">
        <f t="shared" si="12"/>
        <v>1.04748</v>
      </c>
      <c r="F46" s="49">
        <f t="shared" si="7"/>
        <v>0.27208500000000035</v>
      </c>
      <c r="G46" s="49">
        <f t="shared" si="8"/>
        <v>5.1595000000000175E-2</v>
      </c>
      <c r="H46" s="49">
        <f t="shared" si="9"/>
        <v>0.10089499999999994</v>
      </c>
      <c r="J46" s="43">
        <f t="shared" si="5"/>
        <v>0.60947040000000086</v>
      </c>
      <c r="K46" s="43">
        <f t="shared" si="6"/>
        <v>0.60947040000000074</v>
      </c>
    </row>
    <row r="47" spans="1:11">
      <c r="A47" s="48">
        <v>0.67</v>
      </c>
      <c r="B47" s="48">
        <f t="shared" si="1"/>
        <v>0.32999999999999996</v>
      </c>
      <c r="C47" s="49">
        <f t="shared" si="11"/>
        <v>1.1317600000000001</v>
      </c>
      <c r="D47" s="49">
        <f t="shared" si="12"/>
        <v>1.0263199999999999</v>
      </c>
      <c r="E47" s="49">
        <f t="shared" si="12"/>
        <v>1.0501199999999997</v>
      </c>
      <c r="F47" s="49">
        <f t="shared" si="7"/>
        <v>0.26751272727272751</v>
      </c>
      <c r="G47" s="49">
        <f t="shared" si="8"/>
        <v>5.3437575757575559E-2</v>
      </c>
      <c r="H47" s="49">
        <f t="shared" si="9"/>
        <v>0.10175878787878734</v>
      </c>
      <c r="J47" s="43">
        <f t="shared" si="5"/>
        <v>0.61795440000000057</v>
      </c>
      <c r="K47" s="43">
        <f t="shared" si="6"/>
        <v>0.61795440000000046</v>
      </c>
    </row>
    <row r="48" spans="1:11">
      <c r="A48" s="48">
        <v>0.66</v>
      </c>
      <c r="B48" s="48">
        <f t="shared" si="1"/>
        <v>0.33999999999999997</v>
      </c>
      <c r="C48" s="49">
        <f t="shared" si="11"/>
        <v>1.13548</v>
      </c>
      <c r="D48" s="49">
        <f t="shared" si="12"/>
        <v>1.0283599999999999</v>
      </c>
      <c r="E48" s="49">
        <f t="shared" si="12"/>
        <v>1.0527599999999999</v>
      </c>
      <c r="F48" s="49">
        <f t="shared" si="7"/>
        <v>0.26299058823529425</v>
      </c>
      <c r="G48" s="49">
        <f t="shared" si="8"/>
        <v>5.5051764705882252E-2</v>
      </c>
      <c r="H48" s="49">
        <f t="shared" si="9"/>
        <v>0.10241647058823514</v>
      </c>
      <c r="J48" s="43">
        <f t="shared" si="5"/>
        <v>0.62591760000000018</v>
      </c>
      <c r="K48" s="43">
        <f t="shared" si="6"/>
        <v>0.6259176000000003</v>
      </c>
    </row>
    <row r="49" spans="1:11">
      <c r="A49" s="48">
        <v>0.65</v>
      </c>
      <c r="B49" s="48">
        <f t="shared" si="1"/>
        <v>0.35</v>
      </c>
      <c r="C49" s="49">
        <f t="shared" si="11"/>
        <v>1.1392</v>
      </c>
      <c r="D49" s="49">
        <f t="shared" si="12"/>
        <v>1.0304</v>
      </c>
      <c r="E49" s="49">
        <f t="shared" si="12"/>
        <v>1.0553999999999999</v>
      </c>
      <c r="F49" s="49">
        <f t="shared" si="7"/>
        <v>0.2585142857142857</v>
      </c>
      <c r="G49" s="49">
        <f t="shared" si="8"/>
        <v>5.6457142857142831E-2</v>
      </c>
      <c r="H49" s="49">
        <f t="shared" si="9"/>
        <v>0.10288571428571409</v>
      </c>
      <c r="J49" s="43">
        <f t="shared" si="5"/>
        <v>0.63335999999999992</v>
      </c>
      <c r="K49" s="43">
        <f t="shared" si="6"/>
        <v>0.63335999999999992</v>
      </c>
    </row>
    <row r="50" spans="1:11">
      <c r="A50" s="48">
        <v>0.64</v>
      </c>
      <c r="B50" s="48">
        <f t="shared" si="1"/>
        <v>0.36</v>
      </c>
      <c r="C50" s="49">
        <f t="shared" si="11"/>
        <v>1.1429200000000002</v>
      </c>
      <c r="D50" s="49">
        <f t="shared" si="12"/>
        <v>1.03244</v>
      </c>
      <c r="E50" s="49">
        <f t="shared" si="12"/>
        <v>1.0580400000000001</v>
      </c>
      <c r="F50" s="49">
        <f t="shared" si="7"/>
        <v>0.25408000000000031</v>
      </c>
      <c r="G50" s="49">
        <f t="shared" si="8"/>
        <v>5.7671111111111159E-2</v>
      </c>
      <c r="H50" s="49">
        <f t="shared" si="9"/>
        <v>0.10318222222222238</v>
      </c>
      <c r="J50" s="43">
        <f t="shared" si="5"/>
        <v>0.64028160000000078</v>
      </c>
      <c r="K50" s="43">
        <f t="shared" si="6"/>
        <v>0.64028160000000078</v>
      </c>
    </row>
    <row r="51" spans="1:11">
      <c r="A51" s="48">
        <v>0.63</v>
      </c>
      <c r="B51" s="48">
        <f t="shared" si="1"/>
        <v>0.37</v>
      </c>
      <c r="C51" s="49">
        <f t="shared" si="11"/>
        <v>1.1466400000000001</v>
      </c>
      <c r="D51" s="49">
        <f t="shared" si="12"/>
        <v>1.0344800000000001</v>
      </c>
      <c r="E51" s="49">
        <f t="shared" si="12"/>
        <v>1.0606800000000001</v>
      </c>
      <c r="F51" s="49">
        <f t="shared" si="7"/>
        <v>0.24968432432432452</v>
      </c>
      <c r="G51" s="49">
        <f t="shared" si="8"/>
        <v>5.8709189189189298E-2</v>
      </c>
      <c r="H51" s="49">
        <f t="shared" si="9"/>
        <v>0.10332000000000012</v>
      </c>
      <c r="J51" s="43">
        <f t="shared" si="5"/>
        <v>0.64668240000000043</v>
      </c>
      <c r="K51" s="43">
        <f t="shared" si="6"/>
        <v>0.64668240000000043</v>
      </c>
    </row>
    <row r="52" spans="1:11">
      <c r="A52" s="48">
        <v>0.62</v>
      </c>
      <c r="B52" s="48">
        <f t="shared" si="1"/>
        <v>0.38</v>
      </c>
      <c r="C52" s="49">
        <f t="shared" si="11"/>
        <v>1.15036</v>
      </c>
      <c r="D52" s="49">
        <f t="shared" si="12"/>
        <v>1.0365199999999999</v>
      </c>
      <c r="E52" s="49">
        <f t="shared" si="12"/>
        <v>1.0633199999999998</v>
      </c>
      <c r="F52" s="49">
        <f t="shared" si="7"/>
        <v>0.24532421052631587</v>
      </c>
      <c r="G52" s="49">
        <f t="shared" si="8"/>
        <v>5.9585263157894551E-2</v>
      </c>
      <c r="H52" s="49">
        <f t="shared" si="9"/>
        <v>0.10331157894736813</v>
      </c>
      <c r="J52" s="43">
        <f t="shared" si="5"/>
        <v>0.65256240000000021</v>
      </c>
      <c r="K52" s="43">
        <f t="shared" si="6"/>
        <v>0.65256240000000021</v>
      </c>
    </row>
    <row r="53" spans="1:11">
      <c r="A53" s="48">
        <v>0.61</v>
      </c>
      <c r="B53" s="48">
        <f t="shared" si="1"/>
        <v>0.39</v>
      </c>
      <c r="C53" s="49">
        <f t="shared" si="11"/>
        <v>1.15408</v>
      </c>
      <c r="D53" s="49">
        <f t="shared" si="12"/>
        <v>1.0385599999999999</v>
      </c>
      <c r="E53" s="49">
        <f t="shared" si="12"/>
        <v>1.0659599999999998</v>
      </c>
      <c r="F53" s="49">
        <f t="shared" si="7"/>
        <v>0.24099692307692305</v>
      </c>
      <c r="G53" s="49">
        <f t="shared" si="8"/>
        <v>6.0311794871794756E-2</v>
      </c>
      <c r="H53" s="49">
        <f t="shared" si="9"/>
        <v>0.10316820512820481</v>
      </c>
      <c r="J53" s="43">
        <f t="shared" si="5"/>
        <v>0.65792159999999988</v>
      </c>
      <c r="K53" s="43">
        <f t="shared" si="6"/>
        <v>0.65792159999999988</v>
      </c>
    </row>
    <row r="54" spans="1:11">
      <c r="A54" s="48">
        <v>0.6</v>
      </c>
      <c r="B54" s="48">
        <f t="shared" si="1"/>
        <v>0.4</v>
      </c>
      <c r="C54" s="49">
        <f t="shared" si="11"/>
        <v>1.1578000000000002</v>
      </c>
      <c r="D54" s="49">
        <f t="shared" si="12"/>
        <v>1.0406</v>
      </c>
      <c r="E54" s="49">
        <f t="shared" si="12"/>
        <v>1.0686</v>
      </c>
      <c r="F54" s="49">
        <f t="shared" si="7"/>
        <v>0.23670000000000024</v>
      </c>
      <c r="G54" s="49">
        <f t="shared" si="8"/>
        <v>6.0899999999999954E-2</v>
      </c>
      <c r="H54" s="49">
        <f t="shared" si="9"/>
        <v>0.10289999999999998</v>
      </c>
      <c r="J54" s="43">
        <f t="shared" si="5"/>
        <v>0.66276000000000068</v>
      </c>
      <c r="K54" s="43">
        <f t="shared" si="6"/>
        <v>0.66276000000000079</v>
      </c>
    </row>
    <row r="55" spans="1:11">
      <c r="A55" s="48">
        <v>0.59</v>
      </c>
      <c r="B55" s="48">
        <f t="shared" si="1"/>
        <v>0.41000000000000003</v>
      </c>
      <c r="C55" s="49">
        <f t="shared" si="11"/>
        <v>1.1615200000000001</v>
      </c>
      <c r="D55" s="49">
        <f t="shared" si="12"/>
        <v>1.04264</v>
      </c>
      <c r="E55" s="49">
        <f t="shared" si="12"/>
        <v>1.07124</v>
      </c>
      <c r="F55" s="49">
        <f t="shared" si="7"/>
        <v>0.23243121951219525</v>
      </c>
      <c r="G55" s="49">
        <f t="shared" si="8"/>
        <v>6.1360000000000012E-2</v>
      </c>
      <c r="H55" s="49">
        <f t="shared" si="9"/>
        <v>0.10251609756097556</v>
      </c>
      <c r="J55" s="43">
        <f t="shared" si="5"/>
        <v>0.66707760000000038</v>
      </c>
      <c r="K55" s="43">
        <f t="shared" si="6"/>
        <v>0.66707760000000038</v>
      </c>
    </row>
    <row r="56" spans="1:11">
      <c r="A56" s="48">
        <v>0.57999999999999996</v>
      </c>
      <c r="B56" s="48">
        <f t="shared" si="1"/>
        <v>0.42000000000000004</v>
      </c>
      <c r="C56" s="49">
        <f t="shared" si="11"/>
        <v>1.1652400000000001</v>
      </c>
      <c r="D56" s="49">
        <f t="shared" ref="D56:E63" si="13">D$39+((D$64-D$39)/((C$39-C$64)*100))*((C$39-C56)*100)</f>
        <v>1.0446800000000001</v>
      </c>
      <c r="E56" s="49">
        <f t="shared" si="13"/>
        <v>1.0738800000000002</v>
      </c>
      <c r="F56" s="49">
        <f t="shared" si="7"/>
        <v>0.22818857142857146</v>
      </c>
      <c r="G56" s="49">
        <f t="shared" si="8"/>
        <v>6.170095238095244E-2</v>
      </c>
      <c r="H56" s="49">
        <f t="shared" si="9"/>
        <v>0.10202476190476212</v>
      </c>
      <c r="J56" s="43">
        <f t="shared" si="5"/>
        <v>0.6708744000000002</v>
      </c>
      <c r="K56" s="43">
        <f t="shared" si="6"/>
        <v>0.6708744000000002</v>
      </c>
    </row>
    <row r="57" spans="1:11">
      <c r="A57" s="48">
        <v>0.56999999999999995</v>
      </c>
      <c r="B57" s="48">
        <f t="shared" si="1"/>
        <v>0.43000000000000005</v>
      </c>
      <c r="C57" s="49">
        <f t="shared" si="11"/>
        <v>1.16896</v>
      </c>
      <c r="D57" s="49">
        <f t="shared" si="13"/>
        <v>1.0467199999999999</v>
      </c>
      <c r="E57" s="49">
        <f t="shared" si="13"/>
        <v>1.0765199999999999</v>
      </c>
      <c r="F57" s="49">
        <f t="shared" si="7"/>
        <v>0.2239702325581395</v>
      </c>
      <c r="G57" s="49">
        <f t="shared" si="8"/>
        <v>6.1931162790697492E-2</v>
      </c>
      <c r="H57" s="49">
        <f t="shared" si="9"/>
        <v>0.1014334883720929</v>
      </c>
      <c r="J57" s="43">
        <f t="shared" si="5"/>
        <v>0.67415039999999993</v>
      </c>
      <c r="K57" s="43">
        <f t="shared" si="6"/>
        <v>0.67415039999999993</v>
      </c>
    </row>
    <row r="58" spans="1:11">
      <c r="A58" s="48">
        <v>0.56000000000000005</v>
      </c>
      <c r="B58" s="48">
        <f t="shared" si="1"/>
        <v>0.43999999999999995</v>
      </c>
      <c r="C58" s="49">
        <f t="shared" si="11"/>
        <v>1.1726799999999999</v>
      </c>
      <c r="D58" s="49">
        <f t="shared" si="13"/>
        <v>1.0487599999999999</v>
      </c>
      <c r="E58" s="49">
        <f t="shared" si="13"/>
        <v>1.0791599999999999</v>
      </c>
      <c r="F58" s="49">
        <f t="shared" si="7"/>
        <v>0.21977454545454542</v>
      </c>
      <c r="G58" s="49">
        <f t="shared" si="8"/>
        <v>6.2058181818181721E-2</v>
      </c>
      <c r="H58" s="49">
        <f t="shared" si="9"/>
        <v>0.1007490909090908</v>
      </c>
      <c r="J58" s="43">
        <f t="shared" si="5"/>
        <v>0.67690559999999989</v>
      </c>
      <c r="K58" s="43">
        <f t="shared" si="6"/>
        <v>0.67690559999999977</v>
      </c>
    </row>
    <row r="59" spans="1:11">
      <c r="A59" s="48">
        <v>0.55000000000000004</v>
      </c>
      <c r="B59" s="48">
        <f t="shared" si="1"/>
        <v>0.44999999999999996</v>
      </c>
      <c r="C59" s="49">
        <f t="shared" si="11"/>
        <v>1.1764000000000001</v>
      </c>
      <c r="D59" s="49">
        <f t="shared" si="13"/>
        <v>1.0508</v>
      </c>
      <c r="E59" s="49">
        <f t="shared" si="13"/>
        <v>1.0817999999999999</v>
      </c>
      <c r="F59" s="49">
        <f t="shared" si="7"/>
        <v>0.21560000000000015</v>
      </c>
      <c r="G59" s="49">
        <f t="shared" si="8"/>
        <v>6.2088888888888846E-2</v>
      </c>
      <c r="H59" s="49">
        <f t="shared" si="9"/>
        <v>9.9977777777777638E-2</v>
      </c>
      <c r="J59" s="43">
        <f t="shared" si="5"/>
        <v>0.67914000000000052</v>
      </c>
      <c r="K59" s="43">
        <f t="shared" si="6"/>
        <v>0.67914000000000041</v>
      </c>
    </row>
    <row r="60" spans="1:11">
      <c r="A60" s="48">
        <v>0.54</v>
      </c>
      <c r="B60" s="48">
        <f t="shared" si="1"/>
        <v>0.45999999999999996</v>
      </c>
      <c r="C60" s="49">
        <f t="shared" si="11"/>
        <v>1.1801200000000001</v>
      </c>
      <c r="D60" s="49">
        <f t="shared" si="13"/>
        <v>1.05284</v>
      </c>
      <c r="E60" s="49">
        <f t="shared" si="13"/>
        <v>1.0844400000000001</v>
      </c>
      <c r="F60" s="49">
        <f t="shared" si="7"/>
        <v>0.21144521739130445</v>
      </c>
      <c r="G60" s="49">
        <f t="shared" si="8"/>
        <v>6.2029565217391308E-2</v>
      </c>
      <c r="H60" s="49">
        <f t="shared" si="9"/>
        <v>9.9125217391304449E-2</v>
      </c>
      <c r="J60" s="43">
        <f t="shared" si="5"/>
        <v>0.68085360000000028</v>
      </c>
      <c r="K60" s="43">
        <f t="shared" si="6"/>
        <v>0.68085360000000028</v>
      </c>
    </row>
    <row r="61" spans="1:11">
      <c r="A61" s="48">
        <v>0.53</v>
      </c>
      <c r="B61" s="48">
        <f t="shared" si="1"/>
        <v>0.47</v>
      </c>
      <c r="C61" s="49">
        <f t="shared" si="11"/>
        <v>1.18384</v>
      </c>
      <c r="D61" s="49">
        <f t="shared" si="13"/>
        <v>1.0548799999999998</v>
      </c>
      <c r="E61" s="49">
        <f t="shared" si="13"/>
        <v>1.0870799999999998</v>
      </c>
      <c r="F61" s="49">
        <f t="shared" si="7"/>
        <v>0.20730893617021282</v>
      </c>
      <c r="G61" s="49">
        <f t="shared" si="8"/>
        <v>6.1885957446808311E-2</v>
      </c>
      <c r="H61" s="49">
        <f t="shared" si="9"/>
        <v>9.8196595744680662E-2</v>
      </c>
      <c r="J61" s="43">
        <f t="shared" si="5"/>
        <v>0.68204640000000005</v>
      </c>
      <c r="K61" s="43">
        <f t="shared" si="6"/>
        <v>0.68204640000000016</v>
      </c>
    </row>
    <row r="62" spans="1:11">
      <c r="A62" s="48">
        <v>0.52</v>
      </c>
      <c r="B62" s="48">
        <f t="shared" si="1"/>
        <v>0.48</v>
      </c>
      <c r="C62" s="49">
        <f t="shared" si="11"/>
        <v>1.1875599999999999</v>
      </c>
      <c r="D62" s="49">
        <f t="shared" si="13"/>
        <v>1.0569199999999999</v>
      </c>
      <c r="E62" s="49">
        <f t="shared" si="13"/>
        <v>1.0897199999999998</v>
      </c>
      <c r="F62" s="49">
        <f t="shared" si="7"/>
        <v>0.20318999999999995</v>
      </c>
      <c r="G62" s="49">
        <f t="shared" si="8"/>
        <v>6.1663333333333181E-2</v>
      </c>
      <c r="H62" s="49">
        <f t="shared" si="9"/>
        <v>9.7196666666666445E-2</v>
      </c>
      <c r="J62" s="43">
        <f t="shared" si="5"/>
        <v>0.68271839999999984</v>
      </c>
      <c r="K62" s="43">
        <f t="shared" si="6"/>
        <v>0.68271839999999984</v>
      </c>
    </row>
    <row r="63" spans="1:11">
      <c r="A63" s="48">
        <v>0.51</v>
      </c>
      <c r="B63" s="48">
        <f t="shared" si="1"/>
        <v>0.49</v>
      </c>
      <c r="C63" s="49">
        <f t="shared" si="11"/>
        <v>1.1912800000000001</v>
      </c>
      <c r="D63" s="49">
        <f t="shared" si="13"/>
        <v>1.0589599999999999</v>
      </c>
      <c r="E63" s="49">
        <f t="shared" si="13"/>
        <v>1.09236</v>
      </c>
      <c r="F63" s="49">
        <f t="shared" si="7"/>
        <v>0.19908734693877564</v>
      </c>
      <c r="G63" s="49">
        <f t="shared" si="8"/>
        <v>6.1366530612244799E-2</v>
      </c>
      <c r="H63" s="49">
        <f t="shared" si="9"/>
        <v>9.6129795918367358E-2</v>
      </c>
      <c r="J63" s="43">
        <f t="shared" si="5"/>
        <v>0.68286960000000052</v>
      </c>
      <c r="K63" s="43">
        <f t="shared" si="6"/>
        <v>0.68286960000000041</v>
      </c>
    </row>
    <row r="64" spans="1:11">
      <c r="A64" s="48">
        <v>0.5</v>
      </c>
      <c r="B64" s="48">
        <f t="shared" si="1"/>
        <v>0.5</v>
      </c>
      <c r="C64" s="43">
        <v>1.1950000000000001</v>
      </c>
      <c r="D64" s="43">
        <v>1.0609999999999999</v>
      </c>
      <c r="E64" s="43">
        <v>1.095</v>
      </c>
      <c r="F64" s="49">
        <f t="shared" si="7"/>
        <v>0.19500000000000006</v>
      </c>
      <c r="G64" s="49">
        <f t="shared" si="8"/>
        <v>6.0999999999999943E-2</v>
      </c>
      <c r="H64" s="49">
        <f t="shared" si="9"/>
        <v>9.4999999999999973E-2</v>
      </c>
      <c r="J64" s="43">
        <f t="shared" si="5"/>
        <v>0.68250000000000022</v>
      </c>
      <c r="K64" s="43">
        <f t="shared" si="6"/>
        <v>0.68250000000000022</v>
      </c>
    </row>
    <row r="65" spans="1:13">
      <c r="A65" s="48">
        <v>0.49</v>
      </c>
      <c r="B65" s="48">
        <f t="shared" si="1"/>
        <v>0.51</v>
      </c>
      <c r="C65" s="49">
        <f>C$64+((C$89-C$64)/((A$64-A$89)*100))*((A$64-A65)*100)</f>
        <v>1.21872</v>
      </c>
      <c r="D65" s="49">
        <f>D$64+((D$89-D$64)/((B$64-B$89)*100))*((B$64-B65)*100)</f>
        <v>1.0695999999999999</v>
      </c>
      <c r="E65" s="49">
        <f>E$64+((E$89-E$64)/((C$64-C$89)*100))*((C$64-C65)*100)</f>
        <v>1.1113599999999999</v>
      </c>
      <c r="F65" s="49">
        <f t="shared" si="7"/>
        <v>0.21014274509803924</v>
      </c>
      <c r="G65" s="49">
        <f t="shared" si="8"/>
        <v>6.6870588235294001E-2</v>
      </c>
      <c r="H65" s="49">
        <f t="shared" si="9"/>
        <v>0.1069929411764705</v>
      </c>
    </row>
    <row r="66" spans="1:13">
      <c r="A66" s="48">
        <v>0.48</v>
      </c>
      <c r="B66" s="48">
        <f t="shared" si="1"/>
        <v>0.52</v>
      </c>
      <c r="C66" s="49">
        <f t="shared" ref="C66:E88" si="14">C$64+((C$89-C$64)/((A$64-A$89)*100))*((A$64-A66)*100)</f>
        <v>1.2424400000000002</v>
      </c>
      <c r="D66" s="49">
        <f t="shared" si="14"/>
        <v>1.0782</v>
      </c>
      <c r="E66" s="49">
        <f t="shared" si="14"/>
        <v>1.1277200000000001</v>
      </c>
      <c r="F66" s="49">
        <f t="shared" si="7"/>
        <v>0.2237907692307694</v>
      </c>
      <c r="G66" s="49">
        <f t="shared" si="8"/>
        <v>7.2184615384615416E-2</v>
      </c>
      <c r="H66" s="49">
        <f t="shared" si="9"/>
        <v>0.11789538461538465</v>
      </c>
    </row>
    <row r="67" spans="1:13">
      <c r="A67" s="48">
        <v>0.47</v>
      </c>
      <c r="B67" s="48">
        <f t="shared" si="1"/>
        <v>0.53</v>
      </c>
      <c r="C67" s="49">
        <f t="shared" si="14"/>
        <v>1.2661600000000002</v>
      </c>
      <c r="D67" s="49">
        <f t="shared" si="14"/>
        <v>1.0868</v>
      </c>
      <c r="E67" s="49">
        <f t="shared" si="14"/>
        <v>1.14408</v>
      </c>
      <c r="F67" s="49">
        <f t="shared" si="7"/>
        <v>0.23602867924528315</v>
      </c>
      <c r="G67" s="49">
        <f t="shared" si="8"/>
        <v>7.6973584905660364E-2</v>
      </c>
      <c r="H67" s="49">
        <f t="shared" si="9"/>
        <v>0.12776905660377355</v>
      </c>
    </row>
    <row r="68" spans="1:13">
      <c r="A68" s="48">
        <v>0.46</v>
      </c>
      <c r="B68" s="48">
        <f t="shared" si="1"/>
        <v>0.54</v>
      </c>
      <c r="C68" s="49">
        <f t="shared" si="14"/>
        <v>1.2898799999999999</v>
      </c>
      <c r="D68" s="49">
        <f t="shared" si="14"/>
        <v>1.0953999999999999</v>
      </c>
      <c r="E68" s="49">
        <f t="shared" si="14"/>
        <v>1.1604399999999999</v>
      </c>
      <c r="F68" s="49">
        <f t="shared" si="7"/>
        <v>0.24693481481481472</v>
      </c>
      <c r="G68" s="49">
        <f t="shared" si="8"/>
        <v>8.1266666666666612E-2</v>
      </c>
      <c r="H68" s="49">
        <f t="shared" si="9"/>
        <v>0.13667111111111102</v>
      </c>
    </row>
    <row r="69" spans="1:13" ht="15">
      <c r="A69" s="48">
        <v>0.45</v>
      </c>
      <c r="B69" s="48">
        <f t="shared" si="1"/>
        <v>0.55000000000000004</v>
      </c>
      <c r="C69" s="49">
        <f t="shared" si="14"/>
        <v>1.3136000000000001</v>
      </c>
      <c r="D69" s="49">
        <f t="shared" si="14"/>
        <v>1.1040000000000001</v>
      </c>
      <c r="E69" s="49">
        <f t="shared" si="14"/>
        <v>1.1768000000000001</v>
      </c>
      <c r="F69" s="49">
        <f t="shared" si="7"/>
        <v>0.25658181818181824</v>
      </c>
      <c r="G69" s="49">
        <f t="shared" si="8"/>
        <v>8.5090909090909161E-2</v>
      </c>
      <c r="H69" s="49">
        <f t="shared" si="9"/>
        <v>0.14465454545454551</v>
      </c>
      <c r="M69" s="39" t="s">
        <v>133</v>
      </c>
    </row>
    <row r="70" spans="1:13" ht="15">
      <c r="A70" s="48">
        <v>0.44</v>
      </c>
      <c r="B70" s="48">
        <f t="shared" si="1"/>
        <v>0.56000000000000005</v>
      </c>
      <c r="C70" s="49">
        <f t="shared" si="14"/>
        <v>1.3373200000000001</v>
      </c>
      <c r="D70" s="49">
        <f t="shared" si="14"/>
        <v>1.1126</v>
      </c>
      <c r="E70" s="49">
        <f t="shared" si="14"/>
        <v>1.19316</v>
      </c>
      <c r="F70" s="49">
        <f t="shared" si="7"/>
        <v>0.26503714285714286</v>
      </c>
      <c r="G70" s="49">
        <f t="shared" si="8"/>
        <v>8.847142857142859E-2</v>
      </c>
      <c r="H70" s="49">
        <f t="shared" si="9"/>
        <v>0.15176857142857139</v>
      </c>
      <c r="M70" s="39"/>
    </row>
    <row r="71" spans="1:13" ht="15">
      <c r="A71" s="48">
        <v>0.43</v>
      </c>
      <c r="B71" s="48">
        <f t="shared" si="1"/>
        <v>0.57000000000000006</v>
      </c>
      <c r="C71" s="49">
        <f t="shared" si="14"/>
        <v>1.36104</v>
      </c>
      <c r="D71" s="49">
        <f t="shared" si="14"/>
        <v>1.1212</v>
      </c>
      <c r="E71" s="49">
        <f t="shared" si="14"/>
        <v>1.2095199999999999</v>
      </c>
      <c r="F71" s="49">
        <f t="shared" si="7"/>
        <v>0.27236350877192977</v>
      </c>
      <c r="G71" s="49">
        <f t="shared" si="8"/>
        <v>9.1431578947368392E-2</v>
      </c>
      <c r="H71" s="49">
        <f t="shared" si="9"/>
        <v>0.15805894736842099</v>
      </c>
      <c r="M71" s="39" t="s">
        <v>134</v>
      </c>
    </row>
    <row r="72" spans="1:13" ht="15">
      <c r="A72" s="48">
        <v>0.42</v>
      </c>
      <c r="B72" s="48">
        <f t="shared" si="1"/>
        <v>0.58000000000000007</v>
      </c>
      <c r="C72" s="49">
        <f t="shared" si="14"/>
        <v>1.38476</v>
      </c>
      <c r="D72" s="49">
        <f t="shared" si="14"/>
        <v>1.1297999999999999</v>
      </c>
      <c r="E72" s="49">
        <f t="shared" si="14"/>
        <v>1.2258799999999999</v>
      </c>
      <c r="F72" s="49">
        <f t="shared" si="7"/>
        <v>0.27861931034482756</v>
      </c>
      <c r="G72" s="49">
        <f t="shared" si="8"/>
        <v>9.3993103448275786E-2</v>
      </c>
      <c r="H72" s="49">
        <f t="shared" si="9"/>
        <v>0.16356827586206885</v>
      </c>
      <c r="M72" s="39" t="s">
        <v>136</v>
      </c>
    </row>
    <row r="73" spans="1:13" ht="15">
      <c r="A73" s="48">
        <v>0.41</v>
      </c>
      <c r="B73" s="48">
        <f t="shared" si="1"/>
        <v>0.59000000000000008</v>
      </c>
      <c r="C73" s="49">
        <f t="shared" si="14"/>
        <v>1.4084800000000002</v>
      </c>
      <c r="D73" s="49">
        <f t="shared" si="14"/>
        <v>1.1384000000000001</v>
      </c>
      <c r="E73" s="49">
        <f t="shared" si="14"/>
        <v>1.24224</v>
      </c>
      <c r="F73" s="49">
        <f t="shared" si="7"/>
        <v>0.2838589830508475</v>
      </c>
      <c r="G73" s="49">
        <f t="shared" si="8"/>
        <v>9.6176271186440718E-2</v>
      </c>
      <c r="H73" s="49">
        <f t="shared" si="9"/>
        <v>0.16833627118644065</v>
      </c>
      <c r="M73" s="39"/>
    </row>
    <row r="74" spans="1:13" ht="15">
      <c r="A74" s="48">
        <v>0.4</v>
      </c>
      <c r="B74" s="48">
        <f t="shared" si="1"/>
        <v>0.6</v>
      </c>
      <c r="C74" s="49">
        <f t="shared" si="14"/>
        <v>1.4321999999999999</v>
      </c>
      <c r="D74" s="49">
        <f t="shared" si="14"/>
        <v>1.147</v>
      </c>
      <c r="E74" s="49">
        <f t="shared" si="14"/>
        <v>1.2585999999999999</v>
      </c>
      <c r="F74" s="49">
        <f t="shared" si="7"/>
        <v>0.2881333333333333</v>
      </c>
      <c r="G74" s="49">
        <f t="shared" si="8"/>
        <v>9.8000000000000018E-2</v>
      </c>
      <c r="H74" s="49">
        <f t="shared" si="9"/>
        <v>0.17239999999999997</v>
      </c>
      <c r="M74" s="39" t="s">
        <v>182</v>
      </c>
    </row>
    <row r="75" spans="1:13" ht="15">
      <c r="A75" s="48">
        <v>0.39</v>
      </c>
      <c r="B75" s="48">
        <f t="shared" si="1"/>
        <v>0.61</v>
      </c>
      <c r="C75" s="49">
        <f t="shared" si="14"/>
        <v>1.4559199999999999</v>
      </c>
      <c r="D75" s="49">
        <f t="shared" si="14"/>
        <v>1.1556</v>
      </c>
      <c r="E75" s="49">
        <f t="shared" si="14"/>
        <v>1.2749599999999999</v>
      </c>
      <c r="F75" s="49">
        <f t="shared" si="7"/>
        <v>0.29148983606557372</v>
      </c>
      <c r="G75" s="49">
        <f t="shared" si="8"/>
        <v>9.9481967213114739E-2</v>
      </c>
      <c r="H75" s="49">
        <f t="shared" si="9"/>
        <v>0.17579409836065565</v>
      </c>
      <c r="M75" s="39"/>
    </row>
    <row r="76" spans="1:13" ht="15">
      <c r="A76" s="48">
        <v>0.38</v>
      </c>
      <c r="B76" s="48">
        <f t="shared" si="1"/>
        <v>0.62</v>
      </c>
      <c r="C76" s="49">
        <f t="shared" si="14"/>
        <v>1.4796400000000001</v>
      </c>
      <c r="D76" s="49">
        <f t="shared" si="14"/>
        <v>1.1641999999999999</v>
      </c>
      <c r="E76" s="49">
        <f t="shared" si="14"/>
        <v>1.29132</v>
      </c>
      <c r="F76" s="49">
        <f t="shared" si="7"/>
        <v>0.29397290322580649</v>
      </c>
      <c r="G76" s="49">
        <f t="shared" si="8"/>
        <v>0.10063870967741929</v>
      </c>
      <c r="H76" s="49">
        <f t="shared" si="9"/>
        <v>0.17855096774193549</v>
      </c>
      <c r="M76" s="39" t="s">
        <v>13</v>
      </c>
    </row>
    <row r="77" spans="1:13" ht="15">
      <c r="A77" s="48">
        <v>0.37</v>
      </c>
      <c r="B77" s="48">
        <f t="shared" si="1"/>
        <v>0.63</v>
      </c>
      <c r="C77" s="49">
        <f t="shared" si="14"/>
        <v>1.50336</v>
      </c>
      <c r="D77" s="49">
        <f t="shared" si="14"/>
        <v>1.1728000000000001</v>
      </c>
      <c r="E77" s="49">
        <f t="shared" si="14"/>
        <v>1.30768</v>
      </c>
      <c r="F77" s="49">
        <f t="shared" si="7"/>
        <v>0.29562412698412699</v>
      </c>
      <c r="G77" s="49">
        <f t="shared" si="8"/>
        <v>0.10148571428571432</v>
      </c>
      <c r="H77" s="49">
        <f t="shared" si="9"/>
        <v>0.18070095238095235</v>
      </c>
      <c r="M77" s="39"/>
    </row>
    <row r="78" spans="1:13" ht="15">
      <c r="A78" s="48">
        <v>0.36</v>
      </c>
      <c r="B78" s="48">
        <f t="shared" si="1"/>
        <v>0.64</v>
      </c>
      <c r="C78" s="49">
        <f t="shared" si="14"/>
        <v>1.5270800000000002</v>
      </c>
      <c r="D78" s="49">
        <f t="shared" si="14"/>
        <v>1.1814</v>
      </c>
      <c r="E78" s="49">
        <f t="shared" si="14"/>
        <v>1.3240400000000001</v>
      </c>
      <c r="F78" s="49">
        <f t="shared" si="7"/>
        <v>0.29648250000000009</v>
      </c>
      <c r="G78" s="49">
        <f t="shared" si="8"/>
        <v>0.1020375</v>
      </c>
      <c r="H78" s="49">
        <f t="shared" si="9"/>
        <v>0.18227250000000006</v>
      </c>
      <c r="M78" s="39" t="s">
        <v>35</v>
      </c>
    </row>
    <row r="79" spans="1:13" ht="15">
      <c r="A79" s="48">
        <v>0.35</v>
      </c>
      <c r="B79" s="48">
        <f t="shared" ref="B79:B89" si="15">1-A79</f>
        <v>0.65</v>
      </c>
      <c r="C79" s="49">
        <f t="shared" si="14"/>
        <v>1.5508000000000002</v>
      </c>
      <c r="D79" s="49">
        <f t="shared" si="14"/>
        <v>1.19</v>
      </c>
      <c r="E79" s="49">
        <f t="shared" si="14"/>
        <v>1.3404</v>
      </c>
      <c r="F79" s="49">
        <f t="shared" si="7"/>
        <v>0.29658461538461545</v>
      </c>
      <c r="G79" s="49">
        <f t="shared" si="8"/>
        <v>0.10230769230769227</v>
      </c>
      <c r="H79" s="49">
        <f t="shared" si="9"/>
        <v>0.1832923076923077</v>
      </c>
      <c r="M79" s="39"/>
    </row>
    <row r="80" spans="1:13" ht="15">
      <c r="A80" s="48">
        <v>0.34</v>
      </c>
      <c r="B80" s="48">
        <f t="shared" si="15"/>
        <v>0.65999999999999992</v>
      </c>
      <c r="C80" s="49">
        <f t="shared" si="14"/>
        <v>1.5745199999999999</v>
      </c>
      <c r="D80" s="49">
        <f t="shared" si="14"/>
        <v>1.1985999999999999</v>
      </c>
      <c r="E80" s="49">
        <f t="shared" si="14"/>
        <v>1.35676</v>
      </c>
      <c r="F80" s="49">
        <f t="shared" ref="F80:F89" si="16">$A80*(C80-1)/((1-$A80)*1)</f>
        <v>0.2959648484848485</v>
      </c>
      <c r="G80" s="49">
        <f t="shared" ref="G80:G89" si="17">$A80*(D80-1)/((1-$A80)*1)</f>
        <v>0.10230909090909088</v>
      </c>
      <c r="H80" s="49">
        <f t="shared" ref="H80:H89" si="18">$A80*(E80-1)/((1-$A80)*1)</f>
        <v>0.18378545454545456</v>
      </c>
      <c r="M80" s="40" t="s">
        <v>110</v>
      </c>
    </row>
    <row r="81" spans="1:8">
      <c r="A81" s="48">
        <v>0.33</v>
      </c>
      <c r="B81" s="48">
        <f t="shared" si="15"/>
        <v>0.66999999999999993</v>
      </c>
      <c r="C81" s="49">
        <f t="shared" si="14"/>
        <v>1.5982400000000001</v>
      </c>
      <c r="D81" s="49">
        <f t="shared" si="14"/>
        <v>1.2071999999999998</v>
      </c>
      <c r="E81" s="49">
        <f t="shared" si="14"/>
        <v>1.3731200000000001</v>
      </c>
      <c r="F81" s="49">
        <f t="shared" si="16"/>
        <v>0.29465552238805981</v>
      </c>
      <c r="G81" s="49">
        <f t="shared" si="17"/>
        <v>0.10205373134328352</v>
      </c>
      <c r="H81" s="49">
        <f t="shared" si="18"/>
        <v>0.1837755223880598</v>
      </c>
    </row>
    <row r="82" spans="1:8">
      <c r="A82" s="48">
        <v>0.32</v>
      </c>
      <c r="B82" s="48">
        <f t="shared" si="15"/>
        <v>0.67999999999999994</v>
      </c>
      <c r="C82" s="49">
        <f t="shared" si="14"/>
        <v>1.6219600000000001</v>
      </c>
      <c r="D82" s="49">
        <f t="shared" si="14"/>
        <v>1.2158</v>
      </c>
      <c r="E82" s="49">
        <f t="shared" si="14"/>
        <v>1.38948</v>
      </c>
      <c r="F82" s="49">
        <f t="shared" si="16"/>
        <v>0.29268705882352947</v>
      </c>
      <c r="G82" s="49">
        <f t="shared" si="17"/>
        <v>0.10155294117647058</v>
      </c>
      <c r="H82" s="49">
        <f t="shared" si="18"/>
        <v>0.18328470588235299</v>
      </c>
    </row>
    <row r="83" spans="1:8">
      <c r="A83" s="48">
        <v>0.31</v>
      </c>
      <c r="B83" s="48">
        <f t="shared" si="15"/>
        <v>0.69</v>
      </c>
      <c r="C83" s="49">
        <f t="shared" si="14"/>
        <v>1.64568</v>
      </c>
      <c r="D83" s="49">
        <f t="shared" si="14"/>
        <v>1.2243999999999999</v>
      </c>
      <c r="E83" s="49">
        <f t="shared" si="14"/>
        <v>1.40584</v>
      </c>
      <c r="F83" s="49">
        <f t="shared" si="16"/>
        <v>0.29008811594202899</v>
      </c>
      <c r="G83" s="49">
        <f t="shared" si="17"/>
        <v>0.10081739130434779</v>
      </c>
      <c r="H83" s="49">
        <f t="shared" si="18"/>
        <v>0.18233391304347826</v>
      </c>
    </row>
    <row r="84" spans="1:8">
      <c r="A84" s="48">
        <v>0.3</v>
      </c>
      <c r="B84" s="48">
        <f t="shared" si="15"/>
        <v>0.7</v>
      </c>
      <c r="C84" s="49">
        <f t="shared" si="14"/>
        <v>1.6694</v>
      </c>
      <c r="D84" s="49">
        <f t="shared" si="14"/>
        <v>1.2330000000000001</v>
      </c>
      <c r="E84" s="49">
        <f t="shared" si="14"/>
        <v>1.4221999999999999</v>
      </c>
      <c r="F84" s="49">
        <f t="shared" si="16"/>
        <v>0.2868857142857143</v>
      </c>
      <c r="G84" s="49">
        <f t="shared" si="17"/>
        <v>9.9857142857142908E-2</v>
      </c>
      <c r="H84" s="49">
        <f t="shared" si="18"/>
        <v>0.1809428571428571</v>
      </c>
    </row>
    <row r="85" spans="1:8">
      <c r="A85" s="48">
        <v>0.28999999999999998</v>
      </c>
      <c r="B85" s="48">
        <f t="shared" si="15"/>
        <v>0.71</v>
      </c>
      <c r="C85" s="49">
        <f t="shared" si="14"/>
        <v>1.6931200000000002</v>
      </c>
      <c r="D85" s="49">
        <f t="shared" si="14"/>
        <v>1.2416</v>
      </c>
      <c r="E85" s="49">
        <f t="shared" si="14"/>
        <v>1.4385600000000001</v>
      </c>
      <c r="F85" s="49">
        <f t="shared" si="16"/>
        <v>0.28310535211267612</v>
      </c>
      <c r="G85" s="49">
        <f t="shared" si="17"/>
        <v>9.8681690140845074E-2</v>
      </c>
      <c r="H85" s="49">
        <f t="shared" si="18"/>
        <v>0.17913014084507042</v>
      </c>
    </row>
    <row r="86" spans="1:8">
      <c r="A86" s="48">
        <v>0.28000000000000003</v>
      </c>
      <c r="B86" s="48">
        <f t="shared" si="15"/>
        <v>0.72</v>
      </c>
      <c r="C86" s="49">
        <f t="shared" si="14"/>
        <v>1.7168399999999999</v>
      </c>
      <c r="D86" s="49">
        <f t="shared" si="14"/>
        <v>1.2502</v>
      </c>
      <c r="E86" s="49">
        <f t="shared" si="14"/>
        <v>1.45492</v>
      </c>
      <c r="F86" s="49">
        <f t="shared" si="16"/>
        <v>0.27877111111111114</v>
      </c>
      <c r="G86" s="49">
        <f t="shared" si="17"/>
        <v>9.7300000000000011E-2</v>
      </c>
      <c r="H86" s="49">
        <f t="shared" si="18"/>
        <v>0.17691333333333334</v>
      </c>
    </row>
    <row r="87" spans="1:8">
      <c r="A87" s="48">
        <v>0.27</v>
      </c>
      <c r="B87" s="48">
        <f t="shared" si="15"/>
        <v>0.73</v>
      </c>
      <c r="C87" s="49">
        <f t="shared" si="14"/>
        <v>1.7405599999999999</v>
      </c>
      <c r="D87" s="49">
        <f t="shared" si="14"/>
        <v>1.2587999999999999</v>
      </c>
      <c r="E87" s="49">
        <f t="shared" si="14"/>
        <v>1.4712799999999999</v>
      </c>
      <c r="F87" s="49">
        <f t="shared" si="16"/>
        <v>0.27390575342465756</v>
      </c>
      <c r="G87" s="49">
        <f t="shared" si="17"/>
        <v>9.5720547945205459E-2</v>
      </c>
      <c r="H87" s="49">
        <f t="shared" si="18"/>
        <v>0.1743090410958904</v>
      </c>
    </row>
    <row r="88" spans="1:8">
      <c r="A88" s="48">
        <v>0.26</v>
      </c>
      <c r="B88" s="48">
        <f t="shared" si="15"/>
        <v>0.74</v>
      </c>
      <c r="C88" s="49">
        <f t="shared" si="14"/>
        <v>1.7642800000000001</v>
      </c>
      <c r="D88" s="49">
        <f t="shared" si="14"/>
        <v>1.2674000000000001</v>
      </c>
      <c r="E88" s="49">
        <f t="shared" si="14"/>
        <v>1.4876400000000001</v>
      </c>
      <c r="F88" s="49">
        <f t="shared" si="16"/>
        <v>0.26853081081081087</v>
      </c>
      <c r="G88" s="49">
        <f t="shared" si="17"/>
        <v>9.3951351351351395E-2</v>
      </c>
      <c r="H88" s="49">
        <f t="shared" si="18"/>
        <v>0.17133297297297301</v>
      </c>
    </row>
    <row r="89" spans="1:8">
      <c r="A89" s="48">
        <v>0.25</v>
      </c>
      <c r="B89" s="48">
        <f t="shared" si="15"/>
        <v>0.75</v>
      </c>
      <c r="C89" s="49">
        <v>1.788</v>
      </c>
      <c r="D89" s="43">
        <v>1.276</v>
      </c>
      <c r="E89" s="43">
        <v>1.504</v>
      </c>
      <c r="F89" s="49">
        <f t="shared" si="16"/>
        <v>0.26266666666666666</v>
      </c>
      <c r="G89" s="49">
        <f t="shared" si="17"/>
        <v>9.2000000000000012E-2</v>
      </c>
      <c r="H89" s="49">
        <f t="shared" si="18"/>
        <v>0.16800000000000001</v>
      </c>
    </row>
    <row r="90" spans="1:8">
      <c r="A90" s="48"/>
      <c r="B90" s="48"/>
      <c r="C90" s="49"/>
      <c r="F90" s="49"/>
      <c r="G90" s="49"/>
      <c r="H90" s="49"/>
    </row>
    <row r="91" spans="1:8">
      <c r="A91" s="48"/>
      <c r="B91" s="48"/>
      <c r="C91" s="49"/>
      <c r="F91" s="49"/>
      <c r="G91" s="49"/>
      <c r="H91" s="49"/>
    </row>
    <row r="92" spans="1:8">
      <c r="A92" s="48"/>
      <c r="B92" s="48"/>
      <c r="C92" s="49"/>
      <c r="F92" s="49"/>
      <c r="G92" s="49"/>
      <c r="H92" s="49"/>
    </row>
    <row r="93" spans="1:8">
      <c r="A93" s="48"/>
      <c r="B93" s="48"/>
      <c r="C93" s="49"/>
      <c r="F93" s="49"/>
      <c r="G93" s="49"/>
      <c r="H93" s="49"/>
    </row>
    <row r="94" spans="1:8">
      <c r="A94" s="48"/>
      <c r="B94" s="48"/>
      <c r="C94" s="49"/>
      <c r="F94" s="49"/>
      <c r="G94" s="49"/>
      <c r="H94" s="49"/>
    </row>
    <row r="95" spans="1:8">
      <c r="A95" s="48"/>
      <c r="B95" s="48"/>
      <c r="C95" s="49"/>
      <c r="F95" s="49"/>
      <c r="G95" s="49"/>
      <c r="H95" s="49"/>
    </row>
    <row r="96" spans="1:8">
      <c r="A96" s="48"/>
      <c r="B96" s="48"/>
      <c r="C96" s="49"/>
      <c r="F96" s="49"/>
      <c r="G96" s="49"/>
      <c r="H96" s="49"/>
    </row>
    <row r="97" spans="1:8">
      <c r="A97" s="48"/>
      <c r="B97" s="48"/>
      <c r="C97" s="49"/>
      <c r="F97" s="49"/>
      <c r="G97" s="49"/>
      <c r="H97" s="49"/>
    </row>
    <row r="98" spans="1:8">
      <c r="A98" s="48"/>
      <c r="B98" s="48"/>
      <c r="C98" s="49"/>
      <c r="F98" s="49"/>
      <c r="G98" s="49"/>
      <c r="H98" s="49"/>
    </row>
    <row r="99" spans="1:8">
      <c r="A99" s="48"/>
      <c r="B99" s="48"/>
      <c r="C99" s="49"/>
      <c r="F99" s="49"/>
      <c r="G99" s="49"/>
      <c r="H99" s="49"/>
    </row>
    <row r="100" spans="1:8">
      <c r="A100" s="48"/>
      <c r="B100" s="48"/>
      <c r="C100" s="49"/>
      <c r="F100" s="49"/>
      <c r="G100" s="49"/>
      <c r="H100" s="49"/>
    </row>
    <row r="101" spans="1:8">
      <c r="A101" s="48"/>
      <c r="B101" s="48"/>
      <c r="C101" s="49"/>
      <c r="F101" s="49"/>
      <c r="G101" s="49"/>
      <c r="H101" s="49"/>
    </row>
    <row r="102" spans="1:8">
      <c r="A102" s="48"/>
      <c r="B102" s="48"/>
      <c r="C102" s="49"/>
      <c r="F102" s="49"/>
      <c r="G102" s="49"/>
      <c r="H102" s="49"/>
    </row>
    <row r="103" spans="1:8">
      <c r="A103" s="48"/>
      <c r="B103" s="48"/>
      <c r="C103" s="49"/>
      <c r="F103" s="49"/>
      <c r="G103" s="49"/>
      <c r="H103" s="49"/>
    </row>
    <row r="104" spans="1:8">
      <c r="A104" s="48"/>
      <c r="B104" s="48"/>
      <c r="C104" s="49"/>
      <c r="F104" s="49"/>
      <c r="G104" s="49"/>
      <c r="H104" s="49"/>
    </row>
    <row r="105" spans="1:8">
      <c r="A105" s="48"/>
      <c r="B105" s="48"/>
      <c r="C105" s="49"/>
      <c r="F105" s="49"/>
      <c r="G105" s="49"/>
      <c r="H105" s="49"/>
    </row>
    <row r="106" spans="1:8">
      <c r="A106" s="48"/>
      <c r="B106" s="48"/>
      <c r="C106" s="49"/>
      <c r="F106" s="49"/>
      <c r="G106" s="49"/>
      <c r="H106" s="49"/>
    </row>
    <row r="107" spans="1:8">
      <c r="A107" s="48"/>
      <c r="B107" s="48"/>
      <c r="C107" s="49"/>
      <c r="F107" s="49"/>
      <c r="G107" s="49"/>
      <c r="H107" s="49"/>
    </row>
    <row r="108" spans="1:8">
      <c r="A108" s="48"/>
      <c r="B108" s="48"/>
      <c r="C108" s="49"/>
      <c r="F108" s="49"/>
      <c r="G108" s="49"/>
      <c r="H108" s="49"/>
    </row>
    <row r="109" spans="1:8">
      <c r="A109" s="48"/>
      <c r="B109" s="48"/>
      <c r="C109" s="49"/>
      <c r="F109" s="49"/>
      <c r="G109" s="49"/>
      <c r="H109" s="49"/>
    </row>
    <row r="110" spans="1:8">
      <c r="A110" s="48"/>
      <c r="B110" s="48"/>
      <c r="C110" s="49"/>
      <c r="F110" s="49"/>
      <c r="G110" s="49"/>
      <c r="H110" s="49"/>
    </row>
    <row r="111" spans="1:8">
      <c r="A111" s="48"/>
      <c r="B111" s="48"/>
      <c r="C111" s="49"/>
      <c r="F111" s="49"/>
      <c r="G111" s="49"/>
      <c r="H111" s="49"/>
    </row>
    <row r="112" spans="1:8">
      <c r="A112" s="48"/>
      <c r="B112" s="48"/>
      <c r="C112" s="49"/>
      <c r="F112" s="49"/>
      <c r="G112" s="49"/>
      <c r="H112" s="49"/>
    </row>
    <row r="113" spans="1:8">
      <c r="A113" s="48"/>
      <c r="B113" s="48"/>
      <c r="C113" s="49"/>
      <c r="F113" s="49"/>
      <c r="G113" s="49"/>
      <c r="H113" s="49"/>
    </row>
    <row r="114" spans="1:8">
      <c r="A114" s="48"/>
      <c r="B114" s="48"/>
      <c r="C114" s="49"/>
      <c r="F114" s="49"/>
      <c r="G114" s="49"/>
      <c r="H114" s="49"/>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workbookViewId="0">
      <selection activeCell="B71" sqref="B71"/>
    </sheetView>
  </sheetViews>
  <sheetFormatPr baseColWidth="10" defaultRowHeight="13" x14ac:dyDescent="0"/>
  <cols>
    <col min="1" max="1" width="14.28515625" style="30" customWidth="1"/>
    <col min="2" max="7" width="10.7109375" style="30"/>
    <col min="8" max="8" width="12.42578125" style="30" customWidth="1"/>
    <col min="9" max="16" width="10.7109375" style="30"/>
    <col min="17" max="17" width="33.85546875" style="30" customWidth="1"/>
    <col min="18" max="16384" width="10.7109375" style="30"/>
  </cols>
  <sheetData>
    <row r="1" spans="1:11">
      <c r="A1" s="28" t="s">
        <v>23</v>
      </c>
      <c r="B1" s="28" t="s">
        <v>131</v>
      </c>
      <c r="C1" s="28"/>
      <c r="D1" s="28"/>
      <c r="E1" s="28"/>
      <c r="F1" s="28" t="s">
        <v>46</v>
      </c>
      <c r="G1" s="28" t="s">
        <v>47</v>
      </c>
      <c r="H1" s="29"/>
      <c r="I1" s="29" t="s">
        <v>111</v>
      </c>
    </row>
    <row r="2" spans="1:11">
      <c r="B2" s="31">
        <v>0.25</v>
      </c>
      <c r="C2" s="31">
        <v>0.5</v>
      </c>
      <c r="D2" s="31">
        <v>0.75</v>
      </c>
      <c r="E2" s="31">
        <v>1</v>
      </c>
      <c r="F2" s="31"/>
    </row>
    <row r="3" spans="1:11">
      <c r="A3" s="30" t="s">
        <v>112</v>
      </c>
      <c r="B3" s="30">
        <v>1.788</v>
      </c>
      <c r="C3" s="30">
        <v>1.1950000000000001</v>
      </c>
      <c r="D3" s="30">
        <v>1.1020000000000001</v>
      </c>
      <c r="E3" s="30">
        <v>1</v>
      </c>
      <c r="F3" s="32">
        <v>3.7999999999999999E-2</v>
      </c>
      <c r="G3" s="33">
        <f t="shared" ref="G3:G4" si="0">IF(10*F3&gt;1, 1, 10*F3)</f>
        <v>0.38</v>
      </c>
      <c r="H3" s="34"/>
      <c r="I3" s="35"/>
    </row>
    <row r="4" spans="1:11">
      <c r="A4" s="32" t="s">
        <v>51</v>
      </c>
      <c r="B4" s="30">
        <v>1.276</v>
      </c>
      <c r="C4" s="30">
        <v>1.0609999999999999</v>
      </c>
      <c r="D4" s="30">
        <v>1.01</v>
      </c>
      <c r="E4" s="30">
        <v>1</v>
      </c>
      <c r="F4" s="32">
        <v>3.1E-2</v>
      </c>
      <c r="G4" s="33">
        <f t="shared" si="0"/>
        <v>0.31</v>
      </c>
      <c r="H4" s="34"/>
    </row>
    <row r="5" spans="1:11">
      <c r="A5" s="32" t="s">
        <v>107</v>
      </c>
      <c r="B5" s="30">
        <v>1.504</v>
      </c>
      <c r="C5" s="30">
        <v>1.095</v>
      </c>
      <c r="D5" s="30">
        <v>1.0289999999999999</v>
      </c>
      <c r="E5" s="30">
        <v>1</v>
      </c>
      <c r="F5" s="32">
        <v>0.13500000000000001</v>
      </c>
      <c r="G5" s="33">
        <f>IF(10*F5&gt;1, 1, 10*F5)</f>
        <v>1</v>
      </c>
      <c r="H5" s="34"/>
      <c r="I5" s="30" t="s">
        <v>27</v>
      </c>
    </row>
    <row r="8" spans="1:11">
      <c r="A8" s="29" t="s">
        <v>28</v>
      </c>
    </row>
    <row r="9" spans="1:11">
      <c r="A9" s="32" t="s">
        <v>29</v>
      </c>
      <c r="B9" s="23" t="s">
        <v>17</v>
      </c>
    </row>
    <row r="10" spans="1:11">
      <c r="A10" s="30" t="s">
        <v>125</v>
      </c>
      <c r="B10" s="30" t="s">
        <v>126</v>
      </c>
    </row>
    <row r="12" spans="1:11">
      <c r="B12" s="30" t="s">
        <v>127</v>
      </c>
      <c r="E12" s="30" t="s">
        <v>128</v>
      </c>
      <c r="I12" s="52" t="s">
        <v>14</v>
      </c>
      <c r="J12" s="52"/>
      <c r="K12" s="52"/>
    </row>
    <row r="13" spans="1:11">
      <c r="A13" s="32" t="s">
        <v>78</v>
      </c>
      <c r="B13" s="30" t="s">
        <v>112</v>
      </c>
      <c r="C13" s="30" t="s">
        <v>56</v>
      </c>
      <c r="D13" s="30" t="s">
        <v>57</v>
      </c>
      <c r="E13" s="32" t="s">
        <v>112</v>
      </c>
      <c r="F13" s="32" t="s">
        <v>56</v>
      </c>
      <c r="G13" s="32" t="s">
        <v>57</v>
      </c>
      <c r="I13" s="52" t="s">
        <v>112</v>
      </c>
      <c r="J13" s="52" t="s">
        <v>56</v>
      </c>
      <c r="K13" s="52" t="s">
        <v>57</v>
      </c>
    </row>
    <row r="14" spans="1:11">
      <c r="A14" s="36">
        <v>1</v>
      </c>
      <c r="B14" s="30">
        <v>1</v>
      </c>
      <c r="C14" s="30">
        <v>1</v>
      </c>
      <c r="D14" s="30">
        <v>1</v>
      </c>
      <c r="E14" s="37" t="e">
        <f>($A14*(B14-1))/((1-$A14)*1)</f>
        <v>#DIV/0!</v>
      </c>
      <c r="F14" s="37" t="e">
        <f t="shared" ref="F14:G77" si="1">($A14*(C14-1))/((1-$A14)*1)</f>
        <v>#DIV/0!</v>
      </c>
      <c r="G14" s="37" t="e">
        <f t="shared" si="1"/>
        <v>#DIV/0!</v>
      </c>
      <c r="I14" s="52">
        <f>SUM(E15:E74)/COUNT(E15:E74)</f>
        <v>0.29291239497819632</v>
      </c>
      <c r="J14" s="52">
        <f>SUM(F15:F74)/COUNT(F15:F74)</f>
        <v>5.176908980125651E-2</v>
      </c>
      <c r="K14" s="52">
        <f>SUM(G15:G74)/COUNT(G15:G74)</f>
        <v>0.10766834351126428</v>
      </c>
    </row>
    <row r="15" spans="1:11">
      <c r="A15" s="36">
        <v>0.99</v>
      </c>
      <c r="B15" s="37">
        <f t="shared" ref="B15:D38" si="2">B$14+(B$39-B$14)/((A$14-A$39)*100)*((A$14-A15)*100)</f>
        <v>1.0040800000000001</v>
      </c>
      <c r="C15" s="37">
        <f t="shared" si="2"/>
        <v>1.0004</v>
      </c>
      <c r="D15" s="37">
        <f t="shared" si="2"/>
        <v>1.0011599999999998</v>
      </c>
      <c r="E15" s="37">
        <f t="shared" ref="E15:G78" si="3">($A15*(B15-1))/((1-$A15)*1)</f>
        <v>0.40392000000000794</v>
      </c>
      <c r="F15" s="37">
        <f t="shared" si="1"/>
        <v>3.9599999999995604E-2</v>
      </c>
      <c r="G15" s="37">
        <f t="shared" si="1"/>
        <v>0.11483999999998284</v>
      </c>
    </row>
    <row r="16" spans="1:11">
      <c r="A16" s="36">
        <v>0.98</v>
      </c>
      <c r="B16" s="37">
        <f t="shared" si="2"/>
        <v>1.0081599999999999</v>
      </c>
      <c r="C16" s="37">
        <f t="shared" si="2"/>
        <v>1.0007999999999999</v>
      </c>
      <c r="D16" s="37">
        <f t="shared" si="2"/>
        <v>1.0023199999999997</v>
      </c>
      <c r="E16" s="37">
        <f t="shared" si="3"/>
        <v>0.39983999999999698</v>
      </c>
      <c r="F16" s="37">
        <f t="shared" si="1"/>
        <v>3.9199999999995648E-2</v>
      </c>
      <c r="G16" s="37">
        <f t="shared" si="1"/>
        <v>0.11367999999998302</v>
      </c>
    </row>
    <row r="17" spans="1:7">
      <c r="A17" s="36">
        <v>0.97</v>
      </c>
      <c r="B17" s="37">
        <f t="shared" si="2"/>
        <v>1.01224</v>
      </c>
      <c r="C17" s="37">
        <f t="shared" si="2"/>
        <v>1.0012000000000001</v>
      </c>
      <c r="D17" s="37">
        <f t="shared" si="2"/>
        <v>1.0034800000000001</v>
      </c>
      <c r="E17" s="37">
        <f t="shared" si="3"/>
        <v>0.39576000000000056</v>
      </c>
      <c r="F17" s="37">
        <f t="shared" si="1"/>
        <v>3.8800000000002867E-2</v>
      </c>
      <c r="G17" s="37">
        <f t="shared" si="1"/>
        <v>0.11252000000000474</v>
      </c>
    </row>
    <row r="18" spans="1:7">
      <c r="A18" s="36">
        <v>0.96</v>
      </c>
      <c r="B18" s="37">
        <f t="shared" si="2"/>
        <v>1.0163200000000001</v>
      </c>
      <c r="C18" s="37">
        <f t="shared" si="2"/>
        <v>1.0016</v>
      </c>
      <c r="D18" s="37">
        <f t="shared" si="2"/>
        <v>1.0046400000000002</v>
      </c>
      <c r="E18" s="37">
        <f t="shared" si="3"/>
        <v>0.3916800000000023</v>
      </c>
      <c r="F18" s="37">
        <f t="shared" si="1"/>
        <v>3.8400000000001065E-2</v>
      </c>
      <c r="G18" s="37">
        <f t="shared" si="1"/>
        <v>0.11136000000000469</v>
      </c>
    </row>
    <row r="19" spans="1:7">
      <c r="A19" s="36">
        <v>0.95</v>
      </c>
      <c r="B19" s="37">
        <f t="shared" si="2"/>
        <v>1.0204</v>
      </c>
      <c r="C19" s="37">
        <f t="shared" si="2"/>
        <v>1.002</v>
      </c>
      <c r="D19" s="37">
        <f t="shared" si="2"/>
        <v>1.0058</v>
      </c>
      <c r="E19" s="37">
        <f t="shared" si="3"/>
        <v>0.38759999999999911</v>
      </c>
      <c r="F19" s="37">
        <f t="shared" si="1"/>
        <v>3.7999999999999999E-2</v>
      </c>
      <c r="G19" s="37">
        <f t="shared" si="1"/>
        <v>0.11020000000000042</v>
      </c>
    </row>
    <row r="20" spans="1:7">
      <c r="A20" s="36">
        <v>0.94</v>
      </c>
      <c r="B20" s="37">
        <f t="shared" si="2"/>
        <v>1.0244800000000001</v>
      </c>
      <c r="C20" s="37">
        <f t="shared" si="2"/>
        <v>1.0024</v>
      </c>
      <c r="D20" s="37">
        <f t="shared" si="2"/>
        <v>1.0069599999999999</v>
      </c>
      <c r="E20" s="37">
        <f t="shared" si="3"/>
        <v>0.38352000000000053</v>
      </c>
      <c r="F20" s="37">
        <f t="shared" si="1"/>
        <v>3.7599999999999308E-2</v>
      </c>
      <c r="G20" s="37">
        <f t="shared" si="1"/>
        <v>0.10903999999999762</v>
      </c>
    </row>
    <row r="21" spans="1:7">
      <c r="A21" s="36">
        <v>0.93</v>
      </c>
      <c r="B21" s="37">
        <f t="shared" si="2"/>
        <v>1.0285599999999999</v>
      </c>
      <c r="C21" s="37">
        <f t="shared" si="2"/>
        <v>1.0027999999999999</v>
      </c>
      <c r="D21" s="37">
        <f t="shared" si="2"/>
        <v>1.0081199999999997</v>
      </c>
      <c r="E21" s="37">
        <f t="shared" si="3"/>
        <v>0.37943999999999922</v>
      </c>
      <c r="F21" s="37">
        <f t="shared" si="1"/>
        <v>3.719999999999888E-2</v>
      </c>
      <c r="G21" s="37">
        <f t="shared" si="1"/>
        <v>0.10787999999999587</v>
      </c>
    </row>
    <row r="22" spans="1:7">
      <c r="A22" s="36">
        <v>0.92</v>
      </c>
      <c r="B22" s="37">
        <f t="shared" si="2"/>
        <v>1.03264</v>
      </c>
      <c r="C22" s="37">
        <f t="shared" si="2"/>
        <v>1.0032000000000001</v>
      </c>
      <c r="D22" s="37">
        <f t="shared" si="2"/>
        <v>1.0092800000000002</v>
      </c>
      <c r="E22" s="37">
        <f t="shared" si="3"/>
        <v>0.37536000000000025</v>
      </c>
      <c r="F22" s="37">
        <f t="shared" si="1"/>
        <v>3.6800000000001075E-2</v>
      </c>
      <c r="G22" s="37">
        <f t="shared" si="1"/>
        <v>0.10672000000000208</v>
      </c>
    </row>
    <row r="23" spans="1:7">
      <c r="A23" s="36">
        <v>0.91</v>
      </c>
      <c r="B23" s="37">
        <f t="shared" si="2"/>
        <v>1.0367200000000001</v>
      </c>
      <c r="C23" s="37">
        <f t="shared" si="2"/>
        <v>1.0036</v>
      </c>
      <c r="D23" s="37">
        <f t="shared" si="2"/>
        <v>1.01044</v>
      </c>
      <c r="E23" s="37">
        <f t="shared" si="3"/>
        <v>0.37128000000000105</v>
      </c>
      <c r="F23" s="37">
        <f t="shared" si="1"/>
        <v>3.6400000000000494E-2</v>
      </c>
      <c r="G23" s="37">
        <f t="shared" si="1"/>
        <v>0.10556000000000008</v>
      </c>
    </row>
    <row r="24" spans="1:7">
      <c r="A24" s="36">
        <v>0.9</v>
      </c>
      <c r="B24" s="37">
        <f t="shared" si="2"/>
        <v>1.0407999999999999</v>
      </c>
      <c r="C24" s="37">
        <f t="shared" si="2"/>
        <v>1.004</v>
      </c>
      <c r="D24" s="37">
        <f t="shared" si="2"/>
        <v>1.0116000000000001</v>
      </c>
      <c r="E24" s="37">
        <f t="shared" si="3"/>
        <v>0.36719999999999964</v>
      </c>
      <c r="F24" s="37">
        <f t="shared" si="1"/>
        <v>3.6000000000000039E-2</v>
      </c>
      <c r="G24" s="37">
        <f t="shared" si="1"/>
        <v>0.10440000000000052</v>
      </c>
    </row>
    <row r="25" spans="1:7">
      <c r="A25" s="36">
        <v>0.89</v>
      </c>
      <c r="B25" s="37">
        <f t="shared" si="2"/>
        <v>1.04488</v>
      </c>
      <c r="C25" s="37">
        <f t="shared" si="2"/>
        <v>1.0044</v>
      </c>
      <c r="D25" s="37">
        <f t="shared" si="2"/>
        <v>1.0127599999999999</v>
      </c>
      <c r="E25" s="37">
        <f t="shared" si="3"/>
        <v>0.36312000000000028</v>
      </c>
      <c r="F25" s="37">
        <f t="shared" si="1"/>
        <v>3.5599999999999674E-2</v>
      </c>
      <c r="G25" s="37">
        <f t="shared" si="1"/>
        <v>0.10323999999999905</v>
      </c>
    </row>
    <row r="26" spans="1:7">
      <c r="A26" s="36">
        <v>0.88</v>
      </c>
      <c r="B26" s="37">
        <f t="shared" si="2"/>
        <v>1.0489600000000001</v>
      </c>
      <c r="C26" s="37">
        <f t="shared" si="2"/>
        <v>1.0047999999999999</v>
      </c>
      <c r="D26" s="37">
        <f t="shared" si="2"/>
        <v>1.0139199999999997</v>
      </c>
      <c r="E26" s="37">
        <f t="shared" si="3"/>
        <v>0.35904000000000086</v>
      </c>
      <c r="F26" s="37">
        <f t="shared" si="1"/>
        <v>3.5199999999999385E-2</v>
      </c>
      <c r="G26" s="37">
        <f t="shared" si="1"/>
        <v>0.10207999999999787</v>
      </c>
    </row>
    <row r="27" spans="1:7">
      <c r="A27" s="36">
        <v>0.87</v>
      </c>
      <c r="B27" s="37">
        <f t="shared" si="2"/>
        <v>1.05304</v>
      </c>
      <c r="C27" s="37">
        <f t="shared" si="2"/>
        <v>1.0052000000000001</v>
      </c>
      <c r="D27" s="37">
        <f t="shared" si="2"/>
        <v>1.0150800000000002</v>
      </c>
      <c r="E27" s="37">
        <f t="shared" si="3"/>
        <v>0.35495999999999983</v>
      </c>
      <c r="F27" s="37">
        <f t="shared" si="1"/>
        <v>3.4800000000000622E-2</v>
      </c>
      <c r="G27" s="37">
        <f t="shared" si="1"/>
        <v>0.10092000000000136</v>
      </c>
    </row>
    <row r="28" spans="1:7">
      <c r="A28" s="36">
        <v>0.86</v>
      </c>
      <c r="B28" s="37">
        <f t="shared" si="2"/>
        <v>1.0571200000000001</v>
      </c>
      <c r="C28" s="37">
        <f t="shared" si="2"/>
        <v>1.0056</v>
      </c>
      <c r="D28" s="37">
        <f t="shared" si="2"/>
        <v>1.01624</v>
      </c>
      <c r="E28" s="37">
        <f t="shared" si="3"/>
        <v>0.3508800000000003</v>
      </c>
      <c r="F28" s="37">
        <f t="shared" si="1"/>
        <v>3.4400000000000298E-2</v>
      </c>
      <c r="G28" s="37">
        <f t="shared" si="1"/>
        <v>9.9760000000000196E-2</v>
      </c>
    </row>
    <row r="29" spans="1:7">
      <c r="A29" s="36">
        <v>0.85</v>
      </c>
      <c r="B29" s="37">
        <f t="shared" si="2"/>
        <v>1.0612000000000001</v>
      </c>
      <c r="C29" s="37">
        <f t="shared" si="2"/>
        <v>1.006</v>
      </c>
      <c r="D29" s="37">
        <f t="shared" si="2"/>
        <v>1.0173999999999999</v>
      </c>
      <c r="E29" s="37">
        <f t="shared" si="3"/>
        <v>0.34680000000000077</v>
      </c>
      <c r="F29" s="37">
        <f t="shared" si="1"/>
        <v>3.4000000000000023E-2</v>
      </c>
      <c r="G29" s="37">
        <f t="shared" si="1"/>
        <v>9.8599999999999188E-2</v>
      </c>
    </row>
    <row r="30" spans="1:7">
      <c r="A30" s="36">
        <v>0.84</v>
      </c>
      <c r="B30" s="37">
        <f t="shared" si="2"/>
        <v>1.06528</v>
      </c>
      <c r="C30" s="37">
        <f t="shared" si="2"/>
        <v>1.0064</v>
      </c>
      <c r="D30" s="37">
        <f t="shared" si="2"/>
        <v>1.0185599999999999</v>
      </c>
      <c r="E30" s="37">
        <f t="shared" si="3"/>
        <v>0.34271999999999991</v>
      </c>
      <c r="F30" s="37">
        <f t="shared" si="1"/>
        <v>3.359999999999979E-2</v>
      </c>
      <c r="G30" s="37">
        <f t="shared" si="1"/>
        <v>9.7439999999999513E-2</v>
      </c>
    </row>
    <row r="31" spans="1:7">
      <c r="A31" s="36">
        <v>0.83</v>
      </c>
      <c r="B31" s="37">
        <f t="shared" si="2"/>
        <v>1.0693600000000001</v>
      </c>
      <c r="C31" s="37">
        <f t="shared" si="2"/>
        <v>1.0067999999999999</v>
      </c>
      <c r="D31" s="37">
        <f t="shared" si="2"/>
        <v>1.0197199999999997</v>
      </c>
      <c r="E31" s="37">
        <f t="shared" si="3"/>
        <v>0.33864000000000033</v>
      </c>
      <c r="F31" s="37">
        <f t="shared" si="1"/>
        <v>3.3199999999999584E-2</v>
      </c>
      <c r="G31" s="37">
        <f t="shared" si="1"/>
        <v>9.6279999999998686E-2</v>
      </c>
    </row>
    <row r="32" spans="1:7">
      <c r="A32" s="36">
        <v>0.82</v>
      </c>
      <c r="B32" s="37">
        <f t="shared" si="2"/>
        <v>1.0734400000000002</v>
      </c>
      <c r="C32" s="37">
        <f t="shared" si="2"/>
        <v>1.0072000000000001</v>
      </c>
      <c r="D32" s="37">
        <f t="shared" si="2"/>
        <v>1.0208800000000002</v>
      </c>
      <c r="E32" s="37">
        <f t="shared" si="3"/>
        <v>0.33456000000000069</v>
      </c>
      <c r="F32" s="37">
        <f t="shared" si="1"/>
        <v>3.2800000000000419E-2</v>
      </c>
      <c r="G32" s="37">
        <f t="shared" si="1"/>
        <v>9.5120000000001023E-2</v>
      </c>
    </row>
    <row r="33" spans="1:7">
      <c r="A33" s="36">
        <v>0.81</v>
      </c>
      <c r="B33" s="37">
        <f t="shared" si="2"/>
        <v>1.07752</v>
      </c>
      <c r="C33" s="37">
        <f t="shared" si="2"/>
        <v>1.0076000000000001</v>
      </c>
      <c r="D33" s="37">
        <f t="shared" si="2"/>
        <v>1.0220400000000001</v>
      </c>
      <c r="E33" s="37">
        <f t="shared" si="3"/>
        <v>0.33048000000000027</v>
      </c>
      <c r="F33" s="37">
        <f t="shared" si="1"/>
        <v>3.2400000000000227E-2</v>
      </c>
      <c r="G33" s="37">
        <f t="shared" si="1"/>
        <v>9.3960000000000293E-2</v>
      </c>
    </row>
    <row r="34" spans="1:7">
      <c r="A34" s="36">
        <v>0.8</v>
      </c>
      <c r="B34" s="37">
        <f t="shared" si="2"/>
        <v>1.0816000000000001</v>
      </c>
      <c r="C34" s="37">
        <f t="shared" si="2"/>
        <v>1.008</v>
      </c>
      <c r="D34" s="37">
        <f t="shared" si="2"/>
        <v>1.0231999999999999</v>
      </c>
      <c r="E34" s="37">
        <f t="shared" si="3"/>
        <v>0.32640000000000058</v>
      </c>
      <c r="F34" s="37">
        <f t="shared" si="1"/>
        <v>3.2000000000000042E-2</v>
      </c>
      <c r="G34" s="37">
        <f t="shared" si="1"/>
        <v>9.2799999999999563E-2</v>
      </c>
    </row>
    <row r="35" spans="1:7">
      <c r="A35" s="36">
        <v>0.79</v>
      </c>
      <c r="B35" s="37">
        <f t="shared" si="2"/>
        <v>1.08568</v>
      </c>
      <c r="C35" s="37">
        <f t="shared" si="2"/>
        <v>1.0084</v>
      </c>
      <c r="D35" s="37">
        <f t="shared" si="2"/>
        <v>1.0243599999999997</v>
      </c>
      <c r="E35" s="37">
        <f t="shared" si="3"/>
        <v>0.32232</v>
      </c>
      <c r="F35" s="37">
        <f t="shared" si="1"/>
        <v>3.1599999999999864E-2</v>
      </c>
      <c r="G35" s="37">
        <f t="shared" si="1"/>
        <v>9.1639999999998945E-2</v>
      </c>
    </row>
    <row r="36" spans="1:7">
      <c r="A36" s="36">
        <v>0.78</v>
      </c>
      <c r="B36" s="37">
        <f t="shared" si="2"/>
        <v>1.0897600000000001</v>
      </c>
      <c r="C36" s="37">
        <f t="shared" si="2"/>
        <v>1.0087999999999999</v>
      </c>
      <c r="D36" s="37">
        <f t="shared" si="2"/>
        <v>1.0255199999999998</v>
      </c>
      <c r="E36" s="37">
        <f t="shared" si="3"/>
        <v>0.3182400000000003</v>
      </c>
      <c r="F36" s="37">
        <f t="shared" si="1"/>
        <v>3.1199999999999718E-2</v>
      </c>
      <c r="G36" s="37">
        <f t="shared" si="1"/>
        <v>9.0479999999999186E-2</v>
      </c>
    </row>
    <row r="37" spans="1:7">
      <c r="A37" s="36">
        <v>0.77</v>
      </c>
      <c r="B37" s="37">
        <f t="shared" si="2"/>
        <v>1.0938400000000001</v>
      </c>
      <c r="C37" s="37">
        <f t="shared" si="2"/>
        <v>1.0092000000000001</v>
      </c>
      <c r="D37" s="37">
        <f t="shared" si="2"/>
        <v>1.0266800000000003</v>
      </c>
      <c r="E37" s="37">
        <f t="shared" si="3"/>
        <v>0.31416000000000049</v>
      </c>
      <c r="F37" s="37">
        <f t="shared" si="1"/>
        <v>3.0800000000000327E-2</v>
      </c>
      <c r="G37" s="37">
        <f t="shared" si="1"/>
        <v>8.9320000000000871E-2</v>
      </c>
    </row>
    <row r="38" spans="1:7">
      <c r="A38" s="36">
        <v>0.76</v>
      </c>
      <c r="B38" s="37">
        <f t="shared" si="2"/>
        <v>1.09792</v>
      </c>
      <c r="C38" s="37">
        <f t="shared" si="2"/>
        <v>1.0096000000000001</v>
      </c>
      <c r="D38" s="37">
        <f t="shared" si="2"/>
        <v>1.0278400000000001</v>
      </c>
      <c r="E38" s="37">
        <f t="shared" si="3"/>
        <v>0.31008000000000002</v>
      </c>
      <c r="F38" s="37">
        <f t="shared" si="1"/>
        <v>3.040000000000017E-2</v>
      </c>
      <c r="G38" s="37">
        <f t="shared" si="1"/>
        <v>8.816000000000028E-2</v>
      </c>
    </row>
    <row r="39" spans="1:7">
      <c r="A39" s="38">
        <v>0.75</v>
      </c>
      <c r="B39" s="32">
        <v>1.1020000000000001</v>
      </c>
      <c r="C39" s="32">
        <v>1.01</v>
      </c>
      <c r="D39" s="32">
        <v>1.0289999999999999</v>
      </c>
      <c r="E39" s="37">
        <f t="shared" si="3"/>
        <v>0.30600000000000027</v>
      </c>
      <c r="F39" s="37">
        <f t="shared" si="1"/>
        <v>3.0000000000000027E-2</v>
      </c>
      <c r="G39" s="37">
        <f t="shared" si="1"/>
        <v>8.6999999999999744E-2</v>
      </c>
    </row>
    <row r="40" spans="1:7">
      <c r="A40" s="36">
        <v>0.74</v>
      </c>
      <c r="B40" s="37">
        <f t="shared" ref="B40:D63" si="4">B$39+((B$64-B$39)/((A$39-A$64)*100))*((A$39-A40)*100)</f>
        <v>1.10572</v>
      </c>
      <c r="C40" s="37">
        <f t="shared" si="4"/>
        <v>1.0120400000000001</v>
      </c>
      <c r="D40" s="37">
        <f t="shared" si="4"/>
        <v>1.0316399999999999</v>
      </c>
      <c r="E40" s="37">
        <f t="shared" si="3"/>
        <v>0.30089538461538468</v>
      </c>
      <c r="F40" s="37">
        <f t="shared" si="1"/>
        <v>3.426769230769245E-2</v>
      </c>
      <c r="G40" s="37">
        <f t="shared" si="1"/>
        <v>9.0052307692307376E-2</v>
      </c>
    </row>
    <row r="41" spans="1:7">
      <c r="A41" s="36">
        <v>0.73</v>
      </c>
      <c r="B41" s="37">
        <f t="shared" si="4"/>
        <v>1.1094400000000002</v>
      </c>
      <c r="C41" s="37">
        <f t="shared" si="4"/>
        <v>1.0140800000000001</v>
      </c>
      <c r="D41" s="37">
        <f t="shared" si="4"/>
        <v>1.0342800000000001</v>
      </c>
      <c r="E41" s="37">
        <f t="shared" si="3"/>
        <v>0.29589333333333384</v>
      </c>
      <c r="F41" s="37">
        <f t="shared" si="1"/>
        <v>3.8068148148148399E-2</v>
      </c>
      <c r="G41" s="37">
        <f t="shared" si="1"/>
        <v>9.2682962962963203E-2</v>
      </c>
    </row>
    <row r="42" spans="1:7">
      <c r="A42" s="36">
        <v>0.72</v>
      </c>
      <c r="B42" s="37">
        <f t="shared" si="4"/>
        <v>1.1131600000000001</v>
      </c>
      <c r="C42" s="37">
        <f t="shared" si="4"/>
        <v>1.0161200000000001</v>
      </c>
      <c r="D42" s="37">
        <f t="shared" si="4"/>
        <v>1.0369200000000001</v>
      </c>
      <c r="E42" s="37">
        <f t="shared" si="3"/>
        <v>0.29098285714285749</v>
      </c>
      <c r="F42" s="37">
        <f t="shared" si="1"/>
        <v>4.145142857142891E-2</v>
      </c>
      <c r="G42" s="37">
        <f t="shared" si="1"/>
        <v>9.4937142857143011E-2</v>
      </c>
    </row>
    <row r="43" spans="1:7">
      <c r="A43" s="36">
        <v>0.71</v>
      </c>
      <c r="B43" s="37">
        <f t="shared" si="4"/>
        <v>1.1168800000000001</v>
      </c>
      <c r="C43" s="37">
        <f t="shared" si="4"/>
        <v>1.01816</v>
      </c>
      <c r="D43" s="37">
        <f t="shared" si="4"/>
        <v>1.0395599999999998</v>
      </c>
      <c r="E43" s="37">
        <f t="shared" si="3"/>
        <v>0.28615448275862088</v>
      </c>
      <c r="F43" s="37">
        <f t="shared" si="1"/>
        <v>4.4460689655172296E-2</v>
      </c>
      <c r="G43" s="37">
        <f t="shared" si="1"/>
        <v>9.6853793103447813E-2</v>
      </c>
    </row>
    <row r="44" spans="1:7">
      <c r="A44" s="36">
        <v>0.7</v>
      </c>
      <c r="B44" s="37">
        <f t="shared" si="4"/>
        <v>1.1206</v>
      </c>
      <c r="C44" s="37">
        <f t="shared" si="4"/>
        <v>1.0202</v>
      </c>
      <c r="D44" s="37">
        <f t="shared" si="4"/>
        <v>1.0422</v>
      </c>
      <c r="E44" s="37">
        <f t="shared" si="3"/>
        <v>0.28140000000000004</v>
      </c>
      <c r="F44" s="37">
        <f t="shared" si="1"/>
        <v>4.7133333333333312E-2</v>
      </c>
      <c r="G44" s="37">
        <f t="shared" si="1"/>
        <v>9.8466666666666675E-2</v>
      </c>
    </row>
    <row r="45" spans="1:7">
      <c r="A45" s="36">
        <v>0.69</v>
      </c>
      <c r="B45" s="37">
        <f t="shared" si="4"/>
        <v>1.1243200000000002</v>
      </c>
      <c r="C45" s="37">
        <f t="shared" si="4"/>
        <v>1.02224</v>
      </c>
      <c r="D45" s="37">
        <f t="shared" si="4"/>
        <v>1.04484</v>
      </c>
      <c r="E45" s="37">
        <f t="shared" si="3"/>
        <v>0.27671225806451655</v>
      </c>
      <c r="F45" s="37">
        <f t="shared" si="1"/>
        <v>4.9501935483871037E-2</v>
      </c>
      <c r="G45" s="37">
        <f t="shared" si="1"/>
        <v>9.9805161290322533E-2</v>
      </c>
    </row>
    <row r="46" spans="1:7">
      <c r="A46" s="36">
        <v>0.68</v>
      </c>
      <c r="B46" s="37">
        <f t="shared" si="4"/>
        <v>1.1280400000000002</v>
      </c>
      <c r="C46" s="37">
        <f t="shared" si="4"/>
        <v>1.0242800000000001</v>
      </c>
      <c r="D46" s="37">
        <f t="shared" si="4"/>
        <v>1.04748</v>
      </c>
      <c r="E46" s="37">
        <f t="shared" si="3"/>
        <v>0.27208500000000035</v>
      </c>
      <c r="F46" s="37">
        <f t="shared" si="1"/>
        <v>5.1595000000000175E-2</v>
      </c>
      <c r="G46" s="37">
        <f t="shared" si="1"/>
        <v>0.10089499999999994</v>
      </c>
    </row>
    <row r="47" spans="1:7">
      <c r="A47" s="36">
        <v>0.67</v>
      </c>
      <c r="B47" s="37">
        <f t="shared" si="4"/>
        <v>1.1317600000000001</v>
      </c>
      <c r="C47" s="37">
        <f t="shared" si="4"/>
        <v>1.0263199999999999</v>
      </c>
      <c r="D47" s="37">
        <f t="shared" si="4"/>
        <v>1.0501199999999997</v>
      </c>
      <c r="E47" s="37">
        <f t="shared" si="3"/>
        <v>0.26751272727272751</v>
      </c>
      <c r="F47" s="37">
        <f t="shared" si="1"/>
        <v>5.3437575757575559E-2</v>
      </c>
      <c r="G47" s="37">
        <f t="shared" si="1"/>
        <v>0.10175878787878734</v>
      </c>
    </row>
    <row r="48" spans="1:7">
      <c r="A48" s="36">
        <v>0.66</v>
      </c>
      <c r="B48" s="37">
        <f t="shared" si="4"/>
        <v>1.13548</v>
      </c>
      <c r="C48" s="37">
        <f t="shared" si="4"/>
        <v>1.0283599999999999</v>
      </c>
      <c r="D48" s="37">
        <f t="shared" si="4"/>
        <v>1.0527599999999999</v>
      </c>
      <c r="E48" s="37">
        <f t="shared" si="3"/>
        <v>0.26299058823529425</v>
      </c>
      <c r="F48" s="37">
        <f t="shared" si="1"/>
        <v>5.5051764705882252E-2</v>
      </c>
      <c r="G48" s="37">
        <f t="shared" si="1"/>
        <v>0.10241647058823514</v>
      </c>
    </row>
    <row r="49" spans="1:11">
      <c r="A49" s="36">
        <v>0.65</v>
      </c>
      <c r="B49" s="37">
        <f t="shared" si="4"/>
        <v>1.1392</v>
      </c>
      <c r="C49" s="37">
        <f t="shared" si="4"/>
        <v>1.0304</v>
      </c>
      <c r="D49" s="37">
        <f t="shared" si="4"/>
        <v>1.0553999999999999</v>
      </c>
      <c r="E49" s="37">
        <f t="shared" si="3"/>
        <v>0.2585142857142857</v>
      </c>
      <c r="F49" s="37">
        <f t="shared" si="1"/>
        <v>5.6457142857142831E-2</v>
      </c>
      <c r="G49" s="37">
        <f t="shared" si="1"/>
        <v>0.10288571428571409</v>
      </c>
    </row>
    <row r="50" spans="1:11">
      <c r="A50" s="36">
        <v>0.64</v>
      </c>
      <c r="B50" s="37">
        <f t="shared" si="4"/>
        <v>1.1429200000000002</v>
      </c>
      <c r="C50" s="37">
        <f t="shared" si="4"/>
        <v>1.03244</v>
      </c>
      <c r="D50" s="37">
        <f t="shared" si="4"/>
        <v>1.0580400000000001</v>
      </c>
      <c r="E50" s="37">
        <f t="shared" si="3"/>
        <v>0.25408000000000031</v>
      </c>
      <c r="F50" s="37">
        <f t="shared" si="1"/>
        <v>5.7671111111111159E-2</v>
      </c>
      <c r="G50" s="37">
        <f t="shared" si="1"/>
        <v>0.10318222222222238</v>
      </c>
    </row>
    <row r="51" spans="1:11">
      <c r="A51" s="36">
        <v>0.63</v>
      </c>
      <c r="B51" s="37">
        <f t="shared" si="4"/>
        <v>1.1466400000000001</v>
      </c>
      <c r="C51" s="37">
        <f t="shared" si="4"/>
        <v>1.0344800000000001</v>
      </c>
      <c r="D51" s="37">
        <f t="shared" si="4"/>
        <v>1.0606800000000001</v>
      </c>
      <c r="E51" s="37">
        <f t="shared" si="3"/>
        <v>0.24968432432432452</v>
      </c>
      <c r="F51" s="37">
        <f t="shared" si="1"/>
        <v>5.8709189189189298E-2</v>
      </c>
      <c r="G51" s="37">
        <f t="shared" si="1"/>
        <v>0.10332000000000012</v>
      </c>
    </row>
    <row r="52" spans="1:11">
      <c r="A52" s="36">
        <v>0.62</v>
      </c>
      <c r="B52" s="37">
        <f t="shared" si="4"/>
        <v>1.15036</v>
      </c>
      <c r="C52" s="37">
        <f t="shared" si="4"/>
        <v>1.0365199999999999</v>
      </c>
      <c r="D52" s="37">
        <f t="shared" si="4"/>
        <v>1.0633199999999998</v>
      </c>
      <c r="E52" s="37">
        <f t="shared" si="3"/>
        <v>0.24532421052631587</v>
      </c>
      <c r="F52" s="37">
        <f t="shared" si="1"/>
        <v>5.9585263157894551E-2</v>
      </c>
      <c r="G52" s="37">
        <f t="shared" si="1"/>
        <v>0.10331157894736813</v>
      </c>
    </row>
    <row r="53" spans="1:11">
      <c r="A53" s="36">
        <v>0.61</v>
      </c>
      <c r="B53" s="37">
        <f t="shared" si="4"/>
        <v>1.15408</v>
      </c>
      <c r="C53" s="37">
        <f t="shared" si="4"/>
        <v>1.0385599999999999</v>
      </c>
      <c r="D53" s="37">
        <f t="shared" si="4"/>
        <v>1.0659599999999998</v>
      </c>
      <c r="E53" s="37">
        <f t="shared" si="3"/>
        <v>0.24099692307692305</v>
      </c>
      <c r="F53" s="37">
        <f t="shared" si="1"/>
        <v>6.0311794871794756E-2</v>
      </c>
      <c r="G53" s="37">
        <f t="shared" si="1"/>
        <v>0.10316820512820481</v>
      </c>
    </row>
    <row r="54" spans="1:11">
      <c r="A54" s="36">
        <v>0.6</v>
      </c>
      <c r="B54" s="37">
        <f t="shared" si="4"/>
        <v>1.1578000000000002</v>
      </c>
      <c r="C54" s="37">
        <f t="shared" si="4"/>
        <v>1.0406</v>
      </c>
      <c r="D54" s="37">
        <f t="shared" si="4"/>
        <v>1.0686</v>
      </c>
      <c r="E54" s="37">
        <f t="shared" si="3"/>
        <v>0.23670000000000024</v>
      </c>
      <c r="F54" s="37">
        <f t="shared" si="1"/>
        <v>6.0899999999999954E-2</v>
      </c>
      <c r="G54" s="37">
        <f t="shared" si="1"/>
        <v>0.10289999999999998</v>
      </c>
    </row>
    <row r="55" spans="1:11">
      <c r="A55" s="36">
        <v>0.59</v>
      </c>
      <c r="B55" s="37">
        <f t="shared" si="4"/>
        <v>1.1615200000000001</v>
      </c>
      <c r="C55" s="37">
        <f t="shared" si="4"/>
        <v>1.04264</v>
      </c>
      <c r="D55" s="37">
        <f t="shared" si="4"/>
        <v>1.07124</v>
      </c>
      <c r="E55" s="37">
        <f t="shared" si="3"/>
        <v>0.23243121951219525</v>
      </c>
      <c r="F55" s="37">
        <f t="shared" si="1"/>
        <v>6.1360000000000012E-2</v>
      </c>
      <c r="G55" s="37">
        <f t="shared" si="1"/>
        <v>0.10251609756097556</v>
      </c>
    </row>
    <row r="56" spans="1:11">
      <c r="A56" s="36">
        <v>0.57999999999999996</v>
      </c>
      <c r="B56" s="37">
        <f t="shared" si="4"/>
        <v>1.1652400000000001</v>
      </c>
      <c r="C56" s="37">
        <f t="shared" si="4"/>
        <v>1.0446800000000001</v>
      </c>
      <c r="D56" s="37">
        <f t="shared" si="4"/>
        <v>1.0738800000000002</v>
      </c>
      <c r="E56" s="37">
        <f t="shared" si="3"/>
        <v>0.22818857142857146</v>
      </c>
      <c r="F56" s="37">
        <f t="shared" si="1"/>
        <v>6.170095238095244E-2</v>
      </c>
      <c r="G56" s="37">
        <f t="shared" si="1"/>
        <v>0.10202476190476212</v>
      </c>
    </row>
    <row r="57" spans="1:11">
      <c r="A57" s="36">
        <v>0.56999999999999995</v>
      </c>
      <c r="B57" s="37">
        <f t="shared" si="4"/>
        <v>1.16896</v>
      </c>
      <c r="C57" s="37">
        <f t="shared" si="4"/>
        <v>1.0467199999999999</v>
      </c>
      <c r="D57" s="37">
        <f t="shared" si="4"/>
        <v>1.0765199999999999</v>
      </c>
      <c r="E57" s="37">
        <f t="shared" si="3"/>
        <v>0.2239702325581395</v>
      </c>
      <c r="F57" s="37">
        <f t="shared" si="1"/>
        <v>6.1931162790697492E-2</v>
      </c>
      <c r="G57" s="37">
        <f t="shared" si="1"/>
        <v>0.1014334883720929</v>
      </c>
    </row>
    <row r="58" spans="1:11" ht="15">
      <c r="A58" s="36">
        <v>0.56000000000000005</v>
      </c>
      <c r="B58" s="37">
        <f t="shared" si="4"/>
        <v>1.1726799999999999</v>
      </c>
      <c r="C58" s="37">
        <f t="shared" si="4"/>
        <v>1.0487599999999999</v>
      </c>
      <c r="D58" s="37">
        <f t="shared" si="4"/>
        <v>1.0791599999999999</v>
      </c>
      <c r="E58" s="37">
        <f t="shared" si="3"/>
        <v>0.21977454545454542</v>
      </c>
      <c r="F58" s="37">
        <f t="shared" si="1"/>
        <v>6.2058181818181721E-2</v>
      </c>
      <c r="G58" s="37">
        <f t="shared" si="1"/>
        <v>0.1007490909090908</v>
      </c>
      <c r="K58" s="39" t="s">
        <v>133</v>
      </c>
    </row>
    <row r="59" spans="1:11" ht="15">
      <c r="A59" s="36">
        <v>0.55000000000000004</v>
      </c>
      <c r="B59" s="37">
        <f t="shared" si="4"/>
        <v>1.1764000000000001</v>
      </c>
      <c r="C59" s="37">
        <f t="shared" si="4"/>
        <v>1.0508</v>
      </c>
      <c r="D59" s="37">
        <f t="shared" si="4"/>
        <v>1.0817999999999999</v>
      </c>
      <c r="E59" s="37">
        <f t="shared" si="3"/>
        <v>0.21560000000000015</v>
      </c>
      <c r="F59" s="37">
        <f t="shared" si="1"/>
        <v>6.2088888888888846E-2</v>
      </c>
      <c r="G59" s="37">
        <f t="shared" si="1"/>
        <v>9.9977777777777638E-2</v>
      </c>
      <c r="K59" s="39"/>
    </row>
    <row r="60" spans="1:11" ht="15">
      <c r="A60" s="36">
        <v>0.54</v>
      </c>
      <c r="B60" s="37">
        <f t="shared" si="4"/>
        <v>1.1801200000000001</v>
      </c>
      <c r="C60" s="37">
        <f t="shared" si="4"/>
        <v>1.05284</v>
      </c>
      <c r="D60" s="37">
        <f t="shared" si="4"/>
        <v>1.0844400000000001</v>
      </c>
      <c r="E60" s="37">
        <f t="shared" si="3"/>
        <v>0.21144521739130445</v>
      </c>
      <c r="F60" s="37">
        <f t="shared" si="1"/>
        <v>6.2029565217391308E-2</v>
      </c>
      <c r="G60" s="37">
        <f t="shared" si="1"/>
        <v>9.9125217391304449E-2</v>
      </c>
      <c r="K60" s="39" t="s">
        <v>134</v>
      </c>
    </row>
    <row r="61" spans="1:11" ht="15">
      <c r="A61" s="36">
        <v>0.53</v>
      </c>
      <c r="B61" s="37">
        <f t="shared" si="4"/>
        <v>1.18384</v>
      </c>
      <c r="C61" s="37">
        <f t="shared" si="4"/>
        <v>1.0548799999999998</v>
      </c>
      <c r="D61" s="37">
        <f t="shared" si="4"/>
        <v>1.0870799999999998</v>
      </c>
      <c r="E61" s="37">
        <f t="shared" si="3"/>
        <v>0.20730893617021282</v>
      </c>
      <c r="F61" s="37">
        <f t="shared" si="1"/>
        <v>6.1885957446808311E-2</v>
      </c>
      <c r="G61" s="37">
        <f t="shared" si="1"/>
        <v>9.8196595744680662E-2</v>
      </c>
      <c r="K61" s="39" t="s">
        <v>135</v>
      </c>
    </row>
    <row r="62" spans="1:11" ht="15">
      <c r="A62" s="36">
        <v>0.52</v>
      </c>
      <c r="B62" s="37">
        <f t="shared" si="4"/>
        <v>1.1875599999999999</v>
      </c>
      <c r="C62" s="37">
        <f t="shared" si="4"/>
        <v>1.0569199999999999</v>
      </c>
      <c r="D62" s="37">
        <f t="shared" si="4"/>
        <v>1.0897199999999998</v>
      </c>
      <c r="E62" s="37">
        <f t="shared" si="3"/>
        <v>0.20318999999999995</v>
      </c>
      <c r="F62" s="37">
        <f t="shared" si="1"/>
        <v>6.1663333333333181E-2</v>
      </c>
      <c r="G62" s="37">
        <f t="shared" si="1"/>
        <v>9.7196666666666445E-2</v>
      </c>
      <c r="K62" s="39"/>
    </row>
    <row r="63" spans="1:11" ht="15">
      <c r="A63" s="36">
        <v>0.51</v>
      </c>
      <c r="B63" s="37">
        <f t="shared" si="4"/>
        <v>1.1912800000000001</v>
      </c>
      <c r="C63" s="37">
        <f t="shared" si="4"/>
        <v>1.0589599999999999</v>
      </c>
      <c r="D63" s="37">
        <f t="shared" si="4"/>
        <v>1.09236</v>
      </c>
      <c r="E63" s="37">
        <f t="shared" si="3"/>
        <v>0.19908734693877564</v>
      </c>
      <c r="F63" s="37">
        <f t="shared" si="1"/>
        <v>6.1366530612244799E-2</v>
      </c>
      <c r="G63" s="37">
        <f t="shared" si="1"/>
        <v>9.6129795918367358E-2</v>
      </c>
      <c r="K63" s="39" t="s">
        <v>2</v>
      </c>
    </row>
    <row r="64" spans="1:11" ht="15">
      <c r="A64" s="36">
        <v>0.5</v>
      </c>
      <c r="B64" s="30">
        <v>1.1950000000000001</v>
      </c>
      <c r="C64" s="30">
        <v>1.0609999999999999</v>
      </c>
      <c r="D64" s="30">
        <v>1.095</v>
      </c>
      <c r="E64" s="37">
        <f t="shared" si="3"/>
        <v>0.19500000000000006</v>
      </c>
      <c r="F64" s="37">
        <f t="shared" si="1"/>
        <v>6.0999999999999943E-2</v>
      </c>
      <c r="G64" s="37">
        <f t="shared" si="1"/>
        <v>9.4999999999999973E-2</v>
      </c>
      <c r="K64" s="39"/>
    </row>
    <row r="65" spans="1:11" ht="15">
      <c r="A65" s="36">
        <v>0.49</v>
      </c>
      <c r="B65" s="37">
        <f>B$64+((B$89-B$64)/((A$64-A$89)*100))*((A$64-A65)*100)</f>
        <v>1.2183200000000001</v>
      </c>
      <c r="C65" s="37">
        <f t="shared" ref="C65:D65" si="5">C$64+((C$89-C$64)/((B$64-B$89)*100))*((B$64-B65)*100)</f>
        <v>1.0695999999999999</v>
      </c>
      <c r="D65" s="37">
        <f t="shared" si="5"/>
        <v>1.1113599999999999</v>
      </c>
      <c r="E65" s="37">
        <f t="shared" si="3"/>
        <v>0.2097584313725491</v>
      </c>
      <c r="F65" s="37">
        <f t="shared" si="1"/>
        <v>6.6870588235294001E-2</v>
      </c>
      <c r="G65" s="37">
        <f t="shared" si="1"/>
        <v>0.1069929411764705</v>
      </c>
      <c r="K65" s="39" t="s">
        <v>13</v>
      </c>
    </row>
    <row r="66" spans="1:11" ht="15">
      <c r="A66" s="36">
        <v>0.48</v>
      </c>
      <c r="B66" s="37">
        <f t="shared" ref="B66:D81" si="6">B$64+((B$89-B$64)/((A$64-A$89)*100))*((A$64-A66)*100)</f>
        <v>1.2416400000000003</v>
      </c>
      <c r="C66" s="37">
        <f t="shared" si="6"/>
        <v>1.0782</v>
      </c>
      <c r="D66" s="37">
        <f t="shared" si="6"/>
        <v>1.1277200000000001</v>
      </c>
      <c r="E66" s="37">
        <f t="shared" si="3"/>
        <v>0.22305230769230794</v>
      </c>
      <c r="F66" s="37">
        <f t="shared" si="1"/>
        <v>7.2184615384615416E-2</v>
      </c>
      <c r="G66" s="37">
        <f t="shared" si="1"/>
        <v>0.11789538461538465</v>
      </c>
      <c r="K66" s="39"/>
    </row>
    <row r="67" spans="1:11" ht="15">
      <c r="A67" s="36">
        <v>0.47</v>
      </c>
      <c r="B67" s="37">
        <f t="shared" si="6"/>
        <v>1.2649600000000003</v>
      </c>
      <c r="C67" s="37">
        <f t="shared" si="6"/>
        <v>1.0868</v>
      </c>
      <c r="D67" s="37">
        <f t="shared" si="6"/>
        <v>1.14408</v>
      </c>
      <c r="E67" s="37">
        <f t="shared" si="3"/>
        <v>0.23496452830188702</v>
      </c>
      <c r="F67" s="37">
        <f t="shared" si="1"/>
        <v>7.6973584905660364E-2</v>
      </c>
      <c r="G67" s="37">
        <f t="shared" si="1"/>
        <v>0.12776905660377355</v>
      </c>
      <c r="K67" s="39" t="s">
        <v>35</v>
      </c>
    </row>
    <row r="68" spans="1:11" ht="15">
      <c r="A68" s="36">
        <v>0.46</v>
      </c>
      <c r="B68" s="37">
        <f t="shared" si="6"/>
        <v>1.2882800000000003</v>
      </c>
      <c r="C68" s="37">
        <f t="shared" si="6"/>
        <v>1.0954000000000002</v>
      </c>
      <c r="D68" s="37">
        <f t="shared" si="6"/>
        <v>1.1604400000000004</v>
      </c>
      <c r="E68" s="37">
        <f t="shared" si="3"/>
        <v>0.2455718518518521</v>
      </c>
      <c r="F68" s="37">
        <f t="shared" si="1"/>
        <v>8.1266666666666793E-2</v>
      </c>
      <c r="G68" s="37">
        <f t="shared" si="1"/>
        <v>0.13667111111111141</v>
      </c>
      <c r="K68" s="39"/>
    </row>
    <row r="69" spans="1:11" ht="15">
      <c r="A69" s="36">
        <v>0.45</v>
      </c>
      <c r="B69" s="37">
        <f t="shared" si="6"/>
        <v>1.3116000000000005</v>
      </c>
      <c r="C69" s="37">
        <f t="shared" si="6"/>
        <v>1.1040000000000001</v>
      </c>
      <c r="D69" s="37">
        <f t="shared" si="6"/>
        <v>1.1768000000000003</v>
      </c>
      <c r="E69" s="37">
        <f t="shared" si="3"/>
        <v>0.25494545454545497</v>
      </c>
      <c r="F69" s="37">
        <f t="shared" si="1"/>
        <v>8.5090909090909161E-2</v>
      </c>
      <c r="G69" s="37">
        <f t="shared" si="1"/>
        <v>0.14465454545454567</v>
      </c>
      <c r="K69" s="40" t="s">
        <v>110</v>
      </c>
    </row>
    <row r="70" spans="1:11">
      <c r="A70" s="36">
        <v>0.44</v>
      </c>
      <c r="B70" s="37">
        <f t="shared" si="6"/>
        <v>1.3349200000000006</v>
      </c>
      <c r="C70" s="37">
        <f t="shared" si="6"/>
        <v>1.1126</v>
      </c>
      <c r="D70" s="37">
        <f t="shared" si="6"/>
        <v>1.1931600000000002</v>
      </c>
      <c r="E70" s="37">
        <f t="shared" si="3"/>
        <v>0.26315142857142898</v>
      </c>
      <c r="F70" s="37">
        <f t="shared" si="1"/>
        <v>8.847142857142859E-2</v>
      </c>
      <c r="G70" s="37">
        <f t="shared" si="1"/>
        <v>0.15176857142857159</v>
      </c>
    </row>
    <row r="71" spans="1:11">
      <c r="A71" s="36">
        <v>0.43</v>
      </c>
      <c r="B71" s="37">
        <f t="shared" si="6"/>
        <v>1.3582400000000008</v>
      </c>
      <c r="C71" s="37">
        <f t="shared" si="6"/>
        <v>1.1212000000000002</v>
      </c>
      <c r="D71" s="37">
        <f t="shared" si="6"/>
        <v>1.2095200000000004</v>
      </c>
      <c r="E71" s="37">
        <f t="shared" si="3"/>
        <v>0.27025122807017599</v>
      </c>
      <c r="F71" s="37">
        <f t="shared" si="1"/>
        <v>9.1431578947368558E-2</v>
      </c>
      <c r="G71" s="37">
        <f t="shared" si="1"/>
        <v>0.15805894736842133</v>
      </c>
    </row>
    <row r="72" spans="1:11">
      <c r="A72" s="36">
        <v>0.42</v>
      </c>
      <c r="B72" s="37">
        <f t="shared" si="6"/>
        <v>1.3815600000000008</v>
      </c>
      <c r="C72" s="37">
        <f t="shared" si="6"/>
        <v>1.1298000000000004</v>
      </c>
      <c r="D72" s="37">
        <f t="shared" si="6"/>
        <v>1.2258800000000007</v>
      </c>
      <c r="E72" s="37">
        <f t="shared" si="3"/>
        <v>0.27630206896551773</v>
      </c>
      <c r="F72" s="37">
        <f t="shared" si="1"/>
        <v>9.3993103448276105E-2</v>
      </c>
      <c r="G72" s="37">
        <f t="shared" si="1"/>
        <v>0.16356827586206946</v>
      </c>
    </row>
    <row r="73" spans="1:11">
      <c r="A73" s="36">
        <v>0.41</v>
      </c>
      <c r="B73" s="37">
        <f t="shared" si="6"/>
        <v>1.4048800000000008</v>
      </c>
      <c r="C73" s="37">
        <f t="shared" si="6"/>
        <v>1.1384000000000003</v>
      </c>
      <c r="D73" s="37">
        <f t="shared" si="6"/>
        <v>1.2422400000000007</v>
      </c>
      <c r="E73" s="37">
        <f t="shared" si="3"/>
        <v>0.28135728813559369</v>
      </c>
      <c r="F73" s="37">
        <f t="shared" si="1"/>
        <v>9.617627118644087E-2</v>
      </c>
      <c r="G73" s="37">
        <f t="shared" si="1"/>
        <v>0.16833627118644109</v>
      </c>
    </row>
    <row r="74" spans="1:11">
      <c r="A74" s="36">
        <v>0.4</v>
      </c>
      <c r="B74" s="37">
        <f t="shared" si="6"/>
        <v>1.428200000000001</v>
      </c>
      <c r="C74" s="37">
        <f t="shared" si="6"/>
        <v>1.1470000000000002</v>
      </c>
      <c r="D74" s="37">
        <f t="shared" si="6"/>
        <v>1.2586000000000004</v>
      </c>
      <c r="E74" s="37">
        <f t="shared" si="3"/>
        <v>0.28546666666666742</v>
      </c>
      <c r="F74" s="37">
        <f t="shared" si="1"/>
        <v>9.800000000000017E-2</v>
      </c>
      <c r="G74" s="37">
        <f t="shared" si="1"/>
        <v>0.17240000000000028</v>
      </c>
    </row>
    <row r="75" spans="1:11">
      <c r="A75" s="36">
        <v>0.39</v>
      </c>
      <c r="B75" s="37">
        <f t="shared" si="6"/>
        <v>1.451520000000001</v>
      </c>
      <c r="C75" s="37">
        <f t="shared" si="6"/>
        <v>1.1556000000000004</v>
      </c>
      <c r="D75" s="37">
        <f t="shared" si="6"/>
        <v>1.2749600000000008</v>
      </c>
      <c r="E75" s="37">
        <f t="shared" si="3"/>
        <v>0.28867672131147609</v>
      </c>
      <c r="F75" s="37">
        <f t="shared" si="1"/>
        <v>9.9481967213115016E-2</v>
      </c>
      <c r="G75" s="37">
        <f t="shared" si="1"/>
        <v>0.17579409836065624</v>
      </c>
    </row>
    <row r="76" spans="1:11">
      <c r="A76" s="36">
        <v>0.38</v>
      </c>
      <c r="B76" s="37">
        <f t="shared" si="6"/>
        <v>1.4748400000000013</v>
      </c>
      <c r="C76" s="37">
        <f t="shared" si="6"/>
        <v>1.1642000000000003</v>
      </c>
      <c r="D76" s="37">
        <f t="shared" si="6"/>
        <v>1.2913200000000007</v>
      </c>
      <c r="E76" s="37">
        <f t="shared" si="3"/>
        <v>0.29103096774193626</v>
      </c>
      <c r="F76" s="37">
        <f t="shared" si="1"/>
        <v>0.10063870967741957</v>
      </c>
      <c r="G76" s="37">
        <f t="shared" si="1"/>
        <v>0.17855096774193591</v>
      </c>
    </row>
    <row r="77" spans="1:11">
      <c r="A77" s="36">
        <v>0.37</v>
      </c>
      <c r="B77" s="37">
        <f t="shared" si="6"/>
        <v>1.4981600000000013</v>
      </c>
      <c r="C77" s="37">
        <f t="shared" si="6"/>
        <v>1.1728000000000005</v>
      </c>
      <c r="D77" s="37">
        <f t="shared" si="6"/>
        <v>1.3076800000000011</v>
      </c>
      <c r="E77" s="37">
        <f t="shared" si="3"/>
        <v>0.29257015873015946</v>
      </c>
      <c r="F77" s="37">
        <f t="shared" si="1"/>
        <v>0.10148571428571458</v>
      </c>
      <c r="G77" s="37">
        <f t="shared" si="1"/>
        <v>0.18070095238095299</v>
      </c>
    </row>
    <row r="78" spans="1:11">
      <c r="A78" s="36">
        <v>0.36</v>
      </c>
      <c r="B78" s="37">
        <f t="shared" si="6"/>
        <v>1.5214800000000013</v>
      </c>
      <c r="C78" s="37">
        <f t="shared" si="6"/>
        <v>1.1814000000000004</v>
      </c>
      <c r="D78" s="37">
        <f t="shared" si="6"/>
        <v>1.324040000000001</v>
      </c>
      <c r="E78" s="37">
        <f t="shared" si="3"/>
        <v>0.29333250000000072</v>
      </c>
      <c r="F78" s="37">
        <f t="shared" si="3"/>
        <v>0.10203750000000024</v>
      </c>
      <c r="G78" s="37">
        <f t="shared" si="3"/>
        <v>0.18227250000000056</v>
      </c>
    </row>
    <row r="79" spans="1:11">
      <c r="A79" s="36">
        <v>0.35</v>
      </c>
      <c r="B79" s="37">
        <f t="shared" si="6"/>
        <v>1.5448000000000015</v>
      </c>
      <c r="C79" s="37">
        <f t="shared" si="6"/>
        <v>1.1900000000000006</v>
      </c>
      <c r="D79" s="37">
        <f t="shared" si="6"/>
        <v>1.3404000000000011</v>
      </c>
      <c r="E79" s="37">
        <f t="shared" ref="E79:G89" si="7">($A79*(B79-1))/((1-$A79)*1)</f>
        <v>0.29335384615384696</v>
      </c>
      <c r="F79" s="37">
        <f t="shared" si="7"/>
        <v>0.10230769230769263</v>
      </c>
      <c r="G79" s="37">
        <f t="shared" si="7"/>
        <v>0.18329230769230831</v>
      </c>
    </row>
    <row r="80" spans="1:11">
      <c r="A80" s="36">
        <v>0.34</v>
      </c>
      <c r="B80" s="37">
        <f t="shared" si="6"/>
        <v>1.5681200000000015</v>
      </c>
      <c r="C80" s="37">
        <f t="shared" si="6"/>
        <v>1.1986000000000006</v>
      </c>
      <c r="D80" s="37">
        <f t="shared" si="6"/>
        <v>1.3567600000000011</v>
      </c>
      <c r="E80" s="37">
        <f t="shared" si="7"/>
        <v>0.29266787878787959</v>
      </c>
      <c r="F80" s="37">
        <f t="shared" si="7"/>
        <v>0.10230909090909121</v>
      </c>
      <c r="G80" s="37">
        <f t="shared" si="7"/>
        <v>0.18378545454545514</v>
      </c>
    </row>
    <row r="81" spans="1:7">
      <c r="A81" s="36">
        <v>0.33</v>
      </c>
      <c r="B81" s="37">
        <f t="shared" si="6"/>
        <v>1.5914400000000017</v>
      </c>
      <c r="C81" s="37">
        <f t="shared" si="6"/>
        <v>1.2072000000000007</v>
      </c>
      <c r="D81" s="37">
        <f t="shared" si="6"/>
        <v>1.3731200000000015</v>
      </c>
      <c r="E81" s="37">
        <f t="shared" si="7"/>
        <v>0.29130626865671733</v>
      </c>
      <c r="F81" s="37">
        <f t="shared" si="7"/>
        <v>0.10205373134328395</v>
      </c>
      <c r="G81" s="37">
        <f t="shared" si="7"/>
        <v>0.18377552238806044</v>
      </c>
    </row>
    <row r="82" spans="1:7">
      <c r="A82" s="36">
        <v>0.32</v>
      </c>
      <c r="B82" s="37">
        <f t="shared" ref="B82:D88" si="8">B$64+((B$89-B$64)/((A$64-A$89)*100))*((A$64-A82)*100)</f>
        <v>1.6147600000000017</v>
      </c>
      <c r="C82" s="37">
        <f t="shared" si="8"/>
        <v>1.2158000000000007</v>
      </c>
      <c r="D82" s="37">
        <f t="shared" si="8"/>
        <v>1.3894800000000012</v>
      </c>
      <c r="E82" s="37">
        <f t="shared" si="7"/>
        <v>0.28929882352941261</v>
      </c>
      <c r="F82" s="37">
        <f t="shared" si="7"/>
        <v>0.10155294117647092</v>
      </c>
      <c r="G82" s="37">
        <f t="shared" si="7"/>
        <v>0.18328470588235352</v>
      </c>
    </row>
    <row r="83" spans="1:7">
      <c r="A83" s="36">
        <v>0.31</v>
      </c>
      <c r="B83" s="37">
        <f t="shared" si="8"/>
        <v>1.6380800000000018</v>
      </c>
      <c r="C83" s="37">
        <f t="shared" si="8"/>
        <v>1.2244000000000006</v>
      </c>
      <c r="D83" s="37">
        <f t="shared" si="8"/>
        <v>1.4058400000000013</v>
      </c>
      <c r="E83" s="37">
        <f t="shared" si="7"/>
        <v>0.28667362318840661</v>
      </c>
      <c r="F83" s="37">
        <f t="shared" si="7"/>
        <v>0.10081739130434809</v>
      </c>
      <c r="G83" s="37">
        <f t="shared" si="7"/>
        <v>0.18233391304347887</v>
      </c>
    </row>
    <row r="84" spans="1:7">
      <c r="A84" s="36">
        <v>0.30000000000000099</v>
      </c>
      <c r="B84" s="37">
        <f t="shared" si="8"/>
        <v>1.6613999999999995</v>
      </c>
      <c r="C84" s="37">
        <f t="shared" si="8"/>
        <v>1.2329999999999999</v>
      </c>
      <c r="D84" s="37">
        <f t="shared" si="8"/>
        <v>1.4221999999999997</v>
      </c>
      <c r="E84" s="37">
        <f t="shared" si="7"/>
        <v>0.28345714285714396</v>
      </c>
      <c r="F84" s="37">
        <f t="shared" si="7"/>
        <v>9.9857142857143269E-2</v>
      </c>
      <c r="G84" s="37">
        <f t="shared" si="7"/>
        <v>0.18094285714285785</v>
      </c>
    </row>
    <row r="85" spans="1:7">
      <c r="A85" s="36">
        <v>0.29000000000000098</v>
      </c>
      <c r="B85" s="37">
        <f t="shared" si="8"/>
        <v>1.6847199999999996</v>
      </c>
      <c r="C85" s="37">
        <f t="shared" si="8"/>
        <v>1.2415999999999998</v>
      </c>
      <c r="D85" s="37">
        <f t="shared" si="8"/>
        <v>1.4385599999999996</v>
      </c>
      <c r="E85" s="37">
        <f t="shared" si="7"/>
        <v>0.27967436619718422</v>
      </c>
      <c r="F85" s="37">
        <f t="shared" si="7"/>
        <v>9.8681690140845449E-2</v>
      </c>
      <c r="G85" s="37">
        <f t="shared" si="7"/>
        <v>0.17913014084507109</v>
      </c>
    </row>
    <row r="86" spans="1:7">
      <c r="A86" s="36">
        <v>0.28000000000000103</v>
      </c>
      <c r="B86" s="37">
        <f t="shared" si="8"/>
        <v>1.7080399999999996</v>
      </c>
      <c r="C86" s="37">
        <f t="shared" si="8"/>
        <v>1.2502</v>
      </c>
      <c r="D86" s="37">
        <f t="shared" si="8"/>
        <v>1.45492</v>
      </c>
      <c r="E86" s="37">
        <f t="shared" si="7"/>
        <v>0.27534888888889009</v>
      </c>
      <c r="F86" s="37">
        <f t="shared" si="7"/>
        <v>9.7300000000000497E-2</v>
      </c>
      <c r="G86" s="37">
        <f t="shared" si="7"/>
        <v>0.1769133333333342</v>
      </c>
    </row>
    <row r="87" spans="1:7">
      <c r="A87" s="36">
        <v>0.27000000000000102</v>
      </c>
      <c r="B87" s="37">
        <f t="shared" si="8"/>
        <v>1.7313599999999998</v>
      </c>
      <c r="C87" s="37">
        <f t="shared" si="8"/>
        <v>1.2587999999999999</v>
      </c>
      <c r="D87" s="37">
        <f t="shared" si="8"/>
        <v>1.4712799999999997</v>
      </c>
      <c r="E87" s="37">
        <f t="shared" si="7"/>
        <v>0.27050301369863144</v>
      </c>
      <c r="F87" s="37">
        <f t="shared" si="7"/>
        <v>9.5720547945205944E-2</v>
      </c>
      <c r="G87" s="37">
        <f t="shared" si="7"/>
        <v>0.17430904109589121</v>
      </c>
    </row>
    <row r="88" spans="1:7">
      <c r="A88" s="36">
        <v>0.26000000000000101</v>
      </c>
      <c r="B88" s="37">
        <f t="shared" si="8"/>
        <v>1.75468</v>
      </c>
      <c r="C88" s="37">
        <f t="shared" si="8"/>
        <v>1.2674000000000001</v>
      </c>
      <c r="D88" s="37">
        <f t="shared" si="8"/>
        <v>1.4876400000000003</v>
      </c>
      <c r="E88" s="37">
        <f t="shared" si="7"/>
        <v>0.26515783783783925</v>
      </c>
      <c r="F88" s="37">
        <f t="shared" si="7"/>
        <v>9.3951351351351881E-2</v>
      </c>
      <c r="G88" s="37">
        <f t="shared" si="7"/>
        <v>0.17133297297297398</v>
      </c>
    </row>
    <row r="89" spans="1:7">
      <c r="A89" s="36">
        <v>0.250000000000001</v>
      </c>
      <c r="B89" s="30">
        <v>1.778</v>
      </c>
      <c r="C89" s="30">
        <v>1.276</v>
      </c>
      <c r="D89" s="30">
        <v>1.504</v>
      </c>
      <c r="E89" s="37">
        <f t="shared" si="7"/>
        <v>0.25933333333333475</v>
      </c>
      <c r="F89" s="37">
        <f t="shared" si="7"/>
        <v>9.2000000000000498E-2</v>
      </c>
      <c r="G89" s="37">
        <f t="shared" si="7"/>
        <v>0.1680000000000009</v>
      </c>
    </row>
    <row r="90" spans="1:7">
      <c r="A90" s="36"/>
    </row>
    <row r="91" spans="1:7">
      <c r="A91" s="36"/>
    </row>
    <row r="92" spans="1:7">
      <c r="A92" s="36"/>
    </row>
    <row r="93" spans="1:7">
      <c r="A93" s="36"/>
    </row>
    <row r="94" spans="1:7">
      <c r="A94" s="36"/>
    </row>
    <row r="95" spans="1:7">
      <c r="A95" s="36"/>
    </row>
    <row r="96" spans="1:7">
      <c r="A96" s="36"/>
    </row>
    <row r="97" spans="1:1">
      <c r="A97" s="36"/>
    </row>
    <row r="98" spans="1:1">
      <c r="A98" s="36"/>
    </row>
    <row r="99" spans="1:1">
      <c r="A99" s="36"/>
    </row>
    <row r="100" spans="1:1">
      <c r="A100" s="36"/>
    </row>
  </sheetData>
  <phoneticPr fontId="11" type="noConversion"/>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1"/>
  <sheetViews>
    <sheetView topLeftCell="A14" zoomScale="150" zoomScaleNormal="150" zoomScalePageLayoutView="150" workbookViewId="0">
      <selection activeCell="M32" sqref="M32:M40"/>
    </sheetView>
  </sheetViews>
  <sheetFormatPr baseColWidth="10" defaultRowHeight="13" x14ac:dyDescent="0"/>
  <sheetData>
    <row r="1" spans="1:2">
      <c r="A1" s="57" t="s">
        <v>222</v>
      </c>
    </row>
    <row r="3" spans="1:2">
      <c r="A3" s="58" t="s">
        <v>223</v>
      </c>
      <c r="B3" t="s">
        <v>224</v>
      </c>
    </row>
    <row r="4" spans="1:2">
      <c r="B4" t="s">
        <v>225</v>
      </c>
    </row>
    <row r="5" spans="1:2">
      <c r="B5" t="s">
        <v>226</v>
      </c>
    </row>
    <row r="20" spans="1:13">
      <c r="A20" s="58" t="s">
        <v>227</v>
      </c>
      <c r="B20" s="59" t="s">
        <v>231</v>
      </c>
    </row>
    <row r="21" spans="1:13">
      <c r="B21" s="59" t="s">
        <v>228</v>
      </c>
    </row>
    <row r="22" spans="1:13">
      <c r="B22" s="59" t="s">
        <v>230</v>
      </c>
    </row>
    <row r="25" spans="1:13">
      <c r="A25" s="57" t="s">
        <v>232</v>
      </c>
    </row>
    <row r="26" spans="1:13" s="23" customFormat="1">
      <c r="A26" s="57"/>
      <c r="L26" s="23" t="s">
        <v>258</v>
      </c>
    </row>
    <row r="27" spans="1:13">
      <c r="A27" s="58" t="s">
        <v>233</v>
      </c>
      <c r="B27" t="s">
        <v>234</v>
      </c>
      <c r="L27" t="s">
        <v>242</v>
      </c>
    </row>
    <row r="28" spans="1:13">
      <c r="A28" s="58" t="s">
        <v>227</v>
      </c>
      <c r="B28" s="23" t="s">
        <v>252</v>
      </c>
      <c r="L28" t="s">
        <v>251</v>
      </c>
    </row>
    <row r="30" spans="1:13">
      <c r="A30" t="s">
        <v>235</v>
      </c>
      <c r="B30" t="s">
        <v>236</v>
      </c>
      <c r="C30" t="s">
        <v>237</v>
      </c>
      <c r="D30" t="s">
        <v>238</v>
      </c>
      <c r="E30" t="s">
        <v>253</v>
      </c>
      <c r="F30" t="s">
        <v>254</v>
      </c>
      <c r="G30" t="s">
        <v>255</v>
      </c>
      <c r="H30" t="s">
        <v>256</v>
      </c>
      <c r="I30" t="s">
        <v>240</v>
      </c>
      <c r="J30" t="s">
        <v>241</v>
      </c>
      <c r="L30" s="59" t="s">
        <v>255</v>
      </c>
      <c r="M30" s="59" t="s">
        <v>256</v>
      </c>
    </row>
    <row r="31" spans="1:13">
      <c r="A31" t="s">
        <v>257</v>
      </c>
      <c r="B31" t="s">
        <v>243</v>
      </c>
      <c r="C31" t="s">
        <v>244</v>
      </c>
      <c r="D31" t="s">
        <v>245</v>
      </c>
      <c r="E31" t="s">
        <v>246</v>
      </c>
      <c r="F31" t="s">
        <v>247</v>
      </c>
      <c r="G31" t="s">
        <v>249</v>
      </c>
      <c r="H31" t="s">
        <v>248</v>
      </c>
      <c r="J31" t="s">
        <v>250</v>
      </c>
      <c r="L31" s="59" t="s">
        <v>275</v>
      </c>
      <c r="M31" s="59" t="s">
        <v>276</v>
      </c>
    </row>
    <row r="32" spans="1:13">
      <c r="A32">
        <v>2010</v>
      </c>
      <c r="B32">
        <v>7.2</v>
      </c>
      <c r="C32">
        <v>8.1</v>
      </c>
      <c r="D32">
        <f>B32*C32</f>
        <v>58.32</v>
      </c>
      <c r="E32">
        <v>3990000</v>
      </c>
      <c r="F32">
        <f>E32*B32</f>
        <v>28728000</v>
      </c>
      <c r="G32">
        <f>F32/(B32+D32*(1/J32))</f>
        <v>1040417.2099087354</v>
      </c>
      <c r="H32">
        <f>F32/(D32+B32*J32)</f>
        <v>364146.02346805733</v>
      </c>
      <c r="I32" t="str">
        <f>IF(G32*B32+H32*D32=F32, "ok", "ERROR!")</f>
        <v>ok</v>
      </c>
      <c r="J32">
        <f>1000/350</f>
        <v>2.8571428571428572</v>
      </c>
      <c r="L32" s="59">
        <f>0.93*G32</f>
        <v>967588.00521512388</v>
      </c>
      <c r="M32" s="59">
        <f t="shared" ref="M32:M40" si="0">0.93*H32</f>
        <v>338655.80182529334</v>
      </c>
    </row>
    <row r="33" spans="1:13">
      <c r="A33">
        <v>2015</v>
      </c>
      <c r="B33">
        <v>7.2</v>
      </c>
      <c r="C33">
        <v>8.1</v>
      </c>
      <c r="D33">
        <f t="shared" ref="D33:D40" si="1">B33*C33</f>
        <v>58.32</v>
      </c>
      <c r="E33">
        <v>3890000</v>
      </c>
      <c r="F33">
        <f t="shared" ref="F33:F40" si="2">E33*B33</f>
        <v>28008000</v>
      </c>
      <c r="G33">
        <f t="shared" ref="G33:G40" si="3">F33/(B33+D33*(1/J33))</f>
        <v>1014341.5906127772</v>
      </c>
      <c r="H33">
        <f t="shared" ref="H33:H40" si="4">F33/(D33+B33*J33)</f>
        <v>355019.55671447195</v>
      </c>
      <c r="I33" t="str">
        <f t="shared" ref="I33:I40" si="5">IF(G33*B33+H33*D33=F33, "ok", "ERROR!")</f>
        <v>ok</v>
      </c>
      <c r="J33">
        <f t="shared" ref="J33:J40" si="6">1000/350</f>
        <v>2.8571428571428572</v>
      </c>
      <c r="L33" s="59">
        <f t="shared" ref="L33:L40" si="7">0.93*G33</f>
        <v>943337.67926988285</v>
      </c>
      <c r="M33" s="59">
        <f t="shared" si="0"/>
        <v>330168.18774445896</v>
      </c>
    </row>
    <row r="34" spans="1:13">
      <c r="A34">
        <v>2020</v>
      </c>
      <c r="B34">
        <v>7.2</v>
      </c>
      <c r="C34">
        <v>8.1</v>
      </c>
      <c r="D34">
        <f t="shared" si="1"/>
        <v>58.32</v>
      </c>
      <c r="E34">
        <v>3790000</v>
      </c>
      <c r="F34">
        <f t="shared" si="2"/>
        <v>27288000</v>
      </c>
      <c r="G34">
        <f t="shared" si="3"/>
        <v>988265.97131681885</v>
      </c>
      <c r="H34">
        <f t="shared" si="4"/>
        <v>345893.08996088657</v>
      </c>
      <c r="I34" t="str">
        <f t="shared" si="5"/>
        <v>ok</v>
      </c>
      <c r="J34">
        <f t="shared" si="6"/>
        <v>2.8571428571428572</v>
      </c>
      <c r="L34" s="59">
        <f t="shared" si="7"/>
        <v>919087.35332464159</v>
      </c>
      <c r="M34" s="59">
        <f t="shared" si="0"/>
        <v>321680.57366362453</v>
      </c>
    </row>
    <row r="35" spans="1:13">
      <c r="A35">
        <v>2025</v>
      </c>
      <c r="B35">
        <v>7.2</v>
      </c>
      <c r="C35">
        <v>8.1</v>
      </c>
      <c r="D35">
        <f t="shared" si="1"/>
        <v>58.32</v>
      </c>
      <c r="E35">
        <v>3690000</v>
      </c>
      <c r="F35">
        <f t="shared" si="2"/>
        <v>26568000</v>
      </c>
      <c r="G35">
        <f t="shared" si="3"/>
        <v>962190.35202086053</v>
      </c>
      <c r="H35">
        <f t="shared" si="4"/>
        <v>336766.62320730113</v>
      </c>
      <c r="I35" t="str">
        <f t="shared" si="5"/>
        <v>ok</v>
      </c>
      <c r="J35">
        <f t="shared" si="6"/>
        <v>2.8571428571428572</v>
      </c>
      <c r="L35" s="59">
        <f t="shared" si="7"/>
        <v>894837.02737940033</v>
      </c>
      <c r="M35" s="59">
        <f t="shared" si="0"/>
        <v>313192.95958279009</v>
      </c>
    </row>
    <row r="36" spans="1:13">
      <c r="A36">
        <v>2030</v>
      </c>
      <c r="B36">
        <v>7.2</v>
      </c>
      <c r="C36">
        <v>8.1</v>
      </c>
      <c r="D36">
        <f t="shared" si="1"/>
        <v>58.32</v>
      </c>
      <c r="E36">
        <v>3590000</v>
      </c>
      <c r="F36">
        <f t="shared" si="2"/>
        <v>25848000</v>
      </c>
      <c r="G36">
        <f t="shared" si="3"/>
        <v>936114.73272490222</v>
      </c>
      <c r="H36">
        <f t="shared" si="4"/>
        <v>327640.15645371575</v>
      </c>
      <c r="I36" t="str">
        <f t="shared" si="5"/>
        <v>ok</v>
      </c>
      <c r="J36">
        <f t="shared" si="6"/>
        <v>2.8571428571428572</v>
      </c>
      <c r="L36" s="59">
        <f t="shared" si="7"/>
        <v>870586.70143415907</v>
      </c>
      <c r="M36" s="59">
        <f t="shared" si="0"/>
        <v>304705.34550195566</v>
      </c>
    </row>
    <row r="37" spans="1:13">
      <c r="A37">
        <v>2035</v>
      </c>
      <c r="B37">
        <v>7.2</v>
      </c>
      <c r="C37">
        <v>8.1</v>
      </c>
      <c r="D37">
        <f t="shared" si="1"/>
        <v>58.32</v>
      </c>
      <c r="E37">
        <v>3490000</v>
      </c>
      <c r="F37">
        <f t="shared" si="2"/>
        <v>25128000</v>
      </c>
      <c r="G37">
        <f t="shared" si="3"/>
        <v>910039.11342894402</v>
      </c>
      <c r="H37">
        <f t="shared" si="4"/>
        <v>318513.68970013037</v>
      </c>
      <c r="I37" t="str">
        <f t="shared" si="5"/>
        <v>ok</v>
      </c>
      <c r="J37">
        <f t="shared" si="6"/>
        <v>2.8571428571428572</v>
      </c>
      <c r="L37" s="59">
        <f t="shared" si="7"/>
        <v>846336.37548891804</v>
      </c>
      <c r="M37" s="59">
        <f t="shared" si="0"/>
        <v>296217.73142112128</v>
      </c>
    </row>
    <row r="38" spans="1:13">
      <c r="A38">
        <v>2040</v>
      </c>
      <c r="B38">
        <v>7.2</v>
      </c>
      <c r="C38">
        <v>8.1</v>
      </c>
      <c r="D38">
        <f t="shared" si="1"/>
        <v>58.32</v>
      </c>
      <c r="E38">
        <v>3390000</v>
      </c>
      <c r="F38">
        <f t="shared" si="2"/>
        <v>24408000</v>
      </c>
      <c r="G38">
        <f t="shared" si="3"/>
        <v>883963.49413298571</v>
      </c>
      <c r="H38">
        <f t="shared" si="4"/>
        <v>309387.22294654493</v>
      </c>
      <c r="I38" t="str">
        <f t="shared" si="5"/>
        <v>ok</v>
      </c>
      <c r="J38">
        <f t="shared" si="6"/>
        <v>2.8571428571428572</v>
      </c>
      <c r="L38" s="59">
        <f t="shared" si="7"/>
        <v>822086.04954367678</v>
      </c>
      <c r="M38" s="59">
        <f t="shared" si="0"/>
        <v>287730.11734028679</v>
      </c>
    </row>
    <row r="39" spans="1:13">
      <c r="A39">
        <v>2045</v>
      </c>
      <c r="B39">
        <v>7.2</v>
      </c>
      <c r="C39">
        <v>8.1</v>
      </c>
      <c r="D39">
        <f t="shared" si="1"/>
        <v>58.32</v>
      </c>
      <c r="E39">
        <v>3290000</v>
      </c>
      <c r="F39">
        <f t="shared" si="2"/>
        <v>23688000</v>
      </c>
      <c r="G39">
        <f t="shared" si="3"/>
        <v>857887.8748370274</v>
      </c>
      <c r="H39">
        <f t="shared" si="4"/>
        <v>300260.75619295955</v>
      </c>
      <c r="I39" t="str">
        <f t="shared" si="5"/>
        <v>ok</v>
      </c>
      <c r="J39">
        <f t="shared" si="6"/>
        <v>2.8571428571428572</v>
      </c>
      <c r="L39" s="59">
        <f t="shared" si="7"/>
        <v>797835.72359843552</v>
      </c>
      <c r="M39" s="59">
        <f t="shared" si="0"/>
        <v>279242.50325945241</v>
      </c>
    </row>
    <row r="40" spans="1:13">
      <c r="A40">
        <v>2050</v>
      </c>
      <c r="B40">
        <v>7.2</v>
      </c>
      <c r="C40">
        <v>8.1</v>
      </c>
      <c r="D40">
        <f t="shared" si="1"/>
        <v>58.32</v>
      </c>
      <c r="E40">
        <v>3190000</v>
      </c>
      <c r="F40">
        <f t="shared" si="2"/>
        <v>22968000</v>
      </c>
      <c r="G40">
        <f t="shared" si="3"/>
        <v>831812.2555410692</v>
      </c>
      <c r="H40">
        <f t="shared" si="4"/>
        <v>291134.28943937417</v>
      </c>
      <c r="I40" t="str">
        <f t="shared" si="5"/>
        <v>ok</v>
      </c>
      <c r="J40">
        <f t="shared" si="6"/>
        <v>2.8571428571428572</v>
      </c>
      <c r="L40" s="59">
        <f t="shared" si="7"/>
        <v>773585.39765319438</v>
      </c>
      <c r="M40" s="59">
        <f t="shared" si="0"/>
        <v>270754.88917861797</v>
      </c>
    </row>
    <row r="42" spans="1:13">
      <c r="A42" s="57" t="s">
        <v>259</v>
      </c>
    </row>
    <row r="44" spans="1:13">
      <c r="A44" s="58" t="s">
        <v>233</v>
      </c>
      <c r="B44" s="23" t="s">
        <v>225</v>
      </c>
    </row>
    <row r="45" spans="1:13">
      <c r="A45" s="58" t="s">
        <v>227</v>
      </c>
      <c r="B45" t="s">
        <v>266</v>
      </c>
    </row>
    <row r="47" spans="1:13">
      <c r="A47" t="s">
        <v>235</v>
      </c>
      <c r="B47" t="s">
        <v>236</v>
      </c>
      <c r="C47" t="s">
        <v>237</v>
      </c>
      <c r="D47" t="s">
        <v>238</v>
      </c>
      <c r="E47" s="23" t="s">
        <v>260</v>
      </c>
      <c r="F47" s="23" t="s">
        <v>261</v>
      </c>
      <c r="G47" t="s">
        <v>239</v>
      </c>
    </row>
    <row r="48" spans="1:13" s="23" customFormat="1">
      <c r="B48" s="23" t="s">
        <v>243</v>
      </c>
      <c r="C48" s="23" t="s">
        <v>244</v>
      </c>
      <c r="D48" s="23" t="s">
        <v>245</v>
      </c>
      <c r="E48" s="23" t="s">
        <v>262</v>
      </c>
      <c r="F48" s="23" t="s">
        <v>263</v>
      </c>
      <c r="G48" s="23" t="s">
        <v>264</v>
      </c>
      <c r="H48" s="23" t="s">
        <v>265</v>
      </c>
    </row>
    <row r="49" spans="1:8">
      <c r="A49">
        <v>2010</v>
      </c>
      <c r="B49">
        <v>135</v>
      </c>
      <c r="C49">
        <v>8</v>
      </c>
      <c r="D49">
        <f>B49*C49</f>
        <v>1080</v>
      </c>
      <c r="E49">
        <v>1000000</v>
      </c>
      <c r="F49">
        <v>125000</v>
      </c>
      <c r="G49">
        <f>E49*B49</f>
        <v>135000000</v>
      </c>
      <c r="H49">
        <f>D49*F49</f>
        <v>135000000</v>
      </c>
    </row>
    <row r="50" spans="1:8">
      <c r="A50">
        <v>2010</v>
      </c>
      <c r="B50">
        <v>135</v>
      </c>
      <c r="C50">
        <v>20</v>
      </c>
      <c r="D50" s="23">
        <f>B50*C50</f>
        <v>2700</v>
      </c>
      <c r="E50">
        <v>1250000</v>
      </c>
      <c r="F50">
        <v>62500</v>
      </c>
      <c r="G50">
        <f>B50*E50</f>
        <v>168750000</v>
      </c>
      <c r="H50">
        <f>D50*F50</f>
        <v>168750000</v>
      </c>
    </row>
    <row r="52" spans="1:8">
      <c r="A52" t="s">
        <v>267</v>
      </c>
    </row>
    <row r="53" spans="1:8">
      <c r="A53">
        <f>D50-D49</f>
        <v>1620</v>
      </c>
      <c r="C53" s="23"/>
    </row>
    <row r="54" spans="1:8">
      <c r="A54" t="s">
        <v>268</v>
      </c>
    </row>
    <row r="55" spans="1:8">
      <c r="A55">
        <f>G50-G49</f>
        <v>33750000</v>
      </c>
    </row>
    <row r="56" spans="1:8" s="23" customFormat="1"/>
    <row r="57" spans="1:8">
      <c r="A57" t="s">
        <v>269</v>
      </c>
    </row>
    <row r="58" spans="1:8">
      <c r="A58">
        <f>A55/A53</f>
        <v>20833.333333333332</v>
      </c>
    </row>
    <row r="60" spans="1:8">
      <c r="B60" t="s">
        <v>272</v>
      </c>
      <c r="C60" t="s">
        <v>273</v>
      </c>
    </row>
    <row r="61" spans="1:8">
      <c r="A61" t="s">
        <v>270</v>
      </c>
      <c r="B61">
        <f>D49*A58</f>
        <v>22500000</v>
      </c>
      <c r="C61">
        <f>G49-B61</f>
        <v>112500000</v>
      </c>
    </row>
    <row r="62" spans="1:8">
      <c r="A62" t="s">
        <v>271</v>
      </c>
      <c r="B62">
        <f>D50*A58</f>
        <v>56250000</v>
      </c>
      <c r="C62">
        <f>G50-B62</f>
        <v>112500000</v>
      </c>
    </row>
    <row r="64" spans="1:8">
      <c r="A64" t="s">
        <v>274</v>
      </c>
    </row>
    <row r="65" spans="1:2">
      <c r="A65" t="s">
        <v>270</v>
      </c>
      <c r="B65">
        <f>C61/B49</f>
        <v>833333.33333333337</v>
      </c>
    </row>
    <row r="66" spans="1:2">
      <c r="A66" t="s">
        <v>271</v>
      </c>
      <c r="B66" s="23">
        <f>C62/B50</f>
        <v>833333.33333333337</v>
      </c>
    </row>
    <row r="68" spans="1:2">
      <c r="A68" s="59" t="s">
        <v>277</v>
      </c>
      <c r="B68" s="59"/>
    </row>
    <row r="69" spans="1:2">
      <c r="A69" s="59" t="s">
        <v>255</v>
      </c>
      <c r="B69" s="59" t="s">
        <v>256</v>
      </c>
    </row>
    <row r="70" spans="1:2">
      <c r="A70" s="59" t="s">
        <v>275</v>
      </c>
      <c r="B70" s="59" t="s">
        <v>276</v>
      </c>
    </row>
    <row r="71" spans="1:2">
      <c r="A71" s="59">
        <f>0.9161*B65</f>
        <v>763416.66666666674</v>
      </c>
      <c r="B71" s="59">
        <f>0.9161*A58</f>
        <v>19085.416666666668</v>
      </c>
    </row>
  </sheetData>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generator_info</vt:lpstr>
      <vt:lpstr>Info CSV for export</vt:lpstr>
      <vt:lpstr>generator_costs</vt:lpstr>
      <vt:lpstr>Costs CSV for export</vt:lpstr>
      <vt:lpstr>spinning_reserves_penalty</vt:lpstr>
      <vt:lpstr>deep_cycling_penalty</vt:lpstr>
      <vt:lpstr>storage_params</vt:lpstr>
    </vt:vector>
  </TitlesOfParts>
  <Company>RAEL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Ana Mileva</cp:lastModifiedBy>
  <dcterms:created xsi:type="dcterms:W3CDTF">2010-02-04T00:06:32Z</dcterms:created>
  <dcterms:modified xsi:type="dcterms:W3CDTF">2013-09-19T22:57:40Z</dcterms:modified>
</cp:coreProperties>
</file>