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0" yWindow="0" windowWidth="43040" windowHeight="23840" tabRatio="572"/>
  </bookViews>
  <sheets>
    <sheet name="heat_rates" sheetId="1" r:id="rId1"/>
    <sheet name="generator_costs" sheetId="12" r:id="rId2"/>
    <sheet name="Costs CSV for export" sheetId="13" r:id="rId3"/>
    <sheet name="spinning_reserves_penalty" sheetId="11" r:id="rId4"/>
    <sheet name="deep_cycling_penalty" sheetId="10" r:id="rId5"/>
    <sheet name="storage_params" sheetId="14" r:id="rId6"/>
  </sheets>
  <definedNames>
    <definedName name="_xlnm._FilterDatabase" localSheetId="0" hidden="1">heat_rates!$A$1:$B$60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9" i="1"/>
  <c r="A14" i="1"/>
  <c r="A18" i="1"/>
  <c r="A39" i="1"/>
  <c r="A44" i="1"/>
  <c r="A36" i="1"/>
  <c r="A26" i="1"/>
  <c r="K117" i="12"/>
  <c r="F112" i="13"/>
  <c r="G112" i="13"/>
  <c r="K118" i="12"/>
  <c r="F113" i="13"/>
  <c r="G113" i="13"/>
  <c r="K119" i="12"/>
  <c r="F114" i="13"/>
  <c r="G114" i="13"/>
  <c r="K120" i="12"/>
  <c r="F115" i="13"/>
  <c r="G115" i="13"/>
  <c r="K121" i="12"/>
  <c r="F116" i="13"/>
  <c r="G116" i="13"/>
  <c r="K122" i="12"/>
  <c r="F117" i="13"/>
  <c r="G117" i="13"/>
  <c r="K123" i="12"/>
  <c r="F118" i="13"/>
  <c r="G118" i="13"/>
  <c r="K124" i="12"/>
  <c r="F119" i="13"/>
  <c r="G119" i="13"/>
  <c r="K125" i="12"/>
  <c r="F120" i="13"/>
  <c r="G120" i="13"/>
  <c r="K126" i="12"/>
  <c r="F121" i="13"/>
  <c r="G121" i="13"/>
  <c r="K127" i="12"/>
  <c r="F122" i="13"/>
  <c r="G122" i="13"/>
  <c r="K128" i="12"/>
  <c r="F123" i="13"/>
  <c r="G123" i="13"/>
  <c r="H129" i="12"/>
  <c r="K129" i="12"/>
  <c r="F124" i="13"/>
  <c r="G124" i="13"/>
  <c r="H130" i="12"/>
  <c r="K130" i="12"/>
  <c r="F125" i="13"/>
  <c r="G125" i="13"/>
  <c r="H131" i="12"/>
  <c r="K131" i="12"/>
  <c r="F126" i="13"/>
  <c r="G126" i="13"/>
  <c r="H132" i="12"/>
  <c r="K132" i="12"/>
  <c r="F127" i="13"/>
  <c r="G127" i="13"/>
  <c r="H133" i="12"/>
  <c r="K133" i="12"/>
  <c r="F128" i="13"/>
  <c r="G128" i="13"/>
  <c r="H134" i="12"/>
  <c r="K134" i="12"/>
  <c r="F129" i="13"/>
  <c r="G129" i="13"/>
  <c r="H135" i="12"/>
  <c r="K135" i="12"/>
  <c r="F130" i="13"/>
  <c r="G130" i="13"/>
  <c r="H136" i="12"/>
  <c r="K136" i="12"/>
  <c r="F131" i="13"/>
  <c r="G131" i="13"/>
  <c r="H137" i="12"/>
  <c r="K137" i="12"/>
  <c r="F132" i="13"/>
  <c r="G132" i="13"/>
  <c r="H138" i="12"/>
  <c r="K138" i="12"/>
  <c r="F133" i="13"/>
  <c r="G133" i="13"/>
  <c r="H139" i="12"/>
  <c r="K139" i="12"/>
  <c r="F134" i="13"/>
  <c r="G134" i="13"/>
  <c r="H140" i="12"/>
  <c r="K140" i="12"/>
  <c r="F135" i="13"/>
  <c r="G135" i="13"/>
  <c r="H141" i="12"/>
  <c r="K141" i="12"/>
  <c r="F136" i="13"/>
  <c r="G136" i="13"/>
  <c r="H142" i="12"/>
  <c r="K142" i="12"/>
  <c r="F137" i="13"/>
  <c r="G137" i="13"/>
  <c r="H143" i="12"/>
  <c r="K143" i="12"/>
  <c r="F138" i="13"/>
  <c r="G138" i="13"/>
  <c r="H144" i="12"/>
  <c r="K144" i="12"/>
  <c r="F139" i="13"/>
  <c r="G139" i="13"/>
  <c r="K145" i="12"/>
  <c r="F140" i="13"/>
  <c r="G140" i="13"/>
  <c r="H146" i="12"/>
  <c r="K146" i="12"/>
  <c r="F141" i="13"/>
  <c r="G141" i="13"/>
  <c r="K147" i="12"/>
  <c r="F142" i="13"/>
  <c r="G142" i="13"/>
  <c r="K148" i="12"/>
  <c r="F143" i="13"/>
  <c r="G143" i="13"/>
  <c r="K149" i="12"/>
  <c r="F144" i="13"/>
  <c r="G144" i="13"/>
  <c r="K150" i="12"/>
  <c r="F145" i="13"/>
  <c r="G145" i="13"/>
  <c r="K151" i="12"/>
  <c r="F146" i="13"/>
  <c r="G146" i="13"/>
  <c r="K152" i="12"/>
  <c r="F147" i="13"/>
  <c r="G147" i="13"/>
  <c r="K153" i="12"/>
  <c r="F148" i="13"/>
  <c r="G148" i="13"/>
  <c r="K154" i="12"/>
  <c r="F149" i="13"/>
  <c r="G149" i="13"/>
  <c r="K155" i="12"/>
  <c r="F150" i="13"/>
  <c r="G150" i="13"/>
  <c r="K156" i="12"/>
  <c r="F151" i="13"/>
  <c r="G151" i="13"/>
  <c r="K157" i="12"/>
  <c r="F152" i="13"/>
  <c r="G152" i="13"/>
  <c r="K158" i="12"/>
  <c r="F153" i="13"/>
  <c r="G153" i="13"/>
  <c r="K159" i="12"/>
  <c r="F154" i="13"/>
  <c r="G154" i="13"/>
  <c r="K160" i="12"/>
  <c r="F155" i="13"/>
  <c r="G155" i="13"/>
  <c r="K161" i="12"/>
  <c r="F156" i="13"/>
  <c r="G156" i="13"/>
  <c r="K162" i="12"/>
  <c r="F157" i="13"/>
  <c r="G157" i="13"/>
  <c r="K163" i="12"/>
  <c r="F158" i="13"/>
  <c r="G158" i="13"/>
  <c r="E164" i="12"/>
  <c r="K164" i="12"/>
  <c r="F159" i="13"/>
  <c r="G159" i="13"/>
  <c r="E165" i="12"/>
  <c r="K165" i="12"/>
  <c r="F160" i="13"/>
  <c r="G160" i="13"/>
  <c r="E166" i="12"/>
  <c r="K166" i="12"/>
  <c r="F161" i="13"/>
  <c r="G161" i="13"/>
  <c r="E167" i="12"/>
  <c r="K167" i="12"/>
  <c r="F162" i="13"/>
  <c r="G162" i="13"/>
  <c r="E168" i="12"/>
  <c r="K168" i="12"/>
  <c r="F163" i="13"/>
  <c r="G163" i="13"/>
  <c r="E169" i="12"/>
  <c r="K169" i="12"/>
  <c r="F164" i="13"/>
  <c r="G164" i="13"/>
  <c r="E170" i="12"/>
  <c r="K170" i="12"/>
  <c r="F165" i="13"/>
  <c r="G165" i="13"/>
  <c r="E171" i="12"/>
  <c r="K171" i="12"/>
  <c r="F166" i="13"/>
  <c r="G166" i="13"/>
  <c r="B33" i="1"/>
  <c r="H172" i="12"/>
  <c r="E172" i="12"/>
  <c r="K172" i="12"/>
  <c r="F167" i="13"/>
  <c r="G167" i="13"/>
  <c r="H173" i="12"/>
  <c r="E173" i="12"/>
  <c r="K173" i="12"/>
  <c r="F168" i="13"/>
  <c r="G168" i="13"/>
  <c r="H174" i="12"/>
  <c r="E174" i="12"/>
  <c r="K174" i="12"/>
  <c r="F169" i="13"/>
  <c r="G169" i="13"/>
  <c r="H175" i="12"/>
  <c r="E175" i="12"/>
  <c r="K175" i="12"/>
  <c r="F170" i="13"/>
  <c r="G170" i="13"/>
  <c r="H176" i="12"/>
  <c r="E176" i="12"/>
  <c r="K176" i="12"/>
  <c r="F171" i="13"/>
  <c r="G171" i="13"/>
  <c r="H177" i="12"/>
  <c r="E177" i="12"/>
  <c r="K177" i="12"/>
  <c r="F172" i="13"/>
  <c r="G172" i="13"/>
  <c r="H178" i="12"/>
  <c r="E178" i="12"/>
  <c r="K178" i="12"/>
  <c r="F173" i="13"/>
  <c r="G173" i="13"/>
  <c r="E179" i="12"/>
  <c r="K179" i="12"/>
  <c r="F174" i="13"/>
  <c r="G174" i="13"/>
  <c r="H180" i="12"/>
  <c r="E180" i="12"/>
  <c r="K180" i="12"/>
  <c r="F175" i="13"/>
  <c r="G175" i="13"/>
  <c r="H181" i="12"/>
  <c r="E181" i="12"/>
  <c r="K181" i="12"/>
  <c r="F176" i="13"/>
  <c r="G176" i="13"/>
  <c r="H182" i="12"/>
  <c r="E182" i="12"/>
  <c r="K182" i="12"/>
  <c r="F177" i="13"/>
  <c r="G177" i="13"/>
  <c r="H183" i="12"/>
  <c r="E183" i="12"/>
  <c r="K183" i="12"/>
  <c r="F178" i="13"/>
  <c r="G178" i="13"/>
  <c r="H184" i="12"/>
  <c r="E184" i="12"/>
  <c r="K184" i="12"/>
  <c r="F179" i="13"/>
  <c r="G179" i="13"/>
  <c r="H185" i="12"/>
  <c r="E185" i="12"/>
  <c r="K185" i="12"/>
  <c r="F180" i="13"/>
  <c r="G180" i="13"/>
  <c r="H186" i="12"/>
  <c r="E186" i="12"/>
  <c r="K186" i="12"/>
  <c r="F181" i="13"/>
  <c r="G181" i="13"/>
  <c r="H187" i="12"/>
  <c r="E187" i="12"/>
  <c r="K187" i="12"/>
  <c r="F182" i="13"/>
  <c r="G182" i="13"/>
  <c r="H188" i="12"/>
  <c r="E188" i="12"/>
  <c r="K188" i="12"/>
  <c r="F183" i="13"/>
  <c r="G183" i="13"/>
  <c r="H189" i="12"/>
  <c r="E189" i="12"/>
  <c r="K189" i="12"/>
  <c r="F184" i="13"/>
  <c r="G184" i="13"/>
  <c r="H190" i="12"/>
  <c r="E190" i="12"/>
  <c r="K190" i="12"/>
  <c r="F185" i="13"/>
  <c r="G185" i="13"/>
  <c r="H191" i="12"/>
  <c r="E191" i="12"/>
  <c r="K191" i="12"/>
  <c r="F186" i="13"/>
  <c r="G186" i="13"/>
  <c r="H192" i="12"/>
  <c r="E192" i="12"/>
  <c r="K192" i="12"/>
  <c r="F187" i="13"/>
  <c r="G187" i="13"/>
  <c r="H193" i="12"/>
  <c r="E193" i="12"/>
  <c r="K193" i="12"/>
  <c r="F188" i="13"/>
  <c r="G188" i="13"/>
  <c r="H194" i="12"/>
  <c r="E194" i="12"/>
  <c r="K194" i="12"/>
  <c r="F189" i="13"/>
  <c r="G189" i="13"/>
  <c r="H195" i="12"/>
  <c r="E195" i="12"/>
  <c r="K195" i="12"/>
  <c r="F190" i="13"/>
  <c r="G190" i="13"/>
  <c r="H196" i="12"/>
  <c r="E196" i="12"/>
  <c r="K196" i="12"/>
  <c r="F191" i="13"/>
  <c r="G191" i="13"/>
  <c r="K197" i="12"/>
  <c r="F192" i="13"/>
  <c r="G192" i="13"/>
  <c r="K198" i="12"/>
  <c r="F193" i="13"/>
  <c r="G193" i="13"/>
  <c r="K199" i="12"/>
  <c r="F194" i="13"/>
  <c r="G194" i="13"/>
  <c r="K200" i="12"/>
  <c r="F195" i="13"/>
  <c r="G195" i="13"/>
  <c r="K201" i="12"/>
  <c r="F196" i="13"/>
  <c r="G196" i="13"/>
  <c r="K202" i="12"/>
  <c r="F197" i="13"/>
  <c r="G197" i="13"/>
  <c r="K203" i="12"/>
  <c r="F198" i="13"/>
  <c r="G198" i="13"/>
  <c r="K204" i="12"/>
  <c r="F199" i="13"/>
  <c r="G199" i="13"/>
  <c r="K205" i="12"/>
  <c r="F200" i="13"/>
  <c r="G200" i="13"/>
  <c r="H206" i="12"/>
  <c r="K206" i="12"/>
  <c r="F201" i="13"/>
  <c r="G201" i="13"/>
  <c r="H207" i="12"/>
  <c r="K207" i="12"/>
  <c r="F202" i="13"/>
  <c r="G202" i="13"/>
  <c r="H208" i="12"/>
  <c r="K208" i="12"/>
  <c r="F203" i="13"/>
  <c r="G203" i="13"/>
  <c r="H209" i="12"/>
  <c r="K209" i="12"/>
  <c r="F204" i="13"/>
  <c r="G204" i="13"/>
  <c r="H210" i="12"/>
  <c r="K210" i="12"/>
  <c r="F205" i="13"/>
  <c r="G205" i="13"/>
  <c r="H211" i="12"/>
  <c r="K211" i="12"/>
  <c r="F206" i="13"/>
  <c r="G206" i="13"/>
  <c r="H212" i="12"/>
  <c r="K212" i="12"/>
  <c r="F207" i="13"/>
  <c r="G207" i="13"/>
  <c r="H213" i="12"/>
  <c r="K213" i="12"/>
  <c r="F208" i="13"/>
  <c r="G208" i="13"/>
  <c r="H214" i="12"/>
  <c r="K214" i="12"/>
  <c r="F209" i="13"/>
  <c r="G209" i="13"/>
  <c r="H215" i="12"/>
  <c r="K215" i="12"/>
  <c r="F210" i="13"/>
  <c r="G210" i="13"/>
  <c r="H216" i="12"/>
  <c r="K216" i="12"/>
  <c r="F211" i="13"/>
  <c r="G211" i="13"/>
  <c r="K217" i="12"/>
  <c r="F212" i="13"/>
  <c r="G212" i="13"/>
  <c r="K218" i="12"/>
  <c r="F213" i="13"/>
  <c r="G213" i="13"/>
  <c r="H219" i="12"/>
  <c r="E219" i="12"/>
  <c r="K219" i="12"/>
  <c r="F214" i="13"/>
  <c r="G214" i="13"/>
  <c r="H220" i="12"/>
  <c r="E220" i="12"/>
  <c r="K220" i="12"/>
  <c r="F215" i="13"/>
  <c r="G215" i="13"/>
  <c r="H221" i="12"/>
  <c r="E221" i="12"/>
  <c r="K221" i="12"/>
  <c r="F216" i="13"/>
  <c r="G216" i="13"/>
  <c r="H222" i="12"/>
  <c r="E222" i="12"/>
  <c r="K222" i="12"/>
  <c r="F217" i="13"/>
  <c r="G217" i="13"/>
  <c r="H223" i="12"/>
  <c r="E223" i="12"/>
  <c r="K223" i="12"/>
  <c r="F218" i="13"/>
  <c r="G218" i="13"/>
  <c r="H224" i="12"/>
  <c r="E224" i="12"/>
  <c r="K224" i="12"/>
  <c r="F219" i="13"/>
  <c r="G219" i="13"/>
  <c r="H225" i="12"/>
  <c r="E225" i="12"/>
  <c r="K225" i="12"/>
  <c r="F220" i="13"/>
  <c r="G220" i="13"/>
  <c r="H226" i="12"/>
  <c r="E226" i="12"/>
  <c r="K226" i="12"/>
  <c r="F221" i="13"/>
  <c r="G221" i="13"/>
  <c r="H227" i="12"/>
  <c r="E227" i="12"/>
  <c r="K227" i="12"/>
  <c r="F222" i="13"/>
  <c r="G222" i="13"/>
  <c r="K228" i="12"/>
  <c r="F223" i="13"/>
  <c r="G223" i="13"/>
  <c r="H229" i="12"/>
  <c r="K229" i="12"/>
  <c r="F224" i="13"/>
  <c r="G224" i="13"/>
  <c r="H230" i="12"/>
  <c r="E230" i="12"/>
  <c r="K230" i="12"/>
  <c r="F225" i="13"/>
  <c r="G225" i="13"/>
  <c r="H231" i="12"/>
  <c r="E231" i="12"/>
  <c r="K231" i="12"/>
  <c r="F226" i="13"/>
  <c r="G226" i="13"/>
  <c r="H232" i="12"/>
  <c r="E232" i="12"/>
  <c r="K232" i="12"/>
  <c r="F227" i="13"/>
  <c r="G227" i="13"/>
  <c r="H233" i="12"/>
  <c r="E233" i="12"/>
  <c r="K233" i="12"/>
  <c r="F228" i="13"/>
  <c r="G228" i="13"/>
  <c r="H234" i="12"/>
  <c r="E234" i="12"/>
  <c r="K234" i="12"/>
  <c r="F229" i="13"/>
  <c r="G229" i="13"/>
  <c r="H235" i="12"/>
  <c r="E235" i="12"/>
  <c r="K235" i="12"/>
  <c r="F230" i="13"/>
  <c r="G230" i="13"/>
  <c r="H236" i="12"/>
  <c r="E236" i="12"/>
  <c r="K236" i="12"/>
  <c r="F231" i="13"/>
  <c r="G231" i="13"/>
  <c r="H237" i="12"/>
  <c r="E237" i="12"/>
  <c r="K237" i="12"/>
  <c r="F232" i="13"/>
  <c r="G232" i="13"/>
  <c r="E238" i="12"/>
  <c r="K238" i="12"/>
  <c r="F233" i="13"/>
  <c r="G233" i="13"/>
  <c r="E239" i="12"/>
  <c r="K239" i="12"/>
  <c r="F234" i="13"/>
  <c r="G234" i="13"/>
  <c r="E240" i="12"/>
  <c r="K240" i="12"/>
  <c r="F235" i="13"/>
  <c r="G235" i="13"/>
  <c r="E241" i="12"/>
  <c r="K241" i="12"/>
  <c r="F236" i="13"/>
  <c r="G236" i="13"/>
  <c r="E242" i="12"/>
  <c r="K242" i="12"/>
  <c r="F237" i="13"/>
  <c r="G237" i="13"/>
  <c r="E243" i="12"/>
  <c r="K243" i="12"/>
  <c r="F238" i="13"/>
  <c r="G238" i="13"/>
  <c r="E244" i="12"/>
  <c r="K244" i="12"/>
  <c r="F239" i="13"/>
  <c r="G239" i="13"/>
  <c r="E245" i="12"/>
  <c r="K245" i="12"/>
  <c r="F240" i="13"/>
  <c r="G240" i="13"/>
  <c r="E246" i="12"/>
  <c r="K246" i="12"/>
  <c r="F241" i="13"/>
  <c r="G241" i="13"/>
  <c r="E247" i="12"/>
  <c r="K247" i="12"/>
  <c r="F242" i="13"/>
  <c r="G242" i="13"/>
  <c r="E248" i="12"/>
  <c r="K248" i="12"/>
  <c r="F243" i="13"/>
  <c r="G243" i="13"/>
  <c r="E249" i="12"/>
  <c r="K249" i="12"/>
  <c r="F244" i="13"/>
  <c r="G244" i="13"/>
  <c r="E250" i="12"/>
  <c r="K250" i="12"/>
  <c r="F245" i="13"/>
  <c r="G245" i="13"/>
  <c r="E251" i="12"/>
  <c r="K251" i="12"/>
  <c r="F246" i="13"/>
  <c r="G246" i="13"/>
  <c r="E252" i="12"/>
  <c r="K252" i="12"/>
  <c r="F247" i="13"/>
  <c r="G247" i="13"/>
  <c r="E253" i="12"/>
  <c r="K253" i="12"/>
  <c r="F248" i="13"/>
  <c r="G248" i="13"/>
  <c r="E254" i="12"/>
  <c r="K254" i="12"/>
  <c r="F249" i="13"/>
  <c r="G249" i="13"/>
  <c r="E255" i="12"/>
  <c r="K255" i="12"/>
  <c r="F250" i="13"/>
  <c r="G250" i="13"/>
  <c r="E256" i="12"/>
  <c r="K256" i="12"/>
  <c r="F251" i="13"/>
  <c r="G251" i="13"/>
  <c r="E257" i="12"/>
  <c r="K257" i="12"/>
  <c r="F252" i="13"/>
  <c r="G252" i="13"/>
  <c r="E258" i="12"/>
  <c r="K258" i="12"/>
  <c r="F253" i="13"/>
  <c r="G253" i="13"/>
  <c r="E259" i="12"/>
  <c r="K259" i="12"/>
  <c r="F254" i="13"/>
  <c r="G254" i="13"/>
  <c r="E260" i="12"/>
  <c r="K260" i="12"/>
  <c r="F255" i="13"/>
  <c r="G255" i="13"/>
  <c r="E261" i="12"/>
  <c r="K261" i="12"/>
  <c r="F256" i="13"/>
  <c r="G256" i="13"/>
  <c r="E262" i="12"/>
  <c r="K262" i="12"/>
  <c r="F257" i="13"/>
  <c r="G257" i="13"/>
  <c r="E263" i="12"/>
  <c r="K263" i="12"/>
  <c r="F258" i="13"/>
  <c r="G258" i="13"/>
  <c r="E264" i="12"/>
  <c r="K264" i="12"/>
  <c r="F259" i="13"/>
  <c r="G259" i="13"/>
  <c r="E265" i="12"/>
  <c r="K265" i="12"/>
  <c r="F260" i="13"/>
  <c r="G260" i="13"/>
  <c r="E266" i="12"/>
  <c r="K266" i="12"/>
  <c r="F261" i="13"/>
  <c r="G261" i="13"/>
  <c r="E267" i="12"/>
  <c r="K267" i="12"/>
  <c r="F262" i="13"/>
  <c r="G262" i="13"/>
  <c r="E268" i="12"/>
  <c r="K268" i="12"/>
  <c r="F263" i="13"/>
  <c r="G263" i="13"/>
  <c r="E269" i="12"/>
  <c r="K269" i="12"/>
  <c r="F264" i="13"/>
  <c r="G264" i="13"/>
  <c r="E270" i="12"/>
  <c r="K270" i="12"/>
  <c r="F265" i="13"/>
  <c r="G265" i="13"/>
  <c r="E271" i="12"/>
  <c r="K271" i="12"/>
  <c r="F266" i="13"/>
  <c r="G266" i="13"/>
  <c r="E272" i="12"/>
  <c r="K272" i="12"/>
  <c r="F267" i="13"/>
  <c r="G267" i="13"/>
  <c r="E273" i="12"/>
  <c r="K273" i="12"/>
  <c r="F268" i="13"/>
  <c r="G268" i="13"/>
  <c r="E274" i="12"/>
  <c r="K274" i="12"/>
  <c r="F269" i="13"/>
  <c r="G269" i="13"/>
  <c r="E275" i="12"/>
  <c r="K275" i="12"/>
  <c r="F270" i="13"/>
  <c r="G270" i="13"/>
  <c r="E276" i="12"/>
  <c r="K276" i="12"/>
  <c r="F271" i="13"/>
  <c r="G271" i="13"/>
  <c r="E277" i="12"/>
  <c r="K277" i="12"/>
  <c r="F272" i="13"/>
  <c r="G272" i="13"/>
  <c r="E278" i="12"/>
  <c r="K278" i="12"/>
  <c r="F273" i="13"/>
  <c r="G273" i="13"/>
  <c r="E279" i="12"/>
  <c r="K279" i="12"/>
  <c r="F274" i="13"/>
  <c r="G274" i="13"/>
  <c r="E280" i="12"/>
  <c r="K280" i="12"/>
  <c r="F275" i="13"/>
  <c r="G275" i="13"/>
  <c r="E281" i="12"/>
  <c r="K281" i="12"/>
  <c r="F276" i="13"/>
  <c r="G276" i="13"/>
  <c r="E282" i="12"/>
  <c r="K282" i="12"/>
  <c r="F277" i="13"/>
  <c r="G277" i="13"/>
  <c r="E283" i="12"/>
  <c r="K283" i="12"/>
  <c r="F278" i="13"/>
  <c r="G278" i="13"/>
  <c r="E284" i="12"/>
  <c r="K284" i="12"/>
  <c r="F279" i="13"/>
  <c r="G279" i="13"/>
  <c r="E285" i="12"/>
  <c r="K285" i="12"/>
  <c r="F280" i="13"/>
  <c r="G280" i="13"/>
  <c r="E286" i="12"/>
  <c r="K286" i="12"/>
  <c r="F281" i="13"/>
  <c r="G281" i="13"/>
  <c r="E287" i="12"/>
  <c r="K287" i="12"/>
  <c r="F282" i="13"/>
  <c r="G282" i="13"/>
  <c r="E288" i="12"/>
  <c r="K288" i="12"/>
  <c r="F283" i="13"/>
  <c r="G283" i="13"/>
  <c r="E289" i="12"/>
  <c r="K289" i="12"/>
  <c r="F284" i="13"/>
  <c r="G284" i="13"/>
  <c r="E290" i="12"/>
  <c r="K290" i="12"/>
  <c r="F285" i="13"/>
  <c r="G285" i="13"/>
  <c r="E291" i="12"/>
  <c r="K291" i="12"/>
  <c r="F286" i="13"/>
  <c r="G286" i="13"/>
  <c r="E292" i="12"/>
  <c r="K292" i="12"/>
  <c r="F287" i="13"/>
  <c r="G287" i="13"/>
  <c r="E293" i="12"/>
  <c r="K293" i="12"/>
  <c r="F288" i="13"/>
  <c r="G288" i="13"/>
  <c r="E294" i="12"/>
  <c r="K294" i="12"/>
  <c r="F289" i="13"/>
  <c r="G289" i="13"/>
  <c r="E295" i="12"/>
  <c r="K295" i="12"/>
  <c r="F290" i="13"/>
  <c r="G290" i="13"/>
  <c r="E296" i="12"/>
  <c r="K296" i="12"/>
  <c r="F291" i="13"/>
  <c r="G291" i="13"/>
  <c r="E297" i="12"/>
  <c r="K297" i="12"/>
  <c r="F292" i="13"/>
  <c r="G292" i="13"/>
  <c r="E298" i="12"/>
  <c r="K298" i="12"/>
  <c r="F293" i="13"/>
  <c r="G293" i="13"/>
  <c r="E299" i="12"/>
  <c r="K299" i="12"/>
  <c r="F294" i="13"/>
  <c r="G294" i="13"/>
  <c r="E300" i="12"/>
  <c r="K300" i="12"/>
  <c r="F295" i="13"/>
  <c r="G295" i="13"/>
  <c r="E301" i="12"/>
  <c r="K301" i="12"/>
  <c r="F296" i="13"/>
  <c r="G296" i="13"/>
  <c r="E302" i="12"/>
  <c r="K302" i="12"/>
  <c r="F297" i="13"/>
  <c r="G297" i="13"/>
  <c r="E303" i="12"/>
  <c r="K303" i="12"/>
  <c r="F298" i="13"/>
  <c r="G298" i="13"/>
  <c r="E304" i="12"/>
  <c r="K304" i="12"/>
  <c r="F299" i="13"/>
  <c r="G299" i="13"/>
  <c r="E305" i="12"/>
  <c r="K305" i="12"/>
  <c r="F300" i="13"/>
  <c r="G300" i="13"/>
  <c r="E306" i="12"/>
  <c r="K306" i="12"/>
  <c r="F301" i="13"/>
  <c r="G301" i="13"/>
  <c r="E307" i="12"/>
  <c r="K307" i="12"/>
  <c r="F302" i="13"/>
  <c r="G302" i="13"/>
  <c r="E308" i="12"/>
  <c r="K308" i="12"/>
  <c r="F303" i="13"/>
  <c r="G303" i="13"/>
  <c r="E309" i="12"/>
  <c r="K309" i="12"/>
  <c r="F304" i="13"/>
  <c r="G304" i="13"/>
  <c r="E310" i="12"/>
  <c r="K310" i="12"/>
  <c r="F305" i="13"/>
  <c r="G305" i="13"/>
  <c r="E311" i="12"/>
  <c r="K311" i="12"/>
  <c r="F306" i="13"/>
  <c r="G306" i="13"/>
  <c r="E312" i="12"/>
  <c r="K312" i="12"/>
  <c r="F307" i="13"/>
  <c r="G307" i="13"/>
  <c r="E313" i="12"/>
  <c r="K313" i="12"/>
  <c r="F308" i="13"/>
  <c r="G308" i="13"/>
  <c r="E314" i="12"/>
  <c r="K314" i="12"/>
  <c r="F309" i="13"/>
  <c r="G309" i="13"/>
  <c r="E315" i="12"/>
  <c r="K315" i="12"/>
  <c r="F310" i="13"/>
  <c r="G310" i="13"/>
  <c r="E316" i="12"/>
  <c r="K316" i="12"/>
  <c r="F311" i="13"/>
  <c r="G311" i="13"/>
  <c r="E317" i="12"/>
  <c r="K317" i="12"/>
  <c r="F312" i="13"/>
  <c r="G312" i="13"/>
  <c r="E318" i="12"/>
  <c r="K318" i="12"/>
  <c r="F313" i="13"/>
  <c r="G313" i="13"/>
  <c r="E319" i="12"/>
  <c r="K319" i="12"/>
  <c r="F314" i="13"/>
  <c r="G314" i="13"/>
  <c r="E320" i="12"/>
  <c r="K320" i="12"/>
  <c r="F315" i="13"/>
  <c r="G315" i="13"/>
  <c r="E321" i="12"/>
  <c r="K321" i="12"/>
  <c r="F316" i="13"/>
  <c r="G316" i="13"/>
  <c r="E322" i="12"/>
  <c r="K322" i="12"/>
  <c r="F317" i="13"/>
  <c r="G317" i="13"/>
  <c r="F318" i="13"/>
  <c r="G318" i="13"/>
  <c r="F319" i="13"/>
  <c r="G319" i="13"/>
  <c r="F320" i="13"/>
  <c r="G320" i="13"/>
  <c r="F321" i="13"/>
  <c r="G321" i="13"/>
  <c r="F322" i="13"/>
  <c r="G322" i="13"/>
  <c r="F323" i="13"/>
  <c r="G323" i="13"/>
  <c r="F324" i="13"/>
  <c r="G324" i="13"/>
  <c r="F325" i="13"/>
  <c r="G325" i="13"/>
  <c r="F326" i="13"/>
  <c r="G326" i="13"/>
  <c r="B11" i="1"/>
  <c r="H42" i="12"/>
  <c r="H43" i="12"/>
  <c r="H44" i="12"/>
  <c r="H62" i="12"/>
  <c r="K62" i="12"/>
  <c r="F57" i="13"/>
  <c r="G57" i="13"/>
  <c r="H45" i="12"/>
  <c r="H63" i="12"/>
  <c r="K63" i="12"/>
  <c r="F58" i="13"/>
  <c r="G58" i="13"/>
  <c r="H46" i="12"/>
  <c r="H64" i="12"/>
  <c r="K64" i="12"/>
  <c r="F59" i="13"/>
  <c r="G59" i="13"/>
  <c r="H47" i="12"/>
  <c r="H65" i="12"/>
  <c r="K65" i="12"/>
  <c r="F60" i="13"/>
  <c r="G60" i="13"/>
  <c r="H48" i="12"/>
  <c r="H66" i="12"/>
  <c r="K66" i="12"/>
  <c r="F61" i="13"/>
  <c r="G61" i="13"/>
  <c r="H49" i="12"/>
  <c r="H67" i="12"/>
  <c r="K67" i="12"/>
  <c r="F62" i="13"/>
  <c r="G62" i="13"/>
  <c r="H61" i="12"/>
  <c r="H68" i="12"/>
  <c r="K68" i="12"/>
  <c r="F63" i="13"/>
  <c r="G63" i="13"/>
  <c r="H69" i="12"/>
  <c r="K69" i="12"/>
  <c r="F64" i="13"/>
  <c r="G64" i="13"/>
  <c r="H70" i="12"/>
  <c r="K70" i="12"/>
  <c r="F65" i="13"/>
  <c r="G65" i="13"/>
  <c r="H71" i="12"/>
  <c r="K71" i="12"/>
  <c r="F66" i="13"/>
  <c r="G66" i="13"/>
  <c r="H72" i="12"/>
  <c r="K72" i="12"/>
  <c r="F67" i="13"/>
  <c r="G67" i="13"/>
  <c r="H73" i="12"/>
  <c r="K73" i="12"/>
  <c r="F68" i="13"/>
  <c r="G68" i="13"/>
  <c r="H74" i="12"/>
  <c r="K74" i="12"/>
  <c r="F69" i="13"/>
  <c r="G69" i="13"/>
  <c r="H59" i="12"/>
  <c r="H75" i="12"/>
  <c r="K75" i="12"/>
  <c r="F70" i="13"/>
  <c r="G70" i="13"/>
  <c r="H76" i="12"/>
  <c r="K76" i="12"/>
  <c r="F71" i="13"/>
  <c r="G71" i="13"/>
  <c r="H77" i="12"/>
  <c r="K77" i="12"/>
  <c r="F72" i="13"/>
  <c r="G72" i="13"/>
  <c r="H78" i="12"/>
  <c r="K78" i="12"/>
  <c r="F73" i="13"/>
  <c r="G73" i="13"/>
  <c r="H79" i="12"/>
  <c r="K79" i="12"/>
  <c r="F74" i="13"/>
  <c r="G74" i="13"/>
  <c r="H80" i="12"/>
  <c r="K80" i="12"/>
  <c r="F75" i="13"/>
  <c r="G75" i="13"/>
  <c r="H81" i="12"/>
  <c r="K81" i="12"/>
  <c r="F76" i="13"/>
  <c r="G76" i="13"/>
  <c r="H82" i="12"/>
  <c r="K82" i="12"/>
  <c r="F77" i="13"/>
  <c r="G77" i="13"/>
  <c r="H83" i="12"/>
  <c r="K83" i="12"/>
  <c r="F78" i="13"/>
  <c r="G78" i="13"/>
  <c r="H84" i="12"/>
  <c r="K84" i="12"/>
  <c r="F79" i="13"/>
  <c r="G79" i="13"/>
  <c r="H85" i="12"/>
  <c r="K85" i="12"/>
  <c r="F80" i="13"/>
  <c r="G80" i="13"/>
  <c r="H86" i="12"/>
  <c r="K86" i="12"/>
  <c r="F81" i="13"/>
  <c r="G81" i="13"/>
  <c r="H87" i="12"/>
  <c r="K87" i="12"/>
  <c r="F82" i="13"/>
  <c r="G82" i="13"/>
  <c r="H88" i="12"/>
  <c r="K88" i="12"/>
  <c r="F83" i="13"/>
  <c r="G83" i="13"/>
  <c r="H89" i="12"/>
  <c r="K89" i="12"/>
  <c r="F84" i="13"/>
  <c r="G84" i="13"/>
  <c r="H90" i="12"/>
  <c r="K90" i="12"/>
  <c r="F85" i="13"/>
  <c r="G85" i="13"/>
  <c r="H91" i="12"/>
  <c r="K91" i="12"/>
  <c r="F86" i="13"/>
  <c r="G86" i="13"/>
  <c r="H92" i="12"/>
  <c r="K92" i="12"/>
  <c r="F87" i="13"/>
  <c r="G87" i="13"/>
  <c r="K93" i="12"/>
  <c r="F88" i="13"/>
  <c r="G88" i="13"/>
  <c r="K94" i="12"/>
  <c r="F89" i="13"/>
  <c r="G89" i="13"/>
  <c r="H95" i="12"/>
  <c r="K95" i="12"/>
  <c r="F90" i="13"/>
  <c r="G90" i="13"/>
  <c r="H96" i="12"/>
  <c r="K96" i="12"/>
  <c r="F91" i="13"/>
  <c r="G91" i="13"/>
  <c r="H97" i="12"/>
  <c r="K97" i="12"/>
  <c r="F92" i="13"/>
  <c r="G92" i="13"/>
  <c r="H98" i="12"/>
  <c r="K98" i="12"/>
  <c r="F93" i="13"/>
  <c r="G93" i="13"/>
  <c r="H99" i="12"/>
  <c r="K99" i="12"/>
  <c r="F94" i="13"/>
  <c r="G94" i="13"/>
  <c r="H100" i="12"/>
  <c r="K100" i="12"/>
  <c r="F95" i="13"/>
  <c r="G95" i="13"/>
  <c r="H101" i="12"/>
  <c r="K101" i="12"/>
  <c r="F96" i="13"/>
  <c r="G96" i="13"/>
  <c r="H102" i="12"/>
  <c r="K102" i="12"/>
  <c r="F97" i="13"/>
  <c r="G97" i="13"/>
  <c r="H103" i="12"/>
  <c r="K103" i="12"/>
  <c r="F98" i="13"/>
  <c r="G98" i="13"/>
  <c r="K27" i="12"/>
  <c r="K9" i="12"/>
  <c r="K104" i="12"/>
  <c r="F99" i="13"/>
  <c r="G99" i="13"/>
  <c r="K28" i="12"/>
  <c r="K10" i="12"/>
  <c r="K105" i="12"/>
  <c r="F100" i="13"/>
  <c r="G100" i="13"/>
  <c r="K29" i="12"/>
  <c r="K11" i="12"/>
  <c r="K106" i="12"/>
  <c r="F101" i="13"/>
  <c r="G101" i="13"/>
  <c r="K30" i="12"/>
  <c r="K12" i="12"/>
  <c r="K107" i="12"/>
  <c r="F102" i="13"/>
  <c r="G102" i="13"/>
  <c r="K31" i="12"/>
  <c r="K13" i="12"/>
  <c r="K108" i="12"/>
  <c r="F103" i="13"/>
  <c r="G103" i="13"/>
  <c r="K32" i="12"/>
  <c r="K14" i="12"/>
  <c r="K109" i="12"/>
  <c r="F104" i="13"/>
  <c r="G104" i="13"/>
  <c r="K33" i="12"/>
  <c r="K15" i="12"/>
  <c r="K110" i="12"/>
  <c r="F105" i="13"/>
  <c r="G105" i="13"/>
  <c r="H111" i="12"/>
  <c r="E111" i="12"/>
  <c r="K111" i="12"/>
  <c r="F106" i="13"/>
  <c r="G106" i="13"/>
  <c r="H60" i="12"/>
  <c r="H112" i="12"/>
  <c r="E112" i="12"/>
  <c r="K112" i="12"/>
  <c r="F107" i="13"/>
  <c r="G107" i="13"/>
  <c r="K113" i="12"/>
  <c r="F108" i="13"/>
  <c r="G108" i="13"/>
  <c r="K114" i="12"/>
  <c r="F109" i="13"/>
  <c r="G109" i="13"/>
  <c r="K115" i="12"/>
  <c r="F110" i="13"/>
  <c r="G110" i="13"/>
  <c r="K116" i="12"/>
  <c r="F111" i="13"/>
  <c r="G111" i="13"/>
  <c r="K7" i="12"/>
  <c r="F2" i="13"/>
  <c r="G2" i="13"/>
  <c r="K8" i="12"/>
  <c r="F3" i="13"/>
  <c r="G3" i="13"/>
  <c r="F4" i="13"/>
  <c r="G4" i="13"/>
  <c r="F5" i="13"/>
  <c r="G5" i="13"/>
  <c r="F6" i="13"/>
  <c r="G6" i="13"/>
  <c r="F7" i="13"/>
  <c r="G7" i="13"/>
  <c r="F8" i="13"/>
  <c r="G8" i="13"/>
  <c r="F9" i="13"/>
  <c r="G9" i="13"/>
  <c r="F10" i="13"/>
  <c r="G10" i="13"/>
  <c r="K16" i="12"/>
  <c r="F11" i="13"/>
  <c r="G11" i="13"/>
  <c r="K17" i="12"/>
  <c r="F12" i="13"/>
  <c r="G12" i="13"/>
  <c r="K18" i="12"/>
  <c r="F13" i="13"/>
  <c r="G13" i="13"/>
  <c r="K19" i="12"/>
  <c r="F14" i="13"/>
  <c r="G14" i="13"/>
  <c r="K20" i="12"/>
  <c r="F15" i="13"/>
  <c r="G15" i="13"/>
  <c r="K21" i="12"/>
  <c r="F16" i="13"/>
  <c r="G16" i="13"/>
  <c r="K22" i="12"/>
  <c r="F17" i="13"/>
  <c r="G17" i="13"/>
  <c r="K23" i="12"/>
  <c r="F18" i="13"/>
  <c r="G18" i="13"/>
  <c r="K24" i="12"/>
  <c r="F19" i="13"/>
  <c r="G19" i="13"/>
  <c r="K25" i="12"/>
  <c r="F20" i="13"/>
  <c r="G20" i="13"/>
  <c r="K26" i="12"/>
  <c r="F21" i="13"/>
  <c r="G21" i="13"/>
  <c r="F22" i="13"/>
  <c r="G22" i="13"/>
  <c r="F23" i="13"/>
  <c r="G23" i="13"/>
  <c r="F24" i="13"/>
  <c r="G24" i="13"/>
  <c r="F25" i="13"/>
  <c r="G25" i="13"/>
  <c r="F26" i="13"/>
  <c r="G26" i="13"/>
  <c r="F27" i="13"/>
  <c r="G27" i="13"/>
  <c r="F28" i="13"/>
  <c r="G28" i="13"/>
  <c r="K34" i="12"/>
  <c r="F29" i="13"/>
  <c r="G29" i="13"/>
  <c r="K35" i="12"/>
  <c r="F30" i="13"/>
  <c r="G30" i="13"/>
  <c r="K36" i="12"/>
  <c r="F31" i="13"/>
  <c r="G31" i="13"/>
  <c r="K37" i="12"/>
  <c r="F32" i="13"/>
  <c r="G32" i="13"/>
  <c r="K38" i="12"/>
  <c r="F33" i="13"/>
  <c r="G33" i="13"/>
  <c r="K39" i="12"/>
  <c r="F34" i="13"/>
  <c r="G34" i="13"/>
  <c r="K40" i="12"/>
  <c r="F35" i="13"/>
  <c r="G35" i="13"/>
  <c r="K41" i="12"/>
  <c r="F36" i="13"/>
  <c r="G36" i="13"/>
  <c r="K42" i="12"/>
  <c r="F37" i="13"/>
  <c r="G37" i="13"/>
  <c r="K43" i="12"/>
  <c r="F38" i="13"/>
  <c r="G38" i="13"/>
  <c r="K44" i="12"/>
  <c r="F39" i="13"/>
  <c r="G39" i="13"/>
  <c r="K45" i="12"/>
  <c r="F40" i="13"/>
  <c r="G40" i="13"/>
  <c r="K46" i="12"/>
  <c r="F41" i="13"/>
  <c r="G41" i="13"/>
  <c r="K47" i="12"/>
  <c r="F42" i="13"/>
  <c r="G42" i="13"/>
  <c r="K48" i="12"/>
  <c r="F43" i="13"/>
  <c r="G43" i="13"/>
  <c r="K49" i="12"/>
  <c r="F44" i="13"/>
  <c r="G44" i="13"/>
  <c r="H50" i="12"/>
  <c r="K50" i="12"/>
  <c r="F45" i="13"/>
  <c r="G45" i="13"/>
  <c r="H51" i="12"/>
  <c r="K51" i="12"/>
  <c r="F46" i="13"/>
  <c r="G46" i="13"/>
  <c r="H52" i="12"/>
  <c r="K52" i="12"/>
  <c r="F47" i="13"/>
  <c r="G47" i="13"/>
  <c r="H53" i="12"/>
  <c r="K53" i="12"/>
  <c r="F48" i="13"/>
  <c r="G48" i="13"/>
  <c r="H54" i="12"/>
  <c r="K54" i="12"/>
  <c r="F49" i="13"/>
  <c r="G49" i="13"/>
  <c r="H55" i="12"/>
  <c r="K55" i="12"/>
  <c r="F50" i="13"/>
  <c r="G50" i="13"/>
  <c r="H56" i="12"/>
  <c r="K56" i="12"/>
  <c r="F51" i="13"/>
  <c r="G51" i="13"/>
  <c r="H57" i="12"/>
  <c r="K57" i="12"/>
  <c r="F52" i="13"/>
  <c r="G52" i="13"/>
  <c r="H58" i="12"/>
  <c r="K58" i="12"/>
  <c r="F53" i="13"/>
  <c r="G53" i="13"/>
  <c r="K59" i="12"/>
  <c r="F54" i="13"/>
  <c r="G54" i="13"/>
  <c r="K60" i="12"/>
  <c r="F55" i="13"/>
  <c r="G55" i="13"/>
  <c r="K61" i="12"/>
  <c r="F56" i="13"/>
  <c r="G56" i="13"/>
  <c r="G1" i="13"/>
  <c r="E323" i="12"/>
  <c r="E324" i="12"/>
  <c r="E325" i="12"/>
  <c r="E326" i="12"/>
  <c r="E327" i="12"/>
  <c r="E328" i="12"/>
  <c r="E329" i="12"/>
  <c r="E330" i="12"/>
  <c r="E331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B71" i="14"/>
  <c r="A7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B66" i="14"/>
  <c r="B65" i="14"/>
  <c r="C62" i="14"/>
  <c r="C61" i="14"/>
  <c r="B62" i="14"/>
  <c r="B61" i="14"/>
  <c r="A58" i="14"/>
  <c r="A55" i="14"/>
  <c r="A53" i="14"/>
  <c r="H50" i="14"/>
  <c r="H49" i="14"/>
  <c r="G49" i="14"/>
  <c r="G50" i="14"/>
  <c r="D50" i="14"/>
  <c r="D49" i="14"/>
  <c r="G32" i="14"/>
  <c r="J40" i="14"/>
  <c r="F40" i="14"/>
  <c r="D40" i="14"/>
  <c r="G40" i="14"/>
  <c r="H40" i="14"/>
  <c r="I40" i="14"/>
  <c r="J39" i="14"/>
  <c r="F39" i="14"/>
  <c r="D39" i="14"/>
  <c r="G39" i="14"/>
  <c r="H39" i="14"/>
  <c r="I39" i="14"/>
  <c r="J38" i="14"/>
  <c r="F38" i="14"/>
  <c r="D38" i="14"/>
  <c r="G38" i="14"/>
  <c r="H38" i="14"/>
  <c r="I38" i="14"/>
  <c r="J37" i="14"/>
  <c r="F37" i="14"/>
  <c r="D37" i="14"/>
  <c r="G37" i="14"/>
  <c r="H37" i="14"/>
  <c r="I37" i="14"/>
  <c r="J36" i="14"/>
  <c r="F36" i="14"/>
  <c r="D36" i="14"/>
  <c r="G36" i="14"/>
  <c r="H36" i="14"/>
  <c r="I36" i="14"/>
  <c r="J35" i="14"/>
  <c r="F35" i="14"/>
  <c r="D35" i="14"/>
  <c r="G35" i="14"/>
  <c r="H35" i="14"/>
  <c r="I35" i="14"/>
  <c r="J34" i="14"/>
  <c r="F34" i="14"/>
  <c r="D34" i="14"/>
  <c r="G34" i="14"/>
  <c r="H34" i="14"/>
  <c r="I34" i="14"/>
  <c r="J33" i="14"/>
  <c r="F33" i="14"/>
  <c r="D33" i="14"/>
  <c r="G33" i="14"/>
  <c r="H33" i="14"/>
  <c r="I33" i="14"/>
  <c r="J32" i="14"/>
  <c r="F32" i="14"/>
  <c r="D32" i="14"/>
  <c r="H32" i="14"/>
  <c r="I32" i="14"/>
  <c r="A306" i="13"/>
  <c r="A307" i="13"/>
  <c r="C307" i="13"/>
  <c r="A308" i="13"/>
  <c r="C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05" i="13"/>
  <c r="A304" i="13"/>
  <c r="A303" i="13"/>
  <c r="A302" i="13"/>
  <c r="A301" i="13"/>
  <c r="A300" i="13"/>
  <c r="A299" i="13"/>
  <c r="A298" i="13"/>
  <c r="A297" i="13"/>
  <c r="A296" i="13"/>
  <c r="A295" i="13"/>
  <c r="A294" i="13"/>
  <c r="A293" i="13"/>
  <c r="A292" i="13"/>
  <c r="A291" i="13"/>
  <c r="A290" i="13"/>
  <c r="A289" i="13"/>
  <c r="C288" i="13"/>
  <c r="A288" i="13"/>
  <c r="A287" i="13"/>
  <c r="A286" i="13"/>
  <c r="A285" i="13"/>
  <c r="A284" i="13"/>
  <c r="A283" i="13"/>
  <c r="A282" i="13"/>
  <c r="A281" i="13"/>
  <c r="A280" i="13"/>
  <c r="A279" i="13"/>
  <c r="A278" i="13"/>
  <c r="A277" i="13"/>
  <c r="A276" i="13"/>
  <c r="A275" i="13"/>
  <c r="A274" i="13"/>
  <c r="A273" i="13"/>
  <c r="A272" i="13"/>
  <c r="A271" i="13"/>
  <c r="A270" i="13"/>
  <c r="A269" i="13"/>
  <c r="A268" i="13"/>
  <c r="A267" i="13"/>
  <c r="A266" i="13"/>
  <c r="A265" i="13"/>
  <c r="A264" i="13"/>
  <c r="A263" i="13"/>
  <c r="A262" i="13"/>
  <c r="A261" i="13"/>
  <c r="A260" i="13"/>
  <c r="A259" i="13"/>
  <c r="A258" i="13"/>
  <c r="A257" i="13"/>
  <c r="A256" i="13"/>
  <c r="A255" i="13"/>
  <c r="A254" i="13"/>
  <c r="A253" i="13"/>
  <c r="A252" i="13"/>
  <c r="A251" i="13"/>
  <c r="A250" i="13"/>
  <c r="A249" i="13"/>
  <c r="A248" i="13"/>
  <c r="A247" i="13"/>
  <c r="A246" i="13"/>
  <c r="A245" i="13"/>
  <c r="A244" i="13"/>
  <c r="A243" i="13"/>
  <c r="A242" i="13"/>
  <c r="A241" i="13"/>
  <c r="A240" i="13"/>
  <c r="A239" i="13"/>
  <c r="A238" i="13"/>
  <c r="A237" i="13"/>
  <c r="A236" i="13"/>
  <c r="A235" i="13"/>
  <c r="A234" i="13"/>
  <c r="C233" i="13"/>
  <c r="A233" i="13"/>
  <c r="A232" i="13"/>
  <c r="A231" i="13"/>
  <c r="A230" i="13"/>
  <c r="A229" i="13"/>
  <c r="A228" i="13"/>
  <c r="A227" i="13"/>
  <c r="A226" i="13"/>
  <c r="A225" i="13"/>
  <c r="A224" i="13"/>
  <c r="C223" i="13"/>
  <c r="A223" i="13"/>
  <c r="A222" i="13"/>
  <c r="A221" i="13"/>
  <c r="A220" i="13"/>
  <c r="A219" i="13"/>
  <c r="A218" i="13"/>
  <c r="A217" i="13"/>
  <c r="A216" i="13"/>
  <c r="A215" i="13"/>
  <c r="A214" i="13"/>
  <c r="C213" i="13"/>
  <c r="A213" i="13"/>
  <c r="C212" i="13"/>
  <c r="A212" i="13"/>
  <c r="C211" i="13"/>
  <c r="A211" i="13"/>
  <c r="C210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C175" i="13"/>
  <c r="A175" i="13"/>
  <c r="C174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C141" i="13"/>
  <c r="A141" i="13"/>
  <c r="C140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C107" i="13"/>
  <c r="A107" i="13"/>
  <c r="C106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C89" i="13"/>
  <c r="A89" i="13"/>
  <c r="C88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C71" i="13"/>
  <c r="A71" i="13"/>
  <c r="C70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C55" i="13"/>
  <c r="A55" i="13"/>
  <c r="C54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C21" i="13"/>
  <c r="A21" i="13"/>
  <c r="C20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1" i="13"/>
  <c r="E1" i="13"/>
  <c r="F1" i="13"/>
  <c r="D1" i="13"/>
  <c r="C1" i="13"/>
  <c r="B1" i="13"/>
  <c r="B303" i="12"/>
  <c r="B304" i="12"/>
  <c r="B305" i="12"/>
  <c r="B306" i="12"/>
  <c r="B307" i="12"/>
  <c r="B308" i="12"/>
  <c r="B309" i="12"/>
  <c r="B310" i="12"/>
  <c r="B311" i="12"/>
  <c r="B306" i="13"/>
  <c r="C306" i="13"/>
  <c r="I311" i="12"/>
  <c r="D306" i="13"/>
  <c r="J311" i="12"/>
  <c r="E306" i="13"/>
  <c r="B312" i="12"/>
  <c r="B307" i="13"/>
  <c r="I312" i="12"/>
  <c r="D307" i="13"/>
  <c r="J312" i="12"/>
  <c r="E307" i="13"/>
  <c r="B313" i="12"/>
  <c r="B308" i="13"/>
  <c r="I313" i="12"/>
  <c r="D308" i="13"/>
  <c r="J313" i="12"/>
  <c r="E308" i="13"/>
  <c r="B314" i="12"/>
  <c r="B309" i="13"/>
  <c r="C309" i="13"/>
  <c r="D309" i="13"/>
  <c r="J314" i="12"/>
  <c r="E309" i="13"/>
  <c r="B315" i="12"/>
  <c r="B310" i="13"/>
  <c r="C310" i="13"/>
  <c r="D310" i="13"/>
  <c r="J315" i="12"/>
  <c r="E310" i="13"/>
  <c r="B316" i="12"/>
  <c r="B311" i="13"/>
  <c r="C311" i="13"/>
  <c r="D311" i="13"/>
  <c r="J316" i="12"/>
  <c r="E311" i="13"/>
  <c r="B317" i="12"/>
  <c r="B312" i="13"/>
  <c r="C312" i="13"/>
  <c r="D312" i="13"/>
  <c r="J317" i="12"/>
  <c r="E312" i="13"/>
  <c r="B318" i="12"/>
  <c r="B313" i="13"/>
  <c r="C313" i="13"/>
  <c r="D313" i="13"/>
  <c r="J318" i="12"/>
  <c r="E313" i="13"/>
  <c r="B319" i="12"/>
  <c r="B314" i="13"/>
  <c r="C314" i="13"/>
  <c r="D314" i="13"/>
  <c r="J319" i="12"/>
  <c r="E314" i="13"/>
  <c r="B320" i="12"/>
  <c r="B315" i="13"/>
  <c r="C315" i="13"/>
  <c r="D315" i="13"/>
  <c r="J320" i="12"/>
  <c r="E315" i="13"/>
  <c r="B321" i="12"/>
  <c r="B316" i="13"/>
  <c r="C316" i="13"/>
  <c r="D316" i="13"/>
  <c r="J321" i="12"/>
  <c r="E316" i="13"/>
  <c r="B322" i="12"/>
  <c r="B317" i="13"/>
  <c r="C317" i="13"/>
  <c r="D317" i="13"/>
  <c r="J322" i="12"/>
  <c r="E317" i="13"/>
  <c r="B323" i="12"/>
  <c r="B318" i="13"/>
  <c r="C318" i="13"/>
  <c r="D318" i="13"/>
  <c r="J323" i="12"/>
  <c r="E318" i="13"/>
  <c r="B324" i="12"/>
  <c r="B319" i="13"/>
  <c r="C319" i="13"/>
  <c r="D319" i="13"/>
  <c r="J324" i="12"/>
  <c r="E319" i="13"/>
  <c r="B325" i="12"/>
  <c r="B320" i="13"/>
  <c r="C320" i="13"/>
  <c r="D320" i="13"/>
  <c r="J325" i="12"/>
  <c r="E320" i="13"/>
  <c r="B326" i="12"/>
  <c r="B321" i="13"/>
  <c r="C321" i="13"/>
  <c r="D321" i="13"/>
  <c r="J326" i="12"/>
  <c r="E321" i="13"/>
  <c r="B327" i="12"/>
  <c r="B322" i="13"/>
  <c r="C322" i="13"/>
  <c r="D322" i="13"/>
  <c r="J327" i="12"/>
  <c r="E322" i="13"/>
  <c r="B328" i="12"/>
  <c r="B323" i="13"/>
  <c r="C323" i="13"/>
  <c r="D323" i="13"/>
  <c r="J328" i="12"/>
  <c r="E323" i="13"/>
  <c r="B329" i="12"/>
  <c r="B324" i="13"/>
  <c r="C324" i="13"/>
  <c r="D324" i="13"/>
  <c r="J329" i="12"/>
  <c r="E324" i="13"/>
  <c r="B330" i="12"/>
  <c r="B325" i="13"/>
  <c r="C325" i="13"/>
  <c r="D325" i="13"/>
  <c r="J330" i="12"/>
  <c r="E325" i="13"/>
  <c r="B331" i="12"/>
  <c r="B326" i="13"/>
  <c r="C326" i="13"/>
  <c r="D326" i="13"/>
  <c r="J331" i="12"/>
  <c r="E326" i="13"/>
  <c r="J310" i="12"/>
  <c r="E305" i="13"/>
  <c r="I310" i="12"/>
  <c r="D305" i="13"/>
  <c r="C305" i="13"/>
  <c r="B305" i="13"/>
  <c r="J309" i="12"/>
  <c r="E304" i="13"/>
  <c r="I309" i="12"/>
  <c r="D304" i="13"/>
  <c r="C304" i="13"/>
  <c r="B304" i="13"/>
  <c r="J308" i="12"/>
  <c r="E303" i="13"/>
  <c r="I308" i="12"/>
  <c r="D303" i="13"/>
  <c r="C303" i="13"/>
  <c r="B303" i="13"/>
  <c r="J307" i="12"/>
  <c r="E302" i="13"/>
  <c r="I307" i="12"/>
  <c r="D302" i="13"/>
  <c r="C302" i="13"/>
  <c r="B302" i="13"/>
  <c r="J306" i="12"/>
  <c r="E301" i="13"/>
  <c r="I306" i="12"/>
  <c r="D301" i="13"/>
  <c r="C301" i="13"/>
  <c r="B301" i="13"/>
  <c r="J305" i="12"/>
  <c r="E300" i="13"/>
  <c r="I305" i="12"/>
  <c r="D300" i="13"/>
  <c r="C300" i="13"/>
  <c r="B300" i="13"/>
  <c r="J304" i="12"/>
  <c r="E299" i="13"/>
  <c r="I304" i="12"/>
  <c r="D299" i="13"/>
  <c r="C299" i="13"/>
  <c r="B299" i="13"/>
  <c r="J303" i="12"/>
  <c r="E298" i="13"/>
  <c r="I303" i="12"/>
  <c r="D298" i="13"/>
  <c r="C298" i="13"/>
  <c r="B298" i="13"/>
  <c r="J302" i="12"/>
  <c r="E297" i="13"/>
  <c r="I302" i="12"/>
  <c r="D297" i="13"/>
  <c r="C297" i="13"/>
  <c r="B294" i="12"/>
  <c r="B295" i="12"/>
  <c r="B296" i="12"/>
  <c r="B297" i="12"/>
  <c r="B298" i="12"/>
  <c r="B299" i="12"/>
  <c r="B300" i="12"/>
  <c r="B301" i="12"/>
  <c r="B302" i="12"/>
  <c r="B297" i="13"/>
  <c r="J301" i="12"/>
  <c r="E296" i="13"/>
  <c r="I301" i="12"/>
  <c r="D296" i="13"/>
  <c r="C296" i="13"/>
  <c r="B296" i="13"/>
  <c r="J300" i="12"/>
  <c r="E295" i="13"/>
  <c r="I300" i="12"/>
  <c r="D295" i="13"/>
  <c r="C295" i="13"/>
  <c r="B295" i="13"/>
  <c r="J299" i="12"/>
  <c r="E294" i="13"/>
  <c r="I299" i="12"/>
  <c r="D294" i="13"/>
  <c r="C294" i="13"/>
  <c r="B294" i="13"/>
  <c r="J298" i="12"/>
  <c r="E293" i="13"/>
  <c r="I298" i="12"/>
  <c r="D293" i="13"/>
  <c r="C293" i="13"/>
  <c r="B293" i="13"/>
  <c r="J297" i="12"/>
  <c r="E292" i="13"/>
  <c r="I297" i="12"/>
  <c r="D292" i="13"/>
  <c r="C292" i="13"/>
  <c r="B292" i="13"/>
  <c r="J296" i="12"/>
  <c r="E291" i="13"/>
  <c r="I296" i="12"/>
  <c r="D291" i="13"/>
  <c r="C291" i="13"/>
  <c r="B291" i="13"/>
  <c r="J295" i="12"/>
  <c r="E290" i="13"/>
  <c r="I295" i="12"/>
  <c r="D290" i="13"/>
  <c r="C290" i="13"/>
  <c r="B290" i="13"/>
  <c r="J294" i="12"/>
  <c r="E289" i="13"/>
  <c r="I294" i="12"/>
  <c r="D289" i="13"/>
  <c r="C289" i="13"/>
  <c r="B289" i="13"/>
  <c r="J293" i="12"/>
  <c r="E288" i="13"/>
  <c r="I293" i="12"/>
  <c r="D288" i="13"/>
  <c r="B293" i="12"/>
  <c r="B288" i="13"/>
  <c r="J292" i="12"/>
  <c r="E287" i="13"/>
  <c r="I292" i="12"/>
  <c r="D287" i="13"/>
  <c r="C287" i="13"/>
  <c r="B284" i="12"/>
  <c r="B285" i="12"/>
  <c r="B286" i="12"/>
  <c r="B287" i="12"/>
  <c r="B288" i="12"/>
  <c r="B289" i="12"/>
  <c r="B290" i="12"/>
  <c r="B291" i="12"/>
  <c r="B292" i="12"/>
  <c r="B287" i="13"/>
  <c r="J291" i="12"/>
  <c r="E286" i="13"/>
  <c r="I291" i="12"/>
  <c r="D286" i="13"/>
  <c r="C286" i="13"/>
  <c r="B286" i="13"/>
  <c r="J290" i="12"/>
  <c r="E285" i="13"/>
  <c r="I290" i="12"/>
  <c r="D285" i="13"/>
  <c r="C285" i="13"/>
  <c r="B285" i="13"/>
  <c r="J289" i="12"/>
  <c r="E284" i="13"/>
  <c r="I289" i="12"/>
  <c r="D284" i="13"/>
  <c r="C284" i="13"/>
  <c r="B284" i="13"/>
  <c r="J288" i="12"/>
  <c r="E283" i="13"/>
  <c r="I288" i="12"/>
  <c r="D283" i="13"/>
  <c r="C283" i="13"/>
  <c r="B283" i="13"/>
  <c r="J287" i="12"/>
  <c r="E282" i="13"/>
  <c r="I287" i="12"/>
  <c r="D282" i="13"/>
  <c r="C282" i="13"/>
  <c r="B282" i="13"/>
  <c r="J286" i="12"/>
  <c r="E281" i="13"/>
  <c r="I286" i="12"/>
  <c r="D281" i="13"/>
  <c r="C281" i="13"/>
  <c r="B281" i="13"/>
  <c r="J285" i="12"/>
  <c r="E280" i="13"/>
  <c r="I285" i="12"/>
  <c r="D280" i="13"/>
  <c r="C280" i="13"/>
  <c r="B280" i="13"/>
  <c r="J284" i="12"/>
  <c r="E279" i="13"/>
  <c r="I284" i="12"/>
  <c r="D279" i="13"/>
  <c r="C279" i="13"/>
  <c r="B279" i="13"/>
  <c r="J283" i="12"/>
  <c r="E278" i="13"/>
  <c r="I283" i="12"/>
  <c r="D278" i="13"/>
  <c r="C278" i="13"/>
  <c r="B275" i="12"/>
  <c r="B276" i="12"/>
  <c r="B277" i="12"/>
  <c r="B278" i="12"/>
  <c r="B279" i="12"/>
  <c r="B280" i="12"/>
  <c r="B281" i="12"/>
  <c r="B282" i="12"/>
  <c r="B283" i="12"/>
  <c r="B278" i="13"/>
  <c r="J282" i="12"/>
  <c r="E277" i="13"/>
  <c r="I282" i="12"/>
  <c r="D277" i="13"/>
  <c r="C277" i="13"/>
  <c r="B277" i="13"/>
  <c r="J281" i="12"/>
  <c r="E276" i="13"/>
  <c r="I281" i="12"/>
  <c r="D276" i="13"/>
  <c r="C276" i="13"/>
  <c r="B276" i="13"/>
  <c r="J280" i="12"/>
  <c r="E275" i="13"/>
  <c r="I280" i="12"/>
  <c r="D275" i="13"/>
  <c r="C275" i="13"/>
  <c r="B275" i="13"/>
  <c r="J279" i="12"/>
  <c r="E274" i="13"/>
  <c r="I279" i="12"/>
  <c r="D274" i="13"/>
  <c r="C274" i="13"/>
  <c r="B274" i="13"/>
  <c r="J278" i="12"/>
  <c r="E273" i="13"/>
  <c r="I278" i="12"/>
  <c r="D273" i="13"/>
  <c r="C273" i="13"/>
  <c r="B273" i="13"/>
  <c r="J277" i="12"/>
  <c r="E272" i="13"/>
  <c r="I277" i="12"/>
  <c r="D272" i="13"/>
  <c r="C272" i="13"/>
  <c r="B272" i="13"/>
  <c r="J276" i="12"/>
  <c r="E271" i="13"/>
  <c r="I276" i="12"/>
  <c r="D271" i="13"/>
  <c r="C271" i="13"/>
  <c r="B271" i="13"/>
  <c r="J275" i="12"/>
  <c r="E270" i="13"/>
  <c r="I275" i="12"/>
  <c r="D270" i="13"/>
  <c r="C270" i="13"/>
  <c r="B270" i="13"/>
  <c r="J274" i="12"/>
  <c r="E269" i="13"/>
  <c r="I274" i="12"/>
  <c r="D269" i="13"/>
  <c r="C269" i="13"/>
  <c r="B266" i="12"/>
  <c r="B267" i="12"/>
  <c r="B268" i="12"/>
  <c r="B269" i="12"/>
  <c r="B270" i="12"/>
  <c r="B271" i="12"/>
  <c r="B272" i="12"/>
  <c r="B273" i="12"/>
  <c r="B274" i="12"/>
  <c r="B269" i="13"/>
  <c r="J273" i="12"/>
  <c r="E268" i="13"/>
  <c r="I273" i="12"/>
  <c r="D268" i="13"/>
  <c r="C268" i="13"/>
  <c r="B268" i="13"/>
  <c r="J272" i="12"/>
  <c r="E267" i="13"/>
  <c r="I272" i="12"/>
  <c r="D267" i="13"/>
  <c r="C267" i="13"/>
  <c r="B267" i="13"/>
  <c r="J271" i="12"/>
  <c r="E266" i="13"/>
  <c r="I271" i="12"/>
  <c r="D266" i="13"/>
  <c r="C266" i="13"/>
  <c r="B266" i="13"/>
  <c r="J270" i="12"/>
  <c r="E265" i="13"/>
  <c r="I270" i="12"/>
  <c r="D265" i="13"/>
  <c r="C265" i="13"/>
  <c r="B265" i="13"/>
  <c r="J269" i="12"/>
  <c r="E264" i="13"/>
  <c r="I269" i="12"/>
  <c r="D264" i="13"/>
  <c r="C264" i="13"/>
  <c r="B264" i="13"/>
  <c r="J268" i="12"/>
  <c r="E263" i="13"/>
  <c r="I268" i="12"/>
  <c r="D263" i="13"/>
  <c r="C263" i="13"/>
  <c r="B263" i="13"/>
  <c r="J267" i="12"/>
  <c r="E262" i="13"/>
  <c r="I267" i="12"/>
  <c r="D262" i="13"/>
  <c r="C262" i="13"/>
  <c r="B262" i="13"/>
  <c r="J266" i="12"/>
  <c r="E261" i="13"/>
  <c r="I266" i="12"/>
  <c r="D261" i="13"/>
  <c r="C261" i="13"/>
  <c r="B261" i="13"/>
  <c r="J265" i="12"/>
  <c r="E260" i="13"/>
  <c r="I265" i="12"/>
  <c r="D260" i="13"/>
  <c r="C260" i="13"/>
  <c r="B257" i="12"/>
  <c r="B258" i="12"/>
  <c r="B259" i="12"/>
  <c r="B260" i="12"/>
  <c r="B261" i="12"/>
  <c r="B262" i="12"/>
  <c r="B263" i="12"/>
  <c r="B264" i="12"/>
  <c r="B265" i="12"/>
  <c r="B260" i="13"/>
  <c r="J264" i="12"/>
  <c r="E259" i="13"/>
  <c r="I264" i="12"/>
  <c r="D259" i="13"/>
  <c r="C259" i="13"/>
  <c r="B259" i="13"/>
  <c r="J263" i="12"/>
  <c r="E258" i="13"/>
  <c r="I263" i="12"/>
  <c r="D258" i="13"/>
  <c r="C258" i="13"/>
  <c r="B258" i="13"/>
  <c r="J262" i="12"/>
  <c r="E257" i="13"/>
  <c r="I262" i="12"/>
  <c r="D257" i="13"/>
  <c r="C257" i="13"/>
  <c r="B257" i="13"/>
  <c r="J261" i="12"/>
  <c r="E256" i="13"/>
  <c r="I261" i="12"/>
  <c r="D256" i="13"/>
  <c r="C256" i="13"/>
  <c r="B256" i="13"/>
  <c r="J260" i="12"/>
  <c r="E255" i="13"/>
  <c r="I260" i="12"/>
  <c r="D255" i="13"/>
  <c r="C255" i="13"/>
  <c r="B255" i="13"/>
  <c r="J259" i="12"/>
  <c r="E254" i="13"/>
  <c r="I259" i="12"/>
  <c r="D254" i="13"/>
  <c r="C254" i="13"/>
  <c r="B254" i="13"/>
  <c r="J258" i="12"/>
  <c r="E253" i="13"/>
  <c r="I258" i="12"/>
  <c r="D253" i="13"/>
  <c r="C253" i="13"/>
  <c r="B253" i="13"/>
  <c r="J257" i="12"/>
  <c r="E252" i="13"/>
  <c r="I257" i="12"/>
  <c r="D252" i="13"/>
  <c r="C252" i="13"/>
  <c r="B252" i="13"/>
  <c r="J256" i="12"/>
  <c r="E251" i="13"/>
  <c r="I256" i="12"/>
  <c r="D251" i="13"/>
  <c r="C251" i="13"/>
  <c r="B248" i="12"/>
  <c r="B249" i="12"/>
  <c r="B250" i="12"/>
  <c r="B251" i="12"/>
  <c r="B252" i="12"/>
  <c r="B253" i="12"/>
  <c r="B254" i="12"/>
  <c r="B255" i="12"/>
  <c r="B256" i="12"/>
  <c r="B251" i="13"/>
  <c r="J255" i="12"/>
  <c r="E250" i="13"/>
  <c r="I255" i="12"/>
  <c r="D250" i="13"/>
  <c r="C250" i="13"/>
  <c r="B250" i="13"/>
  <c r="J254" i="12"/>
  <c r="E249" i="13"/>
  <c r="I254" i="12"/>
  <c r="D249" i="13"/>
  <c r="C249" i="13"/>
  <c r="B249" i="13"/>
  <c r="J253" i="12"/>
  <c r="E248" i="13"/>
  <c r="I253" i="12"/>
  <c r="D248" i="13"/>
  <c r="C248" i="13"/>
  <c r="B248" i="13"/>
  <c r="J252" i="12"/>
  <c r="E247" i="13"/>
  <c r="I252" i="12"/>
  <c r="D247" i="13"/>
  <c r="C247" i="13"/>
  <c r="B247" i="13"/>
  <c r="J251" i="12"/>
  <c r="E246" i="13"/>
  <c r="I251" i="12"/>
  <c r="D246" i="13"/>
  <c r="C246" i="13"/>
  <c r="B246" i="13"/>
  <c r="J250" i="12"/>
  <c r="E245" i="13"/>
  <c r="I250" i="12"/>
  <c r="D245" i="13"/>
  <c r="C245" i="13"/>
  <c r="B245" i="13"/>
  <c r="J249" i="12"/>
  <c r="E244" i="13"/>
  <c r="I249" i="12"/>
  <c r="D244" i="13"/>
  <c r="C244" i="13"/>
  <c r="B244" i="13"/>
  <c r="J248" i="12"/>
  <c r="E243" i="13"/>
  <c r="I248" i="12"/>
  <c r="D243" i="13"/>
  <c r="C243" i="13"/>
  <c r="B243" i="13"/>
  <c r="J247" i="12"/>
  <c r="E242" i="13"/>
  <c r="I247" i="12"/>
  <c r="D242" i="13"/>
  <c r="C242" i="13"/>
  <c r="B239" i="12"/>
  <c r="B240" i="12"/>
  <c r="B241" i="12"/>
  <c r="B242" i="12"/>
  <c r="B243" i="12"/>
  <c r="B244" i="12"/>
  <c r="B245" i="12"/>
  <c r="B246" i="12"/>
  <c r="B247" i="12"/>
  <c r="B242" i="13"/>
  <c r="J246" i="12"/>
  <c r="E241" i="13"/>
  <c r="I246" i="12"/>
  <c r="D241" i="13"/>
  <c r="C241" i="13"/>
  <c r="B241" i="13"/>
  <c r="J245" i="12"/>
  <c r="E240" i="13"/>
  <c r="I245" i="12"/>
  <c r="D240" i="13"/>
  <c r="C240" i="13"/>
  <c r="B240" i="13"/>
  <c r="J244" i="12"/>
  <c r="E239" i="13"/>
  <c r="I244" i="12"/>
  <c r="D239" i="13"/>
  <c r="C239" i="13"/>
  <c r="B239" i="13"/>
  <c r="J243" i="12"/>
  <c r="E238" i="13"/>
  <c r="I243" i="12"/>
  <c r="D238" i="13"/>
  <c r="C238" i="13"/>
  <c r="B238" i="13"/>
  <c r="J242" i="12"/>
  <c r="E237" i="13"/>
  <c r="I242" i="12"/>
  <c r="D237" i="13"/>
  <c r="C237" i="13"/>
  <c r="B237" i="13"/>
  <c r="J241" i="12"/>
  <c r="E236" i="13"/>
  <c r="I241" i="12"/>
  <c r="D236" i="13"/>
  <c r="C236" i="13"/>
  <c r="B236" i="13"/>
  <c r="J240" i="12"/>
  <c r="E235" i="13"/>
  <c r="I240" i="12"/>
  <c r="D235" i="13"/>
  <c r="C235" i="13"/>
  <c r="B235" i="13"/>
  <c r="J239" i="12"/>
  <c r="E234" i="13"/>
  <c r="I239" i="12"/>
  <c r="D234" i="13"/>
  <c r="C234" i="13"/>
  <c r="B234" i="13"/>
  <c r="J238" i="12"/>
  <c r="E233" i="13"/>
  <c r="I238" i="12"/>
  <c r="D233" i="13"/>
  <c r="B238" i="12"/>
  <c r="B233" i="13"/>
  <c r="G229" i="12"/>
  <c r="G230" i="12"/>
  <c r="G231" i="12"/>
  <c r="G232" i="12"/>
  <c r="G233" i="12"/>
  <c r="G234" i="12"/>
  <c r="G235" i="12"/>
  <c r="G236" i="12"/>
  <c r="G237" i="12"/>
  <c r="J237" i="12"/>
  <c r="E232" i="13"/>
  <c r="F230" i="12"/>
  <c r="F231" i="12"/>
  <c r="F232" i="12"/>
  <c r="F233" i="12"/>
  <c r="F234" i="12"/>
  <c r="F235" i="12"/>
  <c r="F236" i="12"/>
  <c r="F237" i="12"/>
  <c r="I237" i="12"/>
  <c r="D232" i="13"/>
  <c r="C232" i="13"/>
  <c r="B229" i="12"/>
  <c r="B230" i="12"/>
  <c r="B231" i="12"/>
  <c r="B232" i="12"/>
  <c r="B233" i="12"/>
  <c r="B234" i="12"/>
  <c r="B235" i="12"/>
  <c r="B236" i="12"/>
  <c r="B237" i="12"/>
  <c r="B232" i="13"/>
  <c r="J236" i="12"/>
  <c r="E231" i="13"/>
  <c r="I236" i="12"/>
  <c r="D231" i="13"/>
  <c r="C231" i="13"/>
  <c r="B231" i="13"/>
  <c r="J235" i="12"/>
  <c r="E230" i="13"/>
  <c r="I235" i="12"/>
  <c r="D230" i="13"/>
  <c r="C230" i="13"/>
  <c r="B230" i="13"/>
  <c r="J234" i="12"/>
  <c r="E229" i="13"/>
  <c r="I234" i="12"/>
  <c r="D229" i="13"/>
  <c r="C229" i="13"/>
  <c r="B229" i="13"/>
  <c r="J233" i="12"/>
  <c r="E228" i="13"/>
  <c r="I233" i="12"/>
  <c r="D228" i="13"/>
  <c r="C228" i="13"/>
  <c r="B228" i="13"/>
  <c r="J232" i="12"/>
  <c r="E227" i="13"/>
  <c r="I232" i="12"/>
  <c r="D227" i="13"/>
  <c r="C227" i="13"/>
  <c r="B227" i="13"/>
  <c r="J231" i="12"/>
  <c r="E226" i="13"/>
  <c r="I231" i="12"/>
  <c r="D226" i="13"/>
  <c r="C226" i="13"/>
  <c r="B226" i="13"/>
  <c r="J230" i="12"/>
  <c r="E225" i="13"/>
  <c r="I230" i="12"/>
  <c r="D225" i="13"/>
  <c r="C225" i="13"/>
  <c r="B225" i="13"/>
  <c r="J229" i="12"/>
  <c r="E224" i="13"/>
  <c r="I229" i="12"/>
  <c r="D224" i="13"/>
  <c r="C224" i="13"/>
  <c r="B224" i="13"/>
  <c r="J228" i="12"/>
  <c r="E223" i="13"/>
  <c r="I228" i="12"/>
  <c r="D223" i="13"/>
  <c r="B228" i="12"/>
  <c r="B223" i="13"/>
  <c r="G178" i="12"/>
  <c r="G196" i="12"/>
  <c r="J196" i="12"/>
  <c r="F178" i="12"/>
  <c r="F196" i="12"/>
  <c r="I196" i="12"/>
  <c r="G177" i="12"/>
  <c r="G195" i="12"/>
  <c r="J195" i="12"/>
  <c r="F177" i="12"/>
  <c r="F195" i="12"/>
  <c r="I195" i="12"/>
  <c r="G176" i="12"/>
  <c r="G194" i="12"/>
  <c r="J194" i="12"/>
  <c r="F176" i="12"/>
  <c r="F194" i="12"/>
  <c r="I194" i="12"/>
  <c r="G175" i="12"/>
  <c r="G193" i="12"/>
  <c r="J193" i="12"/>
  <c r="F175" i="12"/>
  <c r="F193" i="12"/>
  <c r="I193" i="12"/>
  <c r="G174" i="12"/>
  <c r="G192" i="12"/>
  <c r="J192" i="12"/>
  <c r="F174" i="12"/>
  <c r="F192" i="12"/>
  <c r="I192" i="12"/>
  <c r="G173" i="12"/>
  <c r="G191" i="12"/>
  <c r="J191" i="12"/>
  <c r="F173" i="12"/>
  <c r="F191" i="12"/>
  <c r="I191" i="12"/>
  <c r="G172" i="12"/>
  <c r="G190" i="12"/>
  <c r="J190" i="12"/>
  <c r="F172" i="12"/>
  <c r="F190" i="12"/>
  <c r="I190" i="12"/>
  <c r="G189" i="12"/>
  <c r="G227" i="12"/>
  <c r="J227" i="12"/>
  <c r="E222" i="13"/>
  <c r="F189" i="12"/>
  <c r="F227" i="12"/>
  <c r="I227" i="12"/>
  <c r="D222" i="13"/>
  <c r="C222" i="13"/>
  <c r="G188" i="12"/>
  <c r="G226" i="12"/>
  <c r="J226" i="12"/>
  <c r="E221" i="13"/>
  <c r="F188" i="12"/>
  <c r="F226" i="12"/>
  <c r="I226" i="12"/>
  <c r="D221" i="13"/>
  <c r="C221" i="13"/>
  <c r="G187" i="12"/>
  <c r="G225" i="12"/>
  <c r="J225" i="12"/>
  <c r="E220" i="13"/>
  <c r="F187" i="12"/>
  <c r="F225" i="12"/>
  <c r="I225" i="12"/>
  <c r="D220" i="13"/>
  <c r="C220" i="13"/>
  <c r="G186" i="12"/>
  <c r="G224" i="12"/>
  <c r="J224" i="12"/>
  <c r="E219" i="13"/>
  <c r="F186" i="12"/>
  <c r="F224" i="12"/>
  <c r="I224" i="12"/>
  <c r="D219" i="13"/>
  <c r="C219" i="13"/>
  <c r="G185" i="12"/>
  <c r="G223" i="12"/>
  <c r="J223" i="12"/>
  <c r="E218" i="13"/>
  <c r="F185" i="12"/>
  <c r="F223" i="12"/>
  <c r="I223" i="12"/>
  <c r="D218" i="13"/>
  <c r="C218" i="13"/>
  <c r="G184" i="12"/>
  <c r="G222" i="12"/>
  <c r="J222" i="12"/>
  <c r="E217" i="13"/>
  <c r="F184" i="12"/>
  <c r="F222" i="12"/>
  <c r="I222" i="12"/>
  <c r="D217" i="13"/>
  <c r="C217" i="13"/>
  <c r="G183" i="12"/>
  <c r="G221" i="12"/>
  <c r="J221" i="12"/>
  <c r="E216" i="13"/>
  <c r="F183" i="12"/>
  <c r="F221" i="12"/>
  <c r="I221" i="12"/>
  <c r="D216" i="13"/>
  <c r="C216" i="13"/>
  <c r="G182" i="12"/>
  <c r="G220" i="12"/>
  <c r="J220" i="12"/>
  <c r="E215" i="13"/>
  <c r="F182" i="12"/>
  <c r="F220" i="12"/>
  <c r="I220" i="12"/>
  <c r="D215" i="13"/>
  <c r="C215" i="13"/>
  <c r="G181" i="12"/>
  <c r="G219" i="12"/>
  <c r="J219" i="12"/>
  <c r="E214" i="13"/>
  <c r="F181" i="12"/>
  <c r="F219" i="12"/>
  <c r="I219" i="12"/>
  <c r="D214" i="13"/>
  <c r="C214" i="13"/>
  <c r="G180" i="12"/>
  <c r="J180" i="12"/>
  <c r="J218" i="12"/>
  <c r="E213" i="13"/>
  <c r="F180" i="12"/>
  <c r="I180" i="12"/>
  <c r="I218" i="12"/>
  <c r="D213" i="13"/>
  <c r="B218" i="12"/>
  <c r="B213" i="13"/>
  <c r="J93" i="12"/>
  <c r="J197" i="12"/>
  <c r="G59" i="12"/>
  <c r="J59" i="12"/>
  <c r="J217" i="12"/>
  <c r="E212" i="13"/>
  <c r="I93" i="12"/>
  <c r="I197" i="12"/>
  <c r="I59" i="12"/>
  <c r="I217" i="12"/>
  <c r="D212" i="13"/>
  <c r="B217" i="12"/>
  <c r="B212" i="13"/>
  <c r="G215" i="12"/>
  <c r="G216" i="12"/>
  <c r="J216" i="12"/>
  <c r="E211" i="13"/>
  <c r="F215" i="12"/>
  <c r="F216" i="12"/>
  <c r="I216" i="12"/>
  <c r="D211" i="13"/>
  <c r="B216" i="12"/>
  <c r="B211" i="13"/>
  <c r="J215" i="12"/>
  <c r="E210" i="13"/>
  <c r="I215" i="12"/>
  <c r="D210" i="13"/>
  <c r="B215" i="12"/>
  <c r="B210" i="13"/>
  <c r="J205" i="12"/>
  <c r="J33" i="12"/>
  <c r="J15" i="12"/>
  <c r="I205" i="12"/>
  <c r="I33" i="12"/>
  <c r="I15" i="12"/>
  <c r="J204" i="12"/>
  <c r="J32" i="12"/>
  <c r="J14" i="12"/>
  <c r="I204" i="12"/>
  <c r="I32" i="12"/>
  <c r="I14" i="12"/>
  <c r="J203" i="12"/>
  <c r="J31" i="12"/>
  <c r="J13" i="12"/>
  <c r="I203" i="12"/>
  <c r="I31" i="12"/>
  <c r="I13" i="12"/>
  <c r="J202" i="12"/>
  <c r="J30" i="12"/>
  <c r="J12" i="12"/>
  <c r="I202" i="12"/>
  <c r="I30" i="12"/>
  <c r="I12" i="12"/>
  <c r="J201" i="12"/>
  <c r="J29" i="12"/>
  <c r="J11" i="12"/>
  <c r="I201" i="12"/>
  <c r="I29" i="12"/>
  <c r="I11" i="12"/>
  <c r="J200" i="12"/>
  <c r="J28" i="12"/>
  <c r="J10" i="12"/>
  <c r="I200" i="12"/>
  <c r="I28" i="12"/>
  <c r="I10" i="12"/>
  <c r="J199" i="12"/>
  <c r="J27" i="12"/>
  <c r="J9" i="12"/>
  <c r="I199" i="12"/>
  <c r="I27" i="12"/>
  <c r="I9" i="12"/>
  <c r="G214" i="12"/>
  <c r="J214" i="12"/>
  <c r="E209" i="13"/>
  <c r="F214" i="12"/>
  <c r="I214" i="12"/>
  <c r="D209" i="13"/>
  <c r="C209" i="13"/>
  <c r="G213" i="12"/>
  <c r="J213" i="12"/>
  <c r="E208" i="13"/>
  <c r="F213" i="12"/>
  <c r="I213" i="12"/>
  <c r="D208" i="13"/>
  <c r="C208" i="13"/>
  <c r="G212" i="12"/>
  <c r="J212" i="12"/>
  <c r="E207" i="13"/>
  <c r="F212" i="12"/>
  <c r="I212" i="12"/>
  <c r="D207" i="13"/>
  <c r="C207" i="13"/>
  <c r="G211" i="12"/>
  <c r="J211" i="12"/>
  <c r="E206" i="13"/>
  <c r="F211" i="12"/>
  <c r="I211" i="12"/>
  <c r="D206" i="13"/>
  <c r="C206" i="13"/>
  <c r="G210" i="12"/>
  <c r="J210" i="12"/>
  <c r="E205" i="13"/>
  <c r="F210" i="12"/>
  <c r="I210" i="12"/>
  <c r="D205" i="13"/>
  <c r="C205" i="13"/>
  <c r="G209" i="12"/>
  <c r="J209" i="12"/>
  <c r="E204" i="13"/>
  <c r="F209" i="12"/>
  <c r="I209" i="12"/>
  <c r="D204" i="13"/>
  <c r="C204" i="13"/>
  <c r="G208" i="12"/>
  <c r="J208" i="12"/>
  <c r="E203" i="13"/>
  <c r="F208" i="12"/>
  <c r="I208" i="12"/>
  <c r="D203" i="13"/>
  <c r="C203" i="13"/>
  <c r="G207" i="12"/>
  <c r="J207" i="12"/>
  <c r="E202" i="13"/>
  <c r="F207" i="12"/>
  <c r="I207" i="12"/>
  <c r="D202" i="13"/>
  <c r="C202" i="13"/>
  <c r="G206" i="12"/>
  <c r="J206" i="12"/>
  <c r="E201" i="13"/>
  <c r="F206" i="12"/>
  <c r="I206" i="12"/>
  <c r="D201" i="13"/>
  <c r="C201" i="13"/>
  <c r="E200" i="13"/>
  <c r="D200" i="13"/>
  <c r="C200" i="13"/>
  <c r="B197" i="12"/>
  <c r="B198" i="12"/>
  <c r="B199" i="12"/>
  <c r="B200" i="12"/>
  <c r="B201" i="12"/>
  <c r="B202" i="12"/>
  <c r="B203" i="12"/>
  <c r="B204" i="12"/>
  <c r="B205" i="12"/>
  <c r="B200" i="13"/>
  <c r="E199" i="13"/>
  <c r="D199" i="13"/>
  <c r="C199" i="13"/>
  <c r="B199" i="13"/>
  <c r="E198" i="13"/>
  <c r="D198" i="13"/>
  <c r="C198" i="13"/>
  <c r="B198" i="13"/>
  <c r="E197" i="13"/>
  <c r="D197" i="13"/>
  <c r="C197" i="13"/>
  <c r="B197" i="13"/>
  <c r="E196" i="13"/>
  <c r="D196" i="13"/>
  <c r="C196" i="13"/>
  <c r="B196" i="13"/>
  <c r="E195" i="13"/>
  <c r="D195" i="13"/>
  <c r="C195" i="13"/>
  <c r="B195" i="13"/>
  <c r="E194" i="13"/>
  <c r="D194" i="13"/>
  <c r="C194" i="13"/>
  <c r="B194" i="13"/>
  <c r="J198" i="12"/>
  <c r="E193" i="13"/>
  <c r="I198" i="12"/>
  <c r="D193" i="13"/>
  <c r="C193" i="13"/>
  <c r="B193" i="13"/>
  <c r="E192" i="13"/>
  <c r="D192" i="13"/>
  <c r="C192" i="13"/>
  <c r="B192" i="13"/>
  <c r="E191" i="13"/>
  <c r="D191" i="13"/>
  <c r="C191" i="13"/>
  <c r="B190" i="12"/>
  <c r="B191" i="12"/>
  <c r="B192" i="12"/>
  <c r="B193" i="12"/>
  <c r="B194" i="12"/>
  <c r="B195" i="12"/>
  <c r="B196" i="12"/>
  <c r="B191" i="13"/>
  <c r="E190" i="13"/>
  <c r="D190" i="13"/>
  <c r="C190" i="13"/>
  <c r="B190" i="13"/>
  <c r="E189" i="13"/>
  <c r="D189" i="13"/>
  <c r="C189" i="13"/>
  <c r="B189" i="13"/>
  <c r="E188" i="13"/>
  <c r="D188" i="13"/>
  <c r="C188" i="13"/>
  <c r="B188" i="13"/>
  <c r="E187" i="13"/>
  <c r="D187" i="13"/>
  <c r="C187" i="13"/>
  <c r="B187" i="13"/>
  <c r="E186" i="13"/>
  <c r="D186" i="13"/>
  <c r="C186" i="13"/>
  <c r="B186" i="13"/>
  <c r="E185" i="13"/>
  <c r="D185" i="13"/>
  <c r="C185" i="13"/>
  <c r="B185" i="13"/>
  <c r="J189" i="12"/>
  <c r="E184" i="13"/>
  <c r="I189" i="12"/>
  <c r="D184" i="13"/>
  <c r="C184" i="13"/>
  <c r="J188" i="12"/>
  <c r="E183" i="13"/>
  <c r="I188" i="12"/>
  <c r="D183" i="13"/>
  <c r="C183" i="13"/>
  <c r="J187" i="12"/>
  <c r="E182" i="13"/>
  <c r="I187" i="12"/>
  <c r="D182" i="13"/>
  <c r="C182" i="13"/>
  <c r="J186" i="12"/>
  <c r="E181" i="13"/>
  <c r="I186" i="12"/>
  <c r="D181" i="13"/>
  <c r="C181" i="13"/>
  <c r="J185" i="12"/>
  <c r="E180" i="13"/>
  <c r="I185" i="12"/>
  <c r="D180" i="13"/>
  <c r="C180" i="13"/>
  <c r="J184" i="12"/>
  <c r="E179" i="13"/>
  <c r="I184" i="12"/>
  <c r="D179" i="13"/>
  <c r="C179" i="13"/>
  <c r="J183" i="12"/>
  <c r="E178" i="13"/>
  <c r="I183" i="12"/>
  <c r="D178" i="13"/>
  <c r="C178" i="13"/>
  <c r="J182" i="12"/>
  <c r="E177" i="13"/>
  <c r="I182" i="12"/>
  <c r="D177" i="13"/>
  <c r="C177" i="13"/>
  <c r="J181" i="12"/>
  <c r="E176" i="13"/>
  <c r="I181" i="12"/>
  <c r="D176" i="13"/>
  <c r="C176" i="13"/>
  <c r="E175" i="13"/>
  <c r="D175" i="13"/>
  <c r="B180" i="12"/>
  <c r="B175" i="13"/>
  <c r="J179" i="12"/>
  <c r="E174" i="13"/>
  <c r="I179" i="12"/>
  <c r="D174" i="13"/>
  <c r="B179" i="12"/>
  <c r="B174" i="13"/>
  <c r="J178" i="12"/>
  <c r="E173" i="13"/>
  <c r="I178" i="12"/>
  <c r="D173" i="13"/>
  <c r="C173" i="13"/>
  <c r="B172" i="12"/>
  <c r="B173" i="12"/>
  <c r="B174" i="12"/>
  <c r="B175" i="12"/>
  <c r="B176" i="12"/>
  <c r="B177" i="12"/>
  <c r="B178" i="12"/>
  <c r="B173" i="13"/>
  <c r="J177" i="12"/>
  <c r="E172" i="13"/>
  <c r="I177" i="12"/>
  <c r="D172" i="13"/>
  <c r="C172" i="13"/>
  <c r="B172" i="13"/>
  <c r="J176" i="12"/>
  <c r="E171" i="13"/>
  <c r="I176" i="12"/>
  <c r="D171" i="13"/>
  <c r="C171" i="13"/>
  <c r="B171" i="13"/>
  <c r="J175" i="12"/>
  <c r="E170" i="13"/>
  <c r="I175" i="12"/>
  <c r="D170" i="13"/>
  <c r="C170" i="13"/>
  <c r="B170" i="13"/>
  <c r="J174" i="12"/>
  <c r="E169" i="13"/>
  <c r="I174" i="12"/>
  <c r="D169" i="13"/>
  <c r="C169" i="13"/>
  <c r="B169" i="13"/>
  <c r="J173" i="12"/>
  <c r="E168" i="13"/>
  <c r="I173" i="12"/>
  <c r="D168" i="13"/>
  <c r="C168" i="13"/>
  <c r="B168" i="13"/>
  <c r="J172" i="12"/>
  <c r="E167" i="13"/>
  <c r="I172" i="12"/>
  <c r="D167" i="13"/>
  <c r="C167" i="13"/>
  <c r="B167" i="13"/>
  <c r="J171" i="12"/>
  <c r="E166" i="13"/>
  <c r="I171" i="12"/>
  <c r="D166" i="13"/>
  <c r="C166" i="13"/>
  <c r="B163" i="12"/>
  <c r="B164" i="12"/>
  <c r="B165" i="12"/>
  <c r="B166" i="12"/>
  <c r="B167" i="12"/>
  <c r="B168" i="12"/>
  <c r="B169" i="12"/>
  <c r="B170" i="12"/>
  <c r="B171" i="12"/>
  <c r="B166" i="13"/>
  <c r="J170" i="12"/>
  <c r="E165" i="13"/>
  <c r="I170" i="12"/>
  <c r="D165" i="13"/>
  <c r="C165" i="13"/>
  <c r="B165" i="13"/>
  <c r="J169" i="12"/>
  <c r="E164" i="13"/>
  <c r="I169" i="12"/>
  <c r="D164" i="13"/>
  <c r="C164" i="13"/>
  <c r="B164" i="13"/>
  <c r="J168" i="12"/>
  <c r="E163" i="13"/>
  <c r="I168" i="12"/>
  <c r="D163" i="13"/>
  <c r="C163" i="13"/>
  <c r="B163" i="13"/>
  <c r="J167" i="12"/>
  <c r="E162" i="13"/>
  <c r="I167" i="12"/>
  <c r="D162" i="13"/>
  <c r="C162" i="13"/>
  <c r="B162" i="13"/>
  <c r="J166" i="12"/>
  <c r="E161" i="13"/>
  <c r="I166" i="12"/>
  <c r="D161" i="13"/>
  <c r="C161" i="13"/>
  <c r="B161" i="13"/>
  <c r="J165" i="12"/>
  <c r="E160" i="13"/>
  <c r="I165" i="12"/>
  <c r="D160" i="13"/>
  <c r="C160" i="13"/>
  <c r="B160" i="13"/>
  <c r="J164" i="12"/>
  <c r="E159" i="13"/>
  <c r="I164" i="12"/>
  <c r="D159" i="13"/>
  <c r="C159" i="13"/>
  <c r="B159" i="13"/>
  <c r="J163" i="12"/>
  <c r="E158" i="13"/>
  <c r="I163" i="12"/>
  <c r="D158" i="13"/>
  <c r="C158" i="13"/>
  <c r="B158" i="13"/>
  <c r="J162" i="12"/>
  <c r="E157" i="13"/>
  <c r="I162" i="12"/>
  <c r="D157" i="13"/>
  <c r="C157" i="13"/>
  <c r="B156" i="12"/>
  <c r="B157" i="12"/>
  <c r="B158" i="12"/>
  <c r="B159" i="12"/>
  <c r="B160" i="12"/>
  <c r="B161" i="12"/>
  <c r="B162" i="12"/>
  <c r="B157" i="13"/>
  <c r="J161" i="12"/>
  <c r="E156" i="13"/>
  <c r="I161" i="12"/>
  <c r="D156" i="13"/>
  <c r="C156" i="13"/>
  <c r="B156" i="13"/>
  <c r="J160" i="12"/>
  <c r="E155" i="13"/>
  <c r="I160" i="12"/>
  <c r="D155" i="13"/>
  <c r="C155" i="13"/>
  <c r="B155" i="13"/>
  <c r="J159" i="12"/>
  <c r="E154" i="13"/>
  <c r="I159" i="12"/>
  <c r="D154" i="13"/>
  <c r="C154" i="13"/>
  <c r="B154" i="13"/>
  <c r="J158" i="12"/>
  <c r="E153" i="13"/>
  <c r="I158" i="12"/>
  <c r="D153" i="13"/>
  <c r="C153" i="13"/>
  <c r="B153" i="13"/>
  <c r="J157" i="12"/>
  <c r="E152" i="13"/>
  <c r="I157" i="12"/>
  <c r="D152" i="13"/>
  <c r="C152" i="13"/>
  <c r="B152" i="13"/>
  <c r="J156" i="12"/>
  <c r="E151" i="13"/>
  <c r="I156" i="12"/>
  <c r="D151" i="13"/>
  <c r="C151" i="13"/>
  <c r="B151" i="13"/>
  <c r="J155" i="12"/>
  <c r="E150" i="13"/>
  <c r="I155" i="12"/>
  <c r="D150" i="13"/>
  <c r="C150" i="13"/>
  <c r="B147" i="12"/>
  <c r="B148" i="12"/>
  <c r="B149" i="12"/>
  <c r="B150" i="12"/>
  <c r="B151" i="12"/>
  <c r="B152" i="12"/>
  <c r="B153" i="12"/>
  <c r="B154" i="12"/>
  <c r="B155" i="12"/>
  <c r="B150" i="13"/>
  <c r="J154" i="12"/>
  <c r="E149" i="13"/>
  <c r="I154" i="12"/>
  <c r="D149" i="13"/>
  <c r="C149" i="13"/>
  <c r="B149" i="13"/>
  <c r="J153" i="12"/>
  <c r="E148" i="13"/>
  <c r="I153" i="12"/>
  <c r="D148" i="13"/>
  <c r="C148" i="13"/>
  <c r="B148" i="13"/>
  <c r="J152" i="12"/>
  <c r="E147" i="13"/>
  <c r="I152" i="12"/>
  <c r="D147" i="13"/>
  <c r="C147" i="13"/>
  <c r="B147" i="13"/>
  <c r="J151" i="12"/>
  <c r="E146" i="13"/>
  <c r="I151" i="12"/>
  <c r="D146" i="13"/>
  <c r="C146" i="13"/>
  <c r="B146" i="13"/>
  <c r="J150" i="12"/>
  <c r="E145" i="13"/>
  <c r="I150" i="12"/>
  <c r="D145" i="13"/>
  <c r="C145" i="13"/>
  <c r="B145" i="13"/>
  <c r="J149" i="12"/>
  <c r="E144" i="13"/>
  <c r="I149" i="12"/>
  <c r="D144" i="13"/>
  <c r="C144" i="13"/>
  <c r="B144" i="13"/>
  <c r="J148" i="12"/>
  <c r="E143" i="13"/>
  <c r="I148" i="12"/>
  <c r="D143" i="13"/>
  <c r="C143" i="13"/>
  <c r="B143" i="13"/>
  <c r="J147" i="12"/>
  <c r="E142" i="13"/>
  <c r="I147" i="12"/>
  <c r="D142" i="13"/>
  <c r="C142" i="13"/>
  <c r="B142" i="13"/>
  <c r="G146" i="12"/>
  <c r="J146" i="12"/>
  <c r="E141" i="13"/>
  <c r="F146" i="12"/>
  <c r="I146" i="12"/>
  <c r="D141" i="13"/>
  <c r="B146" i="12"/>
  <c r="B141" i="13"/>
  <c r="J145" i="12"/>
  <c r="E140" i="13"/>
  <c r="I145" i="12"/>
  <c r="D140" i="13"/>
  <c r="B145" i="12"/>
  <c r="B140" i="13"/>
  <c r="G144" i="12"/>
  <c r="J144" i="12"/>
  <c r="E139" i="13"/>
  <c r="F128" i="12"/>
  <c r="F144" i="12"/>
  <c r="I144" i="12"/>
  <c r="D139" i="13"/>
  <c r="C139" i="13"/>
  <c r="B138" i="12"/>
  <c r="B139" i="12"/>
  <c r="B140" i="12"/>
  <c r="B141" i="12"/>
  <c r="B142" i="12"/>
  <c r="B143" i="12"/>
  <c r="B144" i="12"/>
  <c r="B139" i="13"/>
  <c r="G143" i="12"/>
  <c r="J143" i="12"/>
  <c r="E138" i="13"/>
  <c r="F127" i="12"/>
  <c r="F143" i="12"/>
  <c r="I143" i="12"/>
  <c r="D138" i="13"/>
  <c r="C138" i="13"/>
  <c r="B138" i="13"/>
  <c r="G142" i="12"/>
  <c r="J142" i="12"/>
  <c r="E137" i="13"/>
  <c r="F126" i="12"/>
  <c r="F142" i="12"/>
  <c r="I142" i="12"/>
  <c r="D137" i="13"/>
  <c r="C137" i="13"/>
  <c r="B137" i="13"/>
  <c r="G141" i="12"/>
  <c r="J141" i="12"/>
  <c r="E136" i="13"/>
  <c r="F125" i="12"/>
  <c r="F141" i="12"/>
  <c r="I141" i="12"/>
  <c r="D136" i="13"/>
  <c r="C136" i="13"/>
  <c r="B136" i="13"/>
  <c r="G140" i="12"/>
  <c r="J140" i="12"/>
  <c r="E135" i="13"/>
  <c r="F124" i="12"/>
  <c r="F140" i="12"/>
  <c r="I140" i="12"/>
  <c r="D135" i="13"/>
  <c r="C135" i="13"/>
  <c r="B135" i="13"/>
  <c r="G139" i="12"/>
  <c r="J139" i="12"/>
  <c r="E134" i="13"/>
  <c r="F123" i="12"/>
  <c r="F139" i="12"/>
  <c r="I139" i="12"/>
  <c r="D134" i="13"/>
  <c r="C134" i="13"/>
  <c r="B134" i="13"/>
  <c r="G138" i="12"/>
  <c r="J138" i="12"/>
  <c r="E133" i="13"/>
  <c r="F122" i="12"/>
  <c r="F138" i="12"/>
  <c r="I138" i="12"/>
  <c r="D133" i="13"/>
  <c r="C133" i="13"/>
  <c r="B133" i="13"/>
  <c r="G137" i="12"/>
  <c r="J137" i="12"/>
  <c r="E132" i="13"/>
  <c r="F137" i="12"/>
  <c r="I137" i="12"/>
  <c r="D132" i="13"/>
  <c r="G136" i="12"/>
  <c r="J136" i="12"/>
  <c r="E131" i="13"/>
  <c r="F136" i="12"/>
  <c r="I136" i="12"/>
  <c r="D131" i="13"/>
  <c r="G135" i="12"/>
  <c r="J135" i="12"/>
  <c r="E130" i="13"/>
  <c r="F135" i="12"/>
  <c r="I135" i="12"/>
  <c r="D130" i="13"/>
  <c r="G134" i="12"/>
  <c r="J134" i="12"/>
  <c r="E129" i="13"/>
  <c r="F134" i="12"/>
  <c r="I134" i="12"/>
  <c r="D129" i="13"/>
  <c r="G133" i="12"/>
  <c r="J133" i="12"/>
  <c r="E128" i="13"/>
  <c r="F133" i="12"/>
  <c r="I133" i="12"/>
  <c r="D128" i="13"/>
  <c r="G132" i="12"/>
  <c r="J132" i="12"/>
  <c r="E127" i="13"/>
  <c r="F132" i="12"/>
  <c r="I132" i="12"/>
  <c r="D127" i="13"/>
  <c r="G131" i="12"/>
  <c r="J131" i="12"/>
  <c r="E126" i="13"/>
  <c r="F131" i="12"/>
  <c r="I131" i="12"/>
  <c r="D126" i="13"/>
  <c r="G130" i="12"/>
  <c r="J130" i="12"/>
  <c r="E125" i="13"/>
  <c r="F130" i="12"/>
  <c r="I130" i="12"/>
  <c r="D125" i="13"/>
  <c r="G129" i="12"/>
  <c r="J129" i="12"/>
  <c r="E124" i="13"/>
  <c r="F129" i="12"/>
  <c r="I129" i="12"/>
  <c r="D124" i="13"/>
  <c r="J128" i="12"/>
  <c r="E123" i="13"/>
  <c r="I128" i="12"/>
  <c r="D123" i="13"/>
  <c r="C123" i="13"/>
  <c r="B122" i="12"/>
  <c r="B123" i="12"/>
  <c r="B124" i="12"/>
  <c r="B125" i="12"/>
  <c r="B126" i="12"/>
  <c r="B127" i="12"/>
  <c r="B128" i="12"/>
  <c r="B123" i="13"/>
  <c r="J127" i="12"/>
  <c r="E122" i="13"/>
  <c r="I127" i="12"/>
  <c r="D122" i="13"/>
  <c r="C122" i="13"/>
  <c r="B122" i="13"/>
  <c r="J126" i="12"/>
  <c r="E121" i="13"/>
  <c r="I126" i="12"/>
  <c r="D121" i="13"/>
  <c r="C121" i="13"/>
  <c r="B121" i="13"/>
  <c r="J125" i="12"/>
  <c r="E120" i="13"/>
  <c r="I125" i="12"/>
  <c r="D120" i="13"/>
  <c r="C120" i="13"/>
  <c r="B120" i="13"/>
  <c r="J124" i="12"/>
  <c r="E119" i="13"/>
  <c r="I124" i="12"/>
  <c r="D119" i="13"/>
  <c r="C119" i="13"/>
  <c r="B119" i="13"/>
  <c r="J123" i="12"/>
  <c r="E118" i="13"/>
  <c r="I123" i="12"/>
  <c r="D118" i="13"/>
  <c r="C118" i="13"/>
  <c r="B118" i="13"/>
  <c r="J122" i="12"/>
  <c r="E117" i="13"/>
  <c r="I122" i="12"/>
  <c r="D117" i="13"/>
  <c r="C117" i="13"/>
  <c r="B117" i="13"/>
  <c r="J121" i="12"/>
  <c r="E116" i="13"/>
  <c r="I121" i="12"/>
  <c r="D116" i="13"/>
  <c r="C116" i="13"/>
  <c r="B113" i="12"/>
  <c r="B114" i="12"/>
  <c r="B115" i="12"/>
  <c r="B116" i="12"/>
  <c r="B117" i="12"/>
  <c r="B118" i="12"/>
  <c r="B119" i="12"/>
  <c r="B120" i="12"/>
  <c r="B121" i="12"/>
  <c r="B116" i="13"/>
  <c r="J120" i="12"/>
  <c r="E115" i="13"/>
  <c r="I120" i="12"/>
  <c r="D115" i="13"/>
  <c r="C115" i="13"/>
  <c r="B115" i="13"/>
  <c r="J119" i="12"/>
  <c r="E114" i="13"/>
  <c r="I119" i="12"/>
  <c r="D114" i="13"/>
  <c r="C114" i="13"/>
  <c r="B114" i="13"/>
  <c r="J118" i="12"/>
  <c r="E113" i="13"/>
  <c r="I118" i="12"/>
  <c r="D113" i="13"/>
  <c r="C113" i="13"/>
  <c r="B113" i="13"/>
  <c r="J117" i="12"/>
  <c r="E112" i="13"/>
  <c r="I117" i="12"/>
  <c r="D112" i="13"/>
  <c r="C112" i="13"/>
  <c r="B112" i="13"/>
  <c r="J116" i="12"/>
  <c r="E111" i="13"/>
  <c r="I116" i="12"/>
  <c r="D111" i="13"/>
  <c r="C111" i="13"/>
  <c r="B111" i="13"/>
  <c r="J115" i="12"/>
  <c r="E110" i="13"/>
  <c r="I115" i="12"/>
  <c r="D110" i="13"/>
  <c r="C110" i="13"/>
  <c r="B110" i="13"/>
  <c r="J114" i="12"/>
  <c r="E109" i="13"/>
  <c r="I114" i="12"/>
  <c r="D109" i="13"/>
  <c r="C109" i="13"/>
  <c r="B109" i="13"/>
  <c r="J113" i="12"/>
  <c r="E108" i="13"/>
  <c r="I113" i="12"/>
  <c r="D108" i="13"/>
  <c r="C108" i="13"/>
  <c r="B108" i="13"/>
  <c r="G60" i="12"/>
  <c r="G112" i="12"/>
  <c r="J112" i="12"/>
  <c r="E107" i="13"/>
  <c r="F60" i="12"/>
  <c r="F112" i="12"/>
  <c r="I112" i="12"/>
  <c r="D107" i="13"/>
  <c r="B112" i="12"/>
  <c r="B107" i="13"/>
  <c r="G111" i="12"/>
  <c r="J111" i="12"/>
  <c r="E106" i="13"/>
  <c r="F111" i="12"/>
  <c r="I111" i="12"/>
  <c r="D106" i="13"/>
  <c r="B111" i="12"/>
  <c r="B106" i="13"/>
  <c r="G94" i="12"/>
  <c r="G95" i="12"/>
  <c r="G96" i="12"/>
  <c r="G97" i="12"/>
  <c r="G98" i="12"/>
  <c r="G99" i="12"/>
  <c r="G100" i="12"/>
  <c r="G101" i="12"/>
  <c r="G102" i="12"/>
  <c r="G103" i="12"/>
  <c r="J103" i="12"/>
  <c r="G40" i="12"/>
  <c r="J40" i="12"/>
  <c r="G24" i="12"/>
  <c r="J24" i="12"/>
  <c r="J110" i="12"/>
  <c r="E105" i="13"/>
  <c r="F94" i="12"/>
  <c r="F95" i="12"/>
  <c r="F96" i="12"/>
  <c r="F97" i="12"/>
  <c r="F98" i="12"/>
  <c r="F99" i="12"/>
  <c r="F100" i="12"/>
  <c r="F101" i="12"/>
  <c r="F102" i="12"/>
  <c r="F103" i="12"/>
  <c r="I103" i="12"/>
  <c r="F40" i="12"/>
  <c r="I40" i="12"/>
  <c r="F24" i="12"/>
  <c r="I24" i="12"/>
  <c r="I110" i="12"/>
  <c r="D105" i="13"/>
  <c r="C105" i="13"/>
  <c r="B104" i="12"/>
  <c r="B105" i="12"/>
  <c r="B106" i="12"/>
  <c r="B107" i="12"/>
  <c r="B108" i="12"/>
  <c r="B109" i="12"/>
  <c r="B110" i="12"/>
  <c r="B105" i="13"/>
  <c r="J102" i="12"/>
  <c r="G39" i="12"/>
  <c r="J39" i="12"/>
  <c r="G23" i="12"/>
  <c r="J23" i="12"/>
  <c r="J109" i="12"/>
  <c r="E104" i="13"/>
  <c r="I102" i="12"/>
  <c r="F39" i="12"/>
  <c r="I39" i="12"/>
  <c r="F23" i="12"/>
  <c r="I23" i="12"/>
  <c r="I109" i="12"/>
  <c r="D104" i="13"/>
  <c r="C104" i="13"/>
  <c r="B104" i="13"/>
  <c r="J101" i="12"/>
  <c r="G38" i="12"/>
  <c r="J38" i="12"/>
  <c r="G22" i="12"/>
  <c r="J22" i="12"/>
  <c r="J108" i="12"/>
  <c r="E103" i="13"/>
  <c r="I101" i="12"/>
  <c r="F38" i="12"/>
  <c r="I38" i="12"/>
  <c r="F22" i="12"/>
  <c r="I22" i="12"/>
  <c r="I108" i="12"/>
  <c r="D103" i="13"/>
  <c r="C103" i="13"/>
  <c r="B103" i="13"/>
  <c r="J100" i="12"/>
  <c r="G37" i="12"/>
  <c r="J37" i="12"/>
  <c r="G21" i="12"/>
  <c r="J21" i="12"/>
  <c r="J107" i="12"/>
  <c r="E102" i="13"/>
  <c r="I100" i="12"/>
  <c r="F37" i="12"/>
  <c r="I37" i="12"/>
  <c r="F21" i="12"/>
  <c r="I21" i="12"/>
  <c r="I107" i="12"/>
  <c r="D102" i="13"/>
  <c r="C102" i="13"/>
  <c r="B102" i="13"/>
  <c r="J99" i="12"/>
  <c r="G36" i="12"/>
  <c r="J36" i="12"/>
  <c r="G20" i="12"/>
  <c r="J20" i="12"/>
  <c r="J106" i="12"/>
  <c r="E101" i="13"/>
  <c r="I99" i="12"/>
  <c r="F36" i="12"/>
  <c r="I36" i="12"/>
  <c r="F20" i="12"/>
  <c r="I20" i="12"/>
  <c r="I106" i="12"/>
  <c r="D101" i="13"/>
  <c r="C101" i="13"/>
  <c r="B101" i="13"/>
  <c r="J98" i="12"/>
  <c r="G35" i="12"/>
  <c r="J35" i="12"/>
  <c r="G19" i="12"/>
  <c r="J19" i="12"/>
  <c r="J105" i="12"/>
  <c r="E100" i="13"/>
  <c r="I98" i="12"/>
  <c r="F35" i="12"/>
  <c r="I35" i="12"/>
  <c r="F19" i="12"/>
  <c r="I19" i="12"/>
  <c r="I105" i="12"/>
  <c r="D100" i="13"/>
  <c r="C100" i="13"/>
  <c r="B100" i="13"/>
  <c r="J97" i="12"/>
  <c r="G34" i="12"/>
  <c r="J34" i="12"/>
  <c r="G18" i="12"/>
  <c r="J18" i="12"/>
  <c r="J104" i="12"/>
  <c r="E99" i="13"/>
  <c r="I97" i="12"/>
  <c r="F34" i="12"/>
  <c r="I34" i="12"/>
  <c r="F18" i="12"/>
  <c r="I18" i="12"/>
  <c r="I104" i="12"/>
  <c r="D99" i="13"/>
  <c r="C99" i="13"/>
  <c r="B99" i="13"/>
  <c r="E98" i="13"/>
  <c r="D98" i="13"/>
  <c r="C98" i="13"/>
  <c r="E97" i="13"/>
  <c r="D97" i="13"/>
  <c r="C97" i="13"/>
  <c r="E96" i="13"/>
  <c r="D96" i="13"/>
  <c r="C96" i="13"/>
  <c r="E95" i="13"/>
  <c r="D95" i="13"/>
  <c r="C95" i="13"/>
  <c r="E94" i="13"/>
  <c r="D94" i="13"/>
  <c r="C94" i="13"/>
  <c r="E93" i="13"/>
  <c r="D93" i="13"/>
  <c r="C93" i="13"/>
  <c r="E92" i="13"/>
  <c r="D92" i="13"/>
  <c r="C92" i="13"/>
  <c r="J96" i="12"/>
  <c r="E91" i="13"/>
  <c r="I96" i="12"/>
  <c r="D91" i="13"/>
  <c r="C91" i="13"/>
  <c r="J95" i="12"/>
  <c r="E90" i="13"/>
  <c r="I95" i="12"/>
  <c r="D90" i="13"/>
  <c r="C90" i="13"/>
  <c r="J94" i="12"/>
  <c r="E89" i="13"/>
  <c r="I94" i="12"/>
  <c r="D89" i="13"/>
  <c r="B94" i="12"/>
  <c r="B89" i="13"/>
  <c r="E88" i="13"/>
  <c r="D88" i="13"/>
  <c r="B93" i="12"/>
  <c r="B88" i="13"/>
  <c r="G67" i="12"/>
  <c r="G74" i="12"/>
  <c r="G92" i="12"/>
  <c r="J92" i="12"/>
  <c r="E87" i="13"/>
  <c r="F67" i="12"/>
  <c r="F74" i="12"/>
  <c r="F92" i="12"/>
  <c r="I92" i="12"/>
  <c r="D87" i="13"/>
  <c r="C87" i="13"/>
  <c r="B86" i="12"/>
  <c r="B87" i="12"/>
  <c r="B88" i="12"/>
  <c r="B89" i="12"/>
  <c r="B90" i="12"/>
  <c r="B91" i="12"/>
  <c r="B92" i="12"/>
  <c r="B87" i="13"/>
  <c r="G66" i="12"/>
  <c r="G73" i="12"/>
  <c r="G91" i="12"/>
  <c r="J91" i="12"/>
  <c r="E86" i="13"/>
  <c r="F66" i="12"/>
  <c r="F73" i="12"/>
  <c r="F91" i="12"/>
  <c r="I91" i="12"/>
  <c r="D86" i="13"/>
  <c r="C86" i="13"/>
  <c r="B86" i="13"/>
  <c r="G65" i="12"/>
  <c r="G72" i="12"/>
  <c r="G90" i="12"/>
  <c r="J90" i="12"/>
  <c r="E85" i="13"/>
  <c r="F65" i="12"/>
  <c r="F72" i="12"/>
  <c r="F90" i="12"/>
  <c r="I90" i="12"/>
  <c r="D85" i="13"/>
  <c r="C85" i="13"/>
  <c r="B85" i="13"/>
  <c r="G64" i="12"/>
  <c r="G71" i="12"/>
  <c r="G89" i="12"/>
  <c r="J89" i="12"/>
  <c r="E84" i="13"/>
  <c r="F64" i="12"/>
  <c r="F71" i="12"/>
  <c r="F89" i="12"/>
  <c r="I89" i="12"/>
  <c r="D84" i="13"/>
  <c r="C84" i="13"/>
  <c r="B84" i="13"/>
  <c r="G63" i="12"/>
  <c r="G70" i="12"/>
  <c r="G88" i="12"/>
  <c r="J88" i="12"/>
  <c r="E83" i="13"/>
  <c r="F63" i="12"/>
  <c r="F70" i="12"/>
  <c r="F88" i="12"/>
  <c r="I88" i="12"/>
  <c r="D83" i="13"/>
  <c r="C83" i="13"/>
  <c r="B83" i="13"/>
  <c r="G62" i="12"/>
  <c r="G69" i="12"/>
  <c r="G87" i="12"/>
  <c r="J87" i="12"/>
  <c r="E82" i="13"/>
  <c r="F62" i="12"/>
  <c r="F69" i="12"/>
  <c r="F87" i="12"/>
  <c r="I87" i="12"/>
  <c r="D82" i="13"/>
  <c r="C82" i="13"/>
  <c r="B82" i="13"/>
  <c r="G61" i="12"/>
  <c r="G68" i="12"/>
  <c r="G86" i="12"/>
  <c r="J86" i="12"/>
  <c r="E81" i="13"/>
  <c r="F61" i="12"/>
  <c r="F68" i="12"/>
  <c r="F86" i="12"/>
  <c r="I86" i="12"/>
  <c r="D81" i="13"/>
  <c r="C81" i="13"/>
  <c r="B81" i="13"/>
  <c r="G75" i="12"/>
  <c r="G76" i="12"/>
  <c r="G77" i="12"/>
  <c r="G78" i="12"/>
  <c r="G79" i="12"/>
  <c r="G80" i="12"/>
  <c r="G81" i="12"/>
  <c r="G82" i="12"/>
  <c r="G83" i="12"/>
  <c r="G84" i="12"/>
  <c r="G85" i="12"/>
  <c r="J85" i="12"/>
  <c r="E80" i="13"/>
  <c r="F75" i="12"/>
  <c r="F76" i="12"/>
  <c r="F77" i="12"/>
  <c r="F78" i="12"/>
  <c r="F79" i="12"/>
  <c r="F80" i="12"/>
  <c r="F81" i="12"/>
  <c r="F82" i="12"/>
  <c r="F83" i="12"/>
  <c r="F84" i="12"/>
  <c r="F85" i="12"/>
  <c r="I85" i="12"/>
  <c r="D80" i="13"/>
  <c r="C80" i="13"/>
  <c r="J84" i="12"/>
  <c r="E79" i="13"/>
  <c r="I84" i="12"/>
  <c r="D79" i="13"/>
  <c r="C79" i="13"/>
  <c r="J83" i="12"/>
  <c r="E78" i="13"/>
  <c r="I83" i="12"/>
  <c r="D78" i="13"/>
  <c r="C78" i="13"/>
  <c r="J82" i="12"/>
  <c r="E77" i="13"/>
  <c r="I82" i="12"/>
  <c r="D77" i="13"/>
  <c r="C77" i="13"/>
  <c r="J81" i="12"/>
  <c r="E76" i="13"/>
  <c r="I81" i="12"/>
  <c r="D76" i="13"/>
  <c r="C76" i="13"/>
  <c r="J80" i="12"/>
  <c r="E75" i="13"/>
  <c r="I80" i="12"/>
  <c r="D75" i="13"/>
  <c r="C75" i="13"/>
  <c r="J79" i="12"/>
  <c r="E74" i="13"/>
  <c r="I79" i="12"/>
  <c r="D74" i="13"/>
  <c r="C74" i="13"/>
  <c r="J78" i="12"/>
  <c r="E73" i="13"/>
  <c r="I78" i="12"/>
  <c r="D73" i="13"/>
  <c r="C73" i="13"/>
  <c r="J77" i="12"/>
  <c r="E72" i="13"/>
  <c r="I77" i="12"/>
  <c r="D72" i="13"/>
  <c r="C72" i="13"/>
  <c r="J76" i="12"/>
  <c r="E71" i="13"/>
  <c r="I76" i="12"/>
  <c r="D71" i="13"/>
  <c r="B76" i="12"/>
  <c r="B71" i="13"/>
  <c r="J75" i="12"/>
  <c r="E70" i="13"/>
  <c r="I75" i="12"/>
  <c r="D70" i="13"/>
  <c r="B75" i="12"/>
  <c r="B70" i="13"/>
  <c r="J74" i="12"/>
  <c r="E69" i="13"/>
  <c r="I74" i="12"/>
  <c r="D69" i="13"/>
  <c r="B68" i="12"/>
  <c r="B69" i="12"/>
  <c r="B70" i="12"/>
  <c r="B71" i="12"/>
  <c r="B72" i="12"/>
  <c r="B73" i="12"/>
  <c r="B74" i="12"/>
  <c r="B69" i="13"/>
  <c r="J73" i="12"/>
  <c r="E68" i="13"/>
  <c r="I73" i="12"/>
  <c r="D68" i="13"/>
  <c r="B68" i="13"/>
  <c r="J72" i="12"/>
  <c r="E67" i="13"/>
  <c r="I72" i="12"/>
  <c r="D67" i="13"/>
  <c r="B67" i="13"/>
  <c r="J71" i="12"/>
  <c r="E66" i="13"/>
  <c r="I71" i="12"/>
  <c r="D66" i="13"/>
  <c r="B66" i="13"/>
  <c r="J70" i="12"/>
  <c r="E65" i="13"/>
  <c r="I70" i="12"/>
  <c r="D65" i="13"/>
  <c r="B65" i="13"/>
  <c r="J69" i="12"/>
  <c r="E64" i="13"/>
  <c r="I69" i="12"/>
  <c r="D64" i="13"/>
  <c r="B64" i="13"/>
  <c r="J68" i="12"/>
  <c r="E63" i="13"/>
  <c r="I68" i="12"/>
  <c r="D63" i="13"/>
  <c r="B63" i="13"/>
  <c r="J67" i="12"/>
  <c r="E62" i="13"/>
  <c r="I67" i="12"/>
  <c r="D62" i="13"/>
  <c r="C62" i="13"/>
  <c r="B61" i="12"/>
  <c r="B62" i="12"/>
  <c r="B63" i="12"/>
  <c r="B64" i="12"/>
  <c r="B65" i="12"/>
  <c r="B66" i="12"/>
  <c r="B67" i="12"/>
  <c r="B62" i="13"/>
  <c r="J66" i="12"/>
  <c r="E61" i="13"/>
  <c r="I66" i="12"/>
  <c r="D61" i="13"/>
  <c r="C61" i="13"/>
  <c r="B61" i="13"/>
  <c r="J65" i="12"/>
  <c r="E60" i="13"/>
  <c r="I65" i="12"/>
  <c r="D60" i="13"/>
  <c r="C60" i="13"/>
  <c r="B60" i="13"/>
  <c r="J64" i="12"/>
  <c r="E59" i="13"/>
  <c r="I64" i="12"/>
  <c r="D59" i="13"/>
  <c r="C59" i="13"/>
  <c r="B59" i="13"/>
  <c r="J63" i="12"/>
  <c r="E58" i="13"/>
  <c r="I63" i="12"/>
  <c r="D58" i="13"/>
  <c r="C58" i="13"/>
  <c r="B58" i="13"/>
  <c r="J62" i="12"/>
  <c r="E57" i="13"/>
  <c r="I62" i="12"/>
  <c r="D57" i="13"/>
  <c r="C57" i="13"/>
  <c r="B57" i="13"/>
  <c r="J61" i="12"/>
  <c r="E56" i="13"/>
  <c r="I61" i="12"/>
  <c r="D56" i="13"/>
  <c r="C56" i="13"/>
  <c r="B56" i="13"/>
  <c r="J60" i="12"/>
  <c r="E55" i="13"/>
  <c r="I60" i="12"/>
  <c r="D55" i="13"/>
  <c r="B60" i="12"/>
  <c r="B55" i="13"/>
  <c r="E54" i="13"/>
  <c r="D54" i="13"/>
  <c r="B59" i="12"/>
  <c r="B54" i="13"/>
  <c r="G58" i="12"/>
  <c r="J58" i="12"/>
  <c r="E53" i="13"/>
  <c r="F58" i="12"/>
  <c r="I58" i="12"/>
  <c r="D53" i="13"/>
  <c r="G57" i="12"/>
  <c r="J57" i="12"/>
  <c r="E52" i="13"/>
  <c r="F57" i="12"/>
  <c r="I57" i="12"/>
  <c r="D52" i="13"/>
  <c r="G56" i="12"/>
  <c r="J56" i="12"/>
  <c r="E51" i="13"/>
  <c r="F56" i="12"/>
  <c r="I56" i="12"/>
  <c r="D51" i="13"/>
  <c r="G55" i="12"/>
  <c r="J55" i="12"/>
  <c r="E50" i="13"/>
  <c r="F55" i="12"/>
  <c r="I55" i="12"/>
  <c r="D50" i="13"/>
  <c r="G54" i="12"/>
  <c r="J54" i="12"/>
  <c r="E49" i="13"/>
  <c r="F54" i="12"/>
  <c r="I54" i="12"/>
  <c r="D49" i="13"/>
  <c r="G53" i="12"/>
  <c r="J53" i="12"/>
  <c r="E48" i="13"/>
  <c r="F53" i="12"/>
  <c r="I53" i="12"/>
  <c r="D48" i="13"/>
  <c r="G52" i="12"/>
  <c r="J52" i="12"/>
  <c r="E47" i="13"/>
  <c r="F52" i="12"/>
  <c r="I52" i="12"/>
  <c r="D47" i="13"/>
  <c r="G51" i="12"/>
  <c r="J51" i="12"/>
  <c r="E46" i="13"/>
  <c r="F51" i="12"/>
  <c r="I51" i="12"/>
  <c r="D46" i="13"/>
  <c r="G50" i="12"/>
  <c r="J50" i="12"/>
  <c r="E45" i="13"/>
  <c r="F50" i="12"/>
  <c r="I50" i="12"/>
  <c r="D45" i="13"/>
  <c r="J49" i="12"/>
  <c r="E44" i="13"/>
  <c r="I49" i="12"/>
  <c r="D44" i="13"/>
  <c r="C44" i="13"/>
  <c r="B41" i="12"/>
  <c r="B42" i="12"/>
  <c r="B43" i="12"/>
  <c r="B44" i="12"/>
  <c r="B45" i="12"/>
  <c r="B46" i="12"/>
  <c r="B47" i="12"/>
  <c r="B48" i="12"/>
  <c r="B49" i="12"/>
  <c r="B44" i="13"/>
  <c r="J48" i="12"/>
  <c r="E43" i="13"/>
  <c r="I48" i="12"/>
  <c r="D43" i="13"/>
  <c r="C43" i="13"/>
  <c r="B43" i="13"/>
  <c r="J47" i="12"/>
  <c r="E42" i="13"/>
  <c r="I47" i="12"/>
  <c r="D42" i="13"/>
  <c r="C42" i="13"/>
  <c r="B42" i="13"/>
  <c r="J46" i="12"/>
  <c r="E41" i="13"/>
  <c r="I46" i="12"/>
  <c r="D41" i="13"/>
  <c r="C41" i="13"/>
  <c r="B41" i="13"/>
  <c r="J45" i="12"/>
  <c r="E40" i="13"/>
  <c r="I45" i="12"/>
  <c r="D40" i="13"/>
  <c r="C40" i="13"/>
  <c r="B40" i="13"/>
  <c r="J44" i="12"/>
  <c r="E39" i="13"/>
  <c r="I44" i="12"/>
  <c r="D39" i="13"/>
  <c r="C39" i="13"/>
  <c r="B39" i="13"/>
  <c r="J43" i="12"/>
  <c r="E38" i="13"/>
  <c r="I43" i="12"/>
  <c r="D38" i="13"/>
  <c r="C38" i="13"/>
  <c r="B38" i="13"/>
  <c r="J42" i="12"/>
  <c r="E37" i="13"/>
  <c r="I42" i="12"/>
  <c r="D37" i="13"/>
  <c r="C37" i="13"/>
  <c r="B37" i="13"/>
  <c r="J41" i="12"/>
  <c r="E36" i="13"/>
  <c r="I41" i="12"/>
  <c r="D36" i="13"/>
  <c r="C36" i="13"/>
  <c r="B36" i="13"/>
  <c r="E35" i="13"/>
  <c r="D35" i="13"/>
  <c r="B40" i="12"/>
  <c r="B35" i="13"/>
  <c r="E34" i="13"/>
  <c r="D34" i="13"/>
  <c r="B39" i="12"/>
  <c r="B34" i="13"/>
  <c r="E33" i="13"/>
  <c r="D33" i="13"/>
  <c r="B38" i="12"/>
  <c r="B33" i="13"/>
  <c r="E32" i="13"/>
  <c r="D32" i="13"/>
  <c r="B37" i="12"/>
  <c r="B32" i="13"/>
  <c r="E31" i="13"/>
  <c r="D31" i="13"/>
  <c r="B36" i="12"/>
  <c r="B31" i="13"/>
  <c r="E30" i="13"/>
  <c r="D30" i="13"/>
  <c r="B35" i="12"/>
  <c r="B30" i="13"/>
  <c r="E29" i="13"/>
  <c r="D29" i="13"/>
  <c r="B34" i="12"/>
  <c r="B29" i="13"/>
  <c r="E28" i="13"/>
  <c r="D28" i="13"/>
  <c r="C28" i="13"/>
  <c r="B33" i="12"/>
  <c r="B28" i="13"/>
  <c r="E27" i="13"/>
  <c r="D27" i="13"/>
  <c r="C27" i="13"/>
  <c r="B32" i="12"/>
  <c r="B27" i="13"/>
  <c r="E26" i="13"/>
  <c r="D26" i="13"/>
  <c r="C26" i="13"/>
  <c r="B31" i="12"/>
  <c r="B26" i="13"/>
  <c r="E25" i="13"/>
  <c r="D25" i="13"/>
  <c r="C25" i="13"/>
  <c r="B30" i="12"/>
  <c r="B25" i="13"/>
  <c r="E24" i="13"/>
  <c r="D24" i="13"/>
  <c r="C24" i="13"/>
  <c r="B29" i="12"/>
  <c r="B24" i="13"/>
  <c r="E23" i="13"/>
  <c r="D23" i="13"/>
  <c r="C23" i="13"/>
  <c r="B28" i="12"/>
  <c r="B23" i="13"/>
  <c r="E22" i="13"/>
  <c r="D22" i="13"/>
  <c r="C22" i="13"/>
  <c r="B27" i="12"/>
  <c r="B22" i="13"/>
  <c r="G26" i="12"/>
  <c r="J26" i="12"/>
  <c r="E21" i="13"/>
  <c r="F26" i="12"/>
  <c r="I26" i="12"/>
  <c r="D21" i="13"/>
  <c r="B26" i="12"/>
  <c r="B21" i="13"/>
  <c r="J25" i="12"/>
  <c r="E20" i="13"/>
  <c r="I25" i="12"/>
  <c r="D20" i="13"/>
  <c r="B25" i="12"/>
  <c r="B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G17" i="12"/>
  <c r="J17" i="12"/>
  <c r="E12" i="13"/>
  <c r="F17" i="12"/>
  <c r="I17" i="12"/>
  <c r="D12" i="13"/>
  <c r="G16" i="12"/>
  <c r="J16" i="12"/>
  <c r="E11" i="13"/>
  <c r="F16" i="12"/>
  <c r="I16" i="12"/>
  <c r="D11" i="13"/>
  <c r="E10" i="13"/>
  <c r="D10" i="13"/>
  <c r="C10" i="13"/>
  <c r="B15" i="12"/>
  <c r="B10" i="13"/>
  <c r="E9" i="13"/>
  <c r="D9" i="13"/>
  <c r="C9" i="13"/>
  <c r="B14" i="12"/>
  <c r="B9" i="13"/>
  <c r="E8" i="13"/>
  <c r="D8" i="13"/>
  <c r="C8" i="13"/>
  <c r="B13" i="12"/>
  <c r="B8" i="13"/>
  <c r="E7" i="13"/>
  <c r="D7" i="13"/>
  <c r="C7" i="13"/>
  <c r="B12" i="12"/>
  <c r="B7" i="13"/>
  <c r="E6" i="13"/>
  <c r="D6" i="13"/>
  <c r="C6" i="13"/>
  <c r="B11" i="12"/>
  <c r="B6" i="13"/>
  <c r="E5" i="13"/>
  <c r="D5" i="13"/>
  <c r="C5" i="13"/>
  <c r="B10" i="12"/>
  <c r="B5" i="13"/>
  <c r="E4" i="13"/>
  <c r="D4" i="13"/>
  <c r="C4" i="13"/>
  <c r="B9" i="12"/>
  <c r="B4" i="13"/>
  <c r="J8" i="12"/>
  <c r="E3" i="13"/>
  <c r="I8" i="12"/>
  <c r="D3" i="13"/>
  <c r="C3" i="13"/>
  <c r="B8" i="12"/>
  <c r="B3" i="13"/>
  <c r="J7" i="12"/>
  <c r="E2" i="13"/>
  <c r="I7" i="12"/>
  <c r="D2" i="13"/>
  <c r="C2" i="13"/>
  <c r="B7" i="12"/>
  <c r="B2" i="13"/>
  <c r="B219" i="12"/>
  <c r="B220" i="12"/>
  <c r="B221" i="12"/>
  <c r="B222" i="12"/>
  <c r="B223" i="12"/>
  <c r="B224" i="12"/>
  <c r="B225" i="12"/>
  <c r="B226" i="12"/>
  <c r="B227" i="12"/>
  <c r="B222" i="13"/>
  <c r="B221" i="13"/>
  <c r="B220" i="13"/>
  <c r="B219" i="13"/>
  <c r="B218" i="13"/>
  <c r="B217" i="13"/>
  <c r="B216" i="13"/>
  <c r="B215" i="13"/>
  <c r="B214" i="13"/>
  <c r="B206" i="12"/>
  <c r="B207" i="12"/>
  <c r="B208" i="12"/>
  <c r="B209" i="12"/>
  <c r="B210" i="12"/>
  <c r="B211" i="12"/>
  <c r="B212" i="12"/>
  <c r="B213" i="12"/>
  <c r="B214" i="12"/>
  <c r="B209" i="13"/>
  <c r="B208" i="13"/>
  <c r="B207" i="13"/>
  <c r="B206" i="13"/>
  <c r="B205" i="13"/>
  <c r="B204" i="13"/>
  <c r="B203" i="13"/>
  <c r="B202" i="13"/>
  <c r="B201" i="13"/>
  <c r="B181" i="12"/>
  <c r="B182" i="12"/>
  <c r="B183" i="12"/>
  <c r="B184" i="12"/>
  <c r="B185" i="12"/>
  <c r="B186" i="12"/>
  <c r="B187" i="12"/>
  <c r="B188" i="12"/>
  <c r="B189" i="12"/>
  <c r="B184" i="13"/>
  <c r="B183" i="13"/>
  <c r="B182" i="13"/>
  <c r="B181" i="13"/>
  <c r="B180" i="13"/>
  <c r="B179" i="13"/>
  <c r="B178" i="13"/>
  <c r="B177" i="13"/>
  <c r="B176" i="13"/>
  <c r="C132" i="13"/>
  <c r="B129" i="12"/>
  <c r="B130" i="12"/>
  <c r="B131" i="12"/>
  <c r="B132" i="12"/>
  <c r="B133" i="12"/>
  <c r="B134" i="12"/>
  <c r="B135" i="12"/>
  <c r="B136" i="12"/>
  <c r="B137" i="12"/>
  <c r="B132" i="13"/>
  <c r="C131" i="13"/>
  <c r="B131" i="13"/>
  <c r="C130" i="13"/>
  <c r="B130" i="13"/>
  <c r="C129" i="13"/>
  <c r="B129" i="13"/>
  <c r="C128" i="13"/>
  <c r="B128" i="13"/>
  <c r="C127" i="13"/>
  <c r="B127" i="13"/>
  <c r="C126" i="13"/>
  <c r="B126" i="13"/>
  <c r="C125" i="13"/>
  <c r="B125" i="13"/>
  <c r="C124" i="13"/>
  <c r="B124" i="13"/>
  <c r="B95" i="12"/>
  <c r="B96" i="12"/>
  <c r="B97" i="12"/>
  <c r="B98" i="12"/>
  <c r="B99" i="12"/>
  <c r="B100" i="12"/>
  <c r="B101" i="12"/>
  <c r="B102" i="12"/>
  <c r="B103" i="12"/>
  <c r="B98" i="13"/>
  <c r="B97" i="13"/>
  <c r="B96" i="13"/>
  <c r="B95" i="13"/>
  <c r="B94" i="13"/>
  <c r="B93" i="13"/>
  <c r="B92" i="13"/>
  <c r="B91" i="13"/>
  <c r="B90" i="13"/>
  <c r="B77" i="12"/>
  <c r="B78" i="12"/>
  <c r="B79" i="12"/>
  <c r="B80" i="12"/>
  <c r="B81" i="12"/>
  <c r="B82" i="12"/>
  <c r="B83" i="12"/>
  <c r="B84" i="12"/>
  <c r="B85" i="12"/>
  <c r="B80" i="13"/>
  <c r="B79" i="13"/>
  <c r="B78" i="13"/>
  <c r="B77" i="13"/>
  <c r="B76" i="13"/>
  <c r="B75" i="13"/>
  <c r="B74" i="13"/>
  <c r="B73" i="13"/>
  <c r="B72" i="13"/>
  <c r="C69" i="13"/>
  <c r="C68" i="13"/>
  <c r="C67" i="13"/>
  <c r="C66" i="13"/>
  <c r="C65" i="13"/>
  <c r="C64" i="13"/>
  <c r="C63" i="13"/>
  <c r="C53" i="13"/>
  <c r="B50" i="12"/>
  <c r="B51" i="12"/>
  <c r="B52" i="12"/>
  <c r="B53" i="12"/>
  <c r="B54" i="12"/>
  <c r="B55" i="12"/>
  <c r="B56" i="12"/>
  <c r="B57" i="12"/>
  <c r="B58" i="12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35" i="13"/>
  <c r="C34" i="13"/>
  <c r="C33" i="13"/>
  <c r="C32" i="13"/>
  <c r="C31" i="13"/>
  <c r="C30" i="13"/>
  <c r="C29" i="13"/>
  <c r="C19" i="13"/>
  <c r="B24" i="12"/>
  <c r="B19" i="13"/>
  <c r="C18" i="13"/>
  <c r="B23" i="12"/>
  <c r="B18" i="13"/>
  <c r="C17" i="13"/>
  <c r="B22" i="12"/>
  <c r="B17" i="13"/>
  <c r="C16" i="13"/>
  <c r="B21" i="12"/>
  <c r="B16" i="13"/>
  <c r="C15" i="13"/>
  <c r="B20" i="12"/>
  <c r="B15" i="13"/>
  <c r="C14" i="13"/>
  <c r="B19" i="12"/>
  <c r="B14" i="13"/>
  <c r="C13" i="13"/>
  <c r="B18" i="12"/>
  <c r="B13" i="13"/>
  <c r="C12" i="13"/>
  <c r="B17" i="12"/>
  <c r="B12" i="13"/>
  <c r="C11" i="13"/>
  <c r="B16" i="12"/>
  <c r="B11" i="13"/>
  <c r="G89" i="10"/>
  <c r="F89" i="10"/>
  <c r="E89" i="10"/>
  <c r="B88" i="10"/>
  <c r="C88" i="10"/>
  <c r="D88" i="10"/>
  <c r="G88" i="10"/>
  <c r="F88" i="10"/>
  <c r="E88" i="10"/>
  <c r="B87" i="10"/>
  <c r="C87" i="10"/>
  <c r="D87" i="10"/>
  <c r="G87" i="10"/>
  <c r="F87" i="10"/>
  <c r="E87" i="10"/>
  <c r="B86" i="10"/>
  <c r="C86" i="10"/>
  <c r="D86" i="10"/>
  <c r="G86" i="10"/>
  <c r="F86" i="10"/>
  <c r="E86" i="10"/>
  <c r="B85" i="10"/>
  <c r="C85" i="10"/>
  <c r="D85" i="10"/>
  <c r="G85" i="10"/>
  <c r="F85" i="10"/>
  <c r="E85" i="10"/>
  <c r="B84" i="10"/>
  <c r="C84" i="10"/>
  <c r="D84" i="10"/>
  <c r="G84" i="10"/>
  <c r="F84" i="10"/>
  <c r="E84" i="10"/>
  <c r="B83" i="10"/>
  <c r="C83" i="10"/>
  <c r="D83" i="10"/>
  <c r="G83" i="10"/>
  <c r="F83" i="10"/>
  <c r="E83" i="10"/>
  <c r="B82" i="10"/>
  <c r="C82" i="10"/>
  <c r="D82" i="10"/>
  <c r="G82" i="10"/>
  <c r="F82" i="10"/>
  <c r="E82" i="10"/>
  <c r="B81" i="10"/>
  <c r="C81" i="10"/>
  <c r="D81" i="10"/>
  <c r="G81" i="10"/>
  <c r="F81" i="10"/>
  <c r="E81" i="10"/>
  <c r="B80" i="10"/>
  <c r="C80" i="10"/>
  <c r="D80" i="10"/>
  <c r="G80" i="10"/>
  <c r="F80" i="10"/>
  <c r="E80" i="10"/>
  <c r="B79" i="10"/>
  <c r="C79" i="10"/>
  <c r="D79" i="10"/>
  <c r="G79" i="10"/>
  <c r="F79" i="10"/>
  <c r="E79" i="10"/>
  <c r="B78" i="10"/>
  <c r="C78" i="10"/>
  <c r="D78" i="10"/>
  <c r="G78" i="10"/>
  <c r="F78" i="10"/>
  <c r="E78" i="10"/>
  <c r="B77" i="10"/>
  <c r="C77" i="10"/>
  <c r="D77" i="10"/>
  <c r="G77" i="10"/>
  <c r="F77" i="10"/>
  <c r="E77" i="10"/>
  <c r="B76" i="10"/>
  <c r="C76" i="10"/>
  <c r="D76" i="10"/>
  <c r="G76" i="10"/>
  <c r="F76" i="10"/>
  <c r="E76" i="10"/>
  <c r="B75" i="10"/>
  <c r="C75" i="10"/>
  <c r="D75" i="10"/>
  <c r="G75" i="10"/>
  <c r="F75" i="10"/>
  <c r="E75" i="10"/>
  <c r="B74" i="10"/>
  <c r="C74" i="10"/>
  <c r="D74" i="10"/>
  <c r="G74" i="10"/>
  <c r="F74" i="10"/>
  <c r="E74" i="10"/>
  <c r="B73" i="10"/>
  <c r="C73" i="10"/>
  <c r="D73" i="10"/>
  <c r="G73" i="10"/>
  <c r="F73" i="10"/>
  <c r="E73" i="10"/>
  <c r="B72" i="10"/>
  <c r="C72" i="10"/>
  <c r="D72" i="10"/>
  <c r="G72" i="10"/>
  <c r="F72" i="10"/>
  <c r="E72" i="10"/>
  <c r="B71" i="10"/>
  <c r="C71" i="10"/>
  <c r="D71" i="10"/>
  <c r="G71" i="10"/>
  <c r="F71" i="10"/>
  <c r="E71" i="10"/>
  <c r="B70" i="10"/>
  <c r="C70" i="10"/>
  <c r="D70" i="10"/>
  <c r="G70" i="10"/>
  <c r="F70" i="10"/>
  <c r="E70" i="10"/>
  <c r="B69" i="10"/>
  <c r="C69" i="10"/>
  <c r="D69" i="10"/>
  <c r="G69" i="10"/>
  <c r="F69" i="10"/>
  <c r="E69" i="10"/>
  <c r="B68" i="10"/>
  <c r="C68" i="10"/>
  <c r="D68" i="10"/>
  <c r="G68" i="10"/>
  <c r="F68" i="10"/>
  <c r="E68" i="10"/>
  <c r="B67" i="10"/>
  <c r="C67" i="10"/>
  <c r="D67" i="10"/>
  <c r="G67" i="10"/>
  <c r="F67" i="10"/>
  <c r="E67" i="10"/>
  <c r="B66" i="10"/>
  <c r="C66" i="10"/>
  <c r="D66" i="10"/>
  <c r="G66" i="10"/>
  <c r="F66" i="10"/>
  <c r="E66" i="10"/>
  <c r="B65" i="10"/>
  <c r="C65" i="10"/>
  <c r="D65" i="10"/>
  <c r="G65" i="10"/>
  <c r="F65" i="10"/>
  <c r="E65" i="10"/>
  <c r="G64" i="10"/>
  <c r="F64" i="10"/>
  <c r="E64" i="10"/>
  <c r="B63" i="10"/>
  <c r="C63" i="10"/>
  <c r="D63" i="10"/>
  <c r="G63" i="10"/>
  <c r="F63" i="10"/>
  <c r="E63" i="10"/>
  <c r="B62" i="10"/>
  <c r="C62" i="10"/>
  <c r="D62" i="10"/>
  <c r="G62" i="10"/>
  <c r="F62" i="10"/>
  <c r="E62" i="10"/>
  <c r="B61" i="10"/>
  <c r="C61" i="10"/>
  <c r="D61" i="10"/>
  <c r="G61" i="10"/>
  <c r="F61" i="10"/>
  <c r="E61" i="10"/>
  <c r="B60" i="10"/>
  <c r="C60" i="10"/>
  <c r="D60" i="10"/>
  <c r="G60" i="10"/>
  <c r="F60" i="10"/>
  <c r="E60" i="10"/>
  <c r="B59" i="10"/>
  <c r="C59" i="10"/>
  <c r="D59" i="10"/>
  <c r="G59" i="10"/>
  <c r="F59" i="10"/>
  <c r="E59" i="10"/>
  <c r="B58" i="10"/>
  <c r="C58" i="10"/>
  <c r="D58" i="10"/>
  <c r="G58" i="10"/>
  <c r="F58" i="10"/>
  <c r="E58" i="10"/>
  <c r="B57" i="10"/>
  <c r="C57" i="10"/>
  <c r="D57" i="10"/>
  <c r="G57" i="10"/>
  <c r="F57" i="10"/>
  <c r="E57" i="10"/>
  <c r="B56" i="10"/>
  <c r="C56" i="10"/>
  <c r="D56" i="10"/>
  <c r="G56" i="10"/>
  <c r="F56" i="10"/>
  <c r="E56" i="10"/>
  <c r="B55" i="10"/>
  <c r="C55" i="10"/>
  <c r="D55" i="10"/>
  <c r="G55" i="10"/>
  <c r="F55" i="10"/>
  <c r="E55" i="10"/>
  <c r="B54" i="10"/>
  <c r="C54" i="10"/>
  <c r="D54" i="10"/>
  <c r="G54" i="10"/>
  <c r="F54" i="10"/>
  <c r="E54" i="10"/>
  <c r="B53" i="10"/>
  <c r="C53" i="10"/>
  <c r="D53" i="10"/>
  <c r="G53" i="10"/>
  <c r="F53" i="10"/>
  <c r="E53" i="10"/>
  <c r="B52" i="10"/>
  <c r="C52" i="10"/>
  <c r="D52" i="10"/>
  <c r="G52" i="10"/>
  <c r="F52" i="10"/>
  <c r="E52" i="10"/>
  <c r="B51" i="10"/>
  <c r="C51" i="10"/>
  <c r="D51" i="10"/>
  <c r="G51" i="10"/>
  <c r="F51" i="10"/>
  <c r="E51" i="10"/>
  <c r="B50" i="10"/>
  <c r="C50" i="10"/>
  <c r="D50" i="10"/>
  <c r="G50" i="10"/>
  <c r="F50" i="10"/>
  <c r="E50" i="10"/>
  <c r="B49" i="10"/>
  <c r="C49" i="10"/>
  <c r="D49" i="10"/>
  <c r="G49" i="10"/>
  <c r="F49" i="10"/>
  <c r="E49" i="10"/>
  <c r="B48" i="10"/>
  <c r="C48" i="10"/>
  <c r="D48" i="10"/>
  <c r="G48" i="10"/>
  <c r="F48" i="10"/>
  <c r="E48" i="10"/>
  <c r="B47" i="10"/>
  <c r="C47" i="10"/>
  <c r="D47" i="10"/>
  <c r="G47" i="10"/>
  <c r="F47" i="10"/>
  <c r="E47" i="10"/>
  <c r="B46" i="10"/>
  <c r="C46" i="10"/>
  <c r="D46" i="10"/>
  <c r="G46" i="10"/>
  <c r="F46" i="10"/>
  <c r="E46" i="10"/>
  <c r="B45" i="10"/>
  <c r="C45" i="10"/>
  <c r="D45" i="10"/>
  <c r="G45" i="10"/>
  <c r="F45" i="10"/>
  <c r="E45" i="10"/>
  <c r="B44" i="10"/>
  <c r="C44" i="10"/>
  <c r="D44" i="10"/>
  <c r="G44" i="10"/>
  <c r="F44" i="10"/>
  <c r="E44" i="10"/>
  <c r="B43" i="10"/>
  <c r="C43" i="10"/>
  <c r="D43" i="10"/>
  <c r="G43" i="10"/>
  <c r="F43" i="10"/>
  <c r="E43" i="10"/>
  <c r="B42" i="10"/>
  <c r="C42" i="10"/>
  <c r="D42" i="10"/>
  <c r="G42" i="10"/>
  <c r="F42" i="10"/>
  <c r="E42" i="10"/>
  <c r="B41" i="10"/>
  <c r="C41" i="10"/>
  <c r="D41" i="10"/>
  <c r="G41" i="10"/>
  <c r="F41" i="10"/>
  <c r="E41" i="10"/>
  <c r="B40" i="10"/>
  <c r="C40" i="10"/>
  <c r="D40" i="10"/>
  <c r="G40" i="10"/>
  <c r="F40" i="10"/>
  <c r="E40" i="10"/>
  <c r="G39" i="10"/>
  <c r="F39" i="10"/>
  <c r="E39" i="10"/>
  <c r="B38" i="10"/>
  <c r="C38" i="10"/>
  <c r="D38" i="10"/>
  <c r="G38" i="10"/>
  <c r="F38" i="10"/>
  <c r="E38" i="10"/>
  <c r="B37" i="10"/>
  <c r="C37" i="10"/>
  <c r="D37" i="10"/>
  <c r="G37" i="10"/>
  <c r="F37" i="10"/>
  <c r="E37" i="10"/>
  <c r="B36" i="10"/>
  <c r="C36" i="10"/>
  <c r="D36" i="10"/>
  <c r="G36" i="10"/>
  <c r="F36" i="10"/>
  <c r="E36" i="10"/>
  <c r="B35" i="10"/>
  <c r="C35" i="10"/>
  <c r="D35" i="10"/>
  <c r="G35" i="10"/>
  <c r="F35" i="10"/>
  <c r="E35" i="10"/>
  <c r="B34" i="10"/>
  <c r="C34" i="10"/>
  <c r="D34" i="10"/>
  <c r="G34" i="10"/>
  <c r="F34" i="10"/>
  <c r="E34" i="10"/>
  <c r="B33" i="10"/>
  <c r="C33" i="10"/>
  <c r="D33" i="10"/>
  <c r="G33" i="10"/>
  <c r="F33" i="10"/>
  <c r="E33" i="10"/>
  <c r="B32" i="10"/>
  <c r="C32" i="10"/>
  <c r="D32" i="10"/>
  <c r="G32" i="10"/>
  <c r="F32" i="10"/>
  <c r="E32" i="10"/>
  <c r="B31" i="10"/>
  <c r="C31" i="10"/>
  <c r="D31" i="10"/>
  <c r="G31" i="10"/>
  <c r="F31" i="10"/>
  <c r="E31" i="10"/>
  <c r="B30" i="10"/>
  <c r="C30" i="10"/>
  <c r="D30" i="10"/>
  <c r="G30" i="10"/>
  <c r="F30" i="10"/>
  <c r="E30" i="10"/>
  <c r="B29" i="10"/>
  <c r="C29" i="10"/>
  <c r="D29" i="10"/>
  <c r="G29" i="10"/>
  <c r="F29" i="10"/>
  <c r="E29" i="10"/>
  <c r="B28" i="10"/>
  <c r="C28" i="10"/>
  <c r="D28" i="10"/>
  <c r="G28" i="10"/>
  <c r="F28" i="10"/>
  <c r="E28" i="10"/>
  <c r="B27" i="10"/>
  <c r="C27" i="10"/>
  <c r="D27" i="10"/>
  <c r="G27" i="10"/>
  <c r="F27" i="10"/>
  <c r="E27" i="10"/>
  <c r="B26" i="10"/>
  <c r="C26" i="10"/>
  <c r="D26" i="10"/>
  <c r="G26" i="10"/>
  <c r="F26" i="10"/>
  <c r="E26" i="10"/>
  <c r="B25" i="10"/>
  <c r="C25" i="10"/>
  <c r="D25" i="10"/>
  <c r="G25" i="10"/>
  <c r="F25" i="10"/>
  <c r="E25" i="10"/>
  <c r="B24" i="10"/>
  <c r="C24" i="10"/>
  <c r="D24" i="10"/>
  <c r="G24" i="10"/>
  <c r="F24" i="10"/>
  <c r="E24" i="10"/>
  <c r="B23" i="10"/>
  <c r="C23" i="10"/>
  <c r="D23" i="10"/>
  <c r="G23" i="10"/>
  <c r="F23" i="10"/>
  <c r="E23" i="10"/>
  <c r="B22" i="10"/>
  <c r="C22" i="10"/>
  <c r="D22" i="10"/>
  <c r="G22" i="10"/>
  <c r="F22" i="10"/>
  <c r="E22" i="10"/>
  <c r="B21" i="10"/>
  <c r="C21" i="10"/>
  <c r="D21" i="10"/>
  <c r="G21" i="10"/>
  <c r="F21" i="10"/>
  <c r="E21" i="10"/>
  <c r="B20" i="10"/>
  <c r="C20" i="10"/>
  <c r="D20" i="10"/>
  <c r="G20" i="10"/>
  <c r="F20" i="10"/>
  <c r="E20" i="10"/>
  <c r="B19" i="10"/>
  <c r="C19" i="10"/>
  <c r="D19" i="10"/>
  <c r="G19" i="10"/>
  <c r="F19" i="10"/>
  <c r="E19" i="10"/>
  <c r="B18" i="10"/>
  <c r="C18" i="10"/>
  <c r="D18" i="10"/>
  <c r="G18" i="10"/>
  <c r="F18" i="10"/>
  <c r="E18" i="10"/>
  <c r="B17" i="10"/>
  <c r="C17" i="10"/>
  <c r="D17" i="10"/>
  <c r="G17" i="10"/>
  <c r="F17" i="10"/>
  <c r="E17" i="10"/>
  <c r="B16" i="10"/>
  <c r="C16" i="10"/>
  <c r="D16" i="10"/>
  <c r="G16" i="10"/>
  <c r="F16" i="10"/>
  <c r="E16" i="10"/>
  <c r="B15" i="10"/>
  <c r="C15" i="10"/>
  <c r="D15" i="10"/>
  <c r="G15" i="10"/>
  <c r="F15" i="10"/>
  <c r="E15" i="10"/>
  <c r="K14" i="10"/>
  <c r="J14" i="10"/>
  <c r="I14" i="10"/>
  <c r="G14" i="10"/>
  <c r="F14" i="10"/>
  <c r="E14" i="10"/>
  <c r="G5" i="10"/>
  <c r="G4" i="10"/>
  <c r="G3" i="10"/>
  <c r="D293" i="12"/>
  <c r="E218" i="12"/>
  <c r="F218" i="12"/>
  <c r="G218" i="12"/>
  <c r="H218" i="12"/>
  <c r="D180" i="12"/>
  <c r="D218" i="12"/>
  <c r="D181" i="12"/>
  <c r="D182" i="12"/>
  <c r="D220" i="12"/>
  <c r="D183" i="12"/>
  <c r="D221" i="12"/>
  <c r="D184" i="12"/>
  <c r="D222" i="12"/>
  <c r="D185" i="12"/>
  <c r="D223" i="12"/>
  <c r="D186" i="12"/>
  <c r="D224" i="12"/>
  <c r="D187" i="12"/>
  <c r="D225" i="12"/>
  <c r="D188" i="12"/>
  <c r="D226" i="12"/>
  <c r="D189" i="12"/>
  <c r="D227" i="12"/>
  <c r="D219" i="12"/>
  <c r="D190" i="12"/>
  <c r="D191" i="12"/>
  <c r="D192" i="12"/>
  <c r="D193" i="12"/>
  <c r="D194" i="12"/>
  <c r="D195" i="12"/>
  <c r="D196" i="12"/>
  <c r="C16" i="11"/>
  <c r="F16" i="11"/>
  <c r="D16" i="11"/>
  <c r="G16" i="11"/>
  <c r="E16" i="11"/>
  <c r="H16" i="11"/>
  <c r="C17" i="11"/>
  <c r="F17" i="11"/>
  <c r="D17" i="11"/>
  <c r="G17" i="11"/>
  <c r="E17" i="11"/>
  <c r="H17" i="11"/>
  <c r="C18" i="11"/>
  <c r="F18" i="11"/>
  <c r="D18" i="11"/>
  <c r="G18" i="11"/>
  <c r="E18" i="11"/>
  <c r="H18" i="11"/>
  <c r="C19" i="11"/>
  <c r="F19" i="11"/>
  <c r="D19" i="11"/>
  <c r="G19" i="11"/>
  <c r="E19" i="11"/>
  <c r="H19" i="11"/>
  <c r="C20" i="11"/>
  <c r="F20" i="11"/>
  <c r="D20" i="11"/>
  <c r="G20" i="11"/>
  <c r="E20" i="11"/>
  <c r="H20" i="11"/>
  <c r="C21" i="11"/>
  <c r="F21" i="11"/>
  <c r="D21" i="11"/>
  <c r="G21" i="11"/>
  <c r="E21" i="11"/>
  <c r="H21" i="11"/>
  <c r="C22" i="11"/>
  <c r="F22" i="11"/>
  <c r="D22" i="11"/>
  <c r="G22" i="11"/>
  <c r="E22" i="11"/>
  <c r="H22" i="11"/>
  <c r="C23" i="11"/>
  <c r="F23" i="11"/>
  <c r="D23" i="11"/>
  <c r="G23" i="11"/>
  <c r="E23" i="11"/>
  <c r="H23" i="11"/>
  <c r="C24" i="11"/>
  <c r="F24" i="11"/>
  <c r="D24" i="11"/>
  <c r="G24" i="11"/>
  <c r="E24" i="11"/>
  <c r="H24" i="11"/>
  <c r="C25" i="11"/>
  <c r="F25" i="11"/>
  <c r="D25" i="11"/>
  <c r="G25" i="11"/>
  <c r="E25" i="11"/>
  <c r="H25" i="11"/>
  <c r="C26" i="11"/>
  <c r="F26" i="11"/>
  <c r="D26" i="11"/>
  <c r="G26" i="11"/>
  <c r="E26" i="11"/>
  <c r="H26" i="11"/>
  <c r="C27" i="11"/>
  <c r="F27" i="11"/>
  <c r="D27" i="11"/>
  <c r="G27" i="11"/>
  <c r="E27" i="11"/>
  <c r="H27" i="11"/>
  <c r="C28" i="11"/>
  <c r="F28" i="11"/>
  <c r="D28" i="11"/>
  <c r="G28" i="11"/>
  <c r="E28" i="11"/>
  <c r="H28" i="11"/>
  <c r="C29" i="11"/>
  <c r="F29" i="11"/>
  <c r="D29" i="11"/>
  <c r="G29" i="11"/>
  <c r="E29" i="11"/>
  <c r="H29" i="11"/>
  <c r="C30" i="11"/>
  <c r="F30" i="11"/>
  <c r="D30" i="11"/>
  <c r="G30" i="11"/>
  <c r="E30" i="11"/>
  <c r="H30" i="11"/>
  <c r="C31" i="11"/>
  <c r="F31" i="11"/>
  <c r="D31" i="11"/>
  <c r="G31" i="11"/>
  <c r="E31" i="11"/>
  <c r="H31" i="11"/>
  <c r="C32" i="11"/>
  <c r="F32" i="11"/>
  <c r="D32" i="11"/>
  <c r="G32" i="11"/>
  <c r="E32" i="11"/>
  <c r="H32" i="11"/>
  <c r="C33" i="11"/>
  <c r="F33" i="11"/>
  <c r="D33" i="11"/>
  <c r="G33" i="11"/>
  <c r="E33" i="11"/>
  <c r="H33" i="11"/>
  <c r="C34" i="11"/>
  <c r="F34" i="11"/>
  <c r="D34" i="11"/>
  <c r="G34" i="11"/>
  <c r="E34" i="11"/>
  <c r="H34" i="11"/>
  <c r="C35" i="11"/>
  <c r="F35" i="11"/>
  <c r="D35" i="11"/>
  <c r="G35" i="11"/>
  <c r="E35" i="11"/>
  <c r="H35" i="11"/>
  <c r="C36" i="11"/>
  <c r="F36" i="11"/>
  <c r="D36" i="11"/>
  <c r="G36" i="11"/>
  <c r="E36" i="11"/>
  <c r="H36" i="11"/>
  <c r="C37" i="11"/>
  <c r="F37" i="11"/>
  <c r="D37" i="11"/>
  <c r="G37" i="11"/>
  <c r="E37" i="11"/>
  <c r="H37" i="11"/>
  <c r="C38" i="11"/>
  <c r="F38" i="11"/>
  <c r="D38" i="11"/>
  <c r="G38" i="11"/>
  <c r="E38" i="11"/>
  <c r="H38" i="11"/>
  <c r="F39" i="11"/>
  <c r="G39" i="11"/>
  <c r="H39" i="11"/>
  <c r="C40" i="11"/>
  <c r="F40" i="11"/>
  <c r="D40" i="11"/>
  <c r="G40" i="11"/>
  <c r="E40" i="11"/>
  <c r="H40" i="11"/>
  <c r="C41" i="11"/>
  <c r="F41" i="11"/>
  <c r="D41" i="11"/>
  <c r="G41" i="11"/>
  <c r="E41" i="11"/>
  <c r="H41" i="11"/>
  <c r="C42" i="11"/>
  <c r="F42" i="11"/>
  <c r="D42" i="11"/>
  <c r="G42" i="11"/>
  <c r="E42" i="11"/>
  <c r="H42" i="11"/>
  <c r="C43" i="11"/>
  <c r="F43" i="11"/>
  <c r="D43" i="11"/>
  <c r="G43" i="11"/>
  <c r="E43" i="11"/>
  <c r="H43" i="11"/>
  <c r="C44" i="11"/>
  <c r="F44" i="11"/>
  <c r="D44" i="11"/>
  <c r="G44" i="11"/>
  <c r="E44" i="11"/>
  <c r="H44" i="11"/>
  <c r="C45" i="11"/>
  <c r="F45" i="11"/>
  <c r="D45" i="11"/>
  <c r="G45" i="11"/>
  <c r="E45" i="11"/>
  <c r="H45" i="11"/>
  <c r="C46" i="11"/>
  <c r="F46" i="11"/>
  <c r="D46" i="11"/>
  <c r="G46" i="11"/>
  <c r="E46" i="11"/>
  <c r="H46" i="11"/>
  <c r="C47" i="11"/>
  <c r="F47" i="11"/>
  <c r="D47" i="11"/>
  <c r="G47" i="11"/>
  <c r="E47" i="11"/>
  <c r="H47" i="11"/>
  <c r="C48" i="11"/>
  <c r="F48" i="11"/>
  <c r="D48" i="11"/>
  <c r="G48" i="11"/>
  <c r="E48" i="11"/>
  <c r="H48" i="11"/>
  <c r="C49" i="11"/>
  <c r="F49" i="11"/>
  <c r="D49" i="11"/>
  <c r="G49" i="11"/>
  <c r="E49" i="11"/>
  <c r="H49" i="11"/>
  <c r="C50" i="11"/>
  <c r="F50" i="11"/>
  <c r="D50" i="11"/>
  <c r="G50" i="11"/>
  <c r="E50" i="11"/>
  <c r="H50" i="11"/>
  <c r="C51" i="11"/>
  <c r="F51" i="11"/>
  <c r="D51" i="11"/>
  <c r="G51" i="11"/>
  <c r="E51" i="11"/>
  <c r="H51" i="11"/>
  <c r="C52" i="11"/>
  <c r="F52" i="11"/>
  <c r="D52" i="11"/>
  <c r="G52" i="11"/>
  <c r="E52" i="11"/>
  <c r="H52" i="11"/>
  <c r="C53" i="11"/>
  <c r="F53" i="11"/>
  <c r="D53" i="11"/>
  <c r="G53" i="11"/>
  <c r="E53" i="11"/>
  <c r="H53" i="11"/>
  <c r="C54" i="11"/>
  <c r="F54" i="11"/>
  <c r="D54" i="11"/>
  <c r="G54" i="11"/>
  <c r="E54" i="11"/>
  <c r="H54" i="11"/>
  <c r="C55" i="11"/>
  <c r="F55" i="11"/>
  <c r="D55" i="11"/>
  <c r="G55" i="11"/>
  <c r="E55" i="11"/>
  <c r="H55" i="11"/>
  <c r="C56" i="11"/>
  <c r="F56" i="11"/>
  <c r="D56" i="11"/>
  <c r="G56" i="11"/>
  <c r="E56" i="11"/>
  <c r="H56" i="11"/>
  <c r="C57" i="11"/>
  <c r="F57" i="11"/>
  <c r="D57" i="11"/>
  <c r="G57" i="11"/>
  <c r="E57" i="11"/>
  <c r="H57" i="11"/>
  <c r="C58" i="11"/>
  <c r="F58" i="11"/>
  <c r="D58" i="11"/>
  <c r="G58" i="11"/>
  <c r="E58" i="11"/>
  <c r="H58" i="11"/>
  <c r="C59" i="11"/>
  <c r="F59" i="11"/>
  <c r="D59" i="11"/>
  <c r="G59" i="11"/>
  <c r="E59" i="11"/>
  <c r="H59" i="11"/>
  <c r="C60" i="11"/>
  <c r="F60" i="11"/>
  <c r="D60" i="11"/>
  <c r="G60" i="11"/>
  <c r="E60" i="11"/>
  <c r="H60" i="11"/>
  <c r="C61" i="11"/>
  <c r="F61" i="11"/>
  <c r="D61" i="11"/>
  <c r="G61" i="11"/>
  <c r="E61" i="11"/>
  <c r="H61" i="11"/>
  <c r="C62" i="11"/>
  <c r="F62" i="11"/>
  <c r="D62" i="11"/>
  <c r="G62" i="11"/>
  <c r="E62" i="11"/>
  <c r="H62" i="11"/>
  <c r="C63" i="11"/>
  <c r="F63" i="11"/>
  <c r="D63" i="11"/>
  <c r="G63" i="11"/>
  <c r="E63" i="11"/>
  <c r="H63" i="11"/>
  <c r="F64" i="11"/>
  <c r="G64" i="11"/>
  <c r="H64" i="11"/>
  <c r="C65" i="11"/>
  <c r="F65" i="11"/>
  <c r="B64" i="11"/>
  <c r="B89" i="11"/>
  <c r="B65" i="11"/>
  <c r="D65" i="11"/>
  <c r="G65" i="11"/>
  <c r="E65" i="11"/>
  <c r="H65" i="11"/>
  <c r="C66" i="11"/>
  <c r="F66" i="11"/>
  <c r="B66" i="11"/>
  <c r="D66" i="11"/>
  <c r="G66" i="11"/>
  <c r="E66" i="11"/>
  <c r="H66" i="11"/>
  <c r="C67" i="11"/>
  <c r="F67" i="11"/>
  <c r="B67" i="11"/>
  <c r="D67" i="11"/>
  <c r="G67" i="11"/>
  <c r="E67" i="11"/>
  <c r="H67" i="11"/>
  <c r="C68" i="11"/>
  <c r="F68" i="11"/>
  <c r="B68" i="11"/>
  <c r="D68" i="11"/>
  <c r="G68" i="11"/>
  <c r="E68" i="11"/>
  <c r="H68" i="11"/>
  <c r="C69" i="11"/>
  <c r="F69" i="11"/>
  <c r="B69" i="11"/>
  <c r="D69" i="11"/>
  <c r="G69" i="11"/>
  <c r="E69" i="11"/>
  <c r="H69" i="11"/>
  <c r="C70" i="11"/>
  <c r="F70" i="11"/>
  <c r="B70" i="11"/>
  <c r="D70" i="11"/>
  <c r="G70" i="11"/>
  <c r="E70" i="11"/>
  <c r="H70" i="11"/>
  <c r="C71" i="11"/>
  <c r="F71" i="11"/>
  <c r="B71" i="11"/>
  <c r="D71" i="11"/>
  <c r="G71" i="11"/>
  <c r="E71" i="11"/>
  <c r="H71" i="11"/>
  <c r="C72" i="11"/>
  <c r="F72" i="11"/>
  <c r="B72" i="11"/>
  <c r="D72" i="11"/>
  <c r="G72" i="11"/>
  <c r="E72" i="11"/>
  <c r="H72" i="11"/>
  <c r="C73" i="11"/>
  <c r="F73" i="11"/>
  <c r="B73" i="11"/>
  <c r="D73" i="11"/>
  <c r="G73" i="11"/>
  <c r="E73" i="11"/>
  <c r="H73" i="11"/>
  <c r="C74" i="11"/>
  <c r="F74" i="11"/>
  <c r="B74" i="11"/>
  <c r="D74" i="11"/>
  <c r="G74" i="11"/>
  <c r="E74" i="11"/>
  <c r="H74" i="11"/>
  <c r="C75" i="11"/>
  <c r="F75" i="11"/>
  <c r="B75" i="11"/>
  <c r="D75" i="11"/>
  <c r="G75" i="11"/>
  <c r="E75" i="11"/>
  <c r="H75" i="11"/>
  <c r="C76" i="11"/>
  <c r="F76" i="11"/>
  <c r="B76" i="11"/>
  <c r="D76" i="11"/>
  <c r="G76" i="11"/>
  <c r="E76" i="11"/>
  <c r="H76" i="11"/>
  <c r="C77" i="11"/>
  <c r="F77" i="11"/>
  <c r="B77" i="11"/>
  <c r="D77" i="11"/>
  <c r="G77" i="11"/>
  <c r="E77" i="11"/>
  <c r="H77" i="11"/>
  <c r="C78" i="11"/>
  <c r="F78" i="11"/>
  <c r="B78" i="11"/>
  <c r="D78" i="11"/>
  <c r="G78" i="11"/>
  <c r="E78" i="11"/>
  <c r="H78" i="11"/>
  <c r="C79" i="11"/>
  <c r="F79" i="11"/>
  <c r="B79" i="11"/>
  <c r="D79" i="11"/>
  <c r="G79" i="11"/>
  <c r="E79" i="11"/>
  <c r="H79" i="11"/>
  <c r="C80" i="11"/>
  <c r="F80" i="11"/>
  <c r="B80" i="11"/>
  <c r="D80" i="11"/>
  <c r="G80" i="11"/>
  <c r="E80" i="11"/>
  <c r="H80" i="11"/>
  <c r="C81" i="11"/>
  <c r="F81" i="11"/>
  <c r="B81" i="11"/>
  <c r="D81" i="11"/>
  <c r="G81" i="11"/>
  <c r="E81" i="11"/>
  <c r="H81" i="11"/>
  <c r="C82" i="11"/>
  <c r="F82" i="11"/>
  <c r="B82" i="11"/>
  <c r="D82" i="11"/>
  <c r="G82" i="11"/>
  <c r="E82" i="11"/>
  <c r="H82" i="11"/>
  <c r="C83" i="11"/>
  <c r="F83" i="11"/>
  <c r="B83" i="11"/>
  <c r="D83" i="11"/>
  <c r="G83" i="11"/>
  <c r="E83" i="11"/>
  <c r="H83" i="11"/>
  <c r="C84" i="11"/>
  <c r="F84" i="11"/>
  <c r="B84" i="11"/>
  <c r="D84" i="11"/>
  <c r="G84" i="11"/>
  <c r="E84" i="11"/>
  <c r="H84" i="11"/>
  <c r="C85" i="11"/>
  <c r="F85" i="11"/>
  <c r="B85" i="11"/>
  <c r="D85" i="11"/>
  <c r="G85" i="11"/>
  <c r="E85" i="11"/>
  <c r="H85" i="11"/>
  <c r="C86" i="11"/>
  <c r="F86" i="11"/>
  <c r="B86" i="11"/>
  <c r="D86" i="11"/>
  <c r="G86" i="11"/>
  <c r="E86" i="11"/>
  <c r="H86" i="11"/>
  <c r="C87" i="11"/>
  <c r="F87" i="11"/>
  <c r="B87" i="11"/>
  <c r="D87" i="11"/>
  <c r="G87" i="11"/>
  <c r="E87" i="11"/>
  <c r="H87" i="11"/>
  <c r="C88" i="11"/>
  <c r="F88" i="11"/>
  <c r="B88" i="11"/>
  <c r="D88" i="11"/>
  <c r="G88" i="11"/>
  <c r="E88" i="11"/>
  <c r="H88" i="11"/>
  <c r="F89" i="11"/>
  <c r="G89" i="11"/>
  <c r="H89" i="11"/>
  <c r="C15" i="11"/>
  <c r="D15" i="11"/>
  <c r="G15" i="11"/>
  <c r="E15" i="11"/>
  <c r="H15" i="11"/>
  <c r="F15" i="11"/>
  <c r="K64" i="11"/>
  <c r="J64" i="11"/>
  <c r="B63" i="11"/>
  <c r="K63" i="11"/>
  <c r="J63" i="11"/>
  <c r="B62" i="11"/>
  <c r="K62" i="11"/>
  <c r="J62" i="11"/>
  <c r="B61" i="11"/>
  <c r="K61" i="11"/>
  <c r="J61" i="11"/>
  <c r="B60" i="11"/>
  <c r="K60" i="11"/>
  <c r="J60" i="11"/>
  <c r="B59" i="11"/>
  <c r="K59" i="11"/>
  <c r="J59" i="11"/>
  <c r="B58" i="11"/>
  <c r="K58" i="11"/>
  <c r="J58" i="11"/>
  <c r="B57" i="11"/>
  <c r="K57" i="11"/>
  <c r="J57" i="11"/>
  <c r="B56" i="11"/>
  <c r="K56" i="11"/>
  <c r="J56" i="11"/>
  <c r="B55" i="11"/>
  <c r="K55" i="11"/>
  <c r="J55" i="11"/>
  <c r="B54" i="11"/>
  <c r="K54" i="11"/>
  <c r="J54" i="11"/>
  <c r="B53" i="11"/>
  <c r="K53" i="11"/>
  <c r="J53" i="11"/>
  <c r="B52" i="11"/>
  <c r="K52" i="11"/>
  <c r="J52" i="11"/>
  <c r="B51" i="11"/>
  <c r="K51" i="11"/>
  <c r="J51" i="11"/>
  <c r="B50" i="11"/>
  <c r="K50" i="11"/>
  <c r="J50" i="11"/>
  <c r="B49" i="11"/>
  <c r="K49" i="11"/>
  <c r="J49" i="11"/>
  <c r="B48" i="11"/>
  <c r="K48" i="11"/>
  <c r="J48" i="11"/>
  <c r="B47" i="11"/>
  <c r="K47" i="11"/>
  <c r="J47" i="11"/>
  <c r="B46" i="11"/>
  <c r="K46" i="11"/>
  <c r="J46" i="11"/>
  <c r="B45" i="11"/>
  <c r="K45" i="11"/>
  <c r="J45" i="11"/>
  <c r="B44" i="11"/>
  <c r="K44" i="11"/>
  <c r="J44" i="11"/>
  <c r="B43" i="11"/>
  <c r="K43" i="11"/>
  <c r="J43" i="11"/>
  <c r="B42" i="11"/>
  <c r="K42" i="11"/>
  <c r="J42" i="11"/>
  <c r="B41" i="11"/>
  <c r="K41" i="11"/>
  <c r="J41" i="11"/>
  <c r="B40" i="11"/>
  <c r="K40" i="11"/>
  <c r="J40" i="11"/>
  <c r="B39" i="11"/>
  <c r="K39" i="11"/>
  <c r="J39" i="11"/>
  <c r="B38" i="11"/>
  <c r="K38" i="11"/>
  <c r="J38" i="11"/>
  <c r="B37" i="11"/>
  <c r="K37" i="11"/>
  <c r="J37" i="11"/>
  <c r="B36" i="11"/>
  <c r="K36" i="11"/>
  <c r="J36" i="11"/>
  <c r="B35" i="11"/>
  <c r="K35" i="11"/>
  <c r="J35" i="11"/>
  <c r="B34" i="11"/>
  <c r="K34" i="11"/>
  <c r="J34" i="11"/>
  <c r="B33" i="11"/>
  <c r="K33" i="11"/>
  <c r="J33" i="11"/>
  <c r="B32" i="11"/>
  <c r="K32" i="11"/>
  <c r="J32" i="11"/>
  <c r="B31" i="11"/>
  <c r="K31" i="11"/>
  <c r="J31" i="11"/>
  <c r="B30" i="11"/>
  <c r="K30" i="11"/>
  <c r="J30" i="11"/>
  <c r="B29" i="11"/>
  <c r="K29" i="11"/>
  <c r="J29" i="11"/>
  <c r="B28" i="11"/>
  <c r="K28" i="11"/>
  <c r="J28" i="11"/>
  <c r="B27" i="11"/>
  <c r="K27" i="11"/>
  <c r="J27" i="11"/>
  <c r="B26" i="11"/>
  <c r="K26" i="11"/>
  <c r="J26" i="11"/>
  <c r="B25" i="11"/>
  <c r="K25" i="11"/>
  <c r="J25" i="11"/>
  <c r="B24" i="11"/>
  <c r="K24" i="11"/>
  <c r="J24" i="11"/>
  <c r="B23" i="11"/>
  <c r="K23" i="11"/>
  <c r="J23" i="11"/>
  <c r="B22" i="11"/>
  <c r="K22" i="11"/>
  <c r="J22" i="11"/>
  <c r="B21" i="11"/>
  <c r="K21" i="11"/>
  <c r="J21" i="11"/>
  <c r="B20" i="11"/>
  <c r="K20" i="11"/>
  <c r="J20" i="11"/>
  <c r="B19" i="11"/>
  <c r="K19" i="11"/>
  <c r="J19" i="11"/>
  <c r="B18" i="11"/>
  <c r="K18" i="11"/>
  <c r="J18" i="11"/>
  <c r="B17" i="11"/>
  <c r="K17" i="11"/>
  <c r="J17" i="11"/>
  <c r="B16" i="11"/>
  <c r="K16" i="11"/>
  <c r="J16" i="11"/>
  <c r="B15" i="11"/>
  <c r="K15" i="11"/>
  <c r="J15" i="11"/>
  <c r="B14" i="11"/>
  <c r="F14" i="11"/>
  <c r="K14" i="11"/>
  <c r="J14" i="11"/>
  <c r="H14" i="11"/>
  <c r="G14" i="11"/>
  <c r="H5" i="11"/>
  <c r="G5" i="11"/>
  <c r="H4" i="11"/>
  <c r="G4" i="11"/>
  <c r="H3" i="11"/>
  <c r="G3" i="11"/>
</calcChain>
</file>

<file path=xl/comments1.xml><?xml version="1.0" encoding="utf-8"?>
<comments xmlns="http://schemas.openxmlformats.org/spreadsheetml/2006/main">
  <authors>
    <author>Ana Mileva</author>
  </authors>
  <commentList>
    <comment ref="F50" authorId="0">
      <text>
        <r>
          <rPr>
            <b/>
            <sz val="9"/>
            <color indexed="81"/>
            <rFont val="Verdana"/>
          </rPr>
          <t>Ana Mileva:</t>
        </r>
        <r>
          <rPr>
            <sz val="9"/>
            <color indexed="81"/>
            <rFont val="Verdana"/>
          </rPr>
          <t xml:space="preserve">
This was actually 60000 in the original data, but I changed it to 62500 to ensure that the total cost calculation matches between capacity and energy (60000*2700&lt;&gt;135*125000)</t>
        </r>
      </text>
    </comment>
  </commentList>
</comments>
</file>

<file path=xl/sharedStrings.xml><?xml version="1.0" encoding="utf-8"?>
<sst xmlns="http://schemas.openxmlformats.org/spreadsheetml/2006/main" count="213" uniqueCount="175">
  <si>
    <t>Normalizing for installed capacity, this gives us:</t>
  </si>
  <si>
    <t>variable o&amp;m for cogen ccs projects are calculated in build wecc cap factors.sql</t>
    <phoneticPr fontId="9" type="noConversion"/>
  </si>
  <si>
    <r>
      <t xml:space="preserve">( DispatchGen x heat_rate + (Installed_Capacity – DispatchGen) x </t>
    </r>
    <r>
      <rPr>
        <i/>
        <sz val="12"/>
        <rFont val="Calibri"/>
      </rPr>
      <t>penalty</t>
    </r>
    <r>
      <rPr>
        <sz val="12"/>
        <rFont val="Calibri"/>
      </rPr>
      <t xml:space="preserve"> x heat_rate) / Installed_Capacity = DispatchGen x degraded_heat_rate / Installed_Capacity</t>
    </r>
  </si>
  <si>
    <t>Average penalty up to 40 percent loading</t>
    <phoneticPr fontId="9" type="noConversion"/>
  </si>
  <si>
    <t>Gas_Steam_Turbine_Cogen_EP</t>
    <phoneticPr fontId="9" type="noConversion"/>
  </si>
  <si>
    <t>Structure and Performance of Six European Wholesale Electricity Markets in 2003, 2004, and 2005. Appendix I. DG Comp. Presented to DG Comp 26th February 2007</t>
  </si>
  <si>
    <t>Gas_Steam_Turbine_Cogen_CCS</t>
    <phoneticPr fontId="9" type="noConversion"/>
  </si>
  <si>
    <t>Switch equivalent</t>
    <phoneticPr fontId="9" type="noConversion"/>
  </si>
  <si>
    <t>Gas_Combustion_Turbine_Cogen_CCS</t>
    <phoneticPr fontId="9" type="noConversion"/>
  </si>
  <si>
    <t>Bio_Solid_Steam_Turbine_Cogen_CCS</t>
    <phoneticPr fontId="9" type="noConversion"/>
  </si>
  <si>
    <t>We assume that a combustion turbine will never run at part load lower than 50 percent, so the 10-min ramp rate used to calculate the heat rate penalty is 0.5 rather than 1.</t>
    <phoneticPr fontId="9" type="noConversion"/>
  </si>
  <si>
    <t>Sources</t>
    <phoneticPr fontId="9" type="noConversion"/>
  </si>
  <si>
    <t>Heat rate curve</t>
    <phoneticPr fontId="9" type="noConversion"/>
  </si>
  <si>
    <t>overnight_cost</t>
    <phoneticPr fontId="9" type="noConversion"/>
  </si>
  <si>
    <r>
      <t xml:space="preserve">fraction_dispatched x heat_rate + (1 – fraction_dispatched) x </t>
    </r>
    <r>
      <rPr>
        <i/>
        <sz val="12"/>
        <rFont val="Calibri"/>
      </rPr>
      <t>penalty</t>
    </r>
    <r>
      <rPr>
        <sz val="12"/>
        <rFont val="Calibri"/>
      </rPr>
      <t xml:space="preserve"> x heat_rate = fraction_dispatched x degraded_heat_rate</t>
    </r>
  </si>
  <si>
    <t>Geothermal</t>
  </si>
  <si>
    <t>DistillateFuelOil_Internal_Combustion_Engine_EP</t>
  </si>
  <si>
    <t>Coal_Steam_Turbine_EP</t>
    <phoneticPr fontId="9" type="noConversion"/>
  </si>
  <si>
    <t>1-min ramp rate</t>
    <phoneticPr fontId="9" type="noConversion"/>
  </si>
  <si>
    <t>10-min ramp rate</t>
    <phoneticPr fontId="9" type="noConversion"/>
  </si>
  <si>
    <t>Bio_Gas</t>
  </si>
  <si>
    <t>Coal_IGCC</t>
  </si>
  <si>
    <t>Gas_Steam_Turbine</t>
    <phoneticPr fontId="9" type="noConversion"/>
  </si>
  <si>
    <t>var_o_m</t>
    <phoneticPr fontId="9" type="noConversion"/>
  </si>
  <si>
    <t>Steam</t>
    <phoneticPr fontId="9" type="noConversion"/>
  </si>
  <si>
    <t>Combustion</t>
    <phoneticPr fontId="9" type="noConversion"/>
  </si>
  <si>
    <t>Bio_Liquid_Steam_Turbine_Cogen_EP</t>
  </si>
  <si>
    <t>Bio_Solid_Steam_Turbine_EP</t>
  </si>
  <si>
    <t>Bio_Solid_Steam_Turbine_Cogen_EP</t>
  </si>
  <si>
    <t>DistillateFuelOil_Combustion_Turbine_EP</t>
    <phoneticPr fontId="9" type="noConversion"/>
  </si>
  <si>
    <t>Bio_Gas_Internal_Combustion_Engine_EP</t>
  </si>
  <si>
    <t>Bio_Gas_Internal_Combustion_Engine_Cogen_EP</t>
  </si>
  <si>
    <t>CCGT</t>
  </si>
  <si>
    <t>Gas_Combustion_Turbine</t>
  </si>
  <si>
    <t>Offshore_Wind</t>
  </si>
  <si>
    <t>year</t>
    <phoneticPr fontId="9" type="noConversion"/>
  </si>
  <si>
    <t>Percent of full load</t>
    <phoneticPr fontId="9" type="noConversion"/>
  </si>
  <si>
    <t>fixed_o_m</t>
    <phoneticPr fontId="9" type="noConversion"/>
  </si>
  <si>
    <t>fixed_o_m_$2007</t>
    <phoneticPr fontId="9" type="noConversion"/>
  </si>
  <si>
    <t>Gas_Steam_Turbine_EP</t>
    <phoneticPr fontId="9" type="noConversion"/>
  </si>
  <si>
    <t>Gas_Internal_Combustion_Engine_Cogen_EP</t>
    <phoneticPr fontId="9" type="noConversion"/>
  </si>
  <si>
    <t>CCGT_Cogen_EP</t>
    <phoneticPr fontId="9" type="noConversion"/>
  </si>
  <si>
    <t>Gas_Combustion_Turbine</t>
    <phoneticPr fontId="9" type="noConversion"/>
  </si>
  <si>
    <t>Commercial_PV</t>
    <phoneticPr fontId="9" type="noConversion"/>
  </si>
  <si>
    <t>CCGT_EP</t>
    <phoneticPr fontId="9" type="noConversion"/>
  </si>
  <si>
    <t>Gas_Combustion_Turbine_EP</t>
    <phoneticPr fontId="9" type="noConversion"/>
  </si>
  <si>
    <t>Biomass_IGCC</t>
  </si>
  <si>
    <t>Gas_Combustion_Turbine</t>
    <phoneticPr fontId="9" type="noConversion"/>
  </si>
  <si>
    <r>
      <t>penalty</t>
    </r>
    <r>
      <rPr>
        <sz val="12"/>
        <rFont val="Calibri"/>
      </rPr>
      <t xml:space="preserve"> = ( fraction_dispatched x (degraded_heat_rate – heat_rate ) ) / ( (1 – fraction_dispatched ) x heat_rate )</t>
    </r>
  </si>
  <si>
    <t>Note</t>
    <phoneticPr fontId="9" type="noConversion"/>
  </si>
  <si>
    <t>CCGT</t>
    <phoneticPr fontId="9" type="noConversion"/>
  </si>
  <si>
    <t>Biomass_IGCC_CCS</t>
    <phoneticPr fontId="9" type="noConversion"/>
  </si>
  <si>
    <t>Coal_IGCC_CCS</t>
    <phoneticPr fontId="9" type="noConversion"/>
  </si>
  <si>
    <t>Coal_Steam_Turbine_CCS</t>
    <phoneticPr fontId="9" type="noConversion"/>
  </si>
  <si>
    <t>overnight_cost_$2007</t>
    <phoneticPr fontId="9" type="noConversion"/>
  </si>
  <si>
    <t>note: we assume that cogen plants have 3/4 of the capital cost and fixed cost of a pure-electric plant, (to reflect shared infrastructure for cogen), but the same variable operating costs.</t>
    <phoneticPr fontId="9" type="noConversion"/>
  </si>
  <si>
    <t>Gas_Combustion_Turbine_Cogen_EP</t>
    <phoneticPr fontId="9" type="noConversion"/>
  </si>
  <si>
    <t>Switch equivalent</t>
    <phoneticPr fontId="9" type="noConversion"/>
  </si>
  <si>
    <t>Heat rate at percent of full load</t>
    <phoneticPr fontId="9" type="noConversion"/>
  </si>
  <si>
    <t>1-min ramp rate</t>
    <phoneticPr fontId="9" type="noConversion"/>
  </si>
  <si>
    <t>10-min ramp rate</t>
    <phoneticPr fontId="9" type="noConversion"/>
  </si>
  <si>
    <t>Ramp rates</t>
    <phoneticPr fontId="9" type="noConversion"/>
  </si>
  <si>
    <t>WWSIS, p. 174</t>
    <phoneticPr fontId="9" type="noConversion"/>
  </si>
  <si>
    <t>Part load relative heat rate</t>
    <phoneticPr fontId="9" type="noConversion"/>
  </si>
  <si>
    <t>Partial loading penalty</t>
    <phoneticPr fontId="9" type="noConversion"/>
  </si>
  <si>
    <t>Battery_Storage</t>
    <phoneticPr fontId="9" type="noConversion"/>
  </si>
  <si>
    <t>Heat rate at percent of full load</t>
    <phoneticPr fontId="9" type="noConversion"/>
  </si>
  <si>
    <t>The penalty factor applied is calculated as follows:</t>
  </si>
  <si>
    <t>Fuel use as represented by SWITCH = Actual fuel use</t>
  </si>
  <si>
    <r>
      <t xml:space="preserve">DispatchGen x heat_rate + (Installed_Capacity – DispatchGen) x </t>
    </r>
    <r>
      <rPr>
        <i/>
        <sz val="12"/>
        <rFont val="Calibri"/>
      </rPr>
      <t>penalty</t>
    </r>
    <r>
      <rPr>
        <sz val="12"/>
        <rFont val="Calibri"/>
      </rPr>
      <t xml:space="preserve">  x heat_rate = DispatchGen x degraded_heat_rate</t>
    </r>
  </si>
  <si>
    <r>
      <t xml:space="preserve">DispatchGen x heat_rate + ProvideSpinningReserve x </t>
    </r>
    <r>
      <rPr>
        <i/>
        <sz val="12"/>
        <rFont val="Calibri"/>
      </rPr>
      <t>penalty</t>
    </r>
    <r>
      <rPr>
        <sz val="12"/>
        <rFont val="Calibri"/>
      </rPr>
      <t xml:space="preserve">  x heat_rate = DispatchGen x degraded_heat_rate</t>
    </r>
    <phoneticPr fontId="9" type="noConversion"/>
  </si>
  <si>
    <t>Coal_Steam_Turbine_Cogen_CCS</t>
    <phoneticPr fontId="9" type="noConversion"/>
  </si>
  <si>
    <t>Gas_Internal_Combustion_Engine_Cogen_CCS</t>
    <phoneticPr fontId="9" type="noConversion"/>
  </si>
  <si>
    <t>Coal_Steam_Turbine_Cogen_EP</t>
    <phoneticPr fontId="9" type="noConversion"/>
  </si>
  <si>
    <t>Compressed_Air_Energy_Storage</t>
    <phoneticPr fontId="9" type="noConversion"/>
  </si>
  <si>
    <t>CCGT_Cogen_CCS</t>
    <phoneticPr fontId="9" type="noConversion"/>
  </si>
  <si>
    <t>var_o_m_$2007</t>
    <phoneticPr fontId="9" type="noConversion"/>
  </si>
  <si>
    <t>technology</t>
  </si>
  <si>
    <t>technology</t>
    <phoneticPr fontId="9" type="noConversion"/>
  </si>
  <si>
    <t>NOTE: existing plants have data from 2008 from the B&amp;V capital cost document… their year is null as these values will represent a range of years of existing plants</t>
    <phoneticPr fontId="9" type="noConversion"/>
  </si>
  <si>
    <t>inflation_between_data_source_and_2007</t>
    <phoneticPr fontId="9" type="noConversion"/>
  </si>
  <si>
    <t>Coal_Steam_Turbine</t>
  </si>
  <si>
    <t>Nuclear</t>
  </si>
  <si>
    <t>Wind_EP</t>
    <phoneticPr fontId="9" type="noConversion"/>
  </si>
  <si>
    <t>CCGT_CCS</t>
    <phoneticPr fontId="9" type="noConversion"/>
  </si>
  <si>
    <t>Gas_Combustion_Turbine_CCS</t>
    <phoneticPr fontId="9" type="noConversion"/>
  </si>
  <si>
    <t>CSP_Trough_No_Storage</t>
    <phoneticPr fontId="9" type="noConversion"/>
  </si>
  <si>
    <t>CSP_Trough_6h_Storage</t>
    <phoneticPr fontId="9" type="noConversion"/>
  </si>
  <si>
    <t>Wind</t>
  </si>
  <si>
    <t>Central_PV</t>
    <phoneticPr fontId="9" type="noConversion"/>
  </si>
  <si>
    <t>Gas_Internal_Combustion_Engine_EP</t>
    <phoneticPr fontId="9" type="noConversion"/>
  </si>
  <si>
    <t>Nuclear_EP</t>
    <phoneticPr fontId="9" type="noConversion"/>
  </si>
  <si>
    <t>CCGT</t>
    <phoneticPr fontId="9" type="noConversion"/>
  </si>
  <si>
    <t>Gas_Steam_Turbine</t>
    <phoneticPr fontId="9" type="noConversion"/>
  </si>
  <si>
    <t>Assuming DispatchGen + ProvideSpinningReserve = Installed_Capacity and normalizing for installed capacity, this gives us:</t>
    <phoneticPr fontId="9" type="noConversion"/>
  </si>
  <si>
    <t>heat_rate_penalty_spinning_reserve</t>
    <phoneticPr fontId="9" type="noConversion"/>
  </si>
  <si>
    <t>Note</t>
    <phoneticPr fontId="9" type="noConversion"/>
  </si>
  <si>
    <t>Geothermal_EP</t>
    <phoneticPr fontId="9" type="noConversion"/>
  </si>
  <si>
    <t>Bio_Gas_Steam_Turbine_EP</t>
  </si>
  <si>
    <t>Extra Fuel (Sp)</t>
    <phoneticPr fontId="9" type="noConversion"/>
  </si>
  <si>
    <t>Percent of full load</t>
    <phoneticPr fontId="9" type="noConversion"/>
  </si>
  <si>
    <t>Spinning reserve provided</t>
    <phoneticPr fontId="9" type="noConversion"/>
  </si>
  <si>
    <t>Steam</t>
    <phoneticPr fontId="9" type="noConversion"/>
  </si>
  <si>
    <t>Combustion</t>
    <phoneticPr fontId="9" type="noConversion"/>
  </si>
  <si>
    <t>We assume that a combustion turbine will never run at part load lower than 50 percent, so the 10-min ramp rate used to calculate the heat rate penalty is 0.5 rather than 1.</t>
    <phoneticPr fontId="9" type="noConversion"/>
  </si>
  <si>
    <t>Sources</t>
    <phoneticPr fontId="9" type="noConversion"/>
  </si>
  <si>
    <t>Heat rate curve</t>
    <phoneticPr fontId="9" type="noConversion"/>
  </si>
  <si>
    <t>Ramp rates</t>
    <phoneticPr fontId="9" type="noConversion"/>
  </si>
  <si>
    <t>WWSIS, p. 174</t>
    <phoneticPr fontId="9" type="noConversion"/>
  </si>
  <si>
    <t>Part load relative heat rate</t>
    <phoneticPr fontId="9" type="noConversion"/>
  </si>
  <si>
    <t>Heat rate penalty</t>
    <phoneticPr fontId="9" type="noConversion"/>
  </si>
  <si>
    <t>Extra Fuel D</t>
    <phoneticPr fontId="9" type="noConversion"/>
  </si>
  <si>
    <t>Residential_PV</t>
    <phoneticPr fontId="9" type="noConversion"/>
  </si>
  <si>
    <t>$year_of_costs_data_source</t>
    <phoneticPr fontId="9" type="noConversion"/>
  </si>
  <si>
    <t>heat rates for cogen are calculated via existing plants so aren't included here</t>
    <phoneticPr fontId="9" type="noConversion"/>
  </si>
  <si>
    <t>gen_costs_scenario_id</t>
    <phoneticPr fontId="9" type="noConversion"/>
  </si>
  <si>
    <t>Battery lifetime and variable costs</t>
  </si>
  <si>
    <t>Sources:</t>
  </si>
  <si>
    <t>Rahul Walawalker phd thesis: NaS cycle life is 5000 to 20000, service life is 12-20 yrs (p. 21)</t>
  </si>
  <si>
    <t>EPRI 2010 storage technology options paper: "The estimated life of a sodium-sulfur battery is approximately 15 years after 4500 cycles at 90% depth of discharge."</t>
  </si>
  <si>
    <t>PNNL; Lu, N., et al., “The Wide-Area Energy Storage and Management System – Battery Storage Evaluation”</t>
  </si>
  <si>
    <t>Method:</t>
  </si>
  <si>
    <t>Assume battery lifetime of 10 years at the 100% depth of discharge currently allowed by SWITCH</t>
  </si>
  <si>
    <t>Assume frequent utilization: an average of just under one cycle per day (3142/(10*365) for the 100% DoD case), so might be a good idea to check number of cycles after the optimization</t>
  </si>
  <si>
    <t>Assume no battery replacement in variable costs</t>
  </si>
  <si>
    <t>Battery capital costs</t>
  </si>
  <si>
    <t>Source:</t>
  </si>
  <si>
    <t>B&amp;V</t>
  </si>
  <si>
    <t>Year</t>
  </si>
  <si>
    <t>Power Capacity</t>
  </si>
  <si>
    <t>Duration</t>
  </si>
  <si>
    <t>Energy Capacity</t>
  </si>
  <si>
    <t>Total plant cost</t>
  </si>
  <si>
    <t>Check</t>
  </si>
  <si>
    <t>Per unit power to</t>
  </si>
  <si>
    <t>7.2*x+58.32*0.35x = total cost</t>
  </si>
  <si>
    <t>MW</t>
  </si>
  <si>
    <t>h</t>
  </si>
  <si>
    <t>MWh</t>
  </si>
  <si>
    <t>$/MW-capacity</t>
  </si>
  <si>
    <t>$</t>
  </si>
  <si>
    <t>2009$/MWh energy capacity</t>
  </si>
  <si>
    <t>2009$/MW power capacity</t>
  </si>
  <si>
    <t>per unit capacity ratio</t>
  </si>
  <si>
    <t>x = total cost/27.612</t>
  </si>
  <si>
    <t>Take total plant cost from B&amp;V and assume per unit power to per unit energy cost ratio of $1000/kW and $350/kWh stays constant over time</t>
  </si>
  <si>
    <t>Total cost per MW (for 7.2MW, 8.1h system)</t>
  </si>
  <si>
    <t>Total plant cost (for 7.2MW, 8.1h system)</t>
  </si>
  <si>
    <t>Power cost</t>
  </si>
  <si>
    <t>Energy cost</t>
  </si>
  <si>
    <t>Unit</t>
  </si>
  <si>
    <t>Let x be the per MW cost. Then:</t>
  </si>
  <si>
    <t>CAES capital costs</t>
  </si>
  <si>
    <t>Total cost per MW (for 135MW, 8 or 20h system))</t>
  </si>
  <si>
    <t>Total cost per MWh (for 135MW, 8 or 20h system))</t>
  </si>
  <si>
    <t>2010$/MW-capacity</t>
  </si>
  <si>
    <t>2010$/MWh-energy</t>
  </si>
  <si>
    <t>2010$ (calculated from capacity)</t>
  </si>
  <si>
    <t>2010$ (calculated from energy)</t>
  </si>
  <si>
    <t>Take the difference in cost between a 135MW plant with 20h and 8h of storage; calculate the per MWh-energy-capacity cost; subtract storage energy cost from total cost, divide by power capacity to get the per MW power capacity cost</t>
  </si>
  <si>
    <t>Energy capacity difference between 20h and 8h plant [MWh]</t>
  </si>
  <si>
    <t>Additional cost for 20h plant [$2010]</t>
  </si>
  <si>
    <t>Energy cost [$2010/MWh energy capacity]</t>
  </si>
  <si>
    <t>8h</t>
  </si>
  <si>
    <t>20h</t>
  </si>
  <si>
    <t>Total energy capacity cost [$2010]</t>
  </si>
  <si>
    <t>Total power capacity cost</t>
  </si>
  <si>
    <t>Power cost [$2010/MW power capacity]</t>
  </si>
  <si>
    <t>2007$/MW power capacity</t>
  </si>
  <si>
    <t>2007$/MWh energy capacity</t>
  </si>
  <si>
    <t>Final</t>
  </si>
  <si>
    <t>storage_energy_capacity_cost_$2007_per_mwh</t>
  </si>
  <si>
    <t>Hydro_NonPumped_EP</t>
  </si>
  <si>
    <t>Hydro_Pumped_EP</t>
  </si>
  <si>
    <t>heat_rate_mmbtu_per_mwh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</si>
</sst>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name val="Arial"/>
    </font>
    <font>
      <sz val="12"/>
      <name val="Calibri"/>
    </font>
    <font>
      <i/>
      <sz val="12"/>
      <name val="Calibri"/>
    </font>
    <font>
      <u/>
      <sz val="10"/>
      <color theme="10"/>
      <name val="Verdana"/>
    </font>
    <font>
      <u/>
      <sz val="10"/>
      <color theme="11"/>
      <name val="Verdana"/>
    </font>
    <font>
      <b/>
      <i/>
      <sz val="10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0" fillId="0" borderId="0">
      <alignment vertical="top"/>
    </xf>
    <xf numFmtId="3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8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7" fillId="0" borderId="0" xfId="0" applyFont="1" applyBorder="1"/>
    <xf numFmtId="9" fontId="6" fillId="0" borderId="0" xfId="0" applyNumberFormat="1" applyFont="1" applyBorder="1"/>
    <xf numFmtId="0" fontId="7" fillId="0" borderId="0" xfId="0" applyFont="1" applyFill="1" applyBorder="1"/>
    <xf numFmtId="165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Font="1"/>
    <xf numFmtId="9" fontId="7" fillId="0" borderId="0" xfId="0" applyNumberFormat="1" applyFont="1" applyBorder="1"/>
    <xf numFmtId="0" fontId="7" fillId="0" borderId="0" xfId="0" applyNumberFormat="1" applyFont="1" applyBorder="1"/>
    <xf numFmtId="9" fontId="7" fillId="0" borderId="0" xfId="0" applyNumberFormat="1" applyFont="1" applyFill="1" applyBorder="1"/>
    <xf numFmtId="0" fontId="11" fillId="0" borderId="0" xfId="0" applyFont="1"/>
    <xf numFmtId="0" fontId="1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/>
    <xf numFmtId="9" fontId="3" fillId="0" borderId="0" xfId="0" applyNumberFormat="1" applyFont="1" applyBorder="1"/>
    <xf numFmtId="0" fontId="4" fillId="0" borderId="0" xfId="0" applyFont="1" applyFill="1" applyBorder="1"/>
    <xf numFmtId="165" fontId="4" fillId="0" borderId="0" xfId="0" applyNumberFormat="1" applyFont="1" applyBorder="1"/>
    <xf numFmtId="0" fontId="4" fillId="0" borderId="0" xfId="0" applyFont="1"/>
    <xf numFmtId="9" fontId="4" fillId="0" borderId="0" xfId="0" applyNumberFormat="1" applyFont="1" applyBorder="1"/>
    <xf numFmtId="0" fontId="4" fillId="0" borderId="0" xfId="0" applyNumberFormat="1" applyFont="1" applyBorder="1"/>
    <xf numFmtId="9" fontId="4" fillId="0" borderId="0" xfId="0" applyNumberFormat="1" applyFont="1" applyFill="1" applyBorder="1"/>
    <xf numFmtId="164" fontId="4" fillId="2" borderId="0" xfId="0" applyNumberFormat="1" applyFont="1" applyFill="1" applyBorder="1"/>
    <xf numFmtId="0" fontId="7" fillId="2" borderId="0" xfId="0" applyFont="1" applyFill="1" applyBorder="1"/>
    <xf numFmtId="0" fontId="1" fillId="0" borderId="0" xfId="0" applyFont="1" applyFill="1"/>
    <xf numFmtId="0" fontId="2" fillId="0" borderId="0" xfId="0" applyFont="1"/>
    <xf numFmtId="0" fontId="15" fillId="0" borderId="0" xfId="0" applyFont="1"/>
    <xf numFmtId="0" fontId="0" fillId="3" borderId="0" xfId="0" applyFill="1"/>
  </cellXfs>
  <cellStyles count="71">
    <cellStyle name="Comma 2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spinning_reserves_penalty!$A$14:$A$64</c:f>
              <c:numCache>
                <c:formatCode>0%</c:formatCode>
                <c:ptCount val="5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</c:numCache>
            </c:numRef>
          </c:xVal>
          <c:yVal>
            <c:numRef>
              <c:f>spinning_reserves_penalty!$C$14:$C$64</c:f>
              <c:numCache>
                <c:formatCode>General</c:formatCode>
                <c:ptCount val="51"/>
                <c:pt idx="0">
                  <c:v>1.0</c:v>
                </c:pt>
                <c:pt idx="1">
                  <c:v>1.00408</c:v>
                </c:pt>
                <c:pt idx="2">
                  <c:v>1.00816</c:v>
                </c:pt>
                <c:pt idx="3">
                  <c:v>1.01224</c:v>
                </c:pt>
                <c:pt idx="4">
                  <c:v>1.01632</c:v>
                </c:pt>
                <c:pt idx="5">
                  <c:v>1.0204</c:v>
                </c:pt>
                <c:pt idx="6">
                  <c:v>1.02448</c:v>
                </c:pt>
                <c:pt idx="7">
                  <c:v>1.02856</c:v>
                </c:pt>
                <c:pt idx="8">
                  <c:v>1.03264</c:v>
                </c:pt>
                <c:pt idx="9">
                  <c:v>1.03672</c:v>
                </c:pt>
                <c:pt idx="10">
                  <c:v>1.0408</c:v>
                </c:pt>
                <c:pt idx="11">
                  <c:v>1.04488</c:v>
                </c:pt>
                <c:pt idx="12">
                  <c:v>1.04896</c:v>
                </c:pt>
                <c:pt idx="13">
                  <c:v>1.05304</c:v>
                </c:pt>
                <c:pt idx="14">
                  <c:v>1.05712</c:v>
                </c:pt>
                <c:pt idx="15">
                  <c:v>1.0612</c:v>
                </c:pt>
                <c:pt idx="16">
                  <c:v>1.06528</c:v>
                </c:pt>
                <c:pt idx="17">
                  <c:v>1.06936</c:v>
                </c:pt>
                <c:pt idx="18">
                  <c:v>1.07344</c:v>
                </c:pt>
                <c:pt idx="19">
                  <c:v>1.07752</c:v>
                </c:pt>
                <c:pt idx="20">
                  <c:v>1.0816</c:v>
                </c:pt>
                <c:pt idx="21">
                  <c:v>1.08568</c:v>
                </c:pt>
                <c:pt idx="22">
                  <c:v>1.08976</c:v>
                </c:pt>
                <c:pt idx="23">
                  <c:v>1.09384</c:v>
                </c:pt>
                <c:pt idx="24">
                  <c:v>1.09792</c:v>
                </c:pt>
                <c:pt idx="25">
                  <c:v>1.102</c:v>
                </c:pt>
                <c:pt idx="26">
                  <c:v>1.10572</c:v>
                </c:pt>
                <c:pt idx="27">
                  <c:v>1.10944</c:v>
                </c:pt>
                <c:pt idx="28">
                  <c:v>1.11316</c:v>
                </c:pt>
                <c:pt idx="29">
                  <c:v>1.11688</c:v>
                </c:pt>
                <c:pt idx="30">
                  <c:v>1.1206</c:v>
                </c:pt>
                <c:pt idx="31">
                  <c:v>1.12432</c:v>
                </c:pt>
                <c:pt idx="32">
                  <c:v>1.12804</c:v>
                </c:pt>
                <c:pt idx="33">
                  <c:v>1.13176</c:v>
                </c:pt>
                <c:pt idx="34">
                  <c:v>1.13548</c:v>
                </c:pt>
                <c:pt idx="35">
                  <c:v>1.1392</c:v>
                </c:pt>
                <c:pt idx="36">
                  <c:v>1.14292</c:v>
                </c:pt>
                <c:pt idx="37">
                  <c:v>1.14664</c:v>
                </c:pt>
                <c:pt idx="38">
                  <c:v>1.15036</c:v>
                </c:pt>
                <c:pt idx="39">
                  <c:v>1.15408</c:v>
                </c:pt>
                <c:pt idx="40">
                  <c:v>1.1578</c:v>
                </c:pt>
                <c:pt idx="41">
                  <c:v>1.16152</c:v>
                </c:pt>
                <c:pt idx="42">
                  <c:v>1.16524</c:v>
                </c:pt>
                <c:pt idx="43">
                  <c:v>1.16896</c:v>
                </c:pt>
                <c:pt idx="44">
                  <c:v>1.17268</c:v>
                </c:pt>
                <c:pt idx="45">
                  <c:v>1.1764</c:v>
                </c:pt>
                <c:pt idx="46">
                  <c:v>1.18012</c:v>
                </c:pt>
                <c:pt idx="47">
                  <c:v>1.18384</c:v>
                </c:pt>
                <c:pt idx="48">
                  <c:v>1.18756</c:v>
                </c:pt>
                <c:pt idx="49">
                  <c:v>1.19128</c:v>
                </c:pt>
                <c:pt idx="50">
                  <c:v>1.195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spinning_reserves_penalty!$A$14:$A$64</c:f>
              <c:numCache>
                <c:formatCode>0%</c:formatCode>
                <c:ptCount val="5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</c:numCache>
            </c:numRef>
          </c:xVal>
          <c:yVal>
            <c:numRef>
              <c:f>spinning_reserves_penalty!$D$14:$D$64</c:f>
              <c:numCache>
                <c:formatCode>General</c:formatCode>
                <c:ptCount val="51"/>
                <c:pt idx="0">
                  <c:v>1.0</c:v>
                </c:pt>
                <c:pt idx="1">
                  <c:v>1.0004</c:v>
                </c:pt>
                <c:pt idx="2">
                  <c:v>1.0008</c:v>
                </c:pt>
                <c:pt idx="3">
                  <c:v>1.0012</c:v>
                </c:pt>
                <c:pt idx="4">
                  <c:v>1.0016</c:v>
                </c:pt>
                <c:pt idx="5">
                  <c:v>1.002</c:v>
                </c:pt>
                <c:pt idx="6">
                  <c:v>1.0024</c:v>
                </c:pt>
                <c:pt idx="7">
                  <c:v>1.0028</c:v>
                </c:pt>
                <c:pt idx="8">
                  <c:v>1.0032</c:v>
                </c:pt>
                <c:pt idx="9">
                  <c:v>1.0036</c:v>
                </c:pt>
                <c:pt idx="10">
                  <c:v>1.004</c:v>
                </c:pt>
                <c:pt idx="11">
                  <c:v>1.0044</c:v>
                </c:pt>
                <c:pt idx="12">
                  <c:v>1.0048</c:v>
                </c:pt>
                <c:pt idx="13">
                  <c:v>1.0052</c:v>
                </c:pt>
                <c:pt idx="14">
                  <c:v>1.0056</c:v>
                </c:pt>
                <c:pt idx="15">
                  <c:v>1.006</c:v>
                </c:pt>
                <c:pt idx="16">
                  <c:v>1.0064</c:v>
                </c:pt>
                <c:pt idx="17">
                  <c:v>1.0068</c:v>
                </c:pt>
                <c:pt idx="18">
                  <c:v>1.0072</c:v>
                </c:pt>
                <c:pt idx="19">
                  <c:v>1.0076</c:v>
                </c:pt>
                <c:pt idx="20">
                  <c:v>1.008</c:v>
                </c:pt>
                <c:pt idx="21">
                  <c:v>1.0084</c:v>
                </c:pt>
                <c:pt idx="22">
                  <c:v>1.0088</c:v>
                </c:pt>
                <c:pt idx="23">
                  <c:v>1.0092</c:v>
                </c:pt>
                <c:pt idx="24">
                  <c:v>1.0096</c:v>
                </c:pt>
                <c:pt idx="25">
                  <c:v>1.01</c:v>
                </c:pt>
                <c:pt idx="26">
                  <c:v>1.01204</c:v>
                </c:pt>
                <c:pt idx="27">
                  <c:v>1.01408</c:v>
                </c:pt>
                <c:pt idx="28">
                  <c:v>1.01612</c:v>
                </c:pt>
                <c:pt idx="29">
                  <c:v>1.01816</c:v>
                </c:pt>
                <c:pt idx="30">
                  <c:v>1.0202</c:v>
                </c:pt>
                <c:pt idx="31">
                  <c:v>1.02224</c:v>
                </c:pt>
                <c:pt idx="32">
                  <c:v>1.02428</c:v>
                </c:pt>
                <c:pt idx="33">
                  <c:v>1.02632</c:v>
                </c:pt>
                <c:pt idx="34">
                  <c:v>1.02836</c:v>
                </c:pt>
                <c:pt idx="35">
                  <c:v>1.0304</c:v>
                </c:pt>
                <c:pt idx="36">
                  <c:v>1.03244</c:v>
                </c:pt>
                <c:pt idx="37">
                  <c:v>1.03448</c:v>
                </c:pt>
                <c:pt idx="38">
                  <c:v>1.03652</c:v>
                </c:pt>
                <c:pt idx="39">
                  <c:v>1.03856</c:v>
                </c:pt>
                <c:pt idx="40">
                  <c:v>1.0406</c:v>
                </c:pt>
                <c:pt idx="41">
                  <c:v>1.04264</c:v>
                </c:pt>
                <c:pt idx="42">
                  <c:v>1.04468</c:v>
                </c:pt>
                <c:pt idx="43">
                  <c:v>1.04672</c:v>
                </c:pt>
                <c:pt idx="44">
                  <c:v>1.04876</c:v>
                </c:pt>
                <c:pt idx="45">
                  <c:v>1.0508</c:v>
                </c:pt>
                <c:pt idx="46">
                  <c:v>1.05284</c:v>
                </c:pt>
                <c:pt idx="47">
                  <c:v>1.05488</c:v>
                </c:pt>
                <c:pt idx="48">
                  <c:v>1.05692</c:v>
                </c:pt>
                <c:pt idx="49">
                  <c:v>1.05896</c:v>
                </c:pt>
                <c:pt idx="50">
                  <c:v>1.061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spinning_reserves_penalty!$A$14:$A$64</c:f>
              <c:numCache>
                <c:formatCode>0%</c:formatCode>
                <c:ptCount val="5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</c:numCache>
            </c:numRef>
          </c:xVal>
          <c:yVal>
            <c:numRef>
              <c:f>spinning_reserves_penalty!$E$14:$E$64</c:f>
              <c:numCache>
                <c:formatCode>General</c:formatCode>
                <c:ptCount val="51"/>
                <c:pt idx="0">
                  <c:v>1.0</c:v>
                </c:pt>
                <c:pt idx="1">
                  <c:v>1.00116</c:v>
                </c:pt>
                <c:pt idx="2">
                  <c:v>1.00232</c:v>
                </c:pt>
                <c:pt idx="3">
                  <c:v>1.00348</c:v>
                </c:pt>
                <c:pt idx="4">
                  <c:v>1.00464</c:v>
                </c:pt>
                <c:pt idx="5">
                  <c:v>1.0058</c:v>
                </c:pt>
                <c:pt idx="6">
                  <c:v>1.00696</c:v>
                </c:pt>
                <c:pt idx="7">
                  <c:v>1.00812</c:v>
                </c:pt>
                <c:pt idx="8">
                  <c:v>1.00928</c:v>
                </c:pt>
                <c:pt idx="9">
                  <c:v>1.01044</c:v>
                </c:pt>
                <c:pt idx="10">
                  <c:v>1.0116</c:v>
                </c:pt>
                <c:pt idx="11">
                  <c:v>1.01276</c:v>
                </c:pt>
                <c:pt idx="12">
                  <c:v>1.01392</c:v>
                </c:pt>
                <c:pt idx="13">
                  <c:v>1.01508</c:v>
                </c:pt>
                <c:pt idx="14">
                  <c:v>1.01624</c:v>
                </c:pt>
                <c:pt idx="15">
                  <c:v>1.0174</c:v>
                </c:pt>
                <c:pt idx="16">
                  <c:v>1.01856</c:v>
                </c:pt>
                <c:pt idx="17">
                  <c:v>1.01972</c:v>
                </c:pt>
                <c:pt idx="18">
                  <c:v>1.02088</c:v>
                </c:pt>
                <c:pt idx="19">
                  <c:v>1.02204</c:v>
                </c:pt>
                <c:pt idx="20">
                  <c:v>1.0232</c:v>
                </c:pt>
                <c:pt idx="21">
                  <c:v>1.02436</c:v>
                </c:pt>
                <c:pt idx="22">
                  <c:v>1.02552</c:v>
                </c:pt>
                <c:pt idx="23">
                  <c:v>1.02668</c:v>
                </c:pt>
                <c:pt idx="24">
                  <c:v>1.02784</c:v>
                </c:pt>
                <c:pt idx="25">
                  <c:v>1.029</c:v>
                </c:pt>
                <c:pt idx="26">
                  <c:v>1.03164</c:v>
                </c:pt>
                <c:pt idx="27">
                  <c:v>1.03428</c:v>
                </c:pt>
                <c:pt idx="28">
                  <c:v>1.03692</c:v>
                </c:pt>
                <c:pt idx="29">
                  <c:v>1.03956</c:v>
                </c:pt>
                <c:pt idx="30">
                  <c:v>1.0422</c:v>
                </c:pt>
                <c:pt idx="31">
                  <c:v>1.04484</c:v>
                </c:pt>
                <c:pt idx="32">
                  <c:v>1.04748</c:v>
                </c:pt>
                <c:pt idx="33">
                  <c:v>1.05012</c:v>
                </c:pt>
                <c:pt idx="34">
                  <c:v>1.05276</c:v>
                </c:pt>
                <c:pt idx="35">
                  <c:v>1.0554</c:v>
                </c:pt>
                <c:pt idx="36">
                  <c:v>1.05804</c:v>
                </c:pt>
                <c:pt idx="37">
                  <c:v>1.06068</c:v>
                </c:pt>
                <c:pt idx="38">
                  <c:v>1.06332</c:v>
                </c:pt>
                <c:pt idx="39">
                  <c:v>1.06596</c:v>
                </c:pt>
                <c:pt idx="40">
                  <c:v>1.0686</c:v>
                </c:pt>
                <c:pt idx="41">
                  <c:v>1.07124</c:v>
                </c:pt>
                <c:pt idx="42">
                  <c:v>1.07388</c:v>
                </c:pt>
                <c:pt idx="43">
                  <c:v>1.07652</c:v>
                </c:pt>
                <c:pt idx="44">
                  <c:v>1.07916</c:v>
                </c:pt>
                <c:pt idx="45">
                  <c:v>1.0818</c:v>
                </c:pt>
                <c:pt idx="46">
                  <c:v>1.08444</c:v>
                </c:pt>
                <c:pt idx="47">
                  <c:v>1.08708</c:v>
                </c:pt>
                <c:pt idx="48">
                  <c:v>1.08972</c:v>
                </c:pt>
                <c:pt idx="49">
                  <c:v>1.09236</c:v>
                </c:pt>
                <c:pt idx="50">
                  <c:v>1.095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793560"/>
        <c:axId val="1518796552"/>
      </c:scatterChart>
      <c:valAx>
        <c:axId val="1518793560"/>
        <c:scaling>
          <c:orientation val="maxMin"/>
          <c:max val="1.0"/>
          <c:min val="0.5"/>
        </c:scaling>
        <c:delete val="0"/>
        <c:axPos val="b"/>
        <c:numFmt formatCode="0%" sourceLinked="1"/>
        <c:majorTickMark val="out"/>
        <c:minorTickMark val="none"/>
        <c:tickLblPos val="nextTo"/>
        <c:crossAx val="1518796552"/>
        <c:crosses val="autoZero"/>
        <c:crossBetween val="midCat"/>
      </c:valAx>
      <c:valAx>
        <c:axId val="1518796552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1518793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spinning_reserves_penalty!$A$14:$A$64</c:f>
              <c:numCache>
                <c:formatCode>0%</c:formatCode>
                <c:ptCount val="5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</c:numCache>
            </c:numRef>
          </c:xVal>
          <c:yVal>
            <c:numRef>
              <c:f>spinning_reserves_penalty!$J$14:$J$64</c:f>
              <c:numCache>
                <c:formatCode>General</c:formatCode>
                <c:ptCount val="51"/>
                <c:pt idx="0">
                  <c:v>0.0</c:v>
                </c:pt>
                <c:pt idx="1">
                  <c:v>0.0282744000000006</c:v>
                </c:pt>
                <c:pt idx="2">
                  <c:v>0.0559775999999996</c:v>
                </c:pt>
                <c:pt idx="3">
                  <c:v>0.0831096000000002</c:v>
                </c:pt>
                <c:pt idx="4">
                  <c:v>0.109670400000001</c:v>
                </c:pt>
                <c:pt idx="5">
                  <c:v>0.13566</c:v>
                </c:pt>
                <c:pt idx="6">
                  <c:v>0.1610784</c:v>
                </c:pt>
                <c:pt idx="7">
                  <c:v>0.185925599999999</c:v>
                </c:pt>
                <c:pt idx="8">
                  <c:v>0.2102016</c:v>
                </c:pt>
                <c:pt idx="9">
                  <c:v>0.233906400000001</c:v>
                </c:pt>
                <c:pt idx="10">
                  <c:v>0.25704</c:v>
                </c:pt>
                <c:pt idx="11">
                  <c:v>0.2796024</c:v>
                </c:pt>
                <c:pt idx="12">
                  <c:v>0.301593600000001</c:v>
                </c:pt>
                <c:pt idx="13">
                  <c:v>0.3230136</c:v>
                </c:pt>
                <c:pt idx="14">
                  <c:v>0.3438624</c:v>
                </c:pt>
                <c:pt idx="15">
                  <c:v>0.364140000000001</c:v>
                </c:pt>
                <c:pt idx="16">
                  <c:v>0.3838464</c:v>
                </c:pt>
                <c:pt idx="17">
                  <c:v>0.4029816</c:v>
                </c:pt>
                <c:pt idx="18">
                  <c:v>0.421545600000001</c:v>
                </c:pt>
                <c:pt idx="19">
                  <c:v>0.4395384</c:v>
                </c:pt>
                <c:pt idx="20">
                  <c:v>0.456960000000001</c:v>
                </c:pt>
                <c:pt idx="21">
                  <c:v>0.4738104</c:v>
                </c:pt>
                <c:pt idx="22">
                  <c:v>0.4900896</c:v>
                </c:pt>
                <c:pt idx="23">
                  <c:v>0.505797600000001</c:v>
                </c:pt>
                <c:pt idx="24">
                  <c:v>0.5209344</c:v>
                </c:pt>
                <c:pt idx="25">
                  <c:v>0.535500000000001</c:v>
                </c:pt>
                <c:pt idx="26">
                  <c:v>0.5476296</c:v>
                </c:pt>
                <c:pt idx="27">
                  <c:v>0.559238400000001</c:v>
                </c:pt>
                <c:pt idx="28">
                  <c:v>0.570326400000001</c:v>
                </c:pt>
                <c:pt idx="29">
                  <c:v>0.5808936</c:v>
                </c:pt>
                <c:pt idx="30">
                  <c:v>0.59094</c:v>
                </c:pt>
                <c:pt idx="31">
                  <c:v>0.600465600000001</c:v>
                </c:pt>
                <c:pt idx="32">
                  <c:v>0.609470400000001</c:v>
                </c:pt>
                <c:pt idx="33">
                  <c:v>0.6179544</c:v>
                </c:pt>
                <c:pt idx="34">
                  <c:v>0.6259176</c:v>
                </c:pt>
                <c:pt idx="35">
                  <c:v>0.63336</c:v>
                </c:pt>
                <c:pt idx="36">
                  <c:v>0.640281600000001</c:v>
                </c:pt>
                <c:pt idx="37">
                  <c:v>0.6466824</c:v>
                </c:pt>
                <c:pt idx="38">
                  <c:v>0.6525624</c:v>
                </c:pt>
                <c:pt idx="39">
                  <c:v>0.6579216</c:v>
                </c:pt>
                <c:pt idx="40">
                  <c:v>0.662760000000001</c:v>
                </c:pt>
                <c:pt idx="41">
                  <c:v>0.6670776</c:v>
                </c:pt>
                <c:pt idx="42">
                  <c:v>0.6708744</c:v>
                </c:pt>
                <c:pt idx="43">
                  <c:v>0.6741504</c:v>
                </c:pt>
                <c:pt idx="44">
                  <c:v>0.6769056</c:v>
                </c:pt>
                <c:pt idx="45">
                  <c:v>0.67914</c:v>
                </c:pt>
                <c:pt idx="46">
                  <c:v>0.6808536</c:v>
                </c:pt>
                <c:pt idx="47">
                  <c:v>0.6820464</c:v>
                </c:pt>
                <c:pt idx="48">
                  <c:v>0.6827184</c:v>
                </c:pt>
                <c:pt idx="49">
                  <c:v>0.6828696</c:v>
                </c:pt>
                <c:pt idx="50">
                  <c:v>0.6825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701928"/>
        <c:axId val="1518712744"/>
      </c:scatterChart>
      <c:valAx>
        <c:axId val="1518701928"/>
        <c:scaling>
          <c:orientation val="maxMin"/>
          <c:max val="1.0"/>
          <c:min val="0.5"/>
        </c:scaling>
        <c:delete val="0"/>
        <c:axPos val="b"/>
        <c:numFmt formatCode="0%" sourceLinked="1"/>
        <c:majorTickMark val="out"/>
        <c:minorTickMark val="none"/>
        <c:tickLblPos val="nextTo"/>
        <c:crossAx val="1518712744"/>
        <c:crosses val="autoZero"/>
        <c:crossBetween val="midCat"/>
      </c:valAx>
      <c:valAx>
        <c:axId val="1518712744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1518701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spinning_reserves_penalty!$A$3</c:f>
              <c:strCache>
                <c:ptCount val="1"/>
                <c:pt idx="0">
                  <c:v>CCGT</c:v>
                </c:pt>
              </c:strCache>
            </c:strRef>
          </c:tx>
          <c:marker>
            <c:symbol val="none"/>
          </c:marker>
          <c:cat>
            <c:numRef>
              <c:f>spinning_reserves_penalty!$B$2:$E$2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1.0</c:v>
                </c:pt>
              </c:numCache>
            </c:numRef>
          </c:cat>
          <c:val>
            <c:numRef>
              <c:f>spinning_reserves_penalty!$B$3:$E$3</c:f>
              <c:numCache>
                <c:formatCode>General</c:formatCode>
                <c:ptCount val="4"/>
                <c:pt idx="0">
                  <c:v>1.788</c:v>
                </c:pt>
                <c:pt idx="1">
                  <c:v>1.195</c:v>
                </c:pt>
                <c:pt idx="2">
                  <c:v>1.102</c:v>
                </c:pt>
                <c:pt idx="3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spinning_reserves_penalty!$A$4</c:f>
              <c:strCache>
                <c:ptCount val="1"/>
                <c:pt idx="0">
                  <c:v>Gas_Steam_Turbine</c:v>
                </c:pt>
              </c:strCache>
            </c:strRef>
          </c:tx>
          <c:marker>
            <c:symbol val="none"/>
          </c:marker>
          <c:cat>
            <c:numRef>
              <c:f>spinning_reserves_penalty!$B$2:$E$2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1.0</c:v>
                </c:pt>
              </c:numCache>
            </c:numRef>
          </c:cat>
          <c:val>
            <c:numRef>
              <c:f>spinning_reserves_penalty!$B$4:$E$4</c:f>
              <c:numCache>
                <c:formatCode>General</c:formatCode>
                <c:ptCount val="4"/>
                <c:pt idx="0">
                  <c:v>1.276</c:v>
                </c:pt>
                <c:pt idx="1">
                  <c:v>1.061</c:v>
                </c:pt>
                <c:pt idx="2">
                  <c:v>1.01</c:v>
                </c:pt>
                <c:pt idx="3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spinning_reserves_penalty!$A$5</c:f>
              <c:strCache>
                <c:ptCount val="1"/>
                <c:pt idx="0">
                  <c:v>Gas_Combustion_Turbine</c:v>
                </c:pt>
              </c:strCache>
            </c:strRef>
          </c:tx>
          <c:marker>
            <c:symbol val="none"/>
          </c:marker>
          <c:cat>
            <c:numRef>
              <c:f>spinning_reserves_penalty!$B$2:$E$2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1.0</c:v>
                </c:pt>
              </c:numCache>
            </c:numRef>
          </c:cat>
          <c:val>
            <c:numRef>
              <c:f>spinning_reserves_penalty!$B$5:$E$5</c:f>
              <c:numCache>
                <c:formatCode>General</c:formatCode>
                <c:ptCount val="4"/>
                <c:pt idx="0">
                  <c:v>1.504</c:v>
                </c:pt>
                <c:pt idx="1">
                  <c:v>1.095</c:v>
                </c:pt>
                <c:pt idx="2">
                  <c:v>1.029</c:v>
                </c:pt>
                <c:pt idx="3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012792"/>
        <c:axId val="1519015800"/>
      </c:lineChart>
      <c:catAx>
        <c:axId val="15190127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519015800"/>
        <c:crosses val="autoZero"/>
        <c:auto val="1"/>
        <c:lblAlgn val="ctr"/>
        <c:lblOffset val="100"/>
        <c:noMultiLvlLbl val="0"/>
      </c:catAx>
      <c:valAx>
        <c:axId val="1519015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9012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Spinning reserve heat rate penalty as f(loading)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spinning_reserves_penalty!$A$13</c:f>
              <c:strCache>
                <c:ptCount val="1"/>
                <c:pt idx="0">
                  <c:v>Percent of full load</c:v>
                </c:pt>
              </c:strCache>
            </c:strRef>
          </c:tx>
          <c:marker>
            <c:symbol val="none"/>
          </c:marker>
          <c:val>
            <c:numRef>
              <c:f>spinning_reserves_penalty!$A$14:$A$89</c:f>
              <c:numCache>
                <c:formatCode>0%</c:formatCode>
                <c:ptCount val="76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0.29</c:v>
                </c:pt>
                <c:pt idx="72">
                  <c:v>0.28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spinning_reserves_penalty!$F$13</c:f>
              <c:strCache>
                <c:ptCount val="1"/>
                <c:pt idx="0">
                  <c:v>CCGT</c:v>
                </c:pt>
              </c:strCache>
            </c:strRef>
          </c:tx>
          <c:marker>
            <c:symbol val="none"/>
          </c:marker>
          <c:val>
            <c:numRef>
              <c:f>spinning_reserves_penalty!$F$14:$F$89</c:f>
              <c:numCache>
                <c:formatCode>General</c:formatCode>
                <c:ptCount val="76"/>
                <c:pt idx="0">
                  <c:v>0.0</c:v>
                </c:pt>
                <c:pt idx="1">
                  <c:v>0.403920000000008</c:v>
                </c:pt>
                <c:pt idx="2">
                  <c:v>0.399839999999997</c:v>
                </c:pt>
                <c:pt idx="3">
                  <c:v>0.39576</c:v>
                </c:pt>
                <c:pt idx="4">
                  <c:v>0.391680000000002</c:v>
                </c:pt>
                <c:pt idx="5">
                  <c:v>0.387599999999999</c:v>
                </c:pt>
                <c:pt idx="6">
                  <c:v>0.38352</c:v>
                </c:pt>
                <c:pt idx="7">
                  <c:v>0.379439999999999</c:v>
                </c:pt>
                <c:pt idx="8">
                  <c:v>0.37536</c:v>
                </c:pt>
                <c:pt idx="9">
                  <c:v>0.371280000000001</c:v>
                </c:pt>
                <c:pt idx="10">
                  <c:v>0.3672</c:v>
                </c:pt>
                <c:pt idx="11">
                  <c:v>0.36312</c:v>
                </c:pt>
                <c:pt idx="12">
                  <c:v>0.359040000000001</c:v>
                </c:pt>
                <c:pt idx="13">
                  <c:v>0.35496</c:v>
                </c:pt>
                <c:pt idx="14">
                  <c:v>0.35088</c:v>
                </c:pt>
                <c:pt idx="15">
                  <c:v>0.346800000000001</c:v>
                </c:pt>
                <c:pt idx="16">
                  <c:v>0.34272</c:v>
                </c:pt>
                <c:pt idx="17">
                  <c:v>0.33864</c:v>
                </c:pt>
                <c:pt idx="18">
                  <c:v>0.334560000000001</c:v>
                </c:pt>
                <c:pt idx="19">
                  <c:v>0.33048</c:v>
                </c:pt>
                <c:pt idx="20">
                  <c:v>0.326400000000001</c:v>
                </c:pt>
                <c:pt idx="21">
                  <c:v>0.32232</c:v>
                </c:pt>
                <c:pt idx="22">
                  <c:v>0.31824</c:v>
                </c:pt>
                <c:pt idx="23">
                  <c:v>0.31416</c:v>
                </c:pt>
                <c:pt idx="24">
                  <c:v>0.31008</c:v>
                </c:pt>
                <c:pt idx="25">
                  <c:v>0.306</c:v>
                </c:pt>
                <c:pt idx="26">
                  <c:v>0.300895384615385</c:v>
                </c:pt>
                <c:pt idx="27">
                  <c:v>0.295893333333334</c:v>
                </c:pt>
                <c:pt idx="28">
                  <c:v>0.290982857142857</c:v>
                </c:pt>
                <c:pt idx="29">
                  <c:v>0.286154482758621</c:v>
                </c:pt>
                <c:pt idx="30">
                  <c:v>0.2814</c:v>
                </c:pt>
                <c:pt idx="31">
                  <c:v>0.276712258064517</c:v>
                </c:pt>
                <c:pt idx="32">
                  <c:v>0.272085</c:v>
                </c:pt>
                <c:pt idx="33">
                  <c:v>0.267512727272727</c:v>
                </c:pt>
                <c:pt idx="34">
                  <c:v>0.262990588235294</c:v>
                </c:pt>
                <c:pt idx="35">
                  <c:v>0.258514285714286</c:v>
                </c:pt>
                <c:pt idx="36">
                  <c:v>0.25408</c:v>
                </c:pt>
                <c:pt idx="37">
                  <c:v>0.249684324324325</c:v>
                </c:pt>
                <c:pt idx="38">
                  <c:v>0.245324210526316</c:v>
                </c:pt>
                <c:pt idx="39">
                  <c:v>0.240996923076923</c:v>
                </c:pt>
                <c:pt idx="40">
                  <c:v>0.2367</c:v>
                </c:pt>
                <c:pt idx="41">
                  <c:v>0.232431219512195</c:v>
                </c:pt>
                <c:pt idx="42">
                  <c:v>0.228188571428571</c:v>
                </c:pt>
                <c:pt idx="43">
                  <c:v>0.223970232558139</c:v>
                </c:pt>
                <c:pt idx="44">
                  <c:v>0.219774545454545</c:v>
                </c:pt>
                <c:pt idx="45">
                  <c:v>0.2156</c:v>
                </c:pt>
                <c:pt idx="46">
                  <c:v>0.211445217391304</c:v>
                </c:pt>
                <c:pt idx="47">
                  <c:v>0.207308936170213</c:v>
                </c:pt>
                <c:pt idx="48">
                  <c:v>0.20319</c:v>
                </c:pt>
                <c:pt idx="49">
                  <c:v>0.199087346938776</c:v>
                </c:pt>
                <c:pt idx="50">
                  <c:v>0.195</c:v>
                </c:pt>
                <c:pt idx="51">
                  <c:v>0.210142745098039</c:v>
                </c:pt>
                <c:pt idx="52">
                  <c:v>0.223790769230769</c:v>
                </c:pt>
                <c:pt idx="53">
                  <c:v>0.236028679245283</c:v>
                </c:pt>
                <c:pt idx="54">
                  <c:v>0.246934814814815</c:v>
                </c:pt>
                <c:pt idx="55">
                  <c:v>0.256581818181818</c:v>
                </c:pt>
                <c:pt idx="56">
                  <c:v>0.265037142857143</c:v>
                </c:pt>
                <c:pt idx="57">
                  <c:v>0.27236350877193</c:v>
                </c:pt>
                <c:pt idx="58">
                  <c:v>0.278619310344828</c:v>
                </c:pt>
                <c:pt idx="59">
                  <c:v>0.283858983050847</c:v>
                </c:pt>
                <c:pt idx="60">
                  <c:v>0.288133333333333</c:v>
                </c:pt>
                <c:pt idx="61">
                  <c:v>0.291489836065574</c:v>
                </c:pt>
                <c:pt idx="62">
                  <c:v>0.293972903225806</c:v>
                </c:pt>
                <c:pt idx="63">
                  <c:v>0.295624126984127</c:v>
                </c:pt>
                <c:pt idx="64">
                  <c:v>0.2964825</c:v>
                </c:pt>
                <c:pt idx="65">
                  <c:v>0.296584615384615</c:v>
                </c:pt>
                <c:pt idx="66">
                  <c:v>0.295964848484848</c:v>
                </c:pt>
                <c:pt idx="67">
                  <c:v>0.29465552238806</c:v>
                </c:pt>
                <c:pt idx="68">
                  <c:v>0.292687058823529</c:v>
                </c:pt>
                <c:pt idx="69">
                  <c:v>0.290088115942029</c:v>
                </c:pt>
                <c:pt idx="70">
                  <c:v>0.286885714285714</c:v>
                </c:pt>
                <c:pt idx="71">
                  <c:v>0.283105352112676</c:v>
                </c:pt>
                <c:pt idx="72">
                  <c:v>0.278771111111111</c:v>
                </c:pt>
                <c:pt idx="73">
                  <c:v>0.273905753424658</c:v>
                </c:pt>
                <c:pt idx="74">
                  <c:v>0.268530810810811</c:v>
                </c:pt>
                <c:pt idx="75">
                  <c:v>0.262666666666667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spinning_reserves_penalty!$G$13</c:f>
              <c:strCache>
                <c:ptCount val="1"/>
                <c:pt idx="0">
                  <c:v>Steam</c:v>
                </c:pt>
              </c:strCache>
            </c:strRef>
          </c:tx>
          <c:marker>
            <c:symbol val="none"/>
          </c:marker>
          <c:val>
            <c:numRef>
              <c:f>spinning_reserves_penalty!$G$14:$G$89</c:f>
              <c:numCache>
                <c:formatCode>General</c:formatCode>
                <c:ptCount val="76"/>
                <c:pt idx="0">
                  <c:v>0.0</c:v>
                </c:pt>
                <c:pt idx="1">
                  <c:v>0.0395999999999956</c:v>
                </c:pt>
                <c:pt idx="2">
                  <c:v>0.0391999999999956</c:v>
                </c:pt>
                <c:pt idx="3">
                  <c:v>0.0388000000000029</c:v>
                </c:pt>
                <c:pt idx="4">
                  <c:v>0.0384000000000011</c:v>
                </c:pt>
                <c:pt idx="5">
                  <c:v>0.038</c:v>
                </c:pt>
                <c:pt idx="6">
                  <c:v>0.0375999999999993</c:v>
                </c:pt>
                <c:pt idx="7">
                  <c:v>0.0371999999999989</c:v>
                </c:pt>
                <c:pt idx="8">
                  <c:v>0.0368000000000011</c:v>
                </c:pt>
                <c:pt idx="9">
                  <c:v>0.0364000000000005</c:v>
                </c:pt>
                <c:pt idx="10">
                  <c:v>0.036</c:v>
                </c:pt>
                <c:pt idx="11">
                  <c:v>0.0355999999999997</c:v>
                </c:pt>
                <c:pt idx="12">
                  <c:v>0.0351999999999994</c:v>
                </c:pt>
                <c:pt idx="13">
                  <c:v>0.0348000000000006</c:v>
                </c:pt>
                <c:pt idx="14">
                  <c:v>0.0344000000000003</c:v>
                </c:pt>
                <c:pt idx="15">
                  <c:v>0.034</c:v>
                </c:pt>
                <c:pt idx="16">
                  <c:v>0.0335999999999998</c:v>
                </c:pt>
                <c:pt idx="17">
                  <c:v>0.0331999999999996</c:v>
                </c:pt>
                <c:pt idx="18">
                  <c:v>0.0328000000000004</c:v>
                </c:pt>
                <c:pt idx="19">
                  <c:v>0.0324000000000002</c:v>
                </c:pt>
                <c:pt idx="20">
                  <c:v>0.032</c:v>
                </c:pt>
                <c:pt idx="21">
                  <c:v>0.0315999999999999</c:v>
                </c:pt>
                <c:pt idx="22">
                  <c:v>0.0311999999999997</c:v>
                </c:pt>
                <c:pt idx="23">
                  <c:v>0.0308000000000003</c:v>
                </c:pt>
                <c:pt idx="24">
                  <c:v>0.0304000000000002</c:v>
                </c:pt>
                <c:pt idx="25">
                  <c:v>0.03</c:v>
                </c:pt>
                <c:pt idx="26">
                  <c:v>0.0342676923076924</c:v>
                </c:pt>
                <c:pt idx="27">
                  <c:v>0.0380681481481484</c:v>
                </c:pt>
                <c:pt idx="28">
                  <c:v>0.0414514285714289</c:v>
                </c:pt>
                <c:pt idx="29">
                  <c:v>0.0444606896551723</c:v>
                </c:pt>
                <c:pt idx="30">
                  <c:v>0.0471333333333333</c:v>
                </c:pt>
                <c:pt idx="31">
                  <c:v>0.049501935483871</c:v>
                </c:pt>
                <c:pt idx="32">
                  <c:v>0.0515950000000002</c:v>
                </c:pt>
                <c:pt idx="33">
                  <c:v>0.0534375757575755</c:v>
                </c:pt>
                <c:pt idx="34">
                  <c:v>0.0550517647058822</c:v>
                </c:pt>
                <c:pt idx="35">
                  <c:v>0.0564571428571428</c:v>
                </c:pt>
                <c:pt idx="36">
                  <c:v>0.0576711111111111</c:v>
                </c:pt>
                <c:pt idx="37">
                  <c:v>0.0587091891891893</c:v>
                </c:pt>
                <c:pt idx="38">
                  <c:v>0.0595852631578945</c:v>
                </c:pt>
                <c:pt idx="39">
                  <c:v>0.0603117948717947</c:v>
                </c:pt>
                <c:pt idx="40">
                  <c:v>0.0608999999999999</c:v>
                </c:pt>
                <c:pt idx="41">
                  <c:v>0.06136</c:v>
                </c:pt>
                <c:pt idx="42">
                  <c:v>0.0617009523809524</c:v>
                </c:pt>
                <c:pt idx="43">
                  <c:v>0.0619311627906975</c:v>
                </c:pt>
                <c:pt idx="44">
                  <c:v>0.0620581818181817</c:v>
                </c:pt>
                <c:pt idx="45">
                  <c:v>0.0620888888888888</c:v>
                </c:pt>
                <c:pt idx="46">
                  <c:v>0.0620295652173913</c:v>
                </c:pt>
                <c:pt idx="47">
                  <c:v>0.0618859574468083</c:v>
                </c:pt>
                <c:pt idx="48">
                  <c:v>0.0616633333333332</c:v>
                </c:pt>
                <c:pt idx="49">
                  <c:v>0.0613665306122448</c:v>
                </c:pt>
                <c:pt idx="50">
                  <c:v>0.0609999999999999</c:v>
                </c:pt>
                <c:pt idx="51">
                  <c:v>0.066870588235294</c:v>
                </c:pt>
                <c:pt idx="52">
                  <c:v>0.0721846153846154</c:v>
                </c:pt>
                <c:pt idx="53">
                  <c:v>0.0769735849056604</c:v>
                </c:pt>
                <c:pt idx="54">
                  <c:v>0.0812666666666666</c:v>
                </c:pt>
                <c:pt idx="55">
                  <c:v>0.0850909090909091</c:v>
                </c:pt>
                <c:pt idx="56">
                  <c:v>0.0884714285714286</c:v>
                </c:pt>
                <c:pt idx="57">
                  <c:v>0.0914315789473684</c:v>
                </c:pt>
                <c:pt idx="58">
                  <c:v>0.0939931034482758</c:v>
                </c:pt>
                <c:pt idx="59">
                  <c:v>0.0961762711864407</c:v>
                </c:pt>
                <c:pt idx="60">
                  <c:v>0.098</c:v>
                </c:pt>
                <c:pt idx="61">
                  <c:v>0.0994819672131147</c:v>
                </c:pt>
                <c:pt idx="62">
                  <c:v>0.100638709677419</c:v>
                </c:pt>
                <c:pt idx="63">
                  <c:v>0.101485714285714</c:v>
                </c:pt>
                <c:pt idx="64">
                  <c:v>0.1020375</c:v>
                </c:pt>
                <c:pt idx="65">
                  <c:v>0.102307692307692</c:v>
                </c:pt>
                <c:pt idx="66">
                  <c:v>0.102309090909091</c:v>
                </c:pt>
                <c:pt idx="67">
                  <c:v>0.102053731343284</c:v>
                </c:pt>
                <c:pt idx="68">
                  <c:v>0.101552941176471</c:v>
                </c:pt>
                <c:pt idx="69">
                  <c:v>0.100817391304348</c:v>
                </c:pt>
                <c:pt idx="70">
                  <c:v>0.0998571428571429</c:v>
                </c:pt>
                <c:pt idx="71">
                  <c:v>0.098681690140845</c:v>
                </c:pt>
                <c:pt idx="72">
                  <c:v>0.0973</c:v>
                </c:pt>
                <c:pt idx="73">
                  <c:v>0.0957205479452054</c:v>
                </c:pt>
                <c:pt idx="74">
                  <c:v>0.0939513513513514</c:v>
                </c:pt>
                <c:pt idx="75">
                  <c:v>0.092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spinning_reserves_penalty!$H$13</c:f>
              <c:strCache>
                <c:ptCount val="1"/>
                <c:pt idx="0">
                  <c:v>Combustion</c:v>
                </c:pt>
              </c:strCache>
            </c:strRef>
          </c:tx>
          <c:marker>
            <c:symbol val="none"/>
          </c:marker>
          <c:val>
            <c:numRef>
              <c:f>spinning_reserves_penalty!$H$14:$H$89</c:f>
              <c:numCache>
                <c:formatCode>General</c:formatCode>
                <c:ptCount val="76"/>
                <c:pt idx="0">
                  <c:v>0.0</c:v>
                </c:pt>
                <c:pt idx="1">
                  <c:v>0.114839999999983</c:v>
                </c:pt>
                <c:pt idx="2">
                  <c:v>0.113679999999983</c:v>
                </c:pt>
                <c:pt idx="3">
                  <c:v>0.112520000000005</c:v>
                </c:pt>
                <c:pt idx="4">
                  <c:v>0.111360000000005</c:v>
                </c:pt>
                <c:pt idx="5">
                  <c:v>0.1102</c:v>
                </c:pt>
                <c:pt idx="6">
                  <c:v>0.109039999999998</c:v>
                </c:pt>
                <c:pt idx="7">
                  <c:v>0.107879999999996</c:v>
                </c:pt>
                <c:pt idx="8">
                  <c:v>0.106720000000002</c:v>
                </c:pt>
                <c:pt idx="9">
                  <c:v>0.10556</c:v>
                </c:pt>
                <c:pt idx="10">
                  <c:v>0.104400000000001</c:v>
                </c:pt>
                <c:pt idx="11">
                  <c:v>0.103239999999999</c:v>
                </c:pt>
                <c:pt idx="12">
                  <c:v>0.102079999999998</c:v>
                </c:pt>
                <c:pt idx="13">
                  <c:v>0.100920000000001</c:v>
                </c:pt>
                <c:pt idx="14">
                  <c:v>0.0997600000000002</c:v>
                </c:pt>
                <c:pt idx="15">
                  <c:v>0.0985999999999992</c:v>
                </c:pt>
                <c:pt idx="16">
                  <c:v>0.0974399999999995</c:v>
                </c:pt>
                <c:pt idx="17">
                  <c:v>0.0962799999999987</c:v>
                </c:pt>
                <c:pt idx="18">
                  <c:v>0.095120000000001</c:v>
                </c:pt>
                <c:pt idx="19">
                  <c:v>0.0939600000000003</c:v>
                </c:pt>
                <c:pt idx="20">
                  <c:v>0.0927999999999995</c:v>
                </c:pt>
                <c:pt idx="21">
                  <c:v>0.0916399999999989</c:v>
                </c:pt>
                <c:pt idx="22">
                  <c:v>0.0904799999999992</c:v>
                </c:pt>
                <c:pt idx="23">
                  <c:v>0.0893200000000009</c:v>
                </c:pt>
                <c:pt idx="24">
                  <c:v>0.0881600000000003</c:v>
                </c:pt>
                <c:pt idx="25">
                  <c:v>0.0869999999999997</c:v>
                </c:pt>
                <c:pt idx="26">
                  <c:v>0.0900523076923074</c:v>
                </c:pt>
                <c:pt idx="27">
                  <c:v>0.0926829629629632</c:v>
                </c:pt>
                <c:pt idx="28">
                  <c:v>0.094937142857143</c:v>
                </c:pt>
                <c:pt idx="29">
                  <c:v>0.0968537931034478</c:v>
                </c:pt>
                <c:pt idx="30">
                  <c:v>0.0984666666666666</c:v>
                </c:pt>
                <c:pt idx="31">
                  <c:v>0.0998051612903225</c:v>
                </c:pt>
                <c:pt idx="32">
                  <c:v>0.100895</c:v>
                </c:pt>
                <c:pt idx="33">
                  <c:v>0.101758787878787</c:v>
                </c:pt>
                <c:pt idx="34">
                  <c:v>0.102416470588235</c:v>
                </c:pt>
                <c:pt idx="35">
                  <c:v>0.102885714285714</c:v>
                </c:pt>
                <c:pt idx="36">
                  <c:v>0.103182222222222</c:v>
                </c:pt>
                <c:pt idx="37">
                  <c:v>0.10332</c:v>
                </c:pt>
                <c:pt idx="38">
                  <c:v>0.103311578947368</c:v>
                </c:pt>
                <c:pt idx="39">
                  <c:v>0.103168205128205</c:v>
                </c:pt>
                <c:pt idx="40">
                  <c:v>0.1029</c:v>
                </c:pt>
                <c:pt idx="41">
                  <c:v>0.102516097560976</c:v>
                </c:pt>
                <c:pt idx="42">
                  <c:v>0.102024761904762</c:v>
                </c:pt>
                <c:pt idx="43">
                  <c:v>0.101433488372093</c:v>
                </c:pt>
                <c:pt idx="44">
                  <c:v>0.100749090909091</c:v>
                </c:pt>
                <c:pt idx="45">
                  <c:v>0.0999777777777776</c:v>
                </c:pt>
                <c:pt idx="46">
                  <c:v>0.0991252173913044</c:v>
                </c:pt>
                <c:pt idx="47">
                  <c:v>0.0981965957446806</c:v>
                </c:pt>
                <c:pt idx="48">
                  <c:v>0.0971966666666664</c:v>
                </c:pt>
                <c:pt idx="49">
                  <c:v>0.0961297959183673</c:v>
                </c:pt>
                <c:pt idx="50">
                  <c:v>0.0949999999999999</c:v>
                </c:pt>
                <c:pt idx="51">
                  <c:v>0.10699294117647</c:v>
                </c:pt>
                <c:pt idx="52">
                  <c:v>0.117895384615385</c:v>
                </c:pt>
                <c:pt idx="53">
                  <c:v>0.127769056603774</c:v>
                </c:pt>
                <c:pt idx="54">
                  <c:v>0.136671111111111</c:v>
                </c:pt>
                <c:pt idx="55">
                  <c:v>0.144654545454545</c:v>
                </c:pt>
                <c:pt idx="56">
                  <c:v>0.151768571428571</c:v>
                </c:pt>
                <c:pt idx="57">
                  <c:v>0.158058947368421</c:v>
                </c:pt>
                <c:pt idx="58">
                  <c:v>0.163568275862069</c:v>
                </c:pt>
                <c:pt idx="59">
                  <c:v>0.168336271186441</c:v>
                </c:pt>
                <c:pt idx="60">
                  <c:v>0.1724</c:v>
                </c:pt>
                <c:pt idx="61">
                  <c:v>0.175794098360656</c:v>
                </c:pt>
                <c:pt idx="62">
                  <c:v>0.178550967741935</c:v>
                </c:pt>
                <c:pt idx="63">
                  <c:v>0.180700952380952</c:v>
                </c:pt>
                <c:pt idx="64">
                  <c:v>0.1822725</c:v>
                </c:pt>
                <c:pt idx="65">
                  <c:v>0.183292307692308</c:v>
                </c:pt>
                <c:pt idx="66">
                  <c:v>0.183785454545455</c:v>
                </c:pt>
                <c:pt idx="67">
                  <c:v>0.18377552238806</c:v>
                </c:pt>
                <c:pt idx="68">
                  <c:v>0.183284705882353</c:v>
                </c:pt>
                <c:pt idx="69">
                  <c:v>0.182333913043478</c:v>
                </c:pt>
                <c:pt idx="70">
                  <c:v>0.180942857142857</c:v>
                </c:pt>
                <c:pt idx="71">
                  <c:v>0.17913014084507</c:v>
                </c:pt>
                <c:pt idx="72">
                  <c:v>0.176913333333333</c:v>
                </c:pt>
                <c:pt idx="73">
                  <c:v>0.17430904109589</c:v>
                </c:pt>
                <c:pt idx="74">
                  <c:v>0.171332972972973</c:v>
                </c:pt>
                <c:pt idx="75">
                  <c:v>0.168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760728"/>
        <c:axId val="1518762216"/>
      </c:lineChart>
      <c:catAx>
        <c:axId val="151876072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518762216"/>
        <c:crosses val="autoZero"/>
        <c:auto val="1"/>
        <c:lblAlgn val="ctr"/>
        <c:lblOffset val="100"/>
        <c:noMultiLvlLbl val="0"/>
      </c:catAx>
      <c:valAx>
        <c:axId val="1518762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8760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deep_cycling_penalty!$E$13</c:f>
              <c:strCache>
                <c:ptCount val="1"/>
                <c:pt idx="0">
                  <c:v>CCGT</c:v>
                </c:pt>
              </c:strCache>
            </c:strRef>
          </c:tx>
          <c:marker>
            <c:symbol val="none"/>
          </c:marker>
          <c:cat>
            <c:numRef>
              <c:f>deep_cycling_penalty!$A$14:$A$74</c:f>
              <c:numCache>
                <c:formatCode>0%</c:formatCode>
                <c:ptCount val="6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</c:numCache>
            </c:numRef>
          </c:cat>
          <c:val>
            <c:numRef>
              <c:f>deep_cycling_penalty!$E$14:$E$74</c:f>
              <c:numCache>
                <c:formatCode>General</c:formatCode>
                <c:ptCount val="61"/>
                <c:pt idx="0">
                  <c:v>0.0</c:v>
                </c:pt>
                <c:pt idx="1">
                  <c:v>0.403920000000008</c:v>
                </c:pt>
                <c:pt idx="2">
                  <c:v>0.399839999999997</c:v>
                </c:pt>
                <c:pt idx="3">
                  <c:v>0.39576</c:v>
                </c:pt>
                <c:pt idx="4">
                  <c:v>0.391680000000002</c:v>
                </c:pt>
                <c:pt idx="5">
                  <c:v>0.387599999999999</c:v>
                </c:pt>
                <c:pt idx="6">
                  <c:v>0.38352</c:v>
                </c:pt>
                <c:pt idx="7">
                  <c:v>0.379439999999999</c:v>
                </c:pt>
                <c:pt idx="8">
                  <c:v>0.37536</c:v>
                </c:pt>
                <c:pt idx="9">
                  <c:v>0.371280000000001</c:v>
                </c:pt>
                <c:pt idx="10">
                  <c:v>0.3672</c:v>
                </c:pt>
                <c:pt idx="11">
                  <c:v>0.36312</c:v>
                </c:pt>
                <c:pt idx="12">
                  <c:v>0.359040000000001</c:v>
                </c:pt>
                <c:pt idx="13">
                  <c:v>0.35496</c:v>
                </c:pt>
                <c:pt idx="14">
                  <c:v>0.35088</c:v>
                </c:pt>
                <c:pt idx="15">
                  <c:v>0.346800000000001</c:v>
                </c:pt>
                <c:pt idx="16">
                  <c:v>0.34272</c:v>
                </c:pt>
                <c:pt idx="17">
                  <c:v>0.33864</c:v>
                </c:pt>
                <c:pt idx="18">
                  <c:v>0.334560000000001</c:v>
                </c:pt>
                <c:pt idx="19">
                  <c:v>0.33048</c:v>
                </c:pt>
                <c:pt idx="20">
                  <c:v>0.326400000000001</c:v>
                </c:pt>
                <c:pt idx="21">
                  <c:v>0.32232</c:v>
                </c:pt>
                <c:pt idx="22">
                  <c:v>0.31824</c:v>
                </c:pt>
                <c:pt idx="23">
                  <c:v>0.31416</c:v>
                </c:pt>
                <c:pt idx="24">
                  <c:v>0.31008</c:v>
                </c:pt>
                <c:pt idx="25">
                  <c:v>0.306</c:v>
                </c:pt>
                <c:pt idx="26">
                  <c:v>0.300895384615385</c:v>
                </c:pt>
                <c:pt idx="27">
                  <c:v>0.295893333333334</c:v>
                </c:pt>
                <c:pt idx="28">
                  <c:v>0.290982857142857</c:v>
                </c:pt>
                <c:pt idx="29">
                  <c:v>0.286154482758621</c:v>
                </c:pt>
                <c:pt idx="30">
                  <c:v>0.2814</c:v>
                </c:pt>
                <c:pt idx="31">
                  <c:v>0.276712258064517</c:v>
                </c:pt>
                <c:pt idx="32">
                  <c:v>0.272085</c:v>
                </c:pt>
                <c:pt idx="33">
                  <c:v>0.267512727272727</c:v>
                </c:pt>
                <c:pt idx="34">
                  <c:v>0.262990588235294</c:v>
                </c:pt>
                <c:pt idx="35">
                  <c:v>0.258514285714286</c:v>
                </c:pt>
                <c:pt idx="36">
                  <c:v>0.25408</c:v>
                </c:pt>
                <c:pt idx="37">
                  <c:v>0.249684324324325</c:v>
                </c:pt>
                <c:pt idx="38">
                  <c:v>0.245324210526316</c:v>
                </c:pt>
                <c:pt idx="39">
                  <c:v>0.240996923076923</c:v>
                </c:pt>
                <c:pt idx="40">
                  <c:v>0.2367</c:v>
                </c:pt>
                <c:pt idx="41">
                  <c:v>0.232431219512195</c:v>
                </c:pt>
                <c:pt idx="42">
                  <c:v>0.228188571428571</c:v>
                </c:pt>
                <c:pt idx="43">
                  <c:v>0.223970232558139</c:v>
                </c:pt>
                <c:pt idx="44">
                  <c:v>0.219774545454545</c:v>
                </c:pt>
                <c:pt idx="45">
                  <c:v>0.2156</c:v>
                </c:pt>
                <c:pt idx="46">
                  <c:v>0.211445217391304</c:v>
                </c:pt>
                <c:pt idx="47">
                  <c:v>0.207308936170213</c:v>
                </c:pt>
                <c:pt idx="48">
                  <c:v>0.20319</c:v>
                </c:pt>
                <c:pt idx="49">
                  <c:v>0.199087346938776</c:v>
                </c:pt>
                <c:pt idx="50">
                  <c:v>0.195</c:v>
                </c:pt>
                <c:pt idx="51">
                  <c:v>0.209758431372549</c:v>
                </c:pt>
                <c:pt idx="52">
                  <c:v>0.223052307692308</c:v>
                </c:pt>
                <c:pt idx="53">
                  <c:v>0.234964528301887</c:v>
                </c:pt>
                <c:pt idx="54">
                  <c:v>0.245571851851852</c:v>
                </c:pt>
                <c:pt idx="55">
                  <c:v>0.254945454545455</c:v>
                </c:pt>
                <c:pt idx="56">
                  <c:v>0.263151428571429</c:v>
                </c:pt>
                <c:pt idx="57">
                  <c:v>0.270251228070176</c:v>
                </c:pt>
                <c:pt idx="58">
                  <c:v>0.276302068965518</c:v>
                </c:pt>
                <c:pt idx="59">
                  <c:v>0.281357288135594</c:v>
                </c:pt>
                <c:pt idx="60">
                  <c:v>0.285466666666667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deep_cycling_penalty!$F$13</c:f>
              <c:strCache>
                <c:ptCount val="1"/>
                <c:pt idx="0">
                  <c:v>Steam</c:v>
                </c:pt>
              </c:strCache>
            </c:strRef>
          </c:tx>
          <c:marker>
            <c:symbol val="none"/>
          </c:marker>
          <c:cat>
            <c:numRef>
              <c:f>deep_cycling_penalty!$A$14:$A$74</c:f>
              <c:numCache>
                <c:formatCode>0%</c:formatCode>
                <c:ptCount val="6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</c:numCache>
            </c:numRef>
          </c:cat>
          <c:val>
            <c:numRef>
              <c:f>deep_cycling_penalty!$F$14:$F$74</c:f>
              <c:numCache>
                <c:formatCode>General</c:formatCode>
                <c:ptCount val="61"/>
                <c:pt idx="0">
                  <c:v>0.0</c:v>
                </c:pt>
                <c:pt idx="1">
                  <c:v>0.0395999999999956</c:v>
                </c:pt>
                <c:pt idx="2">
                  <c:v>0.0391999999999956</c:v>
                </c:pt>
                <c:pt idx="3">
                  <c:v>0.0388000000000029</c:v>
                </c:pt>
                <c:pt idx="4">
                  <c:v>0.0384000000000011</c:v>
                </c:pt>
                <c:pt idx="5">
                  <c:v>0.038</c:v>
                </c:pt>
                <c:pt idx="6">
                  <c:v>0.0375999999999993</c:v>
                </c:pt>
                <c:pt idx="7">
                  <c:v>0.0371999999999989</c:v>
                </c:pt>
                <c:pt idx="8">
                  <c:v>0.0368000000000011</c:v>
                </c:pt>
                <c:pt idx="9">
                  <c:v>0.0364000000000005</c:v>
                </c:pt>
                <c:pt idx="10">
                  <c:v>0.036</c:v>
                </c:pt>
                <c:pt idx="11">
                  <c:v>0.0355999999999997</c:v>
                </c:pt>
                <c:pt idx="12">
                  <c:v>0.0351999999999994</c:v>
                </c:pt>
                <c:pt idx="13">
                  <c:v>0.0348000000000006</c:v>
                </c:pt>
                <c:pt idx="14">
                  <c:v>0.0344000000000003</c:v>
                </c:pt>
                <c:pt idx="15">
                  <c:v>0.034</c:v>
                </c:pt>
                <c:pt idx="16">
                  <c:v>0.0335999999999998</c:v>
                </c:pt>
                <c:pt idx="17">
                  <c:v>0.0331999999999996</c:v>
                </c:pt>
                <c:pt idx="18">
                  <c:v>0.0328000000000004</c:v>
                </c:pt>
                <c:pt idx="19">
                  <c:v>0.0324000000000002</c:v>
                </c:pt>
                <c:pt idx="20">
                  <c:v>0.032</c:v>
                </c:pt>
                <c:pt idx="21">
                  <c:v>0.0315999999999999</c:v>
                </c:pt>
                <c:pt idx="22">
                  <c:v>0.0311999999999997</c:v>
                </c:pt>
                <c:pt idx="23">
                  <c:v>0.0308000000000003</c:v>
                </c:pt>
                <c:pt idx="24">
                  <c:v>0.0304000000000002</c:v>
                </c:pt>
                <c:pt idx="25">
                  <c:v>0.03</c:v>
                </c:pt>
                <c:pt idx="26">
                  <c:v>0.0342676923076924</c:v>
                </c:pt>
                <c:pt idx="27">
                  <c:v>0.0380681481481484</c:v>
                </c:pt>
                <c:pt idx="28">
                  <c:v>0.0414514285714289</c:v>
                </c:pt>
                <c:pt idx="29">
                  <c:v>0.0444606896551723</c:v>
                </c:pt>
                <c:pt idx="30">
                  <c:v>0.0471333333333333</c:v>
                </c:pt>
                <c:pt idx="31">
                  <c:v>0.049501935483871</c:v>
                </c:pt>
                <c:pt idx="32">
                  <c:v>0.0515950000000002</c:v>
                </c:pt>
                <c:pt idx="33">
                  <c:v>0.0534375757575755</c:v>
                </c:pt>
                <c:pt idx="34">
                  <c:v>0.0550517647058822</c:v>
                </c:pt>
                <c:pt idx="35">
                  <c:v>0.0564571428571428</c:v>
                </c:pt>
                <c:pt idx="36">
                  <c:v>0.0576711111111111</c:v>
                </c:pt>
                <c:pt idx="37">
                  <c:v>0.0587091891891893</c:v>
                </c:pt>
                <c:pt idx="38">
                  <c:v>0.0595852631578945</c:v>
                </c:pt>
                <c:pt idx="39">
                  <c:v>0.0603117948717947</c:v>
                </c:pt>
                <c:pt idx="40">
                  <c:v>0.0608999999999999</c:v>
                </c:pt>
                <c:pt idx="41">
                  <c:v>0.06136</c:v>
                </c:pt>
                <c:pt idx="42">
                  <c:v>0.0617009523809524</c:v>
                </c:pt>
                <c:pt idx="43">
                  <c:v>0.0619311627906975</c:v>
                </c:pt>
                <c:pt idx="44">
                  <c:v>0.0620581818181817</c:v>
                </c:pt>
                <c:pt idx="45">
                  <c:v>0.0620888888888888</c:v>
                </c:pt>
                <c:pt idx="46">
                  <c:v>0.0620295652173913</c:v>
                </c:pt>
                <c:pt idx="47">
                  <c:v>0.0618859574468083</c:v>
                </c:pt>
                <c:pt idx="48">
                  <c:v>0.0616633333333332</c:v>
                </c:pt>
                <c:pt idx="49">
                  <c:v>0.0613665306122448</c:v>
                </c:pt>
                <c:pt idx="50">
                  <c:v>0.0609999999999999</c:v>
                </c:pt>
                <c:pt idx="51">
                  <c:v>0.066870588235294</c:v>
                </c:pt>
                <c:pt idx="52">
                  <c:v>0.0721846153846154</c:v>
                </c:pt>
                <c:pt idx="53">
                  <c:v>0.0769735849056604</c:v>
                </c:pt>
                <c:pt idx="54">
                  <c:v>0.0812666666666668</c:v>
                </c:pt>
                <c:pt idx="55">
                  <c:v>0.0850909090909091</c:v>
                </c:pt>
                <c:pt idx="56">
                  <c:v>0.0884714285714286</c:v>
                </c:pt>
                <c:pt idx="57">
                  <c:v>0.0914315789473685</c:v>
                </c:pt>
                <c:pt idx="58">
                  <c:v>0.0939931034482761</c:v>
                </c:pt>
                <c:pt idx="59">
                  <c:v>0.0961762711864408</c:v>
                </c:pt>
                <c:pt idx="60">
                  <c:v>0.0980000000000001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deep_cycling_penalty!$G$13</c:f>
              <c:strCache>
                <c:ptCount val="1"/>
                <c:pt idx="0">
                  <c:v>Combustion</c:v>
                </c:pt>
              </c:strCache>
            </c:strRef>
          </c:tx>
          <c:marker>
            <c:symbol val="none"/>
          </c:marker>
          <c:cat>
            <c:numRef>
              <c:f>deep_cycling_penalty!$A$14:$A$74</c:f>
              <c:numCache>
                <c:formatCode>0%</c:formatCode>
                <c:ptCount val="61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</c:v>
                </c:pt>
                <c:pt idx="43">
                  <c:v>0.57</c:v>
                </c:pt>
                <c:pt idx="44">
                  <c:v>0.56</c:v>
                </c:pt>
                <c:pt idx="45">
                  <c:v>0.55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</c:numCache>
            </c:numRef>
          </c:cat>
          <c:val>
            <c:numRef>
              <c:f>deep_cycling_penalty!$G$14:$G$74</c:f>
              <c:numCache>
                <c:formatCode>General</c:formatCode>
                <c:ptCount val="61"/>
                <c:pt idx="0">
                  <c:v>0.0</c:v>
                </c:pt>
                <c:pt idx="1">
                  <c:v>0.114839999999983</c:v>
                </c:pt>
                <c:pt idx="2">
                  <c:v>0.113679999999983</c:v>
                </c:pt>
                <c:pt idx="3">
                  <c:v>0.112520000000005</c:v>
                </c:pt>
                <c:pt idx="4">
                  <c:v>0.111360000000005</c:v>
                </c:pt>
                <c:pt idx="5">
                  <c:v>0.1102</c:v>
                </c:pt>
                <c:pt idx="6">
                  <c:v>0.109039999999998</c:v>
                </c:pt>
                <c:pt idx="7">
                  <c:v>0.107879999999996</c:v>
                </c:pt>
                <c:pt idx="8">
                  <c:v>0.106720000000002</c:v>
                </c:pt>
                <c:pt idx="9">
                  <c:v>0.10556</c:v>
                </c:pt>
                <c:pt idx="10">
                  <c:v>0.104400000000001</c:v>
                </c:pt>
                <c:pt idx="11">
                  <c:v>0.103239999999999</c:v>
                </c:pt>
                <c:pt idx="12">
                  <c:v>0.102079999999998</c:v>
                </c:pt>
                <c:pt idx="13">
                  <c:v>0.100920000000001</c:v>
                </c:pt>
                <c:pt idx="14">
                  <c:v>0.0997600000000002</c:v>
                </c:pt>
                <c:pt idx="15">
                  <c:v>0.0985999999999992</c:v>
                </c:pt>
                <c:pt idx="16">
                  <c:v>0.0974399999999995</c:v>
                </c:pt>
                <c:pt idx="17">
                  <c:v>0.0962799999999987</c:v>
                </c:pt>
                <c:pt idx="18">
                  <c:v>0.095120000000001</c:v>
                </c:pt>
                <c:pt idx="19">
                  <c:v>0.0939600000000003</c:v>
                </c:pt>
                <c:pt idx="20">
                  <c:v>0.0927999999999995</c:v>
                </c:pt>
                <c:pt idx="21">
                  <c:v>0.0916399999999989</c:v>
                </c:pt>
                <c:pt idx="22">
                  <c:v>0.0904799999999992</c:v>
                </c:pt>
                <c:pt idx="23">
                  <c:v>0.0893200000000009</c:v>
                </c:pt>
                <c:pt idx="24">
                  <c:v>0.0881600000000003</c:v>
                </c:pt>
                <c:pt idx="25">
                  <c:v>0.0869999999999997</c:v>
                </c:pt>
                <c:pt idx="26">
                  <c:v>0.0900523076923074</c:v>
                </c:pt>
                <c:pt idx="27">
                  <c:v>0.0926829629629632</c:v>
                </c:pt>
                <c:pt idx="28">
                  <c:v>0.094937142857143</c:v>
                </c:pt>
                <c:pt idx="29">
                  <c:v>0.0968537931034478</c:v>
                </c:pt>
                <c:pt idx="30">
                  <c:v>0.0984666666666666</c:v>
                </c:pt>
                <c:pt idx="31">
                  <c:v>0.0998051612903225</c:v>
                </c:pt>
                <c:pt idx="32">
                  <c:v>0.100895</c:v>
                </c:pt>
                <c:pt idx="33">
                  <c:v>0.101758787878787</c:v>
                </c:pt>
                <c:pt idx="34">
                  <c:v>0.102416470588235</c:v>
                </c:pt>
                <c:pt idx="35">
                  <c:v>0.102885714285714</c:v>
                </c:pt>
                <c:pt idx="36">
                  <c:v>0.103182222222222</c:v>
                </c:pt>
                <c:pt idx="37">
                  <c:v>0.10332</c:v>
                </c:pt>
                <c:pt idx="38">
                  <c:v>0.103311578947368</c:v>
                </c:pt>
                <c:pt idx="39">
                  <c:v>0.103168205128205</c:v>
                </c:pt>
                <c:pt idx="40">
                  <c:v>0.1029</c:v>
                </c:pt>
                <c:pt idx="41">
                  <c:v>0.102516097560976</c:v>
                </c:pt>
                <c:pt idx="42">
                  <c:v>0.102024761904762</c:v>
                </c:pt>
                <c:pt idx="43">
                  <c:v>0.101433488372093</c:v>
                </c:pt>
                <c:pt idx="44">
                  <c:v>0.100749090909091</c:v>
                </c:pt>
                <c:pt idx="45">
                  <c:v>0.0999777777777776</c:v>
                </c:pt>
                <c:pt idx="46">
                  <c:v>0.0991252173913044</c:v>
                </c:pt>
                <c:pt idx="47">
                  <c:v>0.0981965957446806</c:v>
                </c:pt>
                <c:pt idx="48">
                  <c:v>0.0971966666666664</c:v>
                </c:pt>
                <c:pt idx="49">
                  <c:v>0.0961297959183673</c:v>
                </c:pt>
                <c:pt idx="50">
                  <c:v>0.0949999999999999</c:v>
                </c:pt>
                <c:pt idx="51">
                  <c:v>0.10699294117647</c:v>
                </c:pt>
                <c:pt idx="52">
                  <c:v>0.117895384615385</c:v>
                </c:pt>
                <c:pt idx="53">
                  <c:v>0.127769056603774</c:v>
                </c:pt>
                <c:pt idx="54">
                  <c:v>0.136671111111111</c:v>
                </c:pt>
                <c:pt idx="55">
                  <c:v>0.144654545454546</c:v>
                </c:pt>
                <c:pt idx="56">
                  <c:v>0.151768571428572</c:v>
                </c:pt>
                <c:pt idx="57">
                  <c:v>0.158058947368421</c:v>
                </c:pt>
                <c:pt idx="58">
                  <c:v>0.163568275862069</c:v>
                </c:pt>
                <c:pt idx="59">
                  <c:v>0.168336271186441</c:v>
                </c:pt>
                <c:pt idx="60">
                  <c:v>0.1724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928216"/>
        <c:axId val="1518931224"/>
      </c:lineChart>
      <c:catAx>
        <c:axId val="151892821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518931224"/>
        <c:crosses val="autoZero"/>
        <c:auto val="1"/>
        <c:lblAlgn val="ctr"/>
        <c:lblOffset val="100"/>
        <c:noMultiLvlLbl val="0"/>
      </c:catAx>
      <c:valAx>
        <c:axId val="1518931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8928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2</xdr:row>
      <xdr:rowOff>25400</xdr:rowOff>
    </xdr:from>
    <xdr:to>
      <xdr:col>15</xdr:col>
      <xdr:colOff>266700</xdr:colOff>
      <xdr:row>18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177800</xdr:colOff>
      <xdr:row>2</xdr:row>
      <xdr:rowOff>50800</xdr:rowOff>
    </xdr:from>
    <xdr:to>
      <xdr:col>18</xdr:col>
      <xdr:colOff>787400</xdr:colOff>
      <xdr:row>18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7</xdr:row>
      <xdr:rowOff>50800</xdr:rowOff>
    </xdr:from>
    <xdr:to>
      <xdr:col>16</xdr:col>
      <xdr:colOff>2006600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635000</xdr:colOff>
      <xdr:row>26</xdr:row>
      <xdr:rowOff>63500</xdr:rowOff>
    </xdr:from>
    <xdr:to>
      <xdr:col>18</xdr:col>
      <xdr:colOff>76200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13</xdr:row>
      <xdr:rowOff>12700</xdr:rowOff>
    </xdr:from>
    <xdr:to>
      <xdr:col>18</xdr:col>
      <xdr:colOff>482600</xdr:colOff>
      <xdr:row>52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723900</xdr:colOff>
      <xdr:row>19</xdr:row>
      <xdr:rowOff>10795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5500"/>
          <a:ext cx="5486400" cy="23221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="12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45" sqref="C45"/>
    </sheetView>
  </sheetViews>
  <sheetFormatPr baseColWidth="10" defaultRowHeight="13" x14ac:dyDescent="0"/>
  <cols>
    <col min="1" max="1" width="44.42578125" customWidth="1"/>
  </cols>
  <sheetData>
    <row r="1" spans="1:2">
      <c r="A1" t="s">
        <v>77</v>
      </c>
      <c r="B1" t="s">
        <v>174</v>
      </c>
    </row>
    <row r="2" spans="1:2">
      <c r="A2" t="s">
        <v>32</v>
      </c>
      <c r="B2">
        <v>6.7050000000000001</v>
      </c>
    </row>
    <row r="3" spans="1:2">
      <c r="A3" t="str">
        <f>SUBSTITUTE(A7,"_EP", "")</f>
        <v>CCGT_Cogen</v>
      </c>
      <c r="B3" s="12"/>
    </row>
    <row r="4" spans="1:2">
      <c r="A4" s="12" t="s">
        <v>75</v>
      </c>
    </row>
    <row r="5" spans="1:2" s="11" customFormat="1">
      <c r="A5" s="11" t="s">
        <v>84</v>
      </c>
      <c r="B5" s="11">
        <v>10.08</v>
      </c>
    </row>
    <row r="6" spans="1:2" s="1" customFormat="1">
      <c r="A6" s="8" t="s">
        <v>44</v>
      </c>
    </row>
    <row r="7" spans="1:2" s="9" customFormat="1">
      <c r="A7" s="9" t="s">
        <v>41</v>
      </c>
    </row>
    <row r="8" spans="1:2">
      <c r="A8" t="s">
        <v>33</v>
      </c>
      <c r="B8">
        <v>10.39</v>
      </c>
    </row>
    <row r="9" spans="1:2">
      <c r="A9" t="str">
        <f>SUBSTITUTE(A13,"_EP", "")</f>
        <v>Gas_Combustion_Turbine_Cogen</v>
      </c>
      <c r="B9" s="12"/>
    </row>
    <row r="10" spans="1:2">
      <c r="A10" s="12" t="s">
        <v>8</v>
      </c>
    </row>
    <row r="11" spans="1:2" s="11" customFormat="1">
      <c r="A11" s="11" t="s">
        <v>85</v>
      </c>
      <c r="B11" s="11">
        <f>B8*(B5/B2)</f>
        <v>15.619865771812082</v>
      </c>
    </row>
    <row r="12" spans="1:2" s="8" customFormat="1">
      <c r="A12" s="8" t="s">
        <v>45</v>
      </c>
    </row>
    <row r="13" spans="1:2" s="9" customFormat="1">
      <c r="A13" s="9" t="s">
        <v>56</v>
      </c>
    </row>
    <row r="14" spans="1:2">
      <c r="A14" t="str">
        <f>SUBSTITUTE(A17,"_EP", "")</f>
        <v>Gas_Internal_Combustion_Engine_Cogen</v>
      </c>
      <c r="B14" s="12"/>
    </row>
    <row r="15" spans="1:2" s="12" customFormat="1">
      <c r="A15" s="12" t="s">
        <v>72</v>
      </c>
    </row>
    <row r="16" spans="1:2" s="12" customFormat="1">
      <c r="A16" s="12" t="s">
        <v>90</v>
      </c>
    </row>
    <row r="17" spans="1:2" s="12" customFormat="1">
      <c r="A17" s="12" t="s">
        <v>40</v>
      </c>
    </row>
    <row r="18" spans="1:2">
      <c r="A18" t="str">
        <f>SUBSTITUTE(A21,"_EP", "")</f>
        <v>Gas_Steam_Turbine_Cogen</v>
      </c>
      <c r="B18" s="12"/>
    </row>
    <row r="19" spans="1:2">
      <c r="A19" s="12" t="s">
        <v>6</v>
      </c>
    </row>
    <row r="20" spans="1:2" s="1" customFormat="1">
      <c r="A20" s="7" t="s">
        <v>39</v>
      </c>
    </row>
    <row r="21" spans="1:2" s="9" customFormat="1">
      <c r="A21" s="9" t="s">
        <v>4</v>
      </c>
      <c r="B21" s="12"/>
    </row>
    <row r="22" spans="1:2">
      <c r="A22" s="12" t="s">
        <v>29</v>
      </c>
      <c r="B22" s="10"/>
    </row>
    <row r="23" spans="1:2">
      <c r="A23" t="s">
        <v>16</v>
      </c>
      <c r="B23" s="12"/>
    </row>
    <row r="24" spans="1:2">
      <c r="A24" t="s">
        <v>81</v>
      </c>
      <c r="B24" s="12">
        <v>9</v>
      </c>
    </row>
    <row r="25" spans="1:2" s="11" customFormat="1">
      <c r="A25" s="11" t="s">
        <v>53</v>
      </c>
      <c r="B25" s="12">
        <v>12.1</v>
      </c>
    </row>
    <row r="26" spans="1:2">
      <c r="A26" t="str">
        <f>SUBSTITUTE(A29,"_EP", "")</f>
        <v>Coal_Steam_Turbine_Cogen</v>
      </c>
      <c r="B26" s="12"/>
    </row>
    <row r="27" spans="1:2">
      <c r="A27" s="12" t="s">
        <v>71</v>
      </c>
    </row>
    <row r="28" spans="1:2" s="1" customFormat="1">
      <c r="A28" s="7" t="s">
        <v>17</v>
      </c>
    </row>
    <row r="29" spans="1:2" s="9" customFormat="1">
      <c r="A29" s="9" t="s">
        <v>73</v>
      </c>
    </row>
    <row r="30" spans="1:2">
      <c r="A30" t="s">
        <v>21</v>
      </c>
      <c r="B30" s="12">
        <v>7.95</v>
      </c>
    </row>
    <row r="31" spans="1:2" s="11" customFormat="1">
      <c r="A31" s="11" t="s">
        <v>52</v>
      </c>
      <c r="B31" s="12">
        <v>10.38</v>
      </c>
    </row>
    <row r="32" spans="1:2">
      <c r="A32" s="12" t="s">
        <v>46</v>
      </c>
      <c r="B32" s="12">
        <v>12.5</v>
      </c>
    </row>
    <row r="33" spans="1:2" s="11" customFormat="1">
      <c r="A33" s="11" t="s">
        <v>51</v>
      </c>
      <c r="B33" s="12">
        <f>(B31/B30)*B32</f>
        <v>16.320754716981135</v>
      </c>
    </row>
    <row r="34" spans="1:2">
      <c r="A34" t="s">
        <v>27</v>
      </c>
      <c r="B34" s="12"/>
    </row>
    <row r="35" spans="1:2">
      <c r="A35" t="s">
        <v>28</v>
      </c>
      <c r="B35" s="12"/>
    </row>
    <row r="36" spans="1:2">
      <c r="A36" t="str">
        <f>SUBSTITUTE(A35,"_EP", "")</f>
        <v>Bio_Solid_Steam_Turbine_Cogen</v>
      </c>
      <c r="B36" s="12"/>
    </row>
    <row r="37" spans="1:2" ht="14" customHeight="1">
      <c r="A37" s="12" t="s">
        <v>9</v>
      </c>
    </row>
    <row r="38" spans="1:2">
      <c r="A38" t="s">
        <v>20</v>
      </c>
      <c r="B38">
        <v>13.5</v>
      </c>
    </row>
    <row r="39" spans="1:2">
      <c r="A39" t="str">
        <f>SUBSTITUTE(A41,"_EP", "")</f>
        <v>Bio_Gas_Internal_Combustion_Engine_Cogen</v>
      </c>
      <c r="B39" s="12"/>
    </row>
    <row r="40" spans="1:2" s="12" customFormat="1">
      <c r="A40" s="12" t="s">
        <v>30</v>
      </c>
      <c r="B40" s="10"/>
    </row>
    <row r="41" spans="1:2" s="12" customFormat="1">
      <c r="A41" s="12" t="s">
        <v>31</v>
      </c>
    </row>
    <row r="42" spans="1:2" s="12" customFormat="1">
      <c r="A42" s="12" t="s">
        <v>98</v>
      </c>
    </row>
    <row r="43" spans="1:2">
      <c r="A43" t="s">
        <v>26</v>
      </c>
      <c r="B43" s="12"/>
    </row>
    <row r="44" spans="1:2">
      <c r="A44" t="str">
        <f>SUBSTITUTE(A43,"_EP", "")</f>
        <v>Bio_Liquid_Steam_Turbine_Cogen</v>
      </c>
      <c r="B44" s="12"/>
    </row>
    <row r="45" spans="1:2" s="1" customFormat="1">
      <c r="A45" s="7" t="s">
        <v>91</v>
      </c>
      <c r="B45" s="12"/>
    </row>
    <row r="46" spans="1:2">
      <c r="A46" t="s">
        <v>82</v>
      </c>
      <c r="B46" s="12">
        <v>9.7200000000000006</v>
      </c>
    </row>
    <row r="47" spans="1:2" s="1" customFormat="1">
      <c r="A47" s="12" t="s">
        <v>97</v>
      </c>
    </row>
    <row r="48" spans="1:2">
      <c r="A48" t="s">
        <v>15</v>
      </c>
    </row>
    <row r="49" spans="1:2">
      <c r="A49" s="4" t="s">
        <v>112</v>
      </c>
    </row>
    <row r="50" spans="1:2" s="2" customFormat="1">
      <c r="A50" s="5" t="s">
        <v>43</v>
      </c>
    </row>
    <row r="51" spans="1:2" s="2" customFormat="1">
      <c r="A51" s="2" t="s">
        <v>89</v>
      </c>
    </row>
    <row r="52" spans="1:2" s="1" customFormat="1">
      <c r="A52" s="3" t="s">
        <v>86</v>
      </c>
      <c r="B52" s="3"/>
    </row>
    <row r="53" spans="1:2" s="4" customFormat="1">
      <c r="A53" s="4" t="s">
        <v>87</v>
      </c>
    </row>
    <row r="54" spans="1:2" s="8" customFormat="1">
      <c r="A54" s="8" t="s">
        <v>83</v>
      </c>
    </row>
    <row r="55" spans="1:2">
      <c r="A55" t="s">
        <v>88</v>
      </c>
    </row>
    <row r="56" spans="1:2">
      <c r="A56" t="s">
        <v>34</v>
      </c>
    </row>
    <row r="57" spans="1:2">
      <c r="A57" s="1" t="s">
        <v>172</v>
      </c>
    </row>
    <row r="58" spans="1:2">
      <c r="A58" s="1" t="s">
        <v>173</v>
      </c>
    </row>
    <row r="59" spans="1:2" s="3" customFormat="1" ht="15" customHeight="1">
      <c r="A59" s="6" t="s">
        <v>74</v>
      </c>
      <c r="B59" s="3">
        <v>4.91</v>
      </c>
    </row>
    <row r="60" spans="1:2" s="39" customFormat="1">
      <c r="A60" s="39" t="s">
        <v>65</v>
      </c>
    </row>
    <row r="70" spans="1:1">
      <c r="A70" s="12"/>
    </row>
    <row r="71" spans="1:1">
      <c r="A71" s="12"/>
    </row>
    <row r="92" spans="2:2">
      <c r="B92" s="1"/>
    </row>
    <row r="93" spans="2:2">
      <c r="B93" s="1"/>
    </row>
    <row r="94" spans="2:2">
      <c r="B94" s="1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zoomScale="125" workbookViewId="0">
      <pane xSplit="2" ySplit="6" topLeftCell="C319" activePane="bottomRight" state="frozen"/>
      <selection pane="topRight" activeCell="B1" sqref="B1"/>
      <selection pane="bottomLeft" activeCell="A7" sqref="A7"/>
      <selection pane="bottomRight" activeCell="E38" sqref="E38"/>
    </sheetView>
  </sheetViews>
  <sheetFormatPr baseColWidth="10" defaultRowHeight="13" x14ac:dyDescent="0"/>
  <cols>
    <col min="1" max="1" width="10.7109375" style="12"/>
    <col min="2" max="2" width="36.7109375" customWidth="1"/>
    <col min="4" max="4" width="19.28515625" style="12" customWidth="1"/>
    <col min="5" max="5" width="33.42578125" customWidth="1"/>
    <col min="6" max="6" width="14" customWidth="1"/>
    <col min="7" max="8" width="10.7109375" customWidth="1"/>
    <col min="9" max="9" width="21.42578125" customWidth="1"/>
    <col min="10" max="10" width="19.140625" customWidth="1"/>
    <col min="11" max="11" width="16.85546875" customWidth="1"/>
  </cols>
  <sheetData>
    <row r="1" spans="1:12" s="12" customFormat="1">
      <c r="B1" s="12" t="s">
        <v>79</v>
      </c>
    </row>
    <row r="2" spans="1:12" s="12" customFormat="1">
      <c r="B2" s="13" t="s">
        <v>55</v>
      </c>
    </row>
    <row r="3" spans="1:12" s="12" customFormat="1">
      <c r="B3" s="13" t="s">
        <v>114</v>
      </c>
    </row>
    <row r="4" spans="1:12" s="12" customFormat="1">
      <c r="B4" s="13" t="s">
        <v>1</v>
      </c>
    </row>
    <row r="5" spans="1:12" s="12" customFormat="1">
      <c r="B5" s="13"/>
    </row>
    <row r="6" spans="1:12">
      <c r="A6" s="12" t="s">
        <v>115</v>
      </c>
      <c r="B6" s="12" t="s">
        <v>78</v>
      </c>
      <c r="C6" s="12" t="s">
        <v>35</v>
      </c>
      <c r="D6" s="12" t="s">
        <v>113</v>
      </c>
      <c r="E6" s="12" t="s">
        <v>80</v>
      </c>
      <c r="F6" s="12" t="s">
        <v>13</v>
      </c>
      <c r="G6" s="12" t="s">
        <v>37</v>
      </c>
      <c r="H6" s="12" t="s">
        <v>23</v>
      </c>
      <c r="I6" s="12" t="s">
        <v>54</v>
      </c>
      <c r="J6" s="12" t="s">
        <v>38</v>
      </c>
      <c r="K6" s="12" t="s">
        <v>76</v>
      </c>
      <c r="L6" t="s">
        <v>171</v>
      </c>
    </row>
    <row r="7" spans="1:12">
      <c r="A7" s="12">
        <v>10</v>
      </c>
      <c r="B7" t="str">
        <f>heat_rates!A$2</f>
        <v>CCGT</v>
      </c>
      <c r="C7">
        <v>2010</v>
      </c>
      <c r="D7" s="12">
        <v>2009</v>
      </c>
      <c r="E7" s="12">
        <v>0.93</v>
      </c>
      <c r="F7">
        <v>1230000</v>
      </c>
      <c r="G7">
        <v>6310</v>
      </c>
      <c r="H7">
        <v>3.67</v>
      </c>
      <c r="I7">
        <f>F7*$E7</f>
        <v>1143900</v>
      </c>
      <c r="J7" s="12">
        <f t="shared" ref="J7:K7" si="0">G7*$E7</f>
        <v>5868.3</v>
      </c>
      <c r="K7" s="12">
        <f t="shared" si="0"/>
        <v>3.4131</v>
      </c>
    </row>
    <row r="8" spans="1:12">
      <c r="A8" s="12">
        <v>10</v>
      </c>
      <c r="B8" s="12" t="str">
        <f>heat_rates!A$2</f>
        <v>CCGT</v>
      </c>
      <c r="C8">
        <v>2015</v>
      </c>
      <c r="D8" s="12">
        <v>2009</v>
      </c>
      <c r="E8" s="12">
        <v>0.93</v>
      </c>
      <c r="F8" s="12">
        <v>1230000</v>
      </c>
      <c r="G8" s="12">
        <v>6310</v>
      </c>
      <c r="H8" s="12">
        <v>3.67</v>
      </c>
      <c r="I8" s="12">
        <f t="shared" ref="I8:I15" si="1">F8*$E8</f>
        <v>1143900</v>
      </c>
      <c r="J8" s="12">
        <f t="shared" ref="J8:J15" si="2">G8*$E8</f>
        <v>5868.3</v>
      </c>
      <c r="K8" s="12">
        <f t="shared" ref="K8:K15" si="3">H8*$E8</f>
        <v>3.4131</v>
      </c>
    </row>
    <row r="9" spans="1:12">
      <c r="A9" s="12">
        <v>10</v>
      </c>
      <c r="B9" s="12" t="str">
        <f>heat_rates!A$2</f>
        <v>CCGT</v>
      </c>
      <c r="C9" s="12">
        <v>2020</v>
      </c>
      <c r="D9" s="12">
        <v>2009</v>
      </c>
      <c r="E9" s="12">
        <v>0.93</v>
      </c>
      <c r="F9" s="12">
        <v>1230000</v>
      </c>
      <c r="G9" s="12">
        <v>6310</v>
      </c>
      <c r="H9" s="12">
        <v>3.67</v>
      </c>
      <c r="I9" s="12">
        <f t="shared" si="1"/>
        <v>1143900</v>
      </c>
      <c r="J9" s="12">
        <f t="shared" si="2"/>
        <v>5868.3</v>
      </c>
      <c r="K9" s="12">
        <f t="shared" si="3"/>
        <v>3.4131</v>
      </c>
    </row>
    <row r="10" spans="1:12">
      <c r="A10" s="12">
        <v>10</v>
      </c>
      <c r="B10" s="12" t="str">
        <f>heat_rates!A$2</f>
        <v>CCGT</v>
      </c>
      <c r="C10" s="12">
        <v>2025</v>
      </c>
      <c r="D10" s="12">
        <v>2009</v>
      </c>
      <c r="E10" s="12">
        <v>0.93</v>
      </c>
      <c r="F10" s="12">
        <v>1230000</v>
      </c>
      <c r="G10" s="12">
        <v>6310</v>
      </c>
      <c r="H10" s="12">
        <v>3.67</v>
      </c>
      <c r="I10" s="12">
        <f t="shared" si="1"/>
        <v>1143900</v>
      </c>
      <c r="J10" s="12">
        <f t="shared" si="2"/>
        <v>5868.3</v>
      </c>
      <c r="K10" s="12">
        <f t="shared" si="3"/>
        <v>3.4131</v>
      </c>
    </row>
    <row r="11" spans="1:12">
      <c r="A11" s="12">
        <v>10</v>
      </c>
      <c r="B11" s="12" t="str">
        <f>heat_rates!A$2</f>
        <v>CCGT</v>
      </c>
      <c r="C11" s="12">
        <v>2030</v>
      </c>
      <c r="D11" s="12">
        <v>2009</v>
      </c>
      <c r="E11" s="12">
        <v>0.93</v>
      </c>
      <c r="F11" s="12">
        <v>1230000</v>
      </c>
      <c r="G11" s="12">
        <v>6310</v>
      </c>
      <c r="H11" s="12">
        <v>3.67</v>
      </c>
      <c r="I11" s="12">
        <f t="shared" si="1"/>
        <v>1143900</v>
      </c>
      <c r="J11" s="12">
        <f t="shared" si="2"/>
        <v>5868.3</v>
      </c>
      <c r="K11" s="12">
        <f t="shared" si="3"/>
        <v>3.4131</v>
      </c>
    </row>
    <row r="12" spans="1:12">
      <c r="A12" s="12">
        <v>10</v>
      </c>
      <c r="B12" s="12" t="str">
        <f>heat_rates!A$2</f>
        <v>CCGT</v>
      </c>
      <c r="C12" s="12">
        <v>2035</v>
      </c>
      <c r="D12" s="12">
        <v>2009</v>
      </c>
      <c r="E12" s="12">
        <v>0.93</v>
      </c>
      <c r="F12" s="12">
        <v>1230000</v>
      </c>
      <c r="G12" s="12">
        <v>6310</v>
      </c>
      <c r="H12" s="12">
        <v>3.67</v>
      </c>
      <c r="I12" s="12">
        <f t="shared" si="1"/>
        <v>1143900</v>
      </c>
      <c r="J12" s="12">
        <f t="shared" si="2"/>
        <v>5868.3</v>
      </c>
      <c r="K12" s="12">
        <f t="shared" si="3"/>
        <v>3.4131</v>
      </c>
    </row>
    <row r="13" spans="1:12">
      <c r="A13" s="12">
        <v>10</v>
      </c>
      <c r="B13" s="12" t="str">
        <f>heat_rates!A$2</f>
        <v>CCGT</v>
      </c>
      <c r="C13" s="12">
        <v>2040</v>
      </c>
      <c r="D13" s="12">
        <v>2009</v>
      </c>
      <c r="E13" s="12">
        <v>0.93</v>
      </c>
      <c r="F13" s="12">
        <v>1230000</v>
      </c>
      <c r="G13" s="12">
        <v>6310</v>
      </c>
      <c r="H13" s="12">
        <v>3.67</v>
      </c>
      <c r="I13" s="12">
        <f t="shared" si="1"/>
        <v>1143900</v>
      </c>
      <c r="J13" s="12">
        <f t="shared" si="2"/>
        <v>5868.3</v>
      </c>
      <c r="K13" s="12">
        <f t="shared" si="3"/>
        <v>3.4131</v>
      </c>
    </row>
    <row r="14" spans="1:12">
      <c r="A14" s="12">
        <v>10</v>
      </c>
      <c r="B14" s="12" t="str">
        <f>heat_rates!A$2</f>
        <v>CCGT</v>
      </c>
      <c r="C14" s="12">
        <v>2045</v>
      </c>
      <c r="D14" s="12">
        <v>2009</v>
      </c>
      <c r="E14" s="12">
        <v>0.93</v>
      </c>
      <c r="F14" s="12">
        <v>1230000</v>
      </c>
      <c r="G14" s="12">
        <v>6310</v>
      </c>
      <c r="H14" s="12">
        <v>3.67</v>
      </c>
      <c r="I14" s="12">
        <f t="shared" si="1"/>
        <v>1143900</v>
      </c>
      <c r="J14" s="12">
        <f t="shared" si="2"/>
        <v>5868.3</v>
      </c>
      <c r="K14" s="12">
        <f t="shared" si="3"/>
        <v>3.4131</v>
      </c>
    </row>
    <row r="15" spans="1:12">
      <c r="A15" s="12">
        <v>10</v>
      </c>
      <c r="B15" s="12" t="str">
        <f>heat_rates!A$2</f>
        <v>CCGT</v>
      </c>
      <c r="C15" s="12">
        <v>2050</v>
      </c>
      <c r="D15" s="12">
        <v>2009</v>
      </c>
      <c r="E15" s="12">
        <v>0.93</v>
      </c>
      <c r="F15" s="12">
        <v>1230000</v>
      </c>
      <c r="G15" s="12">
        <v>6310</v>
      </c>
      <c r="H15" s="12">
        <v>3.67</v>
      </c>
      <c r="I15" s="12">
        <f t="shared" si="1"/>
        <v>1143900</v>
      </c>
      <c r="J15" s="12">
        <f t="shared" si="2"/>
        <v>5868.3</v>
      </c>
      <c r="K15" s="12">
        <f t="shared" si="3"/>
        <v>3.4131</v>
      </c>
    </row>
    <row r="16" spans="1:12">
      <c r="A16" s="12">
        <v>10</v>
      </c>
      <c r="B16" t="str">
        <f>heat_rates!A$3</f>
        <v>CCGT_Cogen</v>
      </c>
      <c r="C16" s="12">
        <v>2010</v>
      </c>
      <c r="D16" s="12">
        <v>2009</v>
      </c>
      <c r="E16" s="12">
        <v>0.93</v>
      </c>
      <c r="F16">
        <f>0.75*F7</f>
        <v>922500</v>
      </c>
      <c r="G16" s="12">
        <f>G7*0.75</f>
        <v>4732.5</v>
      </c>
      <c r="H16" s="12">
        <v>3.67</v>
      </c>
      <c r="I16" s="12">
        <f t="shared" ref="I16:I24" si="4">F16*$E16</f>
        <v>857925</v>
      </c>
      <c r="J16" s="12">
        <f t="shared" ref="J16:J24" si="5">G16*$E16</f>
        <v>4401.2250000000004</v>
      </c>
      <c r="K16" s="12">
        <f t="shared" ref="K16:K24" si="6">H16*$E16</f>
        <v>3.4131</v>
      </c>
    </row>
    <row r="17" spans="1:11">
      <c r="A17" s="12">
        <v>10</v>
      </c>
      <c r="B17" s="12" t="str">
        <f>heat_rates!A$3</f>
        <v>CCGT_Cogen</v>
      </c>
      <c r="C17" s="12">
        <v>2015</v>
      </c>
      <c r="D17" s="12">
        <v>2009</v>
      </c>
      <c r="E17" s="12">
        <v>0.93</v>
      </c>
      <c r="F17" s="12">
        <f t="shared" ref="F17:F24" si="7">0.75*F8</f>
        <v>922500</v>
      </c>
      <c r="G17" s="12">
        <f t="shared" ref="G17:G24" si="8">G8*0.75</f>
        <v>4732.5</v>
      </c>
      <c r="H17" s="12">
        <v>3.67</v>
      </c>
      <c r="I17" s="12">
        <f t="shared" si="4"/>
        <v>857925</v>
      </c>
      <c r="J17" s="12">
        <f t="shared" si="5"/>
        <v>4401.2250000000004</v>
      </c>
      <c r="K17" s="12">
        <f t="shared" si="6"/>
        <v>3.4131</v>
      </c>
    </row>
    <row r="18" spans="1:11">
      <c r="A18" s="12">
        <v>10</v>
      </c>
      <c r="B18" s="12" t="str">
        <f>heat_rates!A$3</f>
        <v>CCGT_Cogen</v>
      </c>
      <c r="C18" s="12">
        <v>2020</v>
      </c>
      <c r="D18" s="12">
        <v>2009</v>
      </c>
      <c r="E18" s="12">
        <v>0.93</v>
      </c>
      <c r="F18" s="12">
        <f t="shared" si="7"/>
        <v>922500</v>
      </c>
      <c r="G18" s="12">
        <f t="shared" si="8"/>
        <v>4732.5</v>
      </c>
      <c r="H18" s="12">
        <v>3.67</v>
      </c>
      <c r="I18" s="12">
        <f t="shared" si="4"/>
        <v>857925</v>
      </c>
      <c r="J18" s="12">
        <f t="shared" si="5"/>
        <v>4401.2250000000004</v>
      </c>
      <c r="K18" s="12">
        <f t="shared" si="6"/>
        <v>3.4131</v>
      </c>
    </row>
    <row r="19" spans="1:11">
      <c r="A19" s="12">
        <v>10</v>
      </c>
      <c r="B19" s="12" t="str">
        <f>heat_rates!A$3</f>
        <v>CCGT_Cogen</v>
      </c>
      <c r="C19" s="12">
        <v>2025</v>
      </c>
      <c r="D19" s="12">
        <v>2009</v>
      </c>
      <c r="E19" s="12">
        <v>0.93</v>
      </c>
      <c r="F19" s="12">
        <f t="shared" si="7"/>
        <v>922500</v>
      </c>
      <c r="G19" s="12">
        <f t="shared" si="8"/>
        <v>4732.5</v>
      </c>
      <c r="H19" s="12">
        <v>3.67</v>
      </c>
      <c r="I19" s="12">
        <f t="shared" si="4"/>
        <v>857925</v>
      </c>
      <c r="J19" s="12">
        <f t="shared" si="5"/>
        <v>4401.2250000000004</v>
      </c>
      <c r="K19" s="12">
        <f t="shared" si="6"/>
        <v>3.4131</v>
      </c>
    </row>
    <row r="20" spans="1:11">
      <c r="A20" s="12">
        <v>10</v>
      </c>
      <c r="B20" s="12" t="str">
        <f>heat_rates!A$3</f>
        <v>CCGT_Cogen</v>
      </c>
      <c r="C20" s="12">
        <v>2030</v>
      </c>
      <c r="D20" s="12">
        <v>2009</v>
      </c>
      <c r="E20" s="12">
        <v>0.93</v>
      </c>
      <c r="F20" s="12">
        <f t="shared" si="7"/>
        <v>922500</v>
      </c>
      <c r="G20" s="12">
        <f t="shared" si="8"/>
        <v>4732.5</v>
      </c>
      <c r="H20" s="12">
        <v>3.67</v>
      </c>
      <c r="I20" s="12">
        <f t="shared" si="4"/>
        <v>857925</v>
      </c>
      <c r="J20" s="12">
        <f t="shared" si="5"/>
        <v>4401.2250000000004</v>
      </c>
      <c r="K20" s="12">
        <f t="shared" si="6"/>
        <v>3.4131</v>
      </c>
    </row>
    <row r="21" spans="1:11">
      <c r="A21" s="12">
        <v>10</v>
      </c>
      <c r="B21" s="12" t="str">
        <f>heat_rates!A$3</f>
        <v>CCGT_Cogen</v>
      </c>
      <c r="C21" s="12">
        <v>2035</v>
      </c>
      <c r="D21" s="12">
        <v>2009</v>
      </c>
      <c r="E21" s="12">
        <v>0.93</v>
      </c>
      <c r="F21" s="12">
        <f t="shared" si="7"/>
        <v>922500</v>
      </c>
      <c r="G21" s="12">
        <f t="shared" si="8"/>
        <v>4732.5</v>
      </c>
      <c r="H21" s="12">
        <v>3.67</v>
      </c>
      <c r="I21" s="12">
        <f t="shared" si="4"/>
        <v>857925</v>
      </c>
      <c r="J21" s="12">
        <f t="shared" si="5"/>
        <v>4401.2250000000004</v>
      </c>
      <c r="K21" s="12">
        <f t="shared" si="6"/>
        <v>3.4131</v>
      </c>
    </row>
    <row r="22" spans="1:11">
      <c r="A22" s="12">
        <v>10</v>
      </c>
      <c r="B22" s="12" t="str">
        <f>heat_rates!A$3</f>
        <v>CCGT_Cogen</v>
      </c>
      <c r="C22" s="12">
        <v>2040</v>
      </c>
      <c r="D22" s="12">
        <v>2009</v>
      </c>
      <c r="E22" s="12">
        <v>0.93</v>
      </c>
      <c r="F22" s="12">
        <f t="shared" si="7"/>
        <v>922500</v>
      </c>
      <c r="G22" s="12">
        <f t="shared" si="8"/>
        <v>4732.5</v>
      </c>
      <c r="H22" s="12">
        <v>3.67</v>
      </c>
      <c r="I22" s="12">
        <f t="shared" si="4"/>
        <v>857925</v>
      </c>
      <c r="J22" s="12">
        <f t="shared" si="5"/>
        <v>4401.2250000000004</v>
      </c>
      <c r="K22" s="12">
        <f t="shared" si="6"/>
        <v>3.4131</v>
      </c>
    </row>
    <row r="23" spans="1:11">
      <c r="A23" s="12">
        <v>10</v>
      </c>
      <c r="B23" s="12" t="str">
        <f>heat_rates!A$3</f>
        <v>CCGT_Cogen</v>
      </c>
      <c r="C23" s="12">
        <v>2045</v>
      </c>
      <c r="D23" s="12">
        <v>2009</v>
      </c>
      <c r="E23" s="12">
        <v>0.93</v>
      </c>
      <c r="F23" s="12">
        <f t="shared" si="7"/>
        <v>922500</v>
      </c>
      <c r="G23" s="12">
        <f t="shared" si="8"/>
        <v>4732.5</v>
      </c>
      <c r="H23" s="12">
        <v>3.67</v>
      </c>
      <c r="I23" s="12">
        <f t="shared" si="4"/>
        <v>857925</v>
      </c>
      <c r="J23" s="12">
        <f t="shared" si="5"/>
        <v>4401.2250000000004</v>
      </c>
      <c r="K23" s="12">
        <f t="shared" si="6"/>
        <v>3.4131</v>
      </c>
    </row>
    <row r="24" spans="1:11">
      <c r="A24" s="12">
        <v>10</v>
      </c>
      <c r="B24" s="12" t="str">
        <f>heat_rates!A$3</f>
        <v>CCGT_Cogen</v>
      </c>
      <c r="C24" s="12">
        <v>2050</v>
      </c>
      <c r="D24" s="12">
        <v>2009</v>
      </c>
      <c r="E24" s="12">
        <v>0.93</v>
      </c>
      <c r="F24" s="12">
        <f t="shared" si="7"/>
        <v>922500</v>
      </c>
      <c r="G24" s="12">
        <f t="shared" si="8"/>
        <v>4732.5</v>
      </c>
      <c r="H24" s="12">
        <v>3.67</v>
      </c>
      <c r="I24" s="12">
        <f t="shared" si="4"/>
        <v>857925</v>
      </c>
      <c r="J24" s="12">
        <f t="shared" si="5"/>
        <v>4401.2250000000004</v>
      </c>
      <c r="K24" s="12">
        <f t="shared" si="6"/>
        <v>3.4131</v>
      </c>
    </row>
    <row r="25" spans="1:11">
      <c r="A25" s="12">
        <v>10</v>
      </c>
      <c r="B25" t="str">
        <f>heat_rates!A6</f>
        <v>CCGT_EP</v>
      </c>
      <c r="D25" s="12">
        <v>2009</v>
      </c>
      <c r="E25" s="12">
        <v>0.93</v>
      </c>
      <c r="F25">
        <v>1250000</v>
      </c>
      <c r="G25" s="12">
        <v>6310</v>
      </c>
      <c r="H25" s="12">
        <v>3.67</v>
      </c>
      <c r="I25" s="12">
        <f t="shared" ref="I25" si="9">F25*$E25</f>
        <v>1162500</v>
      </c>
      <c r="J25" s="12">
        <f t="shared" ref="J25" si="10">G25*$E25</f>
        <v>5868.3</v>
      </c>
      <c r="K25" s="12">
        <f t="shared" ref="K25" si="11">H25*$E25</f>
        <v>3.4131</v>
      </c>
    </row>
    <row r="26" spans="1:11">
      <c r="A26" s="12">
        <v>10</v>
      </c>
      <c r="B26" t="str">
        <f>heat_rates!A7</f>
        <v>CCGT_Cogen_EP</v>
      </c>
      <c r="D26" s="12">
        <v>2009</v>
      </c>
      <c r="E26" s="12">
        <v>0.93</v>
      </c>
      <c r="F26">
        <f>0.75*F25</f>
        <v>937500</v>
      </c>
      <c r="G26" s="12">
        <f>G7*0.75</f>
        <v>4732.5</v>
      </c>
      <c r="H26" s="12">
        <v>3.67</v>
      </c>
      <c r="I26" s="12">
        <f t="shared" ref="I26" si="12">F26*$E26</f>
        <v>871875</v>
      </c>
      <c r="J26" s="12">
        <f t="shared" ref="J26" si="13">G26*$E26</f>
        <v>4401.2250000000004</v>
      </c>
      <c r="K26" s="12">
        <f t="shared" ref="K26" si="14">H26*$E26</f>
        <v>3.4131</v>
      </c>
    </row>
    <row r="27" spans="1:11">
      <c r="A27" s="12">
        <v>10</v>
      </c>
      <c r="B27" s="12" t="str">
        <f>heat_rates!A$5</f>
        <v>CCGT_CCS</v>
      </c>
      <c r="C27" s="12">
        <v>2020</v>
      </c>
      <c r="D27" s="12">
        <v>2009</v>
      </c>
      <c r="E27" s="12">
        <v>0.93</v>
      </c>
      <c r="F27">
        <v>3750000</v>
      </c>
      <c r="G27">
        <v>18400</v>
      </c>
      <c r="H27">
        <v>10</v>
      </c>
      <c r="I27" s="12">
        <f t="shared" ref="I27" si="15">F27*$E27</f>
        <v>3487500</v>
      </c>
      <c r="J27" s="12">
        <f t="shared" ref="J27" si="16">G27*$E27</f>
        <v>17112</v>
      </c>
      <c r="K27" s="12">
        <f t="shared" ref="K27" si="17">H27*$E27</f>
        <v>9.3000000000000007</v>
      </c>
    </row>
    <row r="28" spans="1:11">
      <c r="A28" s="12">
        <v>10</v>
      </c>
      <c r="B28" s="12" t="str">
        <f>heat_rates!A$5</f>
        <v>CCGT_CCS</v>
      </c>
      <c r="C28" s="12">
        <v>2025</v>
      </c>
      <c r="D28" s="12">
        <v>2009</v>
      </c>
      <c r="E28" s="12">
        <v>0.93</v>
      </c>
      <c r="F28" s="12">
        <v>3750000</v>
      </c>
      <c r="G28" s="12">
        <v>18400</v>
      </c>
      <c r="H28" s="12">
        <v>10</v>
      </c>
      <c r="I28" s="12">
        <f t="shared" ref="I28:I33" si="18">F28*$E28</f>
        <v>3487500</v>
      </c>
      <c r="J28" s="12">
        <f t="shared" ref="J28:J33" si="19">G28*$E28</f>
        <v>17112</v>
      </c>
      <c r="K28" s="12">
        <f t="shared" ref="K28:K33" si="20">H28*$E28</f>
        <v>9.3000000000000007</v>
      </c>
    </row>
    <row r="29" spans="1:11">
      <c r="A29" s="12">
        <v>10</v>
      </c>
      <c r="B29" s="12" t="str">
        <f>heat_rates!A$5</f>
        <v>CCGT_CCS</v>
      </c>
      <c r="C29" s="12">
        <v>2030</v>
      </c>
      <c r="D29" s="12">
        <v>2009</v>
      </c>
      <c r="E29" s="12">
        <v>0.93</v>
      </c>
      <c r="F29" s="12">
        <v>3750000</v>
      </c>
      <c r="G29" s="12">
        <v>18400</v>
      </c>
      <c r="H29" s="12">
        <v>10</v>
      </c>
      <c r="I29" s="12">
        <f t="shared" si="18"/>
        <v>3487500</v>
      </c>
      <c r="J29" s="12">
        <f t="shared" si="19"/>
        <v>17112</v>
      </c>
      <c r="K29" s="12">
        <f t="shared" si="20"/>
        <v>9.3000000000000007</v>
      </c>
    </row>
    <row r="30" spans="1:11">
      <c r="A30" s="12">
        <v>10</v>
      </c>
      <c r="B30" s="12" t="str">
        <f>heat_rates!A$5</f>
        <v>CCGT_CCS</v>
      </c>
      <c r="C30" s="12">
        <v>2035</v>
      </c>
      <c r="D30" s="12">
        <v>2009</v>
      </c>
      <c r="E30" s="12">
        <v>0.93</v>
      </c>
      <c r="F30" s="12">
        <v>3750000</v>
      </c>
      <c r="G30" s="12">
        <v>18400</v>
      </c>
      <c r="H30" s="12">
        <v>10</v>
      </c>
      <c r="I30" s="12">
        <f t="shared" si="18"/>
        <v>3487500</v>
      </c>
      <c r="J30" s="12">
        <f t="shared" si="19"/>
        <v>17112</v>
      </c>
      <c r="K30" s="12">
        <f t="shared" si="20"/>
        <v>9.3000000000000007</v>
      </c>
    </row>
    <row r="31" spans="1:11">
      <c r="A31" s="12">
        <v>10</v>
      </c>
      <c r="B31" s="12" t="str">
        <f>heat_rates!A$5</f>
        <v>CCGT_CCS</v>
      </c>
      <c r="C31" s="12">
        <v>2040</v>
      </c>
      <c r="D31" s="12">
        <v>2009</v>
      </c>
      <c r="E31" s="12">
        <v>0.93</v>
      </c>
      <c r="F31" s="12">
        <v>3750000</v>
      </c>
      <c r="G31" s="12">
        <v>18400</v>
      </c>
      <c r="H31" s="12">
        <v>10</v>
      </c>
      <c r="I31" s="12">
        <f t="shared" si="18"/>
        <v>3487500</v>
      </c>
      <c r="J31" s="12">
        <f t="shared" si="19"/>
        <v>17112</v>
      </c>
      <c r="K31" s="12">
        <f t="shared" si="20"/>
        <v>9.3000000000000007</v>
      </c>
    </row>
    <row r="32" spans="1:11">
      <c r="A32" s="12">
        <v>10</v>
      </c>
      <c r="B32" s="12" t="str">
        <f>heat_rates!A$5</f>
        <v>CCGT_CCS</v>
      </c>
      <c r="C32" s="12">
        <v>2045</v>
      </c>
      <c r="D32" s="12">
        <v>2009</v>
      </c>
      <c r="E32" s="12">
        <v>0.93</v>
      </c>
      <c r="F32" s="12">
        <v>3750000</v>
      </c>
      <c r="G32" s="12">
        <v>18400</v>
      </c>
      <c r="H32" s="12">
        <v>10</v>
      </c>
      <c r="I32" s="12">
        <f t="shared" si="18"/>
        <v>3487500</v>
      </c>
      <c r="J32" s="12">
        <f t="shared" si="19"/>
        <v>17112</v>
      </c>
      <c r="K32" s="12">
        <f t="shared" si="20"/>
        <v>9.3000000000000007</v>
      </c>
    </row>
    <row r="33" spans="1:11">
      <c r="A33" s="12">
        <v>10</v>
      </c>
      <c r="B33" s="12" t="str">
        <f>heat_rates!A$5</f>
        <v>CCGT_CCS</v>
      </c>
      <c r="C33" s="12">
        <v>2050</v>
      </c>
      <c r="D33" s="12">
        <v>2009</v>
      </c>
      <c r="E33" s="12">
        <v>0.93</v>
      </c>
      <c r="F33" s="12">
        <v>3750000</v>
      </c>
      <c r="G33" s="12">
        <v>18400</v>
      </c>
      <c r="H33" s="12">
        <v>10</v>
      </c>
      <c r="I33" s="12">
        <f t="shared" si="18"/>
        <v>3487500</v>
      </c>
      <c r="J33" s="12">
        <f t="shared" si="19"/>
        <v>17112</v>
      </c>
      <c r="K33" s="12">
        <f t="shared" si="20"/>
        <v>9.3000000000000007</v>
      </c>
    </row>
    <row r="34" spans="1:11">
      <c r="A34" s="12">
        <v>10</v>
      </c>
      <c r="B34" t="str">
        <f>heat_rates!A$4</f>
        <v>CCGT_Cogen_CCS</v>
      </c>
      <c r="C34">
        <v>2020</v>
      </c>
      <c r="D34" s="12">
        <v>2009</v>
      </c>
      <c r="E34" s="12">
        <v>0.93</v>
      </c>
      <c r="F34">
        <f>0.75*F27</f>
        <v>2812500</v>
      </c>
      <c r="G34" s="12">
        <f>G27*0.75</f>
        <v>13800</v>
      </c>
      <c r="H34" s="12">
        <v>10</v>
      </c>
      <c r="I34" s="12">
        <f t="shared" ref="I34:I41" si="21">F34*$E34</f>
        <v>2615625</v>
      </c>
      <c r="J34" s="12">
        <f t="shared" ref="J34:J41" si="22">G34*$E34</f>
        <v>12834</v>
      </c>
      <c r="K34" s="12">
        <f t="shared" ref="K34:K41" si="23">H34*$E34</f>
        <v>9.3000000000000007</v>
      </c>
    </row>
    <row r="35" spans="1:11">
      <c r="A35" s="12">
        <v>10</v>
      </c>
      <c r="B35" s="12" t="str">
        <f>heat_rates!A$4</f>
        <v>CCGT_Cogen_CCS</v>
      </c>
      <c r="C35">
        <v>2025</v>
      </c>
      <c r="D35" s="12">
        <v>2009</v>
      </c>
      <c r="E35" s="12">
        <v>0.93</v>
      </c>
      <c r="F35" s="12">
        <f t="shared" ref="F35:F40" si="24">0.75*F28</f>
        <v>2812500</v>
      </c>
      <c r="G35" s="12">
        <f t="shared" ref="G35:G40" si="25">G28*0.75</f>
        <v>13800</v>
      </c>
      <c r="H35" s="12">
        <v>10</v>
      </c>
      <c r="I35" s="12">
        <f t="shared" si="21"/>
        <v>2615625</v>
      </c>
      <c r="J35" s="12">
        <f t="shared" si="22"/>
        <v>12834</v>
      </c>
      <c r="K35" s="12">
        <f t="shared" si="23"/>
        <v>9.3000000000000007</v>
      </c>
    </row>
    <row r="36" spans="1:11">
      <c r="A36" s="12">
        <v>10</v>
      </c>
      <c r="B36" s="12" t="str">
        <f>heat_rates!A$4</f>
        <v>CCGT_Cogen_CCS</v>
      </c>
      <c r="C36" s="12">
        <v>2030</v>
      </c>
      <c r="D36" s="12">
        <v>2009</v>
      </c>
      <c r="E36" s="12">
        <v>0.93</v>
      </c>
      <c r="F36" s="12">
        <f t="shared" si="24"/>
        <v>2812500</v>
      </c>
      <c r="G36" s="12">
        <f t="shared" si="25"/>
        <v>13800</v>
      </c>
      <c r="H36" s="12">
        <v>10</v>
      </c>
      <c r="I36" s="12">
        <f t="shared" si="21"/>
        <v>2615625</v>
      </c>
      <c r="J36" s="12">
        <f t="shared" si="22"/>
        <v>12834</v>
      </c>
      <c r="K36" s="12">
        <f t="shared" si="23"/>
        <v>9.3000000000000007</v>
      </c>
    </row>
    <row r="37" spans="1:11">
      <c r="A37" s="12">
        <v>10</v>
      </c>
      <c r="B37" s="12" t="str">
        <f>heat_rates!A$4</f>
        <v>CCGT_Cogen_CCS</v>
      </c>
      <c r="C37" s="12">
        <v>2035</v>
      </c>
      <c r="D37" s="12">
        <v>2009</v>
      </c>
      <c r="E37" s="12">
        <v>0.93</v>
      </c>
      <c r="F37" s="12">
        <f t="shared" si="24"/>
        <v>2812500</v>
      </c>
      <c r="G37" s="12">
        <f t="shared" si="25"/>
        <v>13800</v>
      </c>
      <c r="H37" s="12">
        <v>10</v>
      </c>
      <c r="I37" s="12">
        <f t="shared" si="21"/>
        <v>2615625</v>
      </c>
      <c r="J37" s="12">
        <f t="shared" si="22"/>
        <v>12834</v>
      </c>
      <c r="K37" s="12">
        <f t="shared" si="23"/>
        <v>9.3000000000000007</v>
      </c>
    </row>
    <row r="38" spans="1:11">
      <c r="A38" s="12">
        <v>10</v>
      </c>
      <c r="B38" s="12" t="str">
        <f>heat_rates!A$4</f>
        <v>CCGT_Cogen_CCS</v>
      </c>
      <c r="C38" s="12">
        <v>2040</v>
      </c>
      <c r="D38" s="12">
        <v>2009</v>
      </c>
      <c r="E38" s="12">
        <v>0.93</v>
      </c>
      <c r="F38" s="12">
        <f t="shared" si="24"/>
        <v>2812500</v>
      </c>
      <c r="G38" s="12">
        <f t="shared" si="25"/>
        <v>13800</v>
      </c>
      <c r="H38" s="12">
        <v>10</v>
      </c>
      <c r="I38" s="12">
        <f t="shared" si="21"/>
        <v>2615625</v>
      </c>
      <c r="J38" s="12">
        <f t="shared" si="22"/>
        <v>12834</v>
      </c>
      <c r="K38" s="12">
        <f t="shared" si="23"/>
        <v>9.3000000000000007</v>
      </c>
    </row>
    <row r="39" spans="1:11">
      <c r="A39" s="12">
        <v>10</v>
      </c>
      <c r="B39" s="12" t="str">
        <f>heat_rates!A$4</f>
        <v>CCGT_Cogen_CCS</v>
      </c>
      <c r="C39" s="12">
        <v>2045</v>
      </c>
      <c r="D39" s="12">
        <v>2009</v>
      </c>
      <c r="E39" s="12">
        <v>0.93</v>
      </c>
      <c r="F39" s="12">
        <f t="shared" si="24"/>
        <v>2812500</v>
      </c>
      <c r="G39" s="12">
        <f t="shared" si="25"/>
        <v>13800</v>
      </c>
      <c r="H39" s="12">
        <v>10</v>
      </c>
      <c r="I39" s="12">
        <f t="shared" si="21"/>
        <v>2615625</v>
      </c>
      <c r="J39" s="12">
        <f t="shared" si="22"/>
        <v>12834</v>
      </c>
      <c r="K39" s="12">
        <f t="shared" si="23"/>
        <v>9.3000000000000007</v>
      </c>
    </row>
    <row r="40" spans="1:11">
      <c r="A40" s="12">
        <v>10</v>
      </c>
      <c r="B40" s="12" t="str">
        <f>heat_rates!A$4</f>
        <v>CCGT_Cogen_CCS</v>
      </c>
      <c r="C40" s="12">
        <v>2050</v>
      </c>
      <c r="D40" s="12">
        <v>2009</v>
      </c>
      <c r="E40" s="12">
        <v>0.93</v>
      </c>
      <c r="F40" s="12">
        <f t="shared" si="24"/>
        <v>2812500</v>
      </c>
      <c r="G40" s="12">
        <f t="shared" si="25"/>
        <v>13800</v>
      </c>
      <c r="H40" s="12">
        <v>10</v>
      </c>
      <c r="I40" s="12">
        <f t="shared" si="21"/>
        <v>2615625</v>
      </c>
      <c r="J40" s="12">
        <f t="shared" si="22"/>
        <v>12834</v>
      </c>
      <c r="K40" s="12">
        <f t="shared" si="23"/>
        <v>9.3000000000000007</v>
      </c>
    </row>
    <row r="41" spans="1:11">
      <c r="A41" s="12">
        <v>10</v>
      </c>
      <c r="B41" t="str">
        <f>heat_rates!A8</f>
        <v>Gas_Combustion_Turbine</v>
      </c>
      <c r="C41" s="12">
        <v>2010</v>
      </c>
      <c r="D41" s="12">
        <v>2009</v>
      </c>
      <c r="E41" s="12">
        <v>0.93</v>
      </c>
      <c r="F41">
        <v>651000</v>
      </c>
      <c r="G41">
        <v>5260</v>
      </c>
      <c r="H41">
        <v>29.9</v>
      </c>
      <c r="I41" s="12">
        <f t="shared" si="21"/>
        <v>605430</v>
      </c>
      <c r="J41">
        <f t="shared" si="22"/>
        <v>4891.8</v>
      </c>
      <c r="K41">
        <f t="shared" si="23"/>
        <v>27.806999999999999</v>
      </c>
    </row>
    <row r="42" spans="1:11">
      <c r="A42" s="12">
        <v>10</v>
      </c>
      <c r="B42" s="12" t="str">
        <f>B41</f>
        <v>Gas_Combustion_Turbine</v>
      </c>
      <c r="C42" s="12">
        <v>2015</v>
      </c>
      <c r="D42" s="12">
        <v>2009</v>
      </c>
      <c r="E42" s="12">
        <v>0.93</v>
      </c>
      <c r="F42" s="12">
        <v>651000</v>
      </c>
      <c r="G42" s="12">
        <v>5260</v>
      </c>
      <c r="H42" s="12">
        <f>H41</f>
        <v>29.9</v>
      </c>
      <c r="I42" s="12">
        <f t="shared" ref="I42:I49" si="26">F42*$E42</f>
        <v>605430</v>
      </c>
      <c r="J42" s="12">
        <f t="shared" ref="J42:J49" si="27">G42*$E42</f>
        <v>4891.8</v>
      </c>
      <c r="K42" s="12">
        <f t="shared" ref="K42:K49" si="28">H42*$E42</f>
        <v>27.806999999999999</v>
      </c>
    </row>
    <row r="43" spans="1:11">
      <c r="A43" s="12">
        <v>10</v>
      </c>
      <c r="B43" s="12" t="str">
        <f t="shared" ref="B43:B49" si="29">B42</f>
        <v>Gas_Combustion_Turbine</v>
      </c>
      <c r="C43" s="12">
        <v>2020</v>
      </c>
      <c r="D43" s="12">
        <v>2009</v>
      </c>
      <c r="E43" s="12">
        <v>0.93</v>
      </c>
      <c r="F43" s="12">
        <v>651000</v>
      </c>
      <c r="G43" s="12">
        <v>5260</v>
      </c>
      <c r="H43" s="12">
        <f t="shared" ref="H43:H49" si="30">H42</f>
        <v>29.9</v>
      </c>
      <c r="I43" s="12">
        <f t="shared" si="26"/>
        <v>605430</v>
      </c>
      <c r="J43" s="12">
        <f t="shared" si="27"/>
        <v>4891.8</v>
      </c>
      <c r="K43" s="12">
        <f t="shared" si="28"/>
        <v>27.806999999999999</v>
      </c>
    </row>
    <row r="44" spans="1:11">
      <c r="A44" s="12">
        <v>10</v>
      </c>
      <c r="B44" s="12" t="str">
        <f t="shared" si="29"/>
        <v>Gas_Combustion_Turbine</v>
      </c>
      <c r="C44" s="12">
        <v>2025</v>
      </c>
      <c r="D44" s="12">
        <v>2009</v>
      </c>
      <c r="E44" s="12">
        <v>0.93</v>
      </c>
      <c r="F44" s="12">
        <v>651000</v>
      </c>
      <c r="G44" s="12">
        <v>5260</v>
      </c>
      <c r="H44" s="12">
        <f t="shared" si="30"/>
        <v>29.9</v>
      </c>
      <c r="I44" s="12">
        <f t="shared" si="26"/>
        <v>605430</v>
      </c>
      <c r="J44" s="12">
        <f t="shared" si="27"/>
        <v>4891.8</v>
      </c>
      <c r="K44" s="12">
        <f t="shared" si="28"/>
        <v>27.806999999999999</v>
      </c>
    </row>
    <row r="45" spans="1:11">
      <c r="A45" s="12">
        <v>10</v>
      </c>
      <c r="B45" s="12" t="str">
        <f t="shared" si="29"/>
        <v>Gas_Combustion_Turbine</v>
      </c>
      <c r="C45" s="12">
        <v>2030</v>
      </c>
      <c r="D45" s="12">
        <v>2009</v>
      </c>
      <c r="E45" s="12">
        <v>0.93</v>
      </c>
      <c r="F45" s="12">
        <v>651000</v>
      </c>
      <c r="G45" s="12">
        <v>5260</v>
      </c>
      <c r="H45" s="12">
        <f t="shared" si="30"/>
        <v>29.9</v>
      </c>
      <c r="I45" s="12">
        <f t="shared" si="26"/>
        <v>605430</v>
      </c>
      <c r="J45" s="12">
        <f t="shared" si="27"/>
        <v>4891.8</v>
      </c>
      <c r="K45" s="12">
        <f t="shared" si="28"/>
        <v>27.806999999999999</v>
      </c>
    </row>
    <row r="46" spans="1:11">
      <c r="A46" s="12">
        <v>10</v>
      </c>
      <c r="B46" s="12" t="str">
        <f t="shared" si="29"/>
        <v>Gas_Combustion_Turbine</v>
      </c>
      <c r="C46" s="12">
        <v>2035</v>
      </c>
      <c r="D46" s="12">
        <v>2009</v>
      </c>
      <c r="E46" s="12">
        <v>0.93</v>
      </c>
      <c r="F46" s="12">
        <v>651000</v>
      </c>
      <c r="G46" s="12">
        <v>5260</v>
      </c>
      <c r="H46" s="12">
        <f t="shared" si="30"/>
        <v>29.9</v>
      </c>
      <c r="I46" s="12">
        <f t="shared" si="26"/>
        <v>605430</v>
      </c>
      <c r="J46" s="12">
        <f t="shared" si="27"/>
        <v>4891.8</v>
      </c>
      <c r="K46" s="12">
        <f t="shared" si="28"/>
        <v>27.806999999999999</v>
      </c>
    </row>
    <row r="47" spans="1:11">
      <c r="A47" s="12">
        <v>10</v>
      </c>
      <c r="B47" s="12" t="str">
        <f t="shared" si="29"/>
        <v>Gas_Combustion_Turbine</v>
      </c>
      <c r="C47" s="12">
        <v>2040</v>
      </c>
      <c r="D47" s="12">
        <v>2009</v>
      </c>
      <c r="E47" s="12">
        <v>0.93</v>
      </c>
      <c r="F47" s="12">
        <v>651000</v>
      </c>
      <c r="G47" s="12">
        <v>5260</v>
      </c>
      <c r="H47" s="12">
        <f t="shared" si="30"/>
        <v>29.9</v>
      </c>
      <c r="I47" s="12">
        <f t="shared" si="26"/>
        <v>605430</v>
      </c>
      <c r="J47" s="12">
        <f t="shared" si="27"/>
        <v>4891.8</v>
      </c>
      <c r="K47" s="12">
        <f t="shared" si="28"/>
        <v>27.806999999999999</v>
      </c>
    </row>
    <row r="48" spans="1:11">
      <c r="A48" s="12">
        <v>10</v>
      </c>
      <c r="B48" s="12" t="str">
        <f t="shared" si="29"/>
        <v>Gas_Combustion_Turbine</v>
      </c>
      <c r="C48" s="12">
        <v>2045</v>
      </c>
      <c r="D48" s="12">
        <v>2009</v>
      </c>
      <c r="E48" s="12">
        <v>0.93</v>
      </c>
      <c r="F48" s="12">
        <v>651000</v>
      </c>
      <c r="G48" s="12">
        <v>5260</v>
      </c>
      <c r="H48" s="12">
        <f t="shared" si="30"/>
        <v>29.9</v>
      </c>
      <c r="I48" s="12">
        <f t="shared" si="26"/>
        <v>605430</v>
      </c>
      <c r="J48" s="12">
        <f t="shared" si="27"/>
        <v>4891.8</v>
      </c>
      <c r="K48" s="12">
        <f t="shared" si="28"/>
        <v>27.806999999999999</v>
      </c>
    </row>
    <row r="49" spans="1:11">
      <c r="A49" s="12">
        <v>10</v>
      </c>
      <c r="B49" s="12" t="str">
        <f t="shared" si="29"/>
        <v>Gas_Combustion_Turbine</v>
      </c>
      <c r="C49" s="12">
        <v>2050</v>
      </c>
      <c r="D49" s="12">
        <v>2009</v>
      </c>
      <c r="E49" s="12">
        <v>0.93</v>
      </c>
      <c r="F49" s="12">
        <v>651000</v>
      </c>
      <c r="G49" s="12">
        <v>5260</v>
      </c>
      <c r="H49" s="12">
        <f t="shared" si="30"/>
        <v>29.9</v>
      </c>
      <c r="I49" s="12">
        <f t="shared" si="26"/>
        <v>605430</v>
      </c>
      <c r="J49" s="12">
        <f t="shared" si="27"/>
        <v>4891.8</v>
      </c>
      <c r="K49" s="12">
        <f t="shared" si="28"/>
        <v>27.806999999999999</v>
      </c>
    </row>
    <row r="50" spans="1:11">
      <c r="A50" s="12">
        <v>10</v>
      </c>
      <c r="B50" t="str">
        <f>heat_rates!A9</f>
        <v>Gas_Combustion_Turbine_Cogen</v>
      </c>
      <c r="C50">
        <v>2010</v>
      </c>
      <c r="D50" s="12">
        <v>2009</v>
      </c>
      <c r="E50" s="12">
        <v>0.93</v>
      </c>
      <c r="F50">
        <f>F41*0.75</f>
        <v>488250</v>
      </c>
      <c r="G50" s="12">
        <f>G41*0.75</f>
        <v>3945</v>
      </c>
      <c r="H50" s="12">
        <f t="shared" ref="H50:H58" si="31">H49</f>
        <v>29.9</v>
      </c>
      <c r="I50" s="12">
        <f t="shared" ref="I50:I58" si="32">F50*$E50</f>
        <v>454072.5</v>
      </c>
      <c r="J50" s="12">
        <f t="shared" ref="J50:J58" si="33">G50*$E50</f>
        <v>3668.8500000000004</v>
      </c>
      <c r="K50" s="12">
        <f t="shared" ref="K50:K58" si="34">H50*$E50</f>
        <v>27.806999999999999</v>
      </c>
    </row>
    <row r="51" spans="1:11">
      <c r="A51" s="12">
        <v>10</v>
      </c>
      <c r="B51" t="str">
        <f>B50</f>
        <v>Gas_Combustion_Turbine_Cogen</v>
      </c>
      <c r="C51">
        <v>2015</v>
      </c>
      <c r="D51" s="12">
        <v>2009</v>
      </c>
      <c r="E51" s="12">
        <v>0.93</v>
      </c>
      <c r="F51" s="12">
        <f t="shared" ref="F51:G51" si="35">F42*0.75</f>
        <v>488250</v>
      </c>
      <c r="G51" s="12">
        <f t="shared" si="35"/>
        <v>3945</v>
      </c>
      <c r="H51" s="12">
        <f t="shared" si="31"/>
        <v>29.9</v>
      </c>
      <c r="I51" s="12">
        <f t="shared" si="32"/>
        <v>454072.5</v>
      </c>
      <c r="J51" s="12">
        <f t="shared" si="33"/>
        <v>3668.8500000000004</v>
      </c>
      <c r="K51" s="12">
        <f t="shared" si="34"/>
        <v>27.806999999999999</v>
      </c>
    </row>
    <row r="52" spans="1:11">
      <c r="A52" s="12">
        <v>10</v>
      </c>
      <c r="B52" s="12" t="str">
        <f t="shared" ref="B52:B58" si="36">B51</f>
        <v>Gas_Combustion_Turbine_Cogen</v>
      </c>
      <c r="C52" s="12">
        <v>2020</v>
      </c>
      <c r="D52" s="12">
        <v>2009</v>
      </c>
      <c r="E52" s="12">
        <v>0.93</v>
      </c>
      <c r="F52" s="12">
        <f t="shared" ref="F52:G52" si="37">F43*0.75</f>
        <v>488250</v>
      </c>
      <c r="G52" s="12">
        <f t="shared" si="37"/>
        <v>3945</v>
      </c>
      <c r="H52" s="12">
        <f t="shared" si="31"/>
        <v>29.9</v>
      </c>
      <c r="I52" s="12">
        <f t="shared" si="32"/>
        <v>454072.5</v>
      </c>
      <c r="J52" s="12">
        <f t="shared" si="33"/>
        <v>3668.8500000000004</v>
      </c>
      <c r="K52" s="12">
        <f t="shared" si="34"/>
        <v>27.806999999999999</v>
      </c>
    </row>
    <row r="53" spans="1:11">
      <c r="A53" s="12">
        <v>10</v>
      </c>
      <c r="B53" s="12" t="str">
        <f t="shared" si="36"/>
        <v>Gas_Combustion_Turbine_Cogen</v>
      </c>
      <c r="C53" s="12">
        <v>2025</v>
      </c>
      <c r="D53" s="12">
        <v>2009</v>
      </c>
      <c r="E53" s="12">
        <v>0.93</v>
      </c>
      <c r="F53" s="12">
        <f t="shared" ref="F53:G53" si="38">F44*0.75</f>
        <v>488250</v>
      </c>
      <c r="G53" s="12">
        <f t="shared" si="38"/>
        <v>3945</v>
      </c>
      <c r="H53" s="12">
        <f t="shared" si="31"/>
        <v>29.9</v>
      </c>
      <c r="I53" s="12">
        <f t="shared" si="32"/>
        <v>454072.5</v>
      </c>
      <c r="J53" s="12">
        <f t="shared" si="33"/>
        <v>3668.8500000000004</v>
      </c>
      <c r="K53" s="12">
        <f t="shared" si="34"/>
        <v>27.806999999999999</v>
      </c>
    </row>
    <row r="54" spans="1:11">
      <c r="A54" s="12">
        <v>10</v>
      </c>
      <c r="B54" s="12" t="str">
        <f t="shared" si="36"/>
        <v>Gas_Combustion_Turbine_Cogen</v>
      </c>
      <c r="C54" s="12">
        <v>2030</v>
      </c>
      <c r="D54" s="12">
        <v>2009</v>
      </c>
      <c r="E54" s="12">
        <v>0.93</v>
      </c>
      <c r="F54" s="12">
        <f t="shared" ref="F54:G54" si="39">F45*0.75</f>
        <v>488250</v>
      </c>
      <c r="G54" s="12">
        <f t="shared" si="39"/>
        <v>3945</v>
      </c>
      <c r="H54" s="12">
        <f t="shared" si="31"/>
        <v>29.9</v>
      </c>
      <c r="I54" s="12">
        <f t="shared" si="32"/>
        <v>454072.5</v>
      </c>
      <c r="J54" s="12">
        <f t="shared" si="33"/>
        <v>3668.8500000000004</v>
      </c>
      <c r="K54" s="12">
        <f t="shared" si="34"/>
        <v>27.806999999999999</v>
      </c>
    </row>
    <row r="55" spans="1:11">
      <c r="A55" s="12">
        <v>10</v>
      </c>
      <c r="B55" s="12" t="str">
        <f t="shared" si="36"/>
        <v>Gas_Combustion_Turbine_Cogen</v>
      </c>
      <c r="C55" s="12">
        <v>2035</v>
      </c>
      <c r="D55" s="12">
        <v>2009</v>
      </c>
      <c r="E55" s="12">
        <v>0.93</v>
      </c>
      <c r="F55" s="12">
        <f t="shared" ref="F55:G55" si="40">F46*0.75</f>
        <v>488250</v>
      </c>
      <c r="G55" s="12">
        <f t="shared" si="40"/>
        <v>3945</v>
      </c>
      <c r="H55" s="12">
        <f t="shared" si="31"/>
        <v>29.9</v>
      </c>
      <c r="I55" s="12">
        <f t="shared" si="32"/>
        <v>454072.5</v>
      </c>
      <c r="J55" s="12">
        <f t="shared" si="33"/>
        <v>3668.8500000000004</v>
      </c>
      <c r="K55" s="12">
        <f t="shared" si="34"/>
        <v>27.806999999999999</v>
      </c>
    </row>
    <row r="56" spans="1:11">
      <c r="A56" s="12">
        <v>10</v>
      </c>
      <c r="B56" s="12" t="str">
        <f t="shared" si="36"/>
        <v>Gas_Combustion_Turbine_Cogen</v>
      </c>
      <c r="C56" s="12">
        <v>2040</v>
      </c>
      <c r="D56" s="12">
        <v>2009</v>
      </c>
      <c r="E56" s="12">
        <v>0.93</v>
      </c>
      <c r="F56" s="12">
        <f t="shared" ref="F56:G56" si="41">F47*0.75</f>
        <v>488250</v>
      </c>
      <c r="G56" s="12">
        <f t="shared" si="41"/>
        <v>3945</v>
      </c>
      <c r="H56" s="12">
        <f t="shared" si="31"/>
        <v>29.9</v>
      </c>
      <c r="I56" s="12">
        <f t="shared" si="32"/>
        <v>454072.5</v>
      </c>
      <c r="J56" s="12">
        <f t="shared" si="33"/>
        <v>3668.8500000000004</v>
      </c>
      <c r="K56" s="12">
        <f t="shared" si="34"/>
        <v>27.806999999999999</v>
      </c>
    </row>
    <row r="57" spans="1:11">
      <c r="A57" s="12">
        <v>10</v>
      </c>
      <c r="B57" s="12" t="str">
        <f t="shared" si="36"/>
        <v>Gas_Combustion_Turbine_Cogen</v>
      </c>
      <c r="C57" s="12">
        <v>2045</v>
      </c>
      <c r="D57" s="12">
        <v>2009</v>
      </c>
      <c r="E57" s="12">
        <v>0.93</v>
      </c>
      <c r="F57" s="12">
        <f t="shared" ref="F57:G57" si="42">F48*0.75</f>
        <v>488250</v>
      </c>
      <c r="G57" s="12">
        <f t="shared" si="42"/>
        <v>3945</v>
      </c>
      <c r="H57" s="12">
        <f t="shared" si="31"/>
        <v>29.9</v>
      </c>
      <c r="I57" s="12">
        <f t="shared" si="32"/>
        <v>454072.5</v>
      </c>
      <c r="J57" s="12">
        <f t="shared" si="33"/>
        <v>3668.8500000000004</v>
      </c>
      <c r="K57" s="12">
        <f t="shared" si="34"/>
        <v>27.806999999999999</v>
      </c>
    </row>
    <row r="58" spans="1:11">
      <c r="A58" s="12">
        <v>10</v>
      </c>
      <c r="B58" s="12" t="str">
        <f t="shared" si="36"/>
        <v>Gas_Combustion_Turbine_Cogen</v>
      </c>
      <c r="C58" s="12">
        <v>2050</v>
      </c>
      <c r="D58" s="12">
        <v>2009</v>
      </c>
      <c r="E58" s="12">
        <v>0.93</v>
      </c>
      <c r="F58" s="12">
        <f t="shared" ref="F58:G58" si="43">F49*0.75</f>
        <v>488250</v>
      </c>
      <c r="G58" s="12">
        <f t="shared" si="43"/>
        <v>3945</v>
      </c>
      <c r="H58" s="12">
        <f t="shared" si="31"/>
        <v>29.9</v>
      </c>
      <c r="I58" s="12">
        <f t="shared" si="32"/>
        <v>454072.5</v>
      </c>
      <c r="J58" s="12">
        <f t="shared" si="33"/>
        <v>3668.8500000000004</v>
      </c>
      <c r="K58" s="12">
        <f t="shared" si="34"/>
        <v>27.806999999999999</v>
      </c>
    </row>
    <row r="59" spans="1:11">
      <c r="A59" s="12">
        <v>10</v>
      </c>
      <c r="B59" s="12" t="str">
        <f>heat_rates!A12</f>
        <v>Gas_Combustion_Turbine_EP</v>
      </c>
      <c r="C59" s="12"/>
      <c r="D59" s="12">
        <v>2009</v>
      </c>
      <c r="E59" s="12">
        <v>0.93</v>
      </c>
      <c r="F59">
        <v>671000</v>
      </c>
      <c r="G59" s="12">
        <f>G41</f>
        <v>5260</v>
      </c>
      <c r="H59" s="12">
        <f>H41</f>
        <v>29.9</v>
      </c>
      <c r="I59" s="12">
        <f t="shared" ref="I59:I98" si="44">F59*$E59</f>
        <v>624030</v>
      </c>
      <c r="J59" s="12">
        <f t="shared" ref="J59:J98" si="45">G59*$E59</f>
        <v>4891.8</v>
      </c>
      <c r="K59" s="12">
        <f t="shared" ref="K59:K98" si="46">H59*$E59</f>
        <v>27.806999999999999</v>
      </c>
    </row>
    <row r="60" spans="1:11">
      <c r="A60" s="12">
        <v>10</v>
      </c>
      <c r="B60" s="12" t="str">
        <f>heat_rates!A13</f>
        <v>Gas_Combustion_Turbine_Cogen_EP</v>
      </c>
      <c r="C60" s="12"/>
      <c r="D60" s="12">
        <v>2009</v>
      </c>
      <c r="E60" s="12">
        <v>0.93</v>
      </c>
      <c r="F60">
        <f>F59*0.75</f>
        <v>503250</v>
      </c>
      <c r="G60" s="12">
        <f>G59*0.75</f>
        <v>3945</v>
      </c>
      <c r="H60">
        <f>H59</f>
        <v>29.9</v>
      </c>
      <c r="I60" s="12">
        <f t="shared" si="44"/>
        <v>468022.5</v>
      </c>
      <c r="J60" s="12">
        <f t="shared" si="45"/>
        <v>3668.8500000000004</v>
      </c>
      <c r="K60" s="12">
        <f t="shared" si="46"/>
        <v>27.806999999999999</v>
      </c>
    </row>
    <row r="61" spans="1:11">
      <c r="A61" s="12">
        <v>10</v>
      </c>
      <c r="B61" t="str">
        <f>heat_rates!A11</f>
        <v>Gas_Combustion_Turbine_CCS</v>
      </c>
      <c r="C61">
        <v>2020</v>
      </c>
      <c r="D61" s="12">
        <v>2009</v>
      </c>
      <c r="E61" s="12">
        <v>0.93</v>
      </c>
      <c r="F61">
        <f>F43+(F27-F9)</f>
        <v>3171000</v>
      </c>
      <c r="G61" s="12">
        <f>G43+(G27-G9)</f>
        <v>17350</v>
      </c>
      <c r="H61" s="12">
        <f>H43 * (heat_rates!$B$11/heat_rates!$B$8)+(H27-H9-(heat_rates!$B$5/heat_rates!$B$2-1)*H9)</f>
        <v>49.433020134228187</v>
      </c>
      <c r="I61" s="12">
        <f t="shared" si="44"/>
        <v>2949030</v>
      </c>
      <c r="J61" s="12">
        <f t="shared" si="45"/>
        <v>16135.5</v>
      </c>
      <c r="K61" s="12">
        <f t="shared" si="46"/>
        <v>45.972708724832216</v>
      </c>
    </row>
    <row r="62" spans="1:11">
      <c r="A62" s="12">
        <v>10</v>
      </c>
      <c r="B62" t="str">
        <f>B61</f>
        <v>Gas_Combustion_Turbine_CCS</v>
      </c>
      <c r="C62">
        <v>2025</v>
      </c>
      <c r="D62" s="12">
        <v>2009</v>
      </c>
      <c r="E62" s="12">
        <v>0.93</v>
      </c>
      <c r="F62" s="12">
        <f t="shared" ref="F62:G62" si="47">F44+(F28-F10)</f>
        <v>3171000</v>
      </c>
      <c r="G62" s="12">
        <f t="shared" si="47"/>
        <v>17350</v>
      </c>
      <c r="H62" s="12">
        <f>H44 * (heat_rates!$B$11/heat_rates!$B$8)+(H28-H10-(heat_rates!$B$5/heat_rates!$B$2-1)*H10)</f>
        <v>49.433020134228187</v>
      </c>
      <c r="I62" s="12">
        <f t="shared" si="44"/>
        <v>2949030</v>
      </c>
      <c r="J62" s="12">
        <f t="shared" si="45"/>
        <v>16135.5</v>
      </c>
      <c r="K62" s="12">
        <f t="shared" si="46"/>
        <v>45.972708724832216</v>
      </c>
    </row>
    <row r="63" spans="1:11">
      <c r="A63" s="12">
        <v>10</v>
      </c>
      <c r="B63" s="12" t="str">
        <f t="shared" ref="B63:B67" si="48">B62</f>
        <v>Gas_Combustion_Turbine_CCS</v>
      </c>
      <c r="C63" s="12">
        <v>2030</v>
      </c>
      <c r="D63" s="12">
        <v>2009</v>
      </c>
      <c r="E63" s="12">
        <v>0.93</v>
      </c>
      <c r="F63" s="12">
        <f t="shared" ref="F63:G63" si="49">F45+(F29-F11)</f>
        <v>3171000</v>
      </c>
      <c r="G63" s="12">
        <f t="shared" si="49"/>
        <v>17350</v>
      </c>
      <c r="H63" s="12">
        <f>H45 * (heat_rates!$B$11/heat_rates!$B$8)+(H29-H11-(heat_rates!$B$5/heat_rates!$B$2-1)*H11)</f>
        <v>49.433020134228187</v>
      </c>
      <c r="I63" s="12">
        <f t="shared" si="44"/>
        <v>2949030</v>
      </c>
      <c r="J63" s="12">
        <f t="shared" si="45"/>
        <v>16135.5</v>
      </c>
      <c r="K63" s="12">
        <f t="shared" si="46"/>
        <v>45.972708724832216</v>
      </c>
    </row>
    <row r="64" spans="1:11">
      <c r="A64" s="12">
        <v>10</v>
      </c>
      <c r="B64" s="12" t="str">
        <f t="shared" si="48"/>
        <v>Gas_Combustion_Turbine_CCS</v>
      </c>
      <c r="C64" s="12">
        <v>2035</v>
      </c>
      <c r="D64" s="12">
        <v>2009</v>
      </c>
      <c r="E64" s="12">
        <v>0.93</v>
      </c>
      <c r="F64" s="12">
        <f t="shared" ref="F64:G64" si="50">F46+(F30-F12)</f>
        <v>3171000</v>
      </c>
      <c r="G64" s="12">
        <f t="shared" si="50"/>
        <v>17350</v>
      </c>
      <c r="H64" s="12">
        <f>H46 * (heat_rates!$B$11/heat_rates!$B$8)+(H30-H12-(heat_rates!$B$5/heat_rates!$B$2-1)*H12)</f>
        <v>49.433020134228187</v>
      </c>
      <c r="I64" s="12">
        <f t="shared" si="44"/>
        <v>2949030</v>
      </c>
      <c r="J64" s="12">
        <f t="shared" si="45"/>
        <v>16135.5</v>
      </c>
      <c r="K64" s="12">
        <f t="shared" si="46"/>
        <v>45.972708724832216</v>
      </c>
    </row>
    <row r="65" spans="1:11">
      <c r="A65" s="12">
        <v>10</v>
      </c>
      <c r="B65" s="12" t="str">
        <f t="shared" si="48"/>
        <v>Gas_Combustion_Turbine_CCS</v>
      </c>
      <c r="C65" s="12">
        <v>2040</v>
      </c>
      <c r="D65" s="12">
        <v>2009</v>
      </c>
      <c r="E65" s="12">
        <v>0.93</v>
      </c>
      <c r="F65" s="12">
        <f t="shared" ref="F65:G65" si="51">F47+(F31-F13)</f>
        <v>3171000</v>
      </c>
      <c r="G65" s="12">
        <f t="shared" si="51"/>
        <v>17350</v>
      </c>
      <c r="H65" s="12">
        <f>H47 * (heat_rates!$B$11/heat_rates!$B$8)+(H31-H13-(heat_rates!$B$5/heat_rates!$B$2-1)*H13)</f>
        <v>49.433020134228187</v>
      </c>
      <c r="I65" s="12">
        <f t="shared" si="44"/>
        <v>2949030</v>
      </c>
      <c r="J65" s="12">
        <f t="shared" si="45"/>
        <v>16135.5</v>
      </c>
      <c r="K65" s="12">
        <f t="shared" si="46"/>
        <v>45.972708724832216</v>
      </c>
    </row>
    <row r="66" spans="1:11">
      <c r="A66" s="12">
        <v>10</v>
      </c>
      <c r="B66" s="12" t="str">
        <f t="shared" si="48"/>
        <v>Gas_Combustion_Turbine_CCS</v>
      </c>
      <c r="C66" s="12">
        <v>2045</v>
      </c>
      <c r="D66" s="12">
        <v>2009</v>
      </c>
      <c r="E66" s="12">
        <v>0.93</v>
      </c>
      <c r="F66" s="12">
        <f t="shared" ref="F66:G66" si="52">F48+(F32-F14)</f>
        <v>3171000</v>
      </c>
      <c r="G66" s="12">
        <f t="shared" si="52"/>
        <v>17350</v>
      </c>
      <c r="H66" s="12">
        <f>H48 * (heat_rates!$B$11/heat_rates!$B$8)+(H32-H14-(heat_rates!$B$5/heat_rates!$B$2-1)*H14)</f>
        <v>49.433020134228187</v>
      </c>
      <c r="I66" s="12">
        <f t="shared" si="44"/>
        <v>2949030</v>
      </c>
      <c r="J66" s="12">
        <f t="shared" si="45"/>
        <v>16135.5</v>
      </c>
      <c r="K66" s="12">
        <f t="shared" si="46"/>
        <v>45.972708724832216</v>
      </c>
    </row>
    <row r="67" spans="1:11">
      <c r="A67" s="12">
        <v>10</v>
      </c>
      <c r="B67" s="12" t="str">
        <f t="shared" si="48"/>
        <v>Gas_Combustion_Turbine_CCS</v>
      </c>
      <c r="C67" s="12">
        <v>2050</v>
      </c>
      <c r="D67" s="12">
        <v>2009</v>
      </c>
      <c r="E67" s="12">
        <v>0.93</v>
      </c>
      <c r="F67" s="12">
        <f t="shared" ref="F67:G67" si="53">F49+(F33-F15)</f>
        <v>3171000</v>
      </c>
      <c r="G67" s="12">
        <f t="shared" si="53"/>
        <v>17350</v>
      </c>
      <c r="H67" s="12">
        <f>H49 * (heat_rates!$B$11/heat_rates!$B$8)+(H33-H15-(heat_rates!$B$5/heat_rates!$B$2-1)*H15)</f>
        <v>49.433020134228187</v>
      </c>
      <c r="I67" s="12">
        <f t="shared" si="44"/>
        <v>2949030</v>
      </c>
      <c r="J67" s="12">
        <f t="shared" si="45"/>
        <v>16135.5</v>
      </c>
      <c r="K67" s="12">
        <f t="shared" si="46"/>
        <v>45.972708724832216</v>
      </c>
    </row>
    <row r="68" spans="1:11">
      <c r="A68" s="12">
        <v>10</v>
      </c>
      <c r="B68" s="12" t="str">
        <f>heat_rates!A10</f>
        <v>Gas_Combustion_Turbine_Cogen_CCS</v>
      </c>
      <c r="C68" s="12">
        <v>2020</v>
      </c>
      <c r="D68" s="12">
        <v>2009</v>
      </c>
      <c r="E68" s="12">
        <v>0.93</v>
      </c>
      <c r="F68">
        <f>F61*0.75</f>
        <v>2378250</v>
      </c>
      <c r="G68" s="12">
        <f>G61*0.75</f>
        <v>13012.5</v>
      </c>
      <c r="H68">
        <f>H61</f>
        <v>49.433020134228187</v>
      </c>
      <c r="I68" s="12">
        <f t="shared" si="44"/>
        <v>2211772.5</v>
      </c>
      <c r="J68" s="12">
        <f t="shared" si="45"/>
        <v>12101.625</v>
      </c>
      <c r="K68" s="12">
        <f t="shared" si="46"/>
        <v>45.972708724832216</v>
      </c>
    </row>
    <row r="69" spans="1:11">
      <c r="A69" s="12">
        <v>10</v>
      </c>
      <c r="B69" s="12" t="str">
        <f>B68</f>
        <v>Gas_Combustion_Turbine_Cogen_CCS</v>
      </c>
      <c r="C69" s="12">
        <v>2025</v>
      </c>
      <c r="D69" s="12">
        <v>2009</v>
      </c>
      <c r="E69" s="12">
        <v>0.93</v>
      </c>
      <c r="F69" s="12">
        <f t="shared" ref="F69:G69" si="54">F62*0.75</f>
        <v>2378250</v>
      </c>
      <c r="G69" s="12">
        <f t="shared" si="54"/>
        <v>13012.5</v>
      </c>
      <c r="H69" s="12">
        <f t="shared" ref="H69:H74" si="55">H62</f>
        <v>49.433020134228187</v>
      </c>
      <c r="I69" s="12">
        <f t="shared" si="44"/>
        <v>2211772.5</v>
      </c>
      <c r="J69" s="12">
        <f t="shared" si="45"/>
        <v>12101.625</v>
      </c>
      <c r="K69" s="12">
        <f t="shared" si="46"/>
        <v>45.972708724832216</v>
      </c>
    </row>
    <row r="70" spans="1:11">
      <c r="A70" s="12">
        <v>10</v>
      </c>
      <c r="B70" s="12" t="str">
        <f t="shared" ref="B70:B74" si="56">B69</f>
        <v>Gas_Combustion_Turbine_Cogen_CCS</v>
      </c>
      <c r="C70" s="12">
        <v>2030</v>
      </c>
      <c r="D70" s="12">
        <v>2009</v>
      </c>
      <c r="E70" s="12">
        <v>0.93</v>
      </c>
      <c r="F70" s="12">
        <f t="shared" ref="F70:G70" si="57">F63*0.75</f>
        <v>2378250</v>
      </c>
      <c r="G70" s="12">
        <f t="shared" si="57"/>
        <v>13012.5</v>
      </c>
      <c r="H70" s="12">
        <f t="shared" si="55"/>
        <v>49.433020134228187</v>
      </c>
      <c r="I70" s="12">
        <f t="shared" si="44"/>
        <v>2211772.5</v>
      </c>
      <c r="J70" s="12">
        <f t="shared" si="45"/>
        <v>12101.625</v>
      </c>
      <c r="K70" s="12">
        <f t="shared" si="46"/>
        <v>45.972708724832216</v>
      </c>
    </row>
    <row r="71" spans="1:11">
      <c r="A71" s="12">
        <v>10</v>
      </c>
      <c r="B71" s="12" t="str">
        <f t="shared" si="56"/>
        <v>Gas_Combustion_Turbine_Cogen_CCS</v>
      </c>
      <c r="C71" s="12">
        <v>2035</v>
      </c>
      <c r="D71" s="12">
        <v>2009</v>
      </c>
      <c r="E71" s="12">
        <v>0.93</v>
      </c>
      <c r="F71" s="12">
        <f t="shared" ref="F71:G71" si="58">F64*0.75</f>
        <v>2378250</v>
      </c>
      <c r="G71" s="12">
        <f t="shared" si="58"/>
        <v>13012.5</v>
      </c>
      <c r="H71" s="12">
        <f t="shared" si="55"/>
        <v>49.433020134228187</v>
      </c>
      <c r="I71" s="12">
        <f t="shared" si="44"/>
        <v>2211772.5</v>
      </c>
      <c r="J71" s="12">
        <f t="shared" si="45"/>
        <v>12101.625</v>
      </c>
      <c r="K71" s="12">
        <f t="shared" si="46"/>
        <v>45.972708724832216</v>
      </c>
    </row>
    <row r="72" spans="1:11">
      <c r="A72" s="12">
        <v>10</v>
      </c>
      <c r="B72" s="12" t="str">
        <f t="shared" si="56"/>
        <v>Gas_Combustion_Turbine_Cogen_CCS</v>
      </c>
      <c r="C72" s="12">
        <v>2040</v>
      </c>
      <c r="D72" s="12">
        <v>2009</v>
      </c>
      <c r="E72" s="12">
        <v>0.93</v>
      </c>
      <c r="F72" s="12">
        <f t="shared" ref="F72:G72" si="59">F65*0.75</f>
        <v>2378250</v>
      </c>
      <c r="G72" s="12">
        <f t="shared" si="59"/>
        <v>13012.5</v>
      </c>
      <c r="H72" s="12">
        <f t="shared" si="55"/>
        <v>49.433020134228187</v>
      </c>
      <c r="I72" s="12">
        <f t="shared" si="44"/>
        <v>2211772.5</v>
      </c>
      <c r="J72" s="12">
        <f t="shared" si="45"/>
        <v>12101.625</v>
      </c>
      <c r="K72" s="12">
        <f t="shared" si="46"/>
        <v>45.972708724832216</v>
      </c>
    </row>
    <row r="73" spans="1:11">
      <c r="A73" s="12">
        <v>10</v>
      </c>
      <c r="B73" s="12" t="str">
        <f t="shared" si="56"/>
        <v>Gas_Combustion_Turbine_Cogen_CCS</v>
      </c>
      <c r="C73" s="12">
        <v>2045</v>
      </c>
      <c r="D73" s="12">
        <v>2009</v>
      </c>
      <c r="E73" s="12">
        <v>0.93</v>
      </c>
      <c r="F73" s="12">
        <f t="shared" ref="F73:G73" si="60">F66*0.75</f>
        <v>2378250</v>
      </c>
      <c r="G73" s="12">
        <f t="shared" si="60"/>
        <v>13012.5</v>
      </c>
      <c r="H73" s="12">
        <f t="shared" si="55"/>
        <v>49.433020134228187</v>
      </c>
      <c r="I73" s="12">
        <f t="shared" si="44"/>
        <v>2211772.5</v>
      </c>
      <c r="J73" s="12">
        <f t="shared" si="45"/>
        <v>12101.625</v>
      </c>
      <c r="K73" s="12">
        <f t="shared" si="46"/>
        <v>45.972708724832216</v>
      </c>
    </row>
    <row r="74" spans="1:11">
      <c r="A74" s="12">
        <v>10</v>
      </c>
      <c r="B74" s="12" t="str">
        <f t="shared" si="56"/>
        <v>Gas_Combustion_Turbine_Cogen_CCS</v>
      </c>
      <c r="C74" s="12">
        <v>2050</v>
      </c>
      <c r="D74" s="12">
        <v>2009</v>
      </c>
      <c r="E74" s="12">
        <v>0.93</v>
      </c>
      <c r="F74" s="12">
        <f t="shared" ref="F74:G74" si="61">F67*0.75</f>
        <v>2378250</v>
      </c>
      <c r="G74" s="12">
        <f t="shared" si="61"/>
        <v>13012.5</v>
      </c>
      <c r="H74" s="12">
        <f t="shared" si="55"/>
        <v>49.433020134228187</v>
      </c>
      <c r="I74" s="12">
        <f t="shared" si="44"/>
        <v>2211772.5</v>
      </c>
      <c r="J74" s="12">
        <f t="shared" si="45"/>
        <v>12101.625</v>
      </c>
      <c r="K74" s="12">
        <f t="shared" si="46"/>
        <v>45.972708724832216</v>
      </c>
    </row>
    <row r="75" spans="1:11">
      <c r="A75" s="12">
        <v>10</v>
      </c>
      <c r="B75" s="12" t="str">
        <f>heat_rates!A16</f>
        <v>Gas_Internal_Combustion_Engine_EP</v>
      </c>
      <c r="C75" s="12"/>
      <c r="D75" s="12">
        <v>2009</v>
      </c>
      <c r="E75" s="12">
        <v>0.93</v>
      </c>
      <c r="F75">
        <f>F59</f>
        <v>671000</v>
      </c>
      <c r="G75">
        <f>G59</f>
        <v>5260</v>
      </c>
      <c r="H75">
        <f>H59</f>
        <v>29.9</v>
      </c>
      <c r="I75" s="12">
        <f t="shared" si="44"/>
        <v>624030</v>
      </c>
      <c r="J75" s="12">
        <f t="shared" si="45"/>
        <v>4891.8</v>
      </c>
      <c r="K75" s="12">
        <f t="shared" si="46"/>
        <v>27.806999999999999</v>
      </c>
    </row>
    <row r="76" spans="1:11">
      <c r="A76" s="12">
        <v>10</v>
      </c>
      <c r="B76" s="12" t="str">
        <f>heat_rates!A17</f>
        <v>Gas_Internal_Combustion_Engine_Cogen_EP</v>
      </c>
      <c r="C76" s="12"/>
      <c r="D76" s="12">
        <v>2009</v>
      </c>
      <c r="E76" s="12">
        <v>0.93</v>
      </c>
      <c r="F76">
        <f>F75*0.75</f>
        <v>503250</v>
      </c>
      <c r="G76" s="12">
        <f>G75*0.75</f>
        <v>3945</v>
      </c>
      <c r="H76">
        <f>H75</f>
        <v>29.9</v>
      </c>
      <c r="I76" s="12">
        <f t="shared" si="44"/>
        <v>468022.5</v>
      </c>
      <c r="J76" s="12">
        <f t="shared" si="45"/>
        <v>3668.8500000000004</v>
      </c>
      <c r="K76" s="12">
        <f t="shared" si="46"/>
        <v>27.806999999999999</v>
      </c>
    </row>
    <row r="77" spans="1:11">
      <c r="A77" s="12">
        <v>10</v>
      </c>
      <c r="B77" t="str">
        <f>heat_rates!A14</f>
        <v>Gas_Internal_Combustion_Engine_Cogen</v>
      </c>
      <c r="C77">
        <v>2010</v>
      </c>
      <c r="D77" s="12">
        <v>2009</v>
      </c>
      <c r="E77" s="12">
        <v>0.93</v>
      </c>
      <c r="F77">
        <f>F76</f>
        <v>503250</v>
      </c>
      <c r="G77">
        <f>G76</f>
        <v>3945</v>
      </c>
      <c r="H77" s="12">
        <f>H76</f>
        <v>29.9</v>
      </c>
      <c r="I77" s="12">
        <f t="shared" si="44"/>
        <v>468022.5</v>
      </c>
      <c r="J77" s="12">
        <f t="shared" si="45"/>
        <v>3668.8500000000004</v>
      </c>
      <c r="K77" s="12">
        <f t="shared" si="46"/>
        <v>27.806999999999999</v>
      </c>
    </row>
    <row r="78" spans="1:11">
      <c r="A78" s="12">
        <v>10</v>
      </c>
      <c r="B78" t="str">
        <f>B77</f>
        <v>Gas_Internal_Combustion_Engine_Cogen</v>
      </c>
      <c r="C78">
        <v>2015</v>
      </c>
      <c r="D78" s="12">
        <v>2009</v>
      </c>
      <c r="E78" s="12">
        <v>0.93</v>
      </c>
      <c r="F78">
        <f>F77</f>
        <v>503250</v>
      </c>
      <c r="G78" s="12">
        <f t="shared" ref="G78:H85" si="62">G77</f>
        <v>3945</v>
      </c>
      <c r="H78" s="12">
        <f t="shared" si="62"/>
        <v>29.9</v>
      </c>
      <c r="I78" s="12">
        <f t="shared" si="44"/>
        <v>468022.5</v>
      </c>
      <c r="J78" s="12">
        <f t="shared" si="45"/>
        <v>3668.8500000000004</v>
      </c>
      <c r="K78" s="12">
        <f t="shared" si="46"/>
        <v>27.806999999999999</v>
      </c>
    </row>
    <row r="79" spans="1:11">
      <c r="A79" s="12">
        <v>10</v>
      </c>
      <c r="B79" s="12" t="str">
        <f t="shared" ref="B79:B83" si="63">B78</f>
        <v>Gas_Internal_Combustion_Engine_Cogen</v>
      </c>
      <c r="C79" s="12">
        <v>2020</v>
      </c>
      <c r="D79" s="12">
        <v>2009</v>
      </c>
      <c r="E79" s="12">
        <v>0.93</v>
      </c>
      <c r="F79" s="12">
        <f t="shared" ref="F79:F85" si="64">F78</f>
        <v>503250</v>
      </c>
      <c r="G79" s="12">
        <f t="shared" si="62"/>
        <v>3945</v>
      </c>
      <c r="H79" s="12">
        <f t="shared" si="62"/>
        <v>29.9</v>
      </c>
      <c r="I79" s="12">
        <f t="shared" si="44"/>
        <v>468022.5</v>
      </c>
      <c r="J79" s="12">
        <f t="shared" si="45"/>
        <v>3668.8500000000004</v>
      </c>
      <c r="K79" s="12">
        <f t="shared" si="46"/>
        <v>27.806999999999999</v>
      </c>
    </row>
    <row r="80" spans="1:11">
      <c r="A80" s="12">
        <v>10</v>
      </c>
      <c r="B80" s="12" t="str">
        <f t="shared" si="63"/>
        <v>Gas_Internal_Combustion_Engine_Cogen</v>
      </c>
      <c r="C80" s="12">
        <v>2025</v>
      </c>
      <c r="D80" s="12">
        <v>2009</v>
      </c>
      <c r="E80" s="12">
        <v>0.93</v>
      </c>
      <c r="F80" s="12">
        <f t="shared" si="64"/>
        <v>503250</v>
      </c>
      <c r="G80" s="12">
        <f t="shared" si="62"/>
        <v>3945</v>
      </c>
      <c r="H80" s="12">
        <f t="shared" si="62"/>
        <v>29.9</v>
      </c>
      <c r="I80" s="12">
        <f t="shared" si="44"/>
        <v>468022.5</v>
      </c>
      <c r="J80" s="12">
        <f t="shared" si="45"/>
        <v>3668.8500000000004</v>
      </c>
      <c r="K80" s="12">
        <f t="shared" si="46"/>
        <v>27.806999999999999</v>
      </c>
    </row>
    <row r="81" spans="1:11">
      <c r="A81" s="12">
        <v>10</v>
      </c>
      <c r="B81" s="12" t="str">
        <f t="shared" si="63"/>
        <v>Gas_Internal_Combustion_Engine_Cogen</v>
      </c>
      <c r="C81" s="12">
        <v>2030</v>
      </c>
      <c r="D81" s="12">
        <v>2009</v>
      </c>
      <c r="E81" s="12">
        <v>0.93</v>
      </c>
      <c r="F81" s="12">
        <f t="shared" si="64"/>
        <v>503250</v>
      </c>
      <c r="G81" s="12">
        <f t="shared" si="62"/>
        <v>3945</v>
      </c>
      <c r="H81" s="12">
        <f t="shared" si="62"/>
        <v>29.9</v>
      </c>
      <c r="I81" s="12">
        <f t="shared" si="44"/>
        <v>468022.5</v>
      </c>
      <c r="J81" s="12">
        <f t="shared" si="45"/>
        <v>3668.8500000000004</v>
      </c>
      <c r="K81" s="12">
        <f t="shared" si="46"/>
        <v>27.806999999999999</v>
      </c>
    </row>
    <row r="82" spans="1:11">
      <c r="A82" s="12">
        <v>10</v>
      </c>
      <c r="B82" s="12" t="str">
        <f t="shared" si="63"/>
        <v>Gas_Internal_Combustion_Engine_Cogen</v>
      </c>
      <c r="C82" s="12">
        <v>2035</v>
      </c>
      <c r="D82" s="12">
        <v>2009</v>
      </c>
      <c r="E82" s="12">
        <v>0.93</v>
      </c>
      <c r="F82" s="12">
        <f t="shared" si="64"/>
        <v>503250</v>
      </c>
      <c r="G82" s="12">
        <f t="shared" si="62"/>
        <v>3945</v>
      </c>
      <c r="H82" s="12">
        <f t="shared" si="62"/>
        <v>29.9</v>
      </c>
      <c r="I82" s="12">
        <f t="shared" si="44"/>
        <v>468022.5</v>
      </c>
      <c r="J82" s="12">
        <f t="shared" si="45"/>
        <v>3668.8500000000004</v>
      </c>
      <c r="K82" s="12">
        <f t="shared" si="46"/>
        <v>27.806999999999999</v>
      </c>
    </row>
    <row r="83" spans="1:11">
      <c r="A83" s="12">
        <v>10</v>
      </c>
      <c r="B83" s="12" t="str">
        <f t="shared" si="63"/>
        <v>Gas_Internal_Combustion_Engine_Cogen</v>
      </c>
      <c r="C83" s="12">
        <v>2040</v>
      </c>
      <c r="D83" s="12">
        <v>2009</v>
      </c>
      <c r="E83" s="12">
        <v>0.93</v>
      </c>
      <c r="F83" s="12">
        <f t="shared" si="64"/>
        <v>503250</v>
      </c>
      <c r="G83" s="12">
        <f t="shared" si="62"/>
        <v>3945</v>
      </c>
      <c r="H83" s="12">
        <f t="shared" si="62"/>
        <v>29.9</v>
      </c>
      <c r="I83" s="12">
        <f t="shared" si="44"/>
        <v>468022.5</v>
      </c>
      <c r="J83" s="12">
        <f t="shared" si="45"/>
        <v>3668.8500000000004</v>
      </c>
      <c r="K83" s="12">
        <f t="shared" si="46"/>
        <v>27.806999999999999</v>
      </c>
    </row>
    <row r="84" spans="1:11">
      <c r="A84" s="12">
        <v>10</v>
      </c>
      <c r="B84" s="12" t="str">
        <f>B83</f>
        <v>Gas_Internal_Combustion_Engine_Cogen</v>
      </c>
      <c r="C84" s="12">
        <v>2045</v>
      </c>
      <c r="D84" s="12">
        <v>2009</v>
      </c>
      <c r="E84" s="12">
        <v>0.93</v>
      </c>
      <c r="F84" s="12">
        <f t="shared" si="64"/>
        <v>503250</v>
      </c>
      <c r="G84" s="12">
        <f t="shared" si="62"/>
        <v>3945</v>
      </c>
      <c r="H84" s="12">
        <f t="shared" si="62"/>
        <v>29.9</v>
      </c>
      <c r="I84" s="12">
        <f t="shared" si="44"/>
        <v>468022.5</v>
      </c>
      <c r="J84" s="12">
        <f t="shared" si="45"/>
        <v>3668.8500000000004</v>
      </c>
      <c r="K84" s="12">
        <f t="shared" si="46"/>
        <v>27.806999999999999</v>
      </c>
    </row>
    <row r="85" spans="1:11">
      <c r="A85" s="12">
        <v>10</v>
      </c>
      <c r="B85" s="12" t="str">
        <f t="shared" ref="B85" si="65">B84</f>
        <v>Gas_Internal_Combustion_Engine_Cogen</v>
      </c>
      <c r="C85" s="12">
        <v>2050</v>
      </c>
      <c r="D85" s="12">
        <v>2009</v>
      </c>
      <c r="E85" s="12">
        <v>0.93</v>
      </c>
      <c r="F85" s="12">
        <f t="shared" si="64"/>
        <v>503250</v>
      </c>
      <c r="G85" s="12">
        <f t="shared" si="62"/>
        <v>3945</v>
      </c>
      <c r="H85" s="12">
        <f t="shared" si="62"/>
        <v>29.9</v>
      </c>
      <c r="I85" s="12">
        <f t="shared" si="44"/>
        <v>468022.5</v>
      </c>
      <c r="J85" s="12">
        <f t="shared" si="45"/>
        <v>3668.8500000000004</v>
      </c>
      <c r="K85" s="12">
        <f t="shared" si="46"/>
        <v>27.806999999999999</v>
      </c>
    </row>
    <row r="86" spans="1:11">
      <c r="A86" s="12">
        <v>10</v>
      </c>
      <c r="B86" t="str">
        <f>heat_rates!A15</f>
        <v>Gas_Internal_Combustion_Engine_Cogen_CCS</v>
      </c>
      <c r="C86">
        <v>2020</v>
      </c>
      <c r="D86" s="12">
        <v>2009</v>
      </c>
      <c r="E86" s="12">
        <v>0.93</v>
      </c>
      <c r="F86">
        <f>F68</f>
        <v>2378250</v>
      </c>
      <c r="G86" s="12">
        <f t="shared" ref="G86" si="66">G68</f>
        <v>13012.5</v>
      </c>
      <c r="H86" s="12">
        <f>H68</f>
        <v>49.433020134228187</v>
      </c>
      <c r="I86" s="12">
        <f t="shared" si="44"/>
        <v>2211772.5</v>
      </c>
      <c r="J86" s="12">
        <f t="shared" si="45"/>
        <v>12101.625</v>
      </c>
      <c r="K86" s="12">
        <f t="shared" si="46"/>
        <v>45.972708724832216</v>
      </c>
    </row>
    <row r="87" spans="1:11">
      <c r="A87" s="12">
        <v>10</v>
      </c>
      <c r="B87" t="str">
        <f>B86</f>
        <v>Gas_Internal_Combustion_Engine_Cogen_CCS</v>
      </c>
      <c r="C87">
        <v>2025</v>
      </c>
      <c r="D87" s="12">
        <v>2009</v>
      </c>
      <c r="E87" s="12">
        <v>0.93</v>
      </c>
      <c r="F87" s="12">
        <f t="shared" ref="F87:H92" si="67">F69</f>
        <v>2378250</v>
      </c>
      <c r="G87" s="12">
        <f t="shared" si="67"/>
        <v>13012.5</v>
      </c>
      <c r="H87" s="12">
        <f t="shared" si="67"/>
        <v>49.433020134228187</v>
      </c>
      <c r="I87" s="12">
        <f t="shared" si="44"/>
        <v>2211772.5</v>
      </c>
      <c r="J87" s="12">
        <f t="shared" si="45"/>
        <v>12101.625</v>
      </c>
      <c r="K87" s="12">
        <f t="shared" si="46"/>
        <v>45.972708724832216</v>
      </c>
    </row>
    <row r="88" spans="1:11">
      <c r="A88" s="12">
        <v>10</v>
      </c>
      <c r="B88" s="12" t="str">
        <f t="shared" ref="B88:B92" si="68">B87</f>
        <v>Gas_Internal_Combustion_Engine_Cogen_CCS</v>
      </c>
      <c r="C88" s="12">
        <v>2030</v>
      </c>
      <c r="D88" s="12">
        <v>2009</v>
      </c>
      <c r="E88" s="12">
        <v>0.93</v>
      </c>
      <c r="F88" s="12">
        <f t="shared" si="67"/>
        <v>2378250</v>
      </c>
      <c r="G88" s="12">
        <f t="shared" si="67"/>
        <v>13012.5</v>
      </c>
      <c r="H88" s="12">
        <f t="shared" si="67"/>
        <v>49.433020134228187</v>
      </c>
      <c r="I88" s="12">
        <f t="shared" si="44"/>
        <v>2211772.5</v>
      </c>
      <c r="J88" s="12">
        <f t="shared" si="45"/>
        <v>12101.625</v>
      </c>
      <c r="K88" s="12">
        <f t="shared" si="46"/>
        <v>45.972708724832216</v>
      </c>
    </row>
    <row r="89" spans="1:11">
      <c r="A89" s="12">
        <v>10</v>
      </c>
      <c r="B89" s="12" t="str">
        <f t="shared" si="68"/>
        <v>Gas_Internal_Combustion_Engine_Cogen_CCS</v>
      </c>
      <c r="C89" s="12">
        <v>2035</v>
      </c>
      <c r="D89" s="12">
        <v>2009</v>
      </c>
      <c r="E89" s="12">
        <v>0.93</v>
      </c>
      <c r="F89" s="12">
        <f t="shared" si="67"/>
        <v>2378250</v>
      </c>
      <c r="G89" s="12">
        <f t="shared" si="67"/>
        <v>13012.5</v>
      </c>
      <c r="H89" s="12">
        <f t="shared" si="67"/>
        <v>49.433020134228187</v>
      </c>
      <c r="I89" s="12">
        <f t="shared" si="44"/>
        <v>2211772.5</v>
      </c>
      <c r="J89" s="12">
        <f t="shared" si="45"/>
        <v>12101.625</v>
      </c>
      <c r="K89" s="12">
        <f t="shared" si="46"/>
        <v>45.972708724832216</v>
      </c>
    </row>
    <row r="90" spans="1:11">
      <c r="A90" s="12">
        <v>10</v>
      </c>
      <c r="B90" s="12" t="str">
        <f t="shared" si="68"/>
        <v>Gas_Internal_Combustion_Engine_Cogen_CCS</v>
      </c>
      <c r="C90" s="12">
        <v>2040</v>
      </c>
      <c r="D90" s="12">
        <v>2009</v>
      </c>
      <c r="E90" s="12">
        <v>0.93</v>
      </c>
      <c r="F90" s="12">
        <f t="shared" si="67"/>
        <v>2378250</v>
      </c>
      <c r="G90" s="12">
        <f t="shared" si="67"/>
        <v>13012.5</v>
      </c>
      <c r="H90" s="12">
        <f t="shared" si="67"/>
        <v>49.433020134228187</v>
      </c>
      <c r="I90" s="12">
        <f t="shared" si="44"/>
        <v>2211772.5</v>
      </c>
      <c r="J90" s="12">
        <f t="shared" si="45"/>
        <v>12101.625</v>
      </c>
      <c r="K90" s="12">
        <f t="shared" si="46"/>
        <v>45.972708724832216</v>
      </c>
    </row>
    <row r="91" spans="1:11">
      <c r="A91" s="12">
        <v>10</v>
      </c>
      <c r="B91" s="12" t="str">
        <f t="shared" si="68"/>
        <v>Gas_Internal_Combustion_Engine_Cogen_CCS</v>
      </c>
      <c r="C91" s="12">
        <v>2045</v>
      </c>
      <c r="D91" s="12">
        <v>2009</v>
      </c>
      <c r="E91" s="12">
        <v>0.93</v>
      </c>
      <c r="F91" s="12">
        <f t="shared" si="67"/>
        <v>2378250</v>
      </c>
      <c r="G91" s="12">
        <f t="shared" si="67"/>
        <v>13012.5</v>
      </c>
      <c r="H91" s="12">
        <f t="shared" si="67"/>
        <v>49.433020134228187</v>
      </c>
      <c r="I91" s="12">
        <f t="shared" si="44"/>
        <v>2211772.5</v>
      </c>
      <c r="J91" s="12">
        <f t="shared" si="45"/>
        <v>12101.625</v>
      </c>
      <c r="K91" s="12">
        <f t="shared" si="46"/>
        <v>45.972708724832216</v>
      </c>
    </row>
    <row r="92" spans="1:11">
      <c r="A92" s="12">
        <v>10</v>
      </c>
      <c r="B92" s="12" t="str">
        <f t="shared" si="68"/>
        <v>Gas_Internal_Combustion_Engine_Cogen_CCS</v>
      </c>
      <c r="C92" s="12">
        <v>2050</v>
      </c>
      <c r="D92" s="12">
        <v>2009</v>
      </c>
      <c r="E92" s="12">
        <v>0.93</v>
      </c>
      <c r="F92" s="12">
        <f t="shared" si="67"/>
        <v>2378250</v>
      </c>
      <c r="G92" s="12">
        <f t="shared" si="67"/>
        <v>13012.5</v>
      </c>
      <c r="H92" s="12">
        <f t="shared" si="67"/>
        <v>49.433020134228187</v>
      </c>
      <c r="I92" s="12">
        <f t="shared" si="44"/>
        <v>2211772.5</v>
      </c>
      <c r="J92" s="12">
        <f t="shared" si="45"/>
        <v>12101.625</v>
      </c>
      <c r="K92" s="12">
        <f t="shared" si="46"/>
        <v>45.972708724832216</v>
      </c>
    </row>
    <row r="93" spans="1:11">
      <c r="A93" s="12">
        <v>10</v>
      </c>
      <c r="B93" s="12" t="str">
        <f>heat_rates!A20</f>
        <v>Gas_Steam_Turbine_EP</v>
      </c>
      <c r="C93" s="12"/>
      <c r="D93" s="12">
        <v>2004</v>
      </c>
      <c r="E93" s="39">
        <v>1.1678999999999999</v>
      </c>
      <c r="F93">
        <v>396000</v>
      </c>
      <c r="G93">
        <v>25260</v>
      </c>
      <c r="H93">
        <v>3.16</v>
      </c>
      <c r="I93" s="12">
        <f t="shared" si="44"/>
        <v>462488.39999999997</v>
      </c>
      <c r="J93" s="12">
        <f t="shared" si="45"/>
        <v>29501.153999999999</v>
      </c>
      <c r="K93" s="12">
        <f t="shared" si="46"/>
        <v>3.6905640000000002</v>
      </c>
    </row>
    <row r="94" spans="1:11">
      <c r="A94" s="12">
        <v>10</v>
      </c>
      <c r="B94" s="12" t="str">
        <f>heat_rates!A21</f>
        <v>Gas_Steam_Turbine_Cogen_EP</v>
      </c>
      <c r="D94" s="12">
        <v>2004</v>
      </c>
      <c r="E94" s="39">
        <v>1.1678999999999999</v>
      </c>
      <c r="F94">
        <f>F93*0.75</f>
        <v>297000</v>
      </c>
      <c r="G94" s="12">
        <f>G93*0.75</f>
        <v>18945</v>
      </c>
      <c r="H94" s="12">
        <v>3.16</v>
      </c>
      <c r="I94" s="12">
        <f t="shared" si="44"/>
        <v>346866.3</v>
      </c>
      <c r="J94" s="12">
        <f t="shared" si="45"/>
        <v>22125.8655</v>
      </c>
      <c r="K94" s="12">
        <f t="shared" si="46"/>
        <v>3.6905640000000002</v>
      </c>
    </row>
    <row r="95" spans="1:11">
      <c r="A95" s="12">
        <v>10</v>
      </c>
      <c r="B95" s="12" t="str">
        <f>heat_rates!A18</f>
        <v>Gas_Steam_Turbine_Cogen</v>
      </c>
      <c r="C95">
        <v>2010</v>
      </c>
      <c r="D95" s="12">
        <v>2004</v>
      </c>
      <c r="E95" s="39">
        <v>1.1678999999999999</v>
      </c>
      <c r="F95">
        <f>F94</f>
        <v>297000</v>
      </c>
      <c r="G95" s="12">
        <f t="shared" ref="G95:H95" si="69">G94</f>
        <v>18945</v>
      </c>
      <c r="H95" s="12">
        <f t="shared" si="69"/>
        <v>3.16</v>
      </c>
      <c r="I95" s="12">
        <f t="shared" si="44"/>
        <v>346866.3</v>
      </c>
      <c r="J95" s="12">
        <f t="shared" si="45"/>
        <v>22125.8655</v>
      </c>
      <c r="K95" s="12">
        <f t="shared" si="46"/>
        <v>3.6905640000000002</v>
      </c>
    </row>
    <row r="96" spans="1:11">
      <c r="A96" s="12">
        <v>10</v>
      </c>
      <c r="B96" s="12" t="str">
        <f>B95</f>
        <v>Gas_Steam_Turbine_Cogen</v>
      </c>
      <c r="C96">
        <v>2015</v>
      </c>
      <c r="D96" s="12">
        <v>2004</v>
      </c>
      <c r="E96" s="39">
        <v>1.1678999999999999</v>
      </c>
      <c r="F96" s="12">
        <f t="shared" ref="F96:F103" si="70">F95</f>
        <v>297000</v>
      </c>
      <c r="G96" s="12">
        <f t="shared" ref="G96:G103" si="71">G95</f>
        <v>18945</v>
      </c>
      <c r="H96" s="12">
        <f t="shared" ref="H96:H103" si="72">H95</f>
        <v>3.16</v>
      </c>
      <c r="I96" s="12">
        <f t="shared" si="44"/>
        <v>346866.3</v>
      </c>
      <c r="J96" s="12">
        <f t="shared" si="45"/>
        <v>22125.8655</v>
      </c>
      <c r="K96" s="12">
        <f t="shared" si="46"/>
        <v>3.6905640000000002</v>
      </c>
    </row>
    <row r="97" spans="1:11">
      <c r="A97" s="12">
        <v>10</v>
      </c>
      <c r="B97" s="12" t="str">
        <f t="shared" ref="B97:B103" si="73">B96</f>
        <v>Gas_Steam_Turbine_Cogen</v>
      </c>
      <c r="C97" s="12">
        <v>2020</v>
      </c>
      <c r="D97" s="12">
        <v>2004</v>
      </c>
      <c r="E97" s="39">
        <v>1.1678999999999999</v>
      </c>
      <c r="F97" s="12">
        <f t="shared" si="70"/>
        <v>297000</v>
      </c>
      <c r="G97" s="12">
        <f t="shared" si="71"/>
        <v>18945</v>
      </c>
      <c r="H97" s="12">
        <f t="shared" si="72"/>
        <v>3.16</v>
      </c>
      <c r="I97" s="12">
        <f t="shared" si="44"/>
        <v>346866.3</v>
      </c>
      <c r="J97" s="12">
        <f t="shared" si="45"/>
        <v>22125.8655</v>
      </c>
      <c r="K97" s="12">
        <f t="shared" si="46"/>
        <v>3.6905640000000002</v>
      </c>
    </row>
    <row r="98" spans="1:11">
      <c r="A98" s="12">
        <v>10</v>
      </c>
      <c r="B98" s="12" t="str">
        <f t="shared" si="73"/>
        <v>Gas_Steam_Turbine_Cogen</v>
      </c>
      <c r="C98" s="12">
        <v>2025</v>
      </c>
      <c r="D98" s="12">
        <v>2004</v>
      </c>
      <c r="E98" s="39">
        <v>1.1678999999999999</v>
      </c>
      <c r="F98" s="12">
        <f t="shared" si="70"/>
        <v>297000</v>
      </c>
      <c r="G98" s="12">
        <f t="shared" si="71"/>
        <v>18945</v>
      </c>
      <c r="H98" s="12">
        <f t="shared" si="72"/>
        <v>3.16</v>
      </c>
      <c r="I98" s="12">
        <f t="shared" si="44"/>
        <v>346866.3</v>
      </c>
      <c r="J98" s="12">
        <f t="shared" si="45"/>
        <v>22125.8655</v>
      </c>
      <c r="K98" s="12">
        <f t="shared" si="46"/>
        <v>3.6905640000000002</v>
      </c>
    </row>
    <row r="99" spans="1:11">
      <c r="A99" s="12">
        <v>10</v>
      </c>
      <c r="B99" s="12" t="str">
        <f t="shared" si="73"/>
        <v>Gas_Steam_Turbine_Cogen</v>
      </c>
      <c r="C99" s="12">
        <v>2030</v>
      </c>
      <c r="D99" s="12">
        <v>2004</v>
      </c>
      <c r="E99" s="39">
        <v>1.1678999999999999</v>
      </c>
      <c r="F99" s="12">
        <f t="shared" si="70"/>
        <v>297000</v>
      </c>
      <c r="G99" s="12">
        <f t="shared" si="71"/>
        <v>18945</v>
      </c>
      <c r="H99" s="12">
        <f t="shared" si="72"/>
        <v>3.16</v>
      </c>
      <c r="I99" s="12">
        <f t="shared" ref="I99:I227" si="74">F99*$E99</f>
        <v>346866.3</v>
      </c>
      <c r="J99" s="12">
        <f t="shared" ref="J99:J227" si="75">G99*$E99</f>
        <v>22125.8655</v>
      </c>
      <c r="K99" s="12">
        <f t="shared" ref="K99:K227" si="76">H99*$E99</f>
        <v>3.6905640000000002</v>
      </c>
    </row>
    <row r="100" spans="1:11">
      <c r="A100" s="12">
        <v>10</v>
      </c>
      <c r="B100" s="12" t="str">
        <f t="shared" si="73"/>
        <v>Gas_Steam_Turbine_Cogen</v>
      </c>
      <c r="C100" s="12">
        <v>2035</v>
      </c>
      <c r="D100" s="12">
        <v>2004</v>
      </c>
      <c r="E100" s="39">
        <v>1.1678999999999999</v>
      </c>
      <c r="F100" s="12">
        <f t="shared" si="70"/>
        <v>297000</v>
      </c>
      <c r="G100" s="12">
        <f t="shared" si="71"/>
        <v>18945</v>
      </c>
      <c r="H100" s="12">
        <f t="shared" si="72"/>
        <v>3.16</v>
      </c>
      <c r="I100" s="12">
        <f t="shared" si="74"/>
        <v>346866.3</v>
      </c>
      <c r="J100" s="12">
        <f t="shared" si="75"/>
        <v>22125.8655</v>
      </c>
      <c r="K100" s="12">
        <f t="shared" si="76"/>
        <v>3.6905640000000002</v>
      </c>
    </row>
    <row r="101" spans="1:11">
      <c r="A101" s="12">
        <v>10</v>
      </c>
      <c r="B101" s="12" t="str">
        <f t="shared" si="73"/>
        <v>Gas_Steam_Turbine_Cogen</v>
      </c>
      <c r="C101" s="12">
        <v>2040</v>
      </c>
      <c r="D101" s="12">
        <v>2004</v>
      </c>
      <c r="E101" s="39">
        <v>1.1678999999999999</v>
      </c>
      <c r="F101" s="12">
        <f t="shared" si="70"/>
        <v>297000</v>
      </c>
      <c r="G101" s="12">
        <f t="shared" si="71"/>
        <v>18945</v>
      </c>
      <c r="H101" s="12">
        <f t="shared" si="72"/>
        <v>3.16</v>
      </c>
      <c r="I101" s="12">
        <f t="shared" si="74"/>
        <v>346866.3</v>
      </c>
      <c r="J101" s="12">
        <f t="shared" si="75"/>
        <v>22125.8655</v>
      </c>
      <c r="K101" s="12">
        <f t="shared" si="76"/>
        <v>3.6905640000000002</v>
      </c>
    </row>
    <row r="102" spans="1:11">
      <c r="A102" s="12">
        <v>10</v>
      </c>
      <c r="B102" s="12" t="str">
        <f t="shared" si="73"/>
        <v>Gas_Steam_Turbine_Cogen</v>
      </c>
      <c r="C102" s="12">
        <v>2045</v>
      </c>
      <c r="D102" s="12">
        <v>2004</v>
      </c>
      <c r="E102" s="39">
        <v>1.1678999999999999</v>
      </c>
      <c r="F102" s="12">
        <f t="shared" si="70"/>
        <v>297000</v>
      </c>
      <c r="G102" s="12">
        <f t="shared" si="71"/>
        <v>18945</v>
      </c>
      <c r="H102" s="12">
        <f t="shared" si="72"/>
        <v>3.16</v>
      </c>
      <c r="I102" s="12">
        <f t="shared" si="74"/>
        <v>346866.3</v>
      </c>
      <c r="J102" s="12">
        <f t="shared" si="75"/>
        <v>22125.8655</v>
      </c>
      <c r="K102" s="12">
        <f t="shared" si="76"/>
        <v>3.6905640000000002</v>
      </c>
    </row>
    <row r="103" spans="1:11">
      <c r="A103" s="12">
        <v>10</v>
      </c>
      <c r="B103" s="12" t="str">
        <f t="shared" si="73"/>
        <v>Gas_Steam_Turbine_Cogen</v>
      </c>
      <c r="C103" s="12">
        <v>2050</v>
      </c>
      <c r="D103" s="12">
        <v>2004</v>
      </c>
      <c r="E103" s="39">
        <v>1.1678999999999999</v>
      </c>
      <c r="F103" s="12">
        <f t="shared" si="70"/>
        <v>297000</v>
      </c>
      <c r="G103" s="12">
        <f t="shared" si="71"/>
        <v>18945</v>
      </c>
      <c r="H103" s="12">
        <f t="shared" si="72"/>
        <v>3.16</v>
      </c>
      <c r="I103" s="12">
        <f t="shared" si="74"/>
        <v>346866.3</v>
      </c>
      <c r="J103" s="12">
        <f t="shared" si="75"/>
        <v>22125.8655</v>
      </c>
      <c r="K103" s="12">
        <f t="shared" si="76"/>
        <v>3.6905640000000002</v>
      </c>
    </row>
    <row r="104" spans="1:11">
      <c r="A104" s="12">
        <v>10</v>
      </c>
      <c r="B104" s="12" t="str">
        <f>heat_rates!A19</f>
        <v>Gas_Steam_Turbine_Cogen_CCS</v>
      </c>
      <c r="C104" s="12">
        <v>2020</v>
      </c>
      <c r="D104" s="12">
        <v>2004</v>
      </c>
      <c r="E104" s="39">
        <v>1.1678999999999999</v>
      </c>
      <c r="G104" s="12"/>
      <c r="I104" s="12">
        <f>I97 + (I34-I18)</f>
        <v>2104566.2999999998</v>
      </c>
      <c r="J104" s="12">
        <f>J97 + (J34-J18)</f>
        <v>30558.640500000001</v>
      </c>
      <c r="K104" s="12">
        <f>K27-K9+K$93</f>
        <v>9.5774640000000009</v>
      </c>
    </row>
    <row r="105" spans="1:11">
      <c r="A105" s="12">
        <v>10</v>
      </c>
      <c r="B105" s="12" t="str">
        <f>B104</f>
        <v>Gas_Steam_Turbine_Cogen_CCS</v>
      </c>
      <c r="C105" s="12">
        <v>2025</v>
      </c>
      <c r="D105" s="12">
        <v>2004</v>
      </c>
      <c r="E105" s="39">
        <v>1.1678999999999999</v>
      </c>
      <c r="F105" s="12"/>
      <c r="G105" s="12"/>
      <c r="I105" s="12">
        <f t="shared" ref="I105:J110" si="77">I98 + (I35-I19)</f>
        <v>2104566.2999999998</v>
      </c>
      <c r="J105" s="12">
        <f t="shared" si="77"/>
        <v>30558.640500000001</v>
      </c>
      <c r="K105" s="12">
        <f t="shared" ref="K105:K110" si="78">K28-K10+K$93</f>
        <v>9.5774640000000009</v>
      </c>
    </row>
    <row r="106" spans="1:11">
      <c r="A106" s="12">
        <v>10</v>
      </c>
      <c r="B106" s="12" t="str">
        <f t="shared" ref="B106:B110" si="79">B105</f>
        <v>Gas_Steam_Turbine_Cogen_CCS</v>
      </c>
      <c r="C106" s="12">
        <v>2030</v>
      </c>
      <c r="D106" s="12">
        <v>2004</v>
      </c>
      <c r="E106" s="39">
        <v>1.1678999999999999</v>
      </c>
      <c r="F106" s="12"/>
      <c r="G106" s="12"/>
      <c r="I106" s="12">
        <f t="shared" si="77"/>
        <v>2104566.2999999998</v>
      </c>
      <c r="J106" s="12">
        <f t="shared" si="77"/>
        <v>30558.640500000001</v>
      </c>
      <c r="K106" s="12">
        <f t="shared" si="78"/>
        <v>9.5774640000000009</v>
      </c>
    </row>
    <row r="107" spans="1:11">
      <c r="A107" s="12">
        <v>10</v>
      </c>
      <c r="B107" s="12" t="str">
        <f t="shared" si="79"/>
        <v>Gas_Steam_Turbine_Cogen_CCS</v>
      </c>
      <c r="C107" s="12">
        <v>2035</v>
      </c>
      <c r="D107" s="12">
        <v>2004</v>
      </c>
      <c r="E107" s="39">
        <v>1.1678999999999999</v>
      </c>
      <c r="F107" s="12"/>
      <c r="G107" s="12"/>
      <c r="I107" s="12">
        <f t="shared" si="77"/>
        <v>2104566.2999999998</v>
      </c>
      <c r="J107" s="12">
        <f t="shared" si="77"/>
        <v>30558.640500000001</v>
      </c>
      <c r="K107" s="12">
        <f t="shared" si="78"/>
        <v>9.5774640000000009</v>
      </c>
    </row>
    <row r="108" spans="1:11">
      <c r="A108" s="12">
        <v>10</v>
      </c>
      <c r="B108" s="12" t="str">
        <f t="shared" si="79"/>
        <v>Gas_Steam_Turbine_Cogen_CCS</v>
      </c>
      <c r="C108" s="12">
        <v>2040</v>
      </c>
      <c r="D108" s="12">
        <v>2004</v>
      </c>
      <c r="E108" s="39">
        <v>1.1678999999999999</v>
      </c>
      <c r="F108" s="12"/>
      <c r="G108" s="12"/>
      <c r="I108" s="12">
        <f t="shared" si="77"/>
        <v>2104566.2999999998</v>
      </c>
      <c r="J108" s="12">
        <f t="shared" si="77"/>
        <v>30558.640500000001</v>
      </c>
      <c r="K108" s="12">
        <f t="shared" si="78"/>
        <v>9.5774640000000009</v>
      </c>
    </row>
    <row r="109" spans="1:11">
      <c r="A109" s="12">
        <v>10</v>
      </c>
      <c r="B109" s="12" t="str">
        <f t="shared" si="79"/>
        <v>Gas_Steam_Turbine_Cogen_CCS</v>
      </c>
      <c r="C109" s="12">
        <v>2045</v>
      </c>
      <c r="D109" s="12">
        <v>2004</v>
      </c>
      <c r="E109" s="39">
        <v>1.1678999999999999</v>
      </c>
      <c r="F109" s="12"/>
      <c r="G109" s="12"/>
      <c r="I109" s="12">
        <f t="shared" si="77"/>
        <v>2104566.2999999998</v>
      </c>
      <c r="J109" s="12">
        <f t="shared" si="77"/>
        <v>30558.640500000001</v>
      </c>
      <c r="K109" s="12">
        <f t="shared" si="78"/>
        <v>9.5774640000000009</v>
      </c>
    </row>
    <row r="110" spans="1:11">
      <c r="A110" s="12">
        <v>10</v>
      </c>
      <c r="B110" s="12" t="str">
        <f t="shared" si="79"/>
        <v>Gas_Steam_Turbine_Cogen_CCS</v>
      </c>
      <c r="C110" s="12">
        <v>2050</v>
      </c>
      <c r="D110" s="12">
        <v>2004</v>
      </c>
      <c r="E110" s="39">
        <v>1.1678999999999999</v>
      </c>
      <c r="F110" s="12"/>
      <c r="G110" s="12"/>
      <c r="I110" s="12">
        <f t="shared" si="77"/>
        <v>2104566.2999999998</v>
      </c>
      <c r="J110" s="12">
        <f t="shared" si="77"/>
        <v>30558.640500000001</v>
      </c>
      <c r="K110" s="12">
        <f t="shared" si="78"/>
        <v>9.5774640000000009</v>
      </c>
    </row>
    <row r="111" spans="1:11">
      <c r="A111" s="12">
        <v>10</v>
      </c>
      <c r="B111" s="12" t="str">
        <f>heat_rates!A22</f>
        <v>DistillateFuelOil_Combustion_Turbine_EP</v>
      </c>
      <c r="C111" s="12"/>
      <c r="D111" s="12">
        <v>2009</v>
      </c>
      <c r="E111" s="12">
        <f t="shared" ref="E111:H112" si="80">E59</f>
        <v>0.93</v>
      </c>
      <c r="F111">
        <f t="shared" si="80"/>
        <v>671000</v>
      </c>
      <c r="G111" s="12">
        <f t="shared" si="80"/>
        <v>5260</v>
      </c>
      <c r="H111" s="12">
        <f t="shared" si="80"/>
        <v>29.9</v>
      </c>
      <c r="I111" s="12">
        <f t="shared" si="74"/>
        <v>624030</v>
      </c>
      <c r="J111" s="12">
        <f t="shared" si="75"/>
        <v>4891.8</v>
      </c>
      <c r="K111" s="12">
        <f t="shared" si="76"/>
        <v>27.806999999999999</v>
      </c>
    </row>
    <row r="112" spans="1:11">
      <c r="A112" s="12">
        <v>10</v>
      </c>
      <c r="B112" s="12" t="str">
        <f>heat_rates!A23</f>
        <v>DistillateFuelOil_Internal_Combustion_Engine_EP</v>
      </c>
      <c r="C112" s="12"/>
      <c r="D112" s="12">
        <v>2009</v>
      </c>
      <c r="E112" s="12">
        <f t="shared" si="80"/>
        <v>0.93</v>
      </c>
      <c r="F112" s="12">
        <f t="shared" si="80"/>
        <v>503250</v>
      </c>
      <c r="G112" s="12">
        <f t="shared" si="80"/>
        <v>3945</v>
      </c>
      <c r="H112" s="12">
        <f t="shared" si="80"/>
        <v>29.9</v>
      </c>
      <c r="I112" s="12">
        <f t="shared" si="74"/>
        <v>468022.5</v>
      </c>
      <c r="J112" s="12">
        <f t="shared" si="75"/>
        <v>3668.8500000000004</v>
      </c>
      <c r="K112" s="12">
        <f t="shared" si="76"/>
        <v>27.806999999999999</v>
      </c>
    </row>
    <row r="113" spans="1:11">
      <c r="A113" s="12">
        <v>10</v>
      </c>
      <c r="B113" t="str">
        <f>heat_rates!A24</f>
        <v>Coal_Steam_Turbine</v>
      </c>
      <c r="C113">
        <v>2010</v>
      </c>
      <c r="D113" s="12">
        <v>2009</v>
      </c>
      <c r="E113">
        <v>0.93</v>
      </c>
      <c r="F113">
        <v>2890000</v>
      </c>
      <c r="G113">
        <v>23000</v>
      </c>
      <c r="H113">
        <v>3.71</v>
      </c>
      <c r="I113" s="12">
        <f t="shared" ref="I113:I121" si="81">F113*$E113</f>
        <v>2687700</v>
      </c>
      <c r="J113" s="12">
        <f t="shared" ref="J113:J121" si="82">G113*$E113</f>
        <v>21390</v>
      </c>
      <c r="K113" s="12">
        <f t="shared" ref="K113:K121" si="83">H113*$E113</f>
        <v>3.4503000000000004</v>
      </c>
    </row>
    <row r="114" spans="1:11">
      <c r="A114" s="12">
        <v>10</v>
      </c>
      <c r="B114" t="str">
        <f>B113</f>
        <v>Coal_Steam_Turbine</v>
      </c>
      <c r="C114">
        <v>2015</v>
      </c>
      <c r="D114" s="12">
        <v>2009</v>
      </c>
      <c r="E114" s="12">
        <v>0.93</v>
      </c>
      <c r="F114" s="12">
        <v>2890000</v>
      </c>
      <c r="G114" s="12">
        <v>23000</v>
      </c>
      <c r="H114" s="12">
        <v>3.71</v>
      </c>
      <c r="I114" s="12">
        <f t="shared" si="81"/>
        <v>2687700</v>
      </c>
      <c r="J114" s="12">
        <f t="shared" si="82"/>
        <v>21390</v>
      </c>
      <c r="K114" s="12">
        <f t="shared" si="83"/>
        <v>3.4503000000000004</v>
      </c>
    </row>
    <row r="115" spans="1:11">
      <c r="A115" s="12">
        <v>10</v>
      </c>
      <c r="B115" s="12" t="str">
        <f t="shared" ref="B115:B121" si="84">B114</f>
        <v>Coal_Steam_Turbine</v>
      </c>
      <c r="C115" s="12">
        <v>2020</v>
      </c>
      <c r="D115" s="12">
        <v>2009</v>
      </c>
      <c r="E115" s="12">
        <v>0.93</v>
      </c>
      <c r="F115" s="12">
        <v>2890000</v>
      </c>
      <c r="G115" s="12">
        <v>23000</v>
      </c>
      <c r="H115" s="12">
        <v>3.71</v>
      </c>
      <c r="I115" s="12">
        <f t="shared" si="81"/>
        <v>2687700</v>
      </c>
      <c r="J115" s="12">
        <f t="shared" si="82"/>
        <v>21390</v>
      </c>
      <c r="K115" s="12">
        <f t="shared" si="83"/>
        <v>3.4503000000000004</v>
      </c>
    </row>
    <row r="116" spans="1:11">
      <c r="A116" s="12">
        <v>10</v>
      </c>
      <c r="B116" s="12" t="str">
        <f t="shared" si="84"/>
        <v>Coal_Steam_Turbine</v>
      </c>
      <c r="C116" s="12">
        <v>2025</v>
      </c>
      <c r="D116" s="12">
        <v>2009</v>
      </c>
      <c r="E116" s="12">
        <v>0.93</v>
      </c>
      <c r="F116" s="12">
        <v>2890000</v>
      </c>
      <c r="G116" s="12">
        <v>23000</v>
      </c>
      <c r="H116" s="12">
        <v>3.71</v>
      </c>
      <c r="I116" s="12">
        <f t="shared" si="81"/>
        <v>2687700</v>
      </c>
      <c r="J116" s="12">
        <f t="shared" si="82"/>
        <v>21390</v>
      </c>
      <c r="K116" s="12">
        <f t="shared" si="83"/>
        <v>3.4503000000000004</v>
      </c>
    </row>
    <row r="117" spans="1:11">
      <c r="A117" s="12">
        <v>10</v>
      </c>
      <c r="B117" s="12" t="str">
        <f t="shared" si="84"/>
        <v>Coal_Steam_Turbine</v>
      </c>
      <c r="C117" s="12">
        <v>2030</v>
      </c>
      <c r="D117" s="12">
        <v>2009</v>
      </c>
      <c r="E117" s="12">
        <v>0.93</v>
      </c>
      <c r="F117" s="12">
        <v>2890000</v>
      </c>
      <c r="G117" s="12">
        <v>23000</v>
      </c>
      <c r="H117" s="12">
        <v>3.71</v>
      </c>
      <c r="I117" s="12">
        <f t="shared" si="81"/>
        <v>2687700</v>
      </c>
      <c r="J117" s="12">
        <f t="shared" si="82"/>
        <v>21390</v>
      </c>
      <c r="K117" s="12">
        <f t="shared" si="83"/>
        <v>3.4503000000000004</v>
      </c>
    </row>
    <row r="118" spans="1:11">
      <c r="A118" s="12">
        <v>10</v>
      </c>
      <c r="B118" s="12" t="str">
        <f t="shared" si="84"/>
        <v>Coal_Steam_Turbine</v>
      </c>
      <c r="C118" s="12">
        <v>2035</v>
      </c>
      <c r="D118" s="12">
        <v>2009</v>
      </c>
      <c r="E118" s="12">
        <v>0.93</v>
      </c>
      <c r="F118" s="12">
        <v>2890000</v>
      </c>
      <c r="G118" s="12">
        <v>23000</v>
      </c>
      <c r="H118" s="12">
        <v>3.71</v>
      </c>
      <c r="I118" s="12">
        <f t="shared" si="81"/>
        <v>2687700</v>
      </c>
      <c r="J118" s="12">
        <f t="shared" si="82"/>
        <v>21390</v>
      </c>
      <c r="K118" s="12">
        <f t="shared" si="83"/>
        <v>3.4503000000000004</v>
      </c>
    </row>
    <row r="119" spans="1:11">
      <c r="A119" s="12">
        <v>10</v>
      </c>
      <c r="B119" s="12" t="str">
        <f t="shared" si="84"/>
        <v>Coal_Steam_Turbine</v>
      </c>
      <c r="C119" s="12">
        <v>2040</v>
      </c>
      <c r="D119" s="12">
        <v>2009</v>
      </c>
      <c r="E119" s="12">
        <v>0.93</v>
      </c>
      <c r="F119" s="12">
        <v>2890000</v>
      </c>
      <c r="G119" s="12">
        <v>23000</v>
      </c>
      <c r="H119" s="12">
        <v>3.71</v>
      </c>
      <c r="I119" s="12">
        <f t="shared" si="81"/>
        <v>2687700</v>
      </c>
      <c r="J119" s="12">
        <f t="shared" si="82"/>
        <v>21390</v>
      </c>
      <c r="K119" s="12">
        <f t="shared" si="83"/>
        <v>3.4503000000000004</v>
      </c>
    </row>
    <row r="120" spans="1:11">
      <c r="A120" s="12">
        <v>10</v>
      </c>
      <c r="B120" s="12" t="str">
        <f t="shared" si="84"/>
        <v>Coal_Steam_Turbine</v>
      </c>
      <c r="C120" s="12">
        <v>2045</v>
      </c>
      <c r="D120" s="12">
        <v>2009</v>
      </c>
      <c r="E120" s="12">
        <v>0.93</v>
      </c>
      <c r="F120" s="12">
        <v>2890000</v>
      </c>
      <c r="G120" s="12">
        <v>23000</v>
      </c>
      <c r="H120" s="12">
        <v>3.71</v>
      </c>
      <c r="I120" s="12">
        <f t="shared" si="81"/>
        <v>2687700</v>
      </c>
      <c r="J120" s="12">
        <f t="shared" si="82"/>
        <v>21390</v>
      </c>
      <c r="K120" s="12">
        <f t="shared" si="83"/>
        <v>3.4503000000000004</v>
      </c>
    </row>
    <row r="121" spans="1:11">
      <c r="A121" s="12">
        <v>10</v>
      </c>
      <c r="B121" s="12" t="str">
        <f t="shared" si="84"/>
        <v>Coal_Steam_Turbine</v>
      </c>
      <c r="C121" s="12">
        <v>2050</v>
      </c>
      <c r="D121" s="12">
        <v>2009</v>
      </c>
      <c r="E121" s="12">
        <v>0.93</v>
      </c>
      <c r="F121" s="12">
        <v>2890000</v>
      </c>
      <c r="G121" s="12">
        <v>23000</v>
      </c>
      <c r="H121" s="12">
        <v>3.71</v>
      </c>
      <c r="I121" s="12">
        <f t="shared" si="81"/>
        <v>2687700</v>
      </c>
      <c r="J121" s="12">
        <f t="shared" si="82"/>
        <v>21390</v>
      </c>
      <c r="K121" s="12">
        <f t="shared" si="83"/>
        <v>3.4503000000000004</v>
      </c>
    </row>
    <row r="122" spans="1:11">
      <c r="A122" s="12">
        <v>10</v>
      </c>
      <c r="B122" s="12" t="str">
        <f>heat_rates!A25</f>
        <v>Coal_Steam_Turbine_CCS</v>
      </c>
      <c r="C122" s="12">
        <v>2020</v>
      </c>
      <c r="D122" s="12">
        <v>2009</v>
      </c>
      <c r="E122" s="12">
        <v>0.93</v>
      </c>
      <c r="F122">
        <f>5640000</f>
        <v>5640000</v>
      </c>
      <c r="G122">
        <v>35200</v>
      </c>
      <c r="H122">
        <v>6.02</v>
      </c>
      <c r="I122" s="12">
        <f t="shared" ref="I122:I129" si="85">F122*$E122</f>
        <v>5245200</v>
      </c>
      <c r="J122" s="12">
        <f t="shared" ref="J122:J129" si="86">G122*$E122</f>
        <v>32736</v>
      </c>
      <c r="K122" s="12">
        <f t="shared" ref="K122:K129" si="87">H122*$E122</f>
        <v>5.5986000000000002</v>
      </c>
    </row>
    <row r="123" spans="1:11">
      <c r="A123" s="12">
        <v>10</v>
      </c>
      <c r="B123" t="str">
        <f>B122</f>
        <v>Coal_Steam_Turbine_CCS</v>
      </c>
      <c r="C123">
        <v>2025</v>
      </c>
      <c r="D123" s="12">
        <v>2009</v>
      </c>
      <c r="E123" s="12">
        <v>0.93</v>
      </c>
      <c r="F123" s="12">
        <f t="shared" ref="F123:F128" si="88">5640000</f>
        <v>5640000</v>
      </c>
      <c r="G123" s="12">
        <v>35200</v>
      </c>
      <c r="H123" s="12">
        <v>6.02</v>
      </c>
      <c r="I123" s="12">
        <f t="shared" si="85"/>
        <v>5245200</v>
      </c>
      <c r="J123" s="12">
        <f t="shared" si="86"/>
        <v>32736</v>
      </c>
      <c r="K123" s="12">
        <f t="shared" si="87"/>
        <v>5.5986000000000002</v>
      </c>
    </row>
    <row r="124" spans="1:11">
      <c r="A124" s="12">
        <v>10</v>
      </c>
      <c r="B124" s="12" t="str">
        <f t="shared" ref="B124:B128" si="89">B123</f>
        <v>Coal_Steam_Turbine_CCS</v>
      </c>
      <c r="C124" s="12">
        <v>2030</v>
      </c>
      <c r="D124" s="12">
        <v>2009</v>
      </c>
      <c r="E124" s="12">
        <v>0.93</v>
      </c>
      <c r="F124" s="12">
        <f t="shared" si="88"/>
        <v>5640000</v>
      </c>
      <c r="G124" s="12">
        <v>35200</v>
      </c>
      <c r="H124" s="12">
        <v>6.02</v>
      </c>
      <c r="I124" s="12">
        <f t="shared" si="85"/>
        <v>5245200</v>
      </c>
      <c r="J124" s="12">
        <f t="shared" si="86"/>
        <v>32736</v>
      </c>
      <c r="K124" s="12">
        <f t="shared" si="87"/>
        <v>5.5986000000000002</v>
      </c>
    </row>
    <row r="125" spans="1:11">
      <c r="A125" s="12">
        <v>10</v>
      </c>
      <c r="B125" s="12" t="str">
        <f t="shared" si="89"/>
        <v>Coal_Steam_Turbine_CCS</v>
      </c>
      <c r="C125" s="12">
        <v>2035</v>
      </c>
      <c r="D125" s="12">
        <v>2009</v>
      </c>
      <c r="E125" s="12">
        <v>0.93</v>
      </c>
      <c r="F125" s="12">
        <f t="shared" si="88"/>
        <v>5640000</v>
      </c>
      <c r="G125" s="12">
        <v>35200</v>
      </c>
      <c r="H125" s="12">
        <v>6.02</v>
      </c>
      <c r="I125" s="12">
        <f t="shared" si="85"/>
        <v>5245200</v>
      </c>
      <c r="J125" s="12">
        <f t="shared" si="86"/>
        <v>32736</v>
      </c>
      <c r="K125" s="12">
        <f t="shared" si="87"/>
        <v>5.5986000000000002</v>
      </c>
    </row>
    <row r="126" spans="1:11">
      <c r="A126" s="12">
        <v>10</v>
      </c>
      <c r="B126" s="12" t="str">
        <f t="shared" si="89"/>
        <v>Coal_Steam_Turbine_CCS</v>
      </c>
      <c r="C126" s="12">
        <v>2040</v>
      </c>
      <c r="D126" s="12">
        <v>2009</v>
      </c>
      <c r="E126" s="12">
        <v>0.93</v>
      </c>
      <c r="F126" s="12">
        <f t="shared" si="88"/>
        <v>5640000</v>
      </c>
      <c r="G126" s="12">
        <v>35200</v>
      </c>
      <c r="H126" s="12">
        <v>6.02</v>
      </c>
      <c r="I126" s="12">
        <f t="shared" si="85"/>
        <v>5245200</v>
      </c>
      <c r="J126" s="12">
        <f t="shared" si="86"/>
        <v>32736</v>
      </c>
      <c r="K126" s="12">
        <f t="shared" si="87"/>
        <v>5.5986000000000002</v>
      </c>
    </row>
    <row r="127" spans="1:11">
      <c r="A127" s="12">
        <v>10</v>
      </c>
      <c r="B127" s="12" t="str">
        <f t="shared" si="89"/>
        <v>Coal_Steam_Turbine_CCS</v>
      </c>
      <c r="C127" s="12">
        <v>2045</v>
      </c>
      <c r="D127" s="12">
        <v>2009</v>
      </c>
      <c r="E127" s="12">
        <v>0.93</v>
      </c>
      <c r="F127" s="12">
        <f t="shared" si="88"/>
        <v>5640000</v>
      </c>
      <c r="G127" s="12">
        <v>35200</v>
      </c>
      <c r="H127" s="12">
        <v>6.02</v>
      </c>
      <c r="I127" s="12">
        <f t="shared" si="85"/>
        <v>5245200</v>
      </c>
      <c r="J127" s="12">
        <f t="shared" si="86"/>
        <v>32736</v>
      </c>
      <c r="K127" s="12">
        <f t="shared" si="87"/>
        <v>5.5986000000000002</v>
      </c>
    </row>
    <row r="128" spans="1:11">
      <c r="A128" s="12">
        <v>10</v>
      </c>
      <c r="B128" s="12" t="str">
        <f t="shared" si="89"/>
        <v>Coal_Steam_Turbine_CCS</v>
      </c>
      <c r="C128" s="12">
        <v>2050</v>
      </c>
      <c r="D128" s="12">
        <v>2009</v>
      </c>
      <c r="E128" s="12">
        <v>0.93</v>
      </c>
      <c r="F128" s="12">
        <f t="shared" si="88"/>
        <v>5640000</v>
      </c>
      <c r="G128" s="12">
        <v>35200</v>
      </c>
      <c r="H128" s="12">
        <v>6.02</v>
      </c>
      <c r="I128" s="12">
        <f t="shared" si="85"/>
        <v>5245200</v>
      </c>
      <c r="J128" s="12">
        <f t="shared" si="86"/>
        <v>32736</v>
      </c>
      <c r="K128" s="12">
        <f t="shared" si="87"/>
        <v>5.5986000000000002</v>
      </c>
    </row>
    <row r="129" spans="1:11">
      <c r="A129" s="12">
        <v>10</v>
      </c>
      <c r="B129" t="str">
        <f>heat_rates!A26</f>
        <v>Coal_Steam_Turbine_Cogen</v>
      </c>
      <c r="C129">
        <v>2010</v>
      </c>
      <c r="D129" s="12">
        <v>2009</v>
      </c>
      <c r="E129" s="12">
        <v>0.93</v>
      </c>
      <c r="F129">
        <f>F113*0.75</f>
        <v>2167500</v>
      </c>
      <c r="G129" s="12">
        <f>G113*0.75</f>
        <v>17250</v>
      </c>
      <c r="H129">
        <f>H113</f>
        <v>3.71</v>
      </c>
      <c r="I129" s="12">
        <f t="shared" si="85"/>
        <v>2015775</v>
      </c>
      <c r="J129" s="12">
        <f t="shared" si="86"/>
        <v>16042.5</v>
      </c>
      <c r="K129" s="12">
        <f t="shared" si="87"/>
        <v>3.4503000000000004</v>
      </c>
    </row>
    <row r="130" spans="1:11">
      <c r="A130" s="12">
        <v>10</v>
      </c>
      <c r="B130" t="str">
        <f>B129</f>
        <v>Coal_Steam_Turbine_Cogen</v>
      </c>
      <c r="C130">
        <v>2015</v>
      </c>
      <c r="D130" s="12">
        <v>2009</v>
      </c>
      <c r="E130" s="12">
        <v>0.93</v>
      </c>
      <c r="F130" s="12">
        <f t="shared" ref="F130:G130" si="90">F114*0.75</f>
        <v>2167500</v>
      </c>
      <c r="G130" s="12">
        <f t="shared" si="90"/>
        <v>17250</v>
      </c>
      <c r="H130" s="12">
        <f t="shared" ref="H130:H137" si="91">H114</f>
        <v>3.71</v>
      </c>
      <c r="I130" s="12">
        <f t="shared" ref="I130:I149" si="92">F130*$E130</f>
        <v>2015775</v>
      </c>
      <c r="J130" s="12">
        <f t="shared" ref="J130:J149" si="93">G130*$E130</f>
        <v>16042.5</v>
      </c>
      <c r="K130" s="12">
        <f t="shared" ref="K130:K149" si="94">H130*$E130</f>
        <v>3.4503000000000004</v>
      </c>
    </row>
    <row r="131" spans="1:11">
      <c r="A131" s="12">
        <v>10</v>
      </c>
      <c r="B131" s="12" t="str">
        <f t="shared" ref="B131:B137" si="95">B130</f>
        <v>Coal_Steam_Turbine_Cogen</v>
      </c>
      <c r="C131" s="12">
        <v>2020</v>
      </c>
      <c r="D131" s="12">
        <v>2009</v>
      </c>
      <c r="E131" s="12">
        <v>0.93</v>
      </c>
      <c r="F131" s="12">
        <f t="shared" ref="F131:G131" si="96">F115*0.75</f>
        <v>2167500</v>
      </c>
      <c r="G131" s="12">
        <f t="shared" si="96"/>
        <v>17250</v>
      </c>
      <c r="H131" s="12">
        <f t="shared" si="91"/>
        <v>3.71</v>
      </c>
      <c r="I131" s="12">
        <f t="shared" si="92"/>
        <v>2015775</v>
      </c>
      <c r="J131" s="12">
        <f t="shared" si="93"/>
        <v>16042.5</v>
      </c>
      <c r="K131" s="12">
        <f t="shared" si="94"/>
        <v>3.4503000000000004</v>
      </c>
    </row>
    <row r="132" spans="1:11">
      <c r="A132" s="12">
        <v>10</v>
      </c>
      <c r="B132" s="12" t="str">
        <f t="shared" si="95"/>
        <v>Coal_Steam_Turbine_Cogen</v>
      </c>
      <c r="C132" s="12">
        <v>2025</v>
      </c>
      <c r="D132" s="12">
        <v>2009</v>
      </c>
      <c r="E132" s="12">
        <v>0.93</v>
      </c>
      <c r="F132" s="12">
        <f t="shared" ref="F132:G132" si="97">F116*0.75</f>
        <v>2167500</v>
      </c>
      <c r="G132" s="12">
        <f t="shared" si="97"/>
        <v>17250</v>
      </c>
      <c r="H132" s="12">
        <f t="shared" si="91"/>
        <v>3.71</v>
      </c>
      <c r="I132" s="12">
        <f t="shared" si="92"/>
        <v>2015775</v>
      </c>
      <c r="J132" s="12">
        <f t="shared" si="93"/>
        <v>16042.5</v>
      </c>
      <c r="K132" s="12">
        <f t="shared" si="94"/>
        <v>3.4503000000000004</v>
      </c>
    </row>
    <row r="133" spans="1:11">
      <c r="A133" s="12">
        <v>10</v>
      </c>
      <c r="B133" s="12" t="str">
        <f t="shared" si="95"/>
        <v>Coal_Steam_Turbine_Cogen</v>
      </c>
      <c r="C133" s="12">
        <v>2030</v>
      </c>
      <c r="D133" s="12">
        <v>2009</v>
      </c>
      <c r="E133" s="12">
        <v>0.93</v>
      </c>
      <c r="F133" s="12">
        <f t="shared" ref="F133:G133" si="98">F117*0.75</f>
        <v>2167500</v>
      </c>
      <c r="G133" s="12">
        <f t="shared" si="98"/>
        <v>17250</v>
      </c>
      <c r="H133" s="12">
        <f t="shared" si="91"/>
        <v>3.71</v>
      </c>
      <c r="I133" s="12">
        <f t="shared" si="92"/>
        <v>2015775</v>
      </c>
      <c r="J133" s="12">
        <f t="shared" si="93"/>
        <v>16042.5</v>
      </c>
      <c r="K133" s="12">
        <f t="shared" si="94"/>
        <v>3.4503000000000004</v>
      </c>
    </row>
    <row r="134" spans="1:11">
      <c r="A134" s="12">
        <v>10</v>
      </c>
      <c r="B134" s="12" t="str">
        <f t="shared" si="95"/>
        <v>Coal_Steam_Turbine_Cogen</v>
      </c>
      <c r="C134" s="12">
        <v>2035</v>
      </c>
      <c r="D134" s="12">
        <v>2009</v>
      </c>
      <c r="E134" s="12">
        <v>0.93</v>
      </c>
      <c r="F134" s="12">
        <f t="shared" ref="F134:G134" si="99">F118*0.75</f>
        <v>2167500</v>
      </c>
      <c r="G134" s="12">
        <f t="shared" si="99"/>
        <v>17250</v>
      </c>
      <c r="H134" s="12">
        <f t="shared" si="91"/>
        <v>3.71</v>
      </c>
      <c r="I134" s="12">
        <f t="shared" si="92"/>
        <v>2015775</v>
      </c>
      <c r="J134" s="12">
        <f t="shared" si="93"/>
        <v>16042.5</v>
      </c>
      <c r="K134" s="12">
        <f t="shared" si="94"/>
        <v>3.4503000000000004</v>
      </c>
    </row>
    <row r="135" spans="1:11">
      <c r="A135" s="12">
        <v>10</v>
      </c>
      <c r="B135" s="12" t="str">
        <f t="shared" si="95"/>
        <v>Coal_Steam_Turbine_Cogen</v>
      </c>
      <c r="C135" s="12">
        <v>2040</v>
      </c>
      <c r="D135" s="12">
        <v>2009</v>
      </c>
      <c r="E135" s="12">
        <v>0.93</v>
      </c>
      <c r="F135" s="12">
        <f t="shared" ref="F135:G135" si="100">F119*0.75</f>
        <v>2167500</v>
      </c>
      <c r="G135" s="12">
        <f t="shared" si="100"/>
        <v>17250</v>
      </c>
      <c r="H135" s="12">
        <f t="shared" si="91"/>
        <v>3.71</v>
      </c>
      <c r="I135" s="12">
        <f t="shared" si="92"/>
        <v>2015775</v>
      </c>
      <c r="J135" s="12">
        <f t="shared" si="93"/>
        <v>16042.5</v>
      </c>
      <c r="K135" s="12">
        <f t="shared" si="94"/>
        <v>3.4503000000000004</v>
      </c>
    </row>
    <row r="136" spans="1:11">
      <c r="A136" s="12">
        <v>10</v>
      </c>
      <c r="B136" s="12" t="str">
        <f t="shared" si="95"/>
        <v>Coal_Steam_Turbine_Cogen</v>
      </c>
      <c r="C136" s="12">
        <v>2045</v>
      </c>
      <c r="D136" s="12">
        <v>2009</v>
      </c>
      <c r="E136" s="12">
        <v>0.93</v>
      </c>
      <c r="F136" s="12">
        <f t="shared" ref="F136:G136" si="101">F120*0.75</f>
        <v>2167500</v>
      </c>
      <c r="G136" s="12">
        <f t="shared" si="101"/>
        <v>17250</v>
      </c>
      <c r="H136" s="12">
        <f t="shared" si="91"/>
        <v>3.71</v>
      </c>
      <c r="I136" s="12">
        <f t="shared" si="92"/>
        <v>2015775</v>
      </c>
      <c r="J136" s="12">
        <f t="shared" si="93"/>
        <v>16042.5</v>
      </c>
      <c r="K136" s="12">
        <f t="shared" si="94"/>
        <v>3.4503000000000004</v>
      </c>
    </row>
    <row r="137" spans="1:11">
      <c r="A137" s="12">
        <v>10</v>
      </c>
      <c r="B137" s="12" t="str">
        <f t="shared" si="95"/>
        <v>Coal_Steam_Turbine_Cogen</v>
      </c>
      <c r="C137" s="12">
        <v>2050</v>
      </c>
      <c r="D137" s="12">
        <v>2009</v>
      </c>
      <c r="E137" s="12">
        <v>0.93</v>
      </c>
      <c r="F137" s="12">
        <f t="shared" ref="F137:G137" si="102">F121*0.75</f>
        <v>2167500</v>
      </c>
      <c r="G137" s="12">
        <f t="shared" si="102"/>
        <v>17250</v>
      </c>
      <c r="H137" s="12">
        <f t="shared" si="91"/>
        <v>3.71</v>
      </c>
      <c r="I137" s="12">
        <f t="shared" si="92"/>
        <v>2015775</v>
      </c>
      <c r="J137" s="12">
        <f t="shared" si="93"/>
        <v>16042.5</v>
      </c>
      <c r="K137" s="12">
        <f t="shared" si="94"/>
        <v>3.4503000000000004</v>
      </c>
    </row>
    <row r="138" spans="1:11">
      <c r="A138" s="12">
        <v>10</v>
      </c>
      <c r="B138" t="str">
        <f>heat_rates!A27</f>
        <v>Coal_Steam_Turbine_Cogen_CCS</v>
      </c>
      <c r="C138">
        <v>2020</v>
      </c>
      <c r="D138" s="12">
        <v>2009</v>
      </c>
      <c r="E138" s="12">
        <v>0.93</v>
      </c>
      <c r="F138">
        <f>0.75*F122</f>
        <v>4230000</v>
      </c>
      <c r="G138" s="12">
        <f>0.75*G122</f>
        <v>26400</v>
      </c>
      <c r="H138">
        <f>H122</f>
        <v>6.02</v>
      </c>
      <c r="I138" s="12">
        <f t="shared" si="92"/>
        <v>3933900</v>
      </c>
      <c r="J138" s="12">
        <f t="shared" si="93"/>
        <v>24552</v>
      </c>
      <c r="K138" s="12">
        <f t="shared" si="94"/>
        <v>5.5986000000000002</v>
      </c>
    </row>
    <row r="139" spans="1:11">
      <c r="A139" s="12">
        <v>10</v>
      </c>
      <c r="B139" t="str">
        <f>B138</f>
        <v>Coal_Steam_Turbine_Cogen_CCS</v>
      </c>
      <c r="C139">
        <v>2025</v>
      </c>
      <c r="D139" s="12">
        <v>2009</v>
      </c>
      <c r="E139" s="12">
        <v>0.93</v>
      </c>
      <c r="F139" s="12">
        <f t="shared" ref="F139:G144" si="103">0.75*F123</f>
        <v>4230000</v>
      </c>
      <c r="G139" s="12">
        <f t="shared" si="103"/>
        <v>26400</v>
      </c>
      <c r="H139" s="12">
        <f t="shared" ref="H139:H144" si="104">H123</f>
        <v>6.02</v>
      </c>
      <c r="I139" s="12">
        <f t="shared" si="92"/>
        <v>3933900</v>
      </c>
      <c r="J139" s="12">
        <f t="shared" si="93"/>
        <v>24552</v>
      </c>
      <c r="K139" s="12">
        <f t="shared" si="94"/>
        <v>5.5986000000000002</v>
      </c>
    </row>
    <row r="140" spans="1:11">
      <c r="A140" s="12">
        <v>10</v>
      </c>
      <c r="B140" s="12" t="str">
        <f t="shared" ref="B140:B144" si="105">B139</f>
        <v>Coal_Steam_Turbine_Cogen_CCS</v>
      </c>
      <c r="C140" s="12">
        <v>2030</v>
      </c>
      <c r="D140" s="12">
        <v>2009</v>
      </c>
      <c r="E140" s="12">
        <v>0.93</v>
      </c>
      <c r="F140" s="12">
        <f t="shared" si="103"/>
        <v>4230000</v>
      </c>
      <c r="G140" s="12">
        <f t="shared" si="103"/>
        <v>26400</v>
      </c>
      <c r="H140" s="12">
        <f t="shared" si="104"/>
        <v>6.02</v>
      </c>
      <c r="I140" s="12">
        <f t="shared" si="92"/>
        <v>3933900</v>
      </c>
      <c r="J140" s="12">
        <f t="shared" si="93"/>
        <v>24552</v>
      </c>
      <c r="K140" s="12">
        <f t="shared" si="94"/>
        <v>5.5986000000000002</v>
      </c>
    </row>
    <row r="141" spans="1:11">
      <c r="A141" s="12">
        <v>10</v>
      </c>
      <c r="B141" s="12" t="str">
        <f t="shared" si="105"/>
        <v>Coal_Steam_Turbine_Cogen_CCS</v>
      </c>
      <c r="C141" s="12">
        <v>2035</v>
      </c>
      <c r="D141" s="12">
        <v>2009</v>
      </c>
      <c r="E141" s="12">
        <v>0.93</v>
      </c>
      <c r="F141" s="12">
        <f t="shared" si="103"/>
        <v>4230000</v>
      </c>
      <c r="G141" s="12">
        <f t="shared" si="103"/>
        <v>26400</v>
      </c>
      <c r="H141" s="12">
        <f t="shared" si="104"/>
        <v>6.02</v>
      </c>
      <c r="I141" s="12">
        <f t="shared" si="92"/>
        <v>3933900</v>
      </c>
      <c r="J141" s="12">
        <f t="shared" si="93"/>
        <v>24552</v>
      </c>
      <c r="K141" s="12">
        <f t="shared" si="94"/>
        <v>5.5986000000000002</v>
      </c>
    </row>
    <row r="142" spans="1:11">
      <c r="A142" s="12">
        <v>10</v>
      </c>
      <c r="B142" s="12" t="str">
        <f t="shared" si="105"/>
        <v>Coal_Steam_Turbine_Cogen_CCS</v>
      </c>
      <c r="C142" s="12">
        <v>2040</v>
      </c>
      <c r="D142" s="12">
        <v>2009</v>
      </c>
      <c r="E142" s="12">
        <v>0.93</v>
      </c>
      <c r="F142" s="12">
        <f t="shared" si="103"/>
        <v>4230000</v>
      </c>
      <c r="G142" s="12">
        <f t="shared" si="103"/>
        <v>26400</v>
      </c>
      <c r="H142" s="12">
        <f t="shared" si="104"/>
        <v>6.02</v>
      </c>
      <c r="I142" s="12">
        <f t="shared" si="92"/>
        <v>3933900</v>
      </c>
      <c r="J142" s="12">
        <f t="shared" si="93"/>
        <v>24552</v>
      </c>
      <c r="K142" s="12">
        <f t="shared" si="94"/>
        <v>5.5986000000000002</v>
      </c>
    </row>
    <row r="143" spans="1:11">
      <c r="A143" s="12">
        <v>10</v>
      </c>
      <c r="B143" s="12" t="str">
        <f t="shared" si="105"/>
        <v>Coal_Steam_Turbine_Cogen_CCS</v>
      </c>
      <c r="C143" s="12">
        <v>2045</v>
      </c>
      <c r="D143" s="12">
        <v>2009</v>
      </c>
      <c r="E143" s="12">
        <v>0.93</v>
      </c>
      <c r="F143" s="12">
        <f t="shared" si="103"/>
        <v>4230000</v>
      </c>
      <c r="G143" s="12">
        <f t="shared" si="103"/>
        <v>26400</v>
      </c>
      <c r="H143" s="12">
        <f t="shared" si="104"/>
        <v>6.02</v>
      </c>
      <c r="I143" s="12">
        <f t="shared" si="92"/>
        <v>3933900</v>
      </c>
      <c r="J143" s="12">
        <f t="shared" si="93"/>
        <v>24552</v>
      </c>
      <c r="K143" s="12">
        <f t="shared" si="94"/>
        <v>5.5986000000000002</v>
      </c>
    </row>
    <row r="144" spans="1:11">
      <c r="A144" s="12">
        <v>10</v>
      </c>
      <c r="B144" s="12" t="str">
        <f t="shared" si="105"/>
        <v>Coal_Steam_Turbine_Cogen_CCS</v>
      </c>
      <c r="C144" s="12">
        <v>2050</v>
      </c>
      <c r="D144" s="12">
        <v>2009</v>
      </c>
      <c r="E144" s="12">
        <v>0.93</v>
      </c>
      <c r="F144" s="12">
        <f t="shared" si="103"/>
        <v>4230000</v>
      </c>
      <c r="G144" s="12">
        <f t="shared" si="103"/>
        <v>26400</v>
      </c>
      <c r="H144" s="12">
        <f t="shared" si="104"/>
        <v>6.02</v>
      </c>
      <c r="I144" s="12">
        <f t="shared" si="92"/>
        <v>3933900</v>
      </c>
      <c r="J144" s="12">
        <f t="shared" si="93"/>
        <v>24552</v>
      </c>
      <c r="K144" s="12">
        <f t="shared" si="94"/>
        <v>5.5986000000000002</v>
      </c>
    </row>
    <row r="145" spans="1:11">
      <c r="A145" s="12">
        <v>10</v>
      </c>
      <c r="B145" s="12" t="str">
        <f>heat_rates!A28</f>
        <v>Coal_Steam_Turbine_EP</v>
      </c>
      <c r="C145" s="12"/>
      <c r="D145" s="12">
        <v>2009</v>
      </c>
      <c r="E145" s="12">
        <v>0.93</v>
      </c>
      <c r="F145">
        <v>3040000</v>
      </c>
      <c r="G145">
        <v>23000</v>
      </c>
      <c r="H145">
        <v>3.71</v>
      </c>
      <c r="I145" s="12">
        <f t="shared" si="92"/>
        <v>2827200</v>
      </c>
      <c r="J145" s="12">
        <f t="shared" si="93"/>
        <v>21390</v>
      </c>
      <c r="K145" s="12">
        <f t="shared" si="94"/>
        <v>3.4503000000000004</v>
      </c>
    </row>
    <row r="146" spans="1:11">
      <c r="A146" s="12">
        <v>10</v>
      </c>
      <c r="B146" s="12" t="str">
        <f>heat_rates!A29</f>
        <v>Coal_Steam_Turbine_Cogen_EP</v>
      </c>
      <c r="C146" s="12"/>
      <c r="D146" s="12">
        <v>2009</v>
      </c>
      <c r="E146" s="12">
        <v>0.93</v>
      </c>
      <c r="F146">
        <f>F145*0.75</f>
        <v>2280000</v>
      </c>
      <c r="G146" s="12">
        <f>G145*0.75</f>
        <v>17250</v>
      </c>
      <c r="H146">
        <f>H145</f>
        <v>3.71</v>
      </c>
      <c r="I146" s="12">
        <f t="shared" si="92"/>
        <v>2120400</v>
      </c>
      <c r="J146" s="12">
        <f t="shared" si="93"/>
        <v>16042.5</v>
      </c>
      <c r="K146" s="12">
        <f t="shared" si="94"/>
        <v>3.4503000000000004</v>
      </c>
    </row>
    <row r="147" spans="1:11">
      <c r="A147" s="12">
        <v>10</v>
      </c>
      <c r="B147" t="str">
        <f>heat_rates!A30</f>
        <v>Coal_IGCC</v>
      </c>
      <c r="C147">
        <v>2010</v>
      </c>
      <c r="D147" s="12">
        <v>2009</v>
      </c>
      <c r="E147" s="12">
        <v>0.93</v>
      </c>
      <c r="F147">
        <v>4010000</v>
      </c>
      <c r="G147">
        <v>31100</v>
      </c>
      <c r="H147">
        <v>6.54</v>
      </c>
      <c r="I147" s="12">
        <f t="shared" si="92"/>
        <v>3729300</v>
      </c>
      <c r="J147" s="12">
        <f t="shared" si="93"/>
        <v>28923</v>
      </c>
      <c r="K147" s="12">
        <f t="shared" si="94"/>
        <v>6.0822000000000003</v>
      </c>
    </row>
    <row r="148" spans="1:11">
      <c r="A148" s="12">
        <v>10</v>
      </c>
      <c r="B148" t="str">
        <f>B147</f>
        <v>Coal_IGCC</v>
      </c>
      <c r="C148">
        <v>2015</v>
      </c>
      <c r="D148" s="12">
        <v>2009</v>
      </c>
      <c r="E148" s="12">
        <v>0.93</v>
      </c>
      <c r="F148" s="12">
        <v>4010000</v>
      </c>
      <c r="G148" s="12">
        <v>31100</v>
      </c>
      <c r="H148" s="12">
        <v>6.54</v>
      </c>
      <c r="I148" s="12">
        <f t="shared" si="92"/>
        <v>3729300</v>
      </c>
      <c r="J148" s="12">
        <f t="shared" si="93"/>
        <v>28923</v>
      </c>
      <c r="K148" s="12">
        <f t="shared" si="94"/>
        <v>6.0822000000000003</v>
      </c>
    </row>
    <row r="149" spans="1:11">
      <c r="A149" s="12">
        <v>10</v>
      </c>
      <c r="B149" s="12" t="str">
        <f t="shared" ref="B149:B155" si="106">B148</f>
        <v>Coal_IGCC</v>
      </c>
      <c r="C149" s="12">
        <v>2020</v>
      </c>
      <c r="D149" s="12">
        <v>2009</v>
      </c>
      <c r="E149" s="12">
        <v>0.93</v>
      </c>
      <c r="F149" s="12">
        <v>4010000</v>
      </c>
      <c r="G149" s="12">
        <v>31100</v>
      </c>
      <c r="H149" s="12">
        <v>6.54</v>
      </c>
      <c r="I149" s="12">
        <f t="shared" si="92"/>
        <v>3729300</v>
      </c>
      <c r="J149" s="12">
        <f t="shared" si="93"/>
        <v>28923</v>
      </c>
      <c r="K149" s="12">
        <f t="shared" si="94"/>
        <v>6.0822000000000003</v>
      </c>
    </row>
    <row r="150" spans="1:11">
      <c r="A150" s="12">
        <v>10</v>
      </c>
      <c r="B150" s="12" t="str">
        <f t="shared" si="106"/>
        <v>Coal_IGCC</v>
      </c>
      <c r="C150" s="12">
        <v>2025</v>
      </c>
      <c r="D150" s="12">
        <v>2009</v>
      </c>
      <c r="E150" s="12">
        <v>0.93</v>
      </c>
      <c r="F150" s="12">
        <v>4010000</v>
      </c>
      <c r="G150" s="12">
        <v>31100</v>
      </c>
      <c r="H150" s="12">
        <v>6.54</v>
      </c>
      <c r="I150" s="12">
        <f t="shared" ref="I150:I156" si="107">F150*$E150</f>
        <v>3729300</v>
      </c>
      <c r="J150" s="12">
        <f t="shared" ref="J150:J156" si="108">G150*$E150</f>
        <v>28923</v>
      </c>
      <c r="K150" s="12">
        <f t="shared" ref="K150:K156" si="109">H150*$E150</f>
        <v>6.0822000000000003</v>
      </c>
    </row>
    <row r="151" spans="1:11">
      <c r="A151" s="12">
        <v>10</v>
      </c>
      <c r="B151" s="12" t="str">
        <f t="shared" si="106"/>
        <v>Coal_IGCC</v>
      </c>
      <c r="C151" s="12">
        <v>2030</v>
      </c>
      <c r="D151" s="12">
        <v>2009</v>
      </c>
      <c r="E151" s="12">
        <v>0.93</v>
      </c>
      <c r="F151" s="12">
        <v>4010000</v>
      </c>
      <c r="G151" s="12">
        <v>31100</v>
      </c>
      <c r="H151" s="12">
        <v>6.54</v>
      </c>
      <c r="I151" s="12">
        <f t="shared" si="107"/>
        <v>3729300</v>
      </c>
      <c r="J151" s="12">
        <f t="shared" si="108"/>
        <v>28923</v>
      </c>
      <c r="K151" s="12">
        <f t="shared" si="109"/>
        <v>6.0822000000000003</v>
      </c>
    </row>
    <row r="152" spans="1:11">
      <c r="A152" s="12">
        <v>10</v>
      </c>
      <c r="B152" s="12" t="str">
        <f t="shared" si="106"/>
        <v>Coal_IGCC</v>
      </c>
      <c r="C152" s="12">
        <v>2035</v>
      </c>
      <c r="D152" s="12">
        <v>2009</v>
      </c>
      <c r="E152" s="12">
        <v>0.93</v>
      </c>
      <c r="F152" s="12">
        <v>4010000</v>
      </c>
      <c r="G152" s="12">
        <v>31100</v>
      </c>
      <c r="H152" s="12">
        <v>6.54</v>
      </c>
      <c r="I152" s="12">
        <f t="shared" si="107"/>
        <v>3729300</v>
      </c>
      <c r="J152" s="12">
        <f t="shared" si="108"/>
        <v>28923</v>
      </c>
      <c r="K152" s="12">
        <f t="shared" si="109"/>
        <v>6.0822000000000003</v>
      </c>
    </row>
    <row r="153" spans="1:11">
      <c r="A153" s="12">
        <v>10</v>
      </c>
      <c r="B153" s="12" t="str">
        <f t="shared" si="106"/>
        <v>Coal_IGCC</v>
      </c>
      <c r="C153" s="12">
        <v>2040</v>
      </c>
      <c r="D153" s="12">
        <v>2009</v>
      </c>
      <c r="E153" s="12">
        <v>0.93</v>
      </c>
      <c r="F153" s="12">
        <v>4010000</v>
      </c>
      <c r="G153" s="12">
        <v>31100</v>
      </c>
      <c r="H153" s="12">
        <v>6.54</v>
      </c>
      <c r="I153" s="12">
        <f t="shared" si="107"/>
        <v>3729300</v>
      </c>
      <c r="J153" s="12">
        <f t="shared" si="108"/>
        <v>28923</v>
      </c>
      <c r="K153" s="12">
        <f t="shared" si="109"/>
        <v>6.0822000000000003</v>
      </c>
    </row>
    <row r="154" spans="1:11">
      <c r="A154" s="12">
        <v>10</v>
      </c>
      <c r="B154" s="12" t="str">
        <f t="shared" si="106"/>
        <v>Coal_IGCC</v>
      </c>
      <c r="C154" s="12">
        <v>2045</v>
      </c>
      <c r="D154" s="12">
        <v>2009</v>
      </c>
      <c r="E154" s="12">
        <v>0.93</v>
      </c>
      <c r="F154" s="12">
        <v>4010000</v>
      </c>
      <c r="G154" s="12">
        <v>31100</v>
      </c>
      <c r="H154" s="12">
        <v>6.54</v>
      </c>
      <c r="I154" s="12">
        <f t="shared" si="107"/>
        <v>3729300</v>
      </c>
      <c r="J154" s="12">
        <f t="shared" si="108"/>
        <v>28923</v>
      </c>
      <c r="K154" s="12">
        <f t="shared" si="109"/>
        <v>6.0822000000000003</v>
      </c>
    </row>
    <row r="155" spans="1:11">
      <c r="A155" s="12">
        <v>10</v>
      </c>
      <c r="B155" s="12" t="str">
        <f t="shared" si="106"/>
        <v>Coal_IGCC</v>
      </c>
      <c r="C155" s="12">
        <v>2050</v>
      </c>
      <c r="D155" s="12">
        <v>2009</v>
      </c>
      <c r="E155" s="12">
        <v>0.93</v>
      </c>
      <c r="F155" s="12">
        <v>4010000</v>
      </c>
      <c r="G155" s="12">
        <v>31100</v>
      </c>
      <c r="H155" s="12">
        <v>6.54</v>
      </c>
      <c r="I155" s="12">
        <f t="shared" si="107"/>
        <v>3729300</v>
      </c>
      <c r="J155" s="12">
        <f t="shared" si="108"/>
        <v>28923</v>
      </c>
      <c r="K155" s="12">
        <f t="shared" si="109"/>
        <v>6.0822000000000003</v>
      </c>
    </row>
    <row r="156" spans="1:11">
      <c r="A156" s="12">
        <v>10</v>
      </c>
      <c r="B156" t="str">
        <f>heat_rates!A31</f>
        <v>Coal_IGCC_CCS</v>
      </c>
      <c r="C156">
        <v>2020</v>
      </c>
      <c r="D156" s="12">
        <v>2009</v>
      </c>
      <c r="E156" s="12">
        <v>0.93</v>
      </c>
      <c r="F156">
        <v>6600000</v>
      </c>
      <c r="G156">
        <v>44400</v>
      </c>
      <c r="H156">
        <v>10.6</v>
      </c>
      <c r="I156" s="12">
        <f t="shared" si="107"/>
        <v>6138000</v>
      </c>
      <c r="J156" s="12">
        <f t="shared" si="108"/>
        <v>41292</v>
      </c>
      <c r="K156" s="12">
        <f t="shared" si="109"/>
        <v>9.8580000000000005</v>
      </c>
    </row>
    <row r="157" spans="1:11" s="12" customFormat="1">
      <c r="A157" s="12">
        <v>10</v>
      </c>
      <c r="B157" s="12" t="str">
        <f>B156</f>
        <v>Coal_IGCC_CCS</v>
      </c>
      <c r="C157" s="12">
        <v>2025</v>
      </c>
      <c r="D157" s="12">
        <v>2009</v>
      </c>
      <c r="E157" s="12">
        <v>0.93</v>
      </c>
      <c r="F157" s="12">
        <v>6600000</v>
      </c>
      <c r="G157" s="12">
        <v>44400</v>
      </c>
      <c r="H157" s="12">
        <v>10.6</v>
      </c>
      <c r="I157" s="12">
        <f t="shared" ref="I157:I162" si="110">F157*$E157</f>
        <v>6138000</v>
      </c>
      <c r="J157" s="12">
        <f t="shared" ref="J157:J162" si="111">G157*$E157</f>
        <v>41292</v>
      </c>
      <c r="K157" s="12">
        <f t="shared" ref="K157:K162" si="112">H157*$E157</f>
        <v>9.8580000000000005</v>
      </c>
    </row>
    <row r="158" spans="1:11" s="12" customFormat="1">
      <c r="A158" s="12">
        <v>10</v>
      </c>
      <c r="B158" s="12" t="str">
        <f t="shared" ref="B158:B162" si="113">B157</f>
        <v>Coal_IGCC_CCS</v>
      </c>
      <c r="C158" s="12">
        <v>2030</v>
      </c>
      <c r="D158" s="12">
        <v>2009</v>
      </c>
      <c r="E158" s="12">
        <v>0.93</v>
      </c>
      <c r="F158" s="12">
        <v>6600000</v>
      </c>
      <c r="G158" s="12">
        <v>44400</v>
      </c>
      <c r="H158" s="12">
        <v>10.6</v>
      </c>
      <c r="I158" s="12">
        <f t="shared" si="110"/>
        <v>6138000</v>
      </c>
      <c r="J158" s="12">
        <f t="shared" si="111"/>
        <v>41292</v>
      </c>
      <c r="K158" s="12">
        <f t="shared" si="112"/>
        <v>9.8580000000000005</v>
      </c>
    </row>
    <row r="159" spans="1:11" s="12" customFormat="1">
      <c r="A159" s="12">
        <v>10</v>
      </c>
      <c r="B159" s="12" t="str">
        <f t="shared" si="113"/>
        <v>Coal_IGCC_CCS</v>
      </c>
      <c r="C159" s="12">
        <v>2035</v>
      </c>
      <c r="D159" s="12">
        <v>2009</v>
      </c>
      <c r="E159" s="12">
        <v>0.93</v>
      </c>
      <c r="F159" s="12">
        <v>6600000</v>
      </c>
      <c r="G159" s="12">
        <v>44400</v>
      </c>
      <c r="H159" s="12">
        <v>10.6</v>
      </c>
      <c r="I159" s="12">
        <f t="shared" si="110"/>
        <v>6138000</v>
      </c>
      <c r="J159" s="12">
        <f t="shared" si="111"/>
        <v>41292</v>
      </c>
      <c r="K159" s="12">
        <f t="shared" si="112"/>
        <v>9.8580000000000005</v>
      </c>
    </row>
    <row r="160" spans="1:11" s="12" customFormat="1">
      <c r="A160" s="12">
        <v>10</v>
      </c>
      <c r="B160" s="12" t="str">
        <f t="shared" si="113"/>
        <v>Coal_IGCC_CCS</v>
      </c>
      <c r="C160" s="12">
        <v>2040</v>
      </c>
      <c r="D160" s="12">
        <v>2009</v>
      </c>
      <c r="E160" s="12">
        <v>0.93</v>
      </c>
      <c r="F160" s="12">
        <v>6600000</v>
      </c>
      <c r="G160" s="12">
        <v>44400</v>
      </c>
      <c r="H160" s="12">
        <v>10.6</v>
      </c>
      <c r="I160" s="12">
        <f t="shared" si="110"/>
        <v>6138000</v>
      </c>
      <c r="J160" s="12">
        <f t="shared" si="111"/>
        <v>41292</v>
      </c>
      <c r="K160" s="12">
        <f t="shared" si="112"/>
        <v>9.8580000000000005</v>
      </c>
    </row>
    <row r="161" spans="1:11" s="12" customFormat="1">
      <c r="A161" s="12">
        <v>10</v>
      </c>
      <c r="B161" s="12" t="str">
        <f t="shared" si="113"/>
        <v>Coal_IGCC_CCS</v>
      </c>
      <c r="C161" s="12">
        <v>2045</v>
      </c>
      <c r="D161" s="12">
        <v>2009</v>
      </c>
      <c r="E161" s="12">
        <v>0.93</v>
      </c>
      <c r="F161" s="12">
        <v>6600000</v>
      </c>
      <c r="G161" s="12">
        <v>44400</v>
      </c>
      <c r="H161" s="12">
        <v>10.6</v>
      </c>
      <c r="I161" s="12">
        <f t="shared" si="110"/>
        <v>6138000</v>
      </c>
      <c r="J161" s="12">
        <f t="shared" si="111"/>
        <v>41292</v>
      </c>
      <c r="K161" s="12">
        <f t="shared" si="112"/>
        <v>9.8580000000000005</v>
      </c>
    </row>
    <row r="162" spans="1:11" s="12" customFormat="1">
      <c r="A162" s="12">
        <v>10</v>
      </c>
      <c r="B162" s="12" t="str">
        <f t="shared" si="113"/>
        <v>Coal_IGCC_CCS</v>
      </c>
      <c r="C162" s="12">
        <v>2050</v>
      </c>
      <c r="D162" s="12">
        <v>2009</v>
      </c>
      <c r="E162" s="12">
        <v>0.93</v>
      </c>
      <c r="F162" s="12">
        <v>6600000</v>
      </c>
      <c r="G162" s="12">
        <v>44400</v>
      </c>
      <c r="H162" s="12">
        <v>10.6</v>
      </c>
      <c r="I162" s="12">
        <f t="shared" si="110"/>
        <v>6138000</v>
      </c>
      <c r="J162" s="12">
        <f t="shared" si="111"/>
        <v>41292</v>
      </c>
      <c r="K162" s="12">
        <f t="shared" si="112"/>
        <v>9.8580000000000005</v>
      </c>
    </row>
    <row r="163" spans="1:11">
      <c r="A163" s="12">
        <v>10</v>
      </c>
      <c r="B163" t="str">
        <f>heat_rates!A32</f>
        <v>Biomass_IGCC</v>
      </c>
      <c r="C163">
        <v>2010</v>
      </c>
      <c r="D163" s="12">
        <v>2009</v>
      </c>
      <c r="E163" s="12">
        <v>0.93</v>
      </c>
      <c r="F163">
        <v>3830000</v>
      </c>
      <c r="G163">
        <v>95000</v>
      </c>
      <c r="H163">
        <v>15</v>
      </c>
      <c r="I163" s="12">
        <f t="shared" ref="I163:I171" si="114">F163*$E163</f>
        <v>3561900</v>
      </c>
      <c r="J163" s="12">
        <f t="shared" ref="J163:J171" si="115">G163*$E163</f>
        <v>88350</v>
      </c>
      <c r="K163" s="12">
        <f t="shared" ref="K163:K171" si="116">H163*$E163</f>
        <v>13.950000000000001</v>
      </c>
    </row>
    <row r="164" spans="1:11">
      <c r="A164" s="12">
        <v>10</v>
      </c>
      <c r="B164" t="str">
        <f>B163</f>
        <v>Biomass_IGCC</v>
      </c>
      <c r="C164">
        <v>2015</v>
      </c>
      <c r="D164" s="12">
        <v>2009</v>
      </c>
      <c r="E164" s="12">
        <f t="shared" ref="E164" si="117">E62</f>
        <v>0.93</v>
      </c>
      <c r="F164" s="12">
        <v>3830000</v>
      </c>
      <c r="G164" s="12">
        <v>95000</v>
      </c>
      <c r="H164" s="12">
        <v>15</v>
      </c>
      <c r="I164" s="12">
        <f t="shared" si="114"/>
        <v>3561900</v>
      </c>
      <c r="J164" s="12">
        <f t="shared" si="115"/>
        <v>88350</v>
      </c>
      <c r="K164" s="12">
        <f t="shared" si="116"/>
        <v>13.950000000000001</v>
      </c>
    </row>
    <row r="165" spans="1:11">
      <c r="A165" s="12">
        <v>10</v>
      </c>
      <c r="B165" s="12" t="str">
        <f t="shared" ref="B165:B170" si="118">B164</f>
        <v>Biomass_IGCC</v>
      </c>
      <c r="C165" s="12">
        <v>2020</v>
      </c>
      <c r="D165" s="12">
        <v>2009</v>
      </c>
      <c r="E165" s="12">
        <f t="shared" ref="E165" si="119">E63</f>
        <v>0.93</v>
      </c>
      <c r="F165" s="12">
        <v>3830000</v>
      </c>
      <c r="G165" s="12">
        <v>95000</v>
      </c>
      <c r="H165" s="12">
        <v>15</v>
      </c>
      <c r="I165" s="12">
        <f t="shared" si="114"/>
        <v>3561900</v>
      </c>
      <c r="J165" s="12">
        <f t="shared" si="115"/>
        <v>88350</v>
      </c>
      <c r="K165" s="12">
        <f t="shared" si="116"/>
        <v>13.950000000000001</v>
      </c>
    </row>
    <row r="166" spans="1:11">
      <c r="A166" s="12">
        <v>10</v>
      </c>
      <c r="B166" s="12" t="str">
        <f t="shared" si="118"/>
        <v>Biomass_IGCC</v>
      </c>
      <c r="C166" s="12">
        <v>2025</v>
      </c>
      <c r="D166" s="12">
        <v>2009</v>
      </c>
      <c r="E166" s="12">
        <f t="shared" ref="E166" si="120">E64</f>
        <v>0.93</v>
      </c>
      <c r="F166" s="12">
        <v>3830000</v>
      </c>
      <c r="G166" s="12">
        <v>95000</v>
      </c>
      <c r="H166" s="12">
        <v>15</v>
      </c>
      <c r="I166" s="12">
        <f t="shared" si="114"/>
        <v>3561900</v>
      </c>
      <c r="J166" s="12">
        <f t="shared" si="115"/>
        <v>88350</v>
      </c>
      <c r="K166" s="12">
        <f t="shared" si="116"/>
        <v>13.950000000000001</v>
      </c>
    </row>
    <row r="167" spans="1:11">
      <c r="A167" s="12">
        <v>10</v>
      </c>
      <c r="B167" s="12" t="str">
        <f t="shared" si="118"/>
        <v>Biomass_IGCC</v>
      </c>
      <c r="C167" s="12">
        <v>2030</v>
      </c>
      <c r="D167" s="12">
        <v>2009</v>
      </c>
      <c r="E167" s="12">
        <f t="shared" ref="E167" si="121">E65</f>
        <v>0.93</v>
      </c>
      <c r="F167" s="12">
        <v>3830000</v>
      </c>
      <c r="G167" s="12">
        <v>95000</v>
      </c>
      <c r="H167" s="12">
        <v>15</v>
      </c>
      <c r="I167" s="12">
        <f t="shared" si="114"/>
        <v>3561900</v>
      </c>
      <c r="J167" s="12">
        <f t="shared" si="115"/>
        <v>88350</v>
      </c>
      <c r="K167" s="12">
        <f t="shared" si="116"/>
        <v>13.950000000000001</v>
      </c>
    </row>
    <row r="168" spans="1:11">
      <c r="A168" s="12">
        <v>10</v>
      </c>
      <c r="B168" s="12" t="str">
        <f t="shared" si="118"/>
        <v>Biomass_IGCC</v>
      </c>
      <c r="C168" s="12">
        <v>2035</v>
      </c>
      <c r="D168" s="12">
        <v>2009</v>
      </c>
      <c r="E168" s="12">
        <f t="shared" ref="E168" si="122">E66</f>
        <v>0.93</v>
      </c>
      <c r="F168" s="12">
        <v>3830000</v>
      </c>
      <c r="G168" s="12">
        <v>95000</v>
      </c>
      <c r="H168" s="12">
        <v>15</v>
      </c>
      <c r="I168" s="12">
        <f t="shared" si="114"/>
        <v>3561900</v>
      </c>
      <c r="J168" s="12">
        <f t="shared" si="115"/>
        <v>88350</v>
      </c>
      <c r="K168" s="12">
        <f t="shared" si="116"/>
        <v>13.950000000000001</v>
      </c>
    </row>
    <row r="169" spans="1:11">
      <c r="A169" s="12">
        <v>10</v>
      </c>
      <c r="B169" s="12" t="str">
        <f t="shared" si="118"/>
        <v>Biomass_IGCC</v>
      </c>
      <c r="C169" s="12">
        <v>2040</v>
      </c>
      <c r="D169" s="12">
        <v>2009</v>
      </c>
      <c r="E169" s="12">
        <f t="shared" ref="E169" si="123">E67</f>
        <v>0.93</v>
      </c>
      <c r="F169" s="12">
        <v>3830000</v>
      </c>
      <c r="G169" s="12">
        <v>95000</v>
      </c>
      <c r="H169" s="12">
        <v>15</v>
      </c>
      <c r="I169" s="12">
        <f t="shared" si="114"/>
        <v>3561900</v>
      </c>
      <c r="J169" s="12">
        <f t="shared" si="115"/>
        <v>88350</v>
      </c>
      <c r="K169" s="12">
        <f t="shared" si="116"/>
        <v>13.950000000000001</v>
      </c>
    </row>
    <row r="170" spans="1:11">
      <c r="A170" s="12">
        <v>10</v>
      </c>
      <c r="B170" s="12" t="str">
        <f t="shared" si="118"/>
        <v>Biomass_IGCC</v>
      </c>
      <c r="C170" s="12">
        <v>2045</v>
      </c>
      <c r="D170" s="12">
        <v>2009</v>
      </c>
      <c r="E170" s="12">
        <f t="shared" ref="E170" si="124">E68</f>
        <v>0.93</v>
      </c>
      <c r="F170" s="12">
        <v>3830000</v>
      </c>
      <c r="G170" s="12">
        <v>95000</v>
      </c>
      <c r="H170" s="12">
        <v>15</v>
      </c>
      <c r="I170" s="12">
        <f t="shared" si="114"/>
        <v>3561900</v>
      </c>
      <c r="J170" s="12">
        <f t="shared" si="115"/>
        <v>88350</v>
      </c>
      <c r="K170" s="12">
        <f t="shared" si="116"/>
        <v>13.950000000000001</v>
      </c>
    </row>
    <row r="171" spans="1:11">
      <c r="A171" s="12">
        <v>10</v>
      </c>
      <c r="B171" s="12" t="str">
        <f>B170</f>
        <v>Biomass_IGCC</v>
      </c>
      <c r="C171" s="12">
        <v>2050</v>
      </c>
      <c r="D171" s="12">
        <v>2009</v>
      </c>
      <c r="E171" s="12">
        <f t="shared" ref="E171:E179" si="125">E69</f>
        <v>0.93</v>
      </c>
      <c r="F171" s="12">
        <v>3830000</v>
      </c>
      <c r="G171" s="12">
        <v>95000</v>
      </c>
      <c r="H171" s="12">
        <v>15</v>
      </c>
      <c r="I171" s="12">
        <f t="shared" si="114"/>
        <v>3561900</v>
      </c>
      <c r="J171" s="12">
        <f t="shared" si="115"/>
        <v>88350</v>
      </c>
      <c r="K171" s="12">
        <f t="shared" si="116"/>
        <v>13.950000000000001</v>
      </c>
    </row>
    <row r="172" spans="1:11" s="12" customFormat="1">
      <c r="A172" s="12">
        <v>10</v>
      </c>
      <c r="B172" s="12" t="str">
        <f>heat_rates!A33</f>
        <v>Biomass_IGCC_CCS</v>
      </c>
      <c r="C172" s="12">
        <v>2020</v>
      </c>
      <c r="D172" s="12">
        <v>2009</v>
      </c>
      <c r="E172" s="12">
        <f t="shared" si="125"/>
        <v>0.93</v>
      </c>
      <c r="F172" s="12">
        <f>F165+(F156-F149)</f>
        <v>6420000</v>
      </c>
      <c r="G172" s="12">
        <f>G165+(G156-G149)</f>
        <v>108300</v>
      </c>
      <c r="H172" s="12">
        <f>H165*(heat_rates!$B$33/heat_rates!$B$32)+(H156-H149-(heat_rates!$B$31/heat_rates!$B$30-1)*H149)</f>
        <v>21.645886792452828</v>
      </c>
      <c r="I172" s="12">
        <f t="shared" ref="I172:I178" si="126">F172*$E172</f>
        <v>5970600</v>
      </c>
      <c r="J172" s="12">
        <f t="shared" ref="J172:J178" si="127">G172*$E172</f>
        <v>100719</v>
      </c>
      <c r="K172" s="12">
        <f t="shared" ref="K172:K178" si="128">H172*$E172</f>
        <v>20.13067471698113</v>
      </c>
    </row>
    <row r="173" spans="1:11">
      <c r="A173" s="12">
        <v>10</v>
      </c>
      <c r="B173" t="str">
        <f>B172</f>
        <v>Biomass_IGCC_CCS</v>
      </c>
      <c r="C173">
        <v>2025</v>
      </c>
      <c r="D173" s="12">
        <v>2009</v>
      </c>
      <c r="E173" s="12">
        <f t="shared" si="125"/>
        <v>0.93</v>
      </c>
      <c r="F173" s="12">
        <f t="shared" ref="F173:G178" si="129">F166+(F157-F150)</f>
        <v>6420000</v>
      </c>
      <c r="G173" s="12">
        <f t="shared" si="129"/>
        <v>108300</v>
      </c>
      <c r="H173" s="12">
        <f>H166*(heat_rates!$B$33/heat_rates!$B$32)+(H157-H150-(heat_rates!$B$31/heat_rates!$B$30-1)*H150)</f>
        <v>21.645886792452828</v>
      </c>
      <c r="I173" s="12">
        <f t="shared" si="126"/>
        <v>5970600</v>
      </c>
      <c r="J173" s="12">
        <f t="shared" si="127"/>
        <v>100719</v>
      </c>
      <c r="K173" s="12">
        <f t="shared" si="128"/>
        <v>20.13067471698113</v>
      </c>
    </row>
    <row r="174" spans="1:11" s="12" customFormat="1" ht="12" customHeight="1">
      <c r="A174" s="12">
        <v>10</v>
      </c>
      <c r="B174" s="12" t="str">
        <f t="shared" ref="B174:B178" si="130">B173</f>
        <v>Biomass_IGCC_CCS</v>
      </c>
      <c r="C174" s="12">
        <v>2030</v>
      </c>
      <c r="D174" s="12">
        <v>2009</v>
      </c>
      <c r="E174" s="12">
        <f t="shared" si="125"/>
        <v>0.93</v>
      </c>
      <c r="F174" s="12">
        <f t="shared" si="129"/>
        <v>6420000</v>
      </c>
      <c r="G174" s="12">
        <f t="shared" si="129"/>
        <v>108300</v>
      </c>
      <c r="H174" s="12">
        <f>H167*(heat_rates!$B$33/heat_rates!$B$32)+(H158-H151-(heat_rates!$B$31/heat_rates!$B$30-1)*H151)</f>
        <v>21.645886792452828</v>
      </c>
      <c r="I174" s="12">
        <f t="shared" si="126"/>
        <v>5970600</v>
      </c>
      <c r="J174" s="12">
        <f t="shared" si="127"/>
        <v>100719</v>
      </c>
      <c r="K174" s="12">
        <f t="shared" si="128"/>
        <v>20.13067471698113</v>
      </c>
    </row>
    <row r="175" spans="1:11" s="12" customFormat="1">
      <c r="A175" s="12">
        <v>10</v>
      </c>
      <c r="B175" s="12" t="str">
        <f t="shared" si="130"/>
        <v>Biomass_IGCC_CCS</v>
      </c>
      <c r="C175" s="12">
        <v>2035</v>
      </c>
      <c r="D175" s="12">
        <v>2009</v>
      </c>
      <c r="E175" s="12">
        <f t="shared" si="125"/>
        <v>0.93</v>
      </c>
      <c r="F175" s="12">
        <f t="shared" si="129"/>
        <v>6420000</v>
      </c>
      <c r="G175" s="12">
        <f t="shared" si="129"/>
        <v>108300</v>
      </c>
      <c r="H175" s="12">
        <f>H168*(heat_rates!$B$33/heat_rates!$B$32)+(H159-H152-(heat_rates!$B$31/heat_rates!$B$30-1)*H152)</f>
        <v>21.645886792452828</v>
      </c>
      <c r="I175" s="12">
        <f t="shared" si="126"/>
        <v>5970600</v>
      </c>
      <c r="J175" s="12">
        <f t="shared" si="127"/>
        <v>100719</v>
      </c>
      <c r="K175" s="12">
        <f t="shared" si="128"/>
        <v>20.13067471698113</v>
      </c>
    </row>
    <row r="176" spans="1:11" s="12" customFormat="1">
      <c r="A176" s="12">
        <v>10</v>
      </c>
      <c r="B176" s="12" t="str">
        <f t="shared" si="130"/>
        <v>Biomass_IGCC_CCS</v>
      </c>
      <c r="C176" s="12">
        <v>2040</v>
      </c>
      <c r="D176" s="12">
        <v>2009</v>
      </c>
      <c r="E176" s="12">
        <f t="shared" si="125"/>
        <v>0.93</v>
      </c>
      <c r="F176" s="12">
        <f t="shared" si="129"/>
        <v>6420000</v>
      </c>
      <c r="G176" s="12">
        <f t="shared" si="129"/>
        <v>108300</v>
      </c>
      <c r="H176" s="12">
        <f>H169*(heat_rates!$B$33/heat_rates!$B$32)+(H160-H153-(heat_rates!$B$31/heat_rates!$B$30-1)*H153)</f>
        <v>21.645886792452828</v>
      </c>
      <c r="I176" s="12">
        <f t="shared" si="126"/>
        <v>5970600</v>
      </c>
      <c r="J176" s="12">
        <f t="shared" si="127"/>
        <v>100719</v>
      </c>
      <c r="K176" s="12">
        <f t="shared" si="128"/>
        <v>20.13067471698113</v>
      </c>
    </row>
    <row r="177" spans="1:11" s="12" customFormat="1">
      <c r="A177" s="12">
        <v>10</v>
      </c>
      <c r="B177" s="12" t="str">
        <f t="shared" si="130"/>
        <v>Biomass_IGCC_CCS</v>
      </c>
      <c r="C177" s="12">
        <v>2045</v>
      </c>
      <c r="D177" s="12">
        <v>2009</v>
      </c>
      <c r="E177" s="12">
        <f t="shared" si="125"/>
        <v>0.93</v>
      </c>
      <c r="F177" s="12">
        <f t="shared" si="129"/>
        <v>6420000</v>
      </c>
      <c r="G177" s="12">
        <f t="shared" si="129"/>
        <v>108300</v>
      </c>
      <c r="H177" s="12">
        <f>H170*(heat_rates!$B$33/heat_rates!$B$32)+(H161-H154-(heat_rates!$B$31/heat_rates!$B$30-1)*H154)</f>
        <v>21.645886792452828</v>
      </c>
      <c r="I177" s="12">
        <f t="shared" si="126"/>
        <v>5970600</v>
      </c>
      <c r="J177" s="12">
        <f t="shared" si="127"/>
        <v>100719</v>
      </c>
      <c r="K177" s="12">
        <f t="shared" si="128"/>
        <v>20.13067471698113</v>
      </c>
    </row>
    <row r="178" spans="1:11" s="12" customFormat="1">
      <c r="A178" s="12">
        <v>10</v>
      </c>
      <c r="B178" s="12" t="str">
        <f t="shared" si="130"/>
        <v>Biomass_IGCC_CCS</v>
      </c>
      <c r="C178" s="12">
        <v>2050</v>
      </c>
      <c r="D178" s="12">
        <v>2009</v>
      </c>
      <c r="E178" s="12">
        <f t="shared" si="125"/>
        <v>0.93</v>
      </c>
      <c r="F178" s="12">
        <f t="shared" si="129"/>
        <v>6420000</v>
      </c>
      <c r="G178" s="12">
        <f t="shared" si="129"/>
        <v>108300</v>
      </c>
      <c r="H178" s="12">
        <f>H171*(heat_rates!$B$33/heat_rates!$B$32)+(H162-H155-(heat_rates!$B$31/heat_rates!$B$30-1)*H155)</f>
        <v>21.645886792452828</v>
      </c>
      <c r="I178" s="12">
        <f t="shared" si="126"/>
        <v>5970600</v>
      </c>
      <c r="J178" s="12">
        <f t="shared" si="127"/>
        <v>100719</v>
      </c>
      <c r="K178" s="12">
        <f t="shared" si="128"/>
        <v>20.13067471698113</v>
      </c>
    </row>
    <row r="179" spans="1:11" s="12" customFormat="1">
      <c r="A179" s="12">
        <v>10</v>
      </c>
      <c r="B179" s="12" t="str">
        <f>heat_rates!A34</f>
        <v>Bio_Solid_Steam_Turbine_EP</v>
      </c>
      <c r="D179" s="12">
        <v>2009</v>
      </c>
      <c r="E179" s="12">
        <f t="shared" si="125"/>
        <v>0.93</v>
      </c>
      <c r="F179" s="12">
        <v>4020000</v>
      </c>
      <c r="G179" s="12">
        <v>95000</v>
      </c>
      <c r="H179" s="12">
        <v>15</v>
      </c>
      <c r="I179" s="12">
        <f t="shared" ref="I179:I182" si="131">F179*$E179</f>
        <v>3738600</v>
      </c>
      <c r="J179" s="12">
        <f t="shared" ref="J179:J182" si="132">G179*$E179</f>
        <v>88350</v>
      </c>
      <c r="K179" s="12">
        <f t="shared" ref="K179:K182" si="133">H179*$E179</f>
        <v>13.950000000000001</v>
      </c>
    </row>
    <row r="180" spans="1:11" s="12" customFormat="1">
      <c r="A180" s="12">
        <v>10</v>
      </c>
      <c r="B180" s="12" t="str">
        <f>heat_rates!A35</f>
        <v>Bio_Solid_Steam_Turbine_Cogen_EP</v>
      </c>
      <c r="D180" s="12">
        <f>D179</f>
        <v>2009</v>
      </c>
      <c r="E180" s="12">
        <f>E179</f>
        <v>0.93</v>
      </c>
      <c r="F180" s="12">
        <f>0.75*F179</f>
        <v>3015000</v>
      </c>
      <c r="G180" s="12">
        <f>0.75*G179</f>
        <v>71250</v>
      </c>
      <c r="H180" s="12">
        <f>H179</f>
        <v>15</v>
      </c>
      <c r="I180" s="12">
        <f t="shared" si="131"/>
        <v>2803950</v>
      </c>
      <c r="J180" s="12">
        <f t="shared" si="132"/>
        <v>66262.5</v>
      </c>
      <c r="K180" s="12">
        <f t="shared" si="133"/>
        <v>13.950000000000001</v>
      </c>
    </row>
    <row r="181" spans="1:11" s="12" customFormat="1">
      <c r="A181" s="12">
        <v>10</v>
      </c>
      <c r="B181" s="12" t="str">
        <f>heat_rates!A36</f>
        <v>Bio_Solid_Steam_Turbine_Cogen</v>
      </c>
      <c r="C181" s="12">
        <v>2010</v>
      </c>
      <c r="D181" s="12">
        <f>D180</f>
        <v>2009</v>
      </c>
      <c r="E181" s="12">
        <f>E180</f>
        <v>0.93</v>
      </c>
      <c r="F181" s="12">
        <f>F163*0.75</f>
        <v>2872500</v>
      </c>
      <c r="G181" s="12">
        <f>G163*0.75</f>
        <v>71250</v>
      </c>
      <c r="H181" s="12">
        <f>H163</f>
        <v>15</v>
      </c>
      <c r="I181" s="12">
        <f t="shared" si="131"/>
        <v>2671425</v>
      </c>
      <c r="J181" s="12">
        <f t="shared" si="132"/>
        <v>66262.5</v>
      </c>
      <c r="K181" s="12">
        <f t="shared" si="133"/>
        <v>13.950000000000001</v>
      </c>
    </row>
    <row r="182" spans="1:11" s="12" customFormat="1">
      <c r="A182" s="12">
        <v>10</v>
      </c>
      <c r="B182" s="12" t="str">
        <f>B181</f>
        <v>Bio_Solid_Steam_Turbine_Cogen</v>
      </c>
      <c r="C182" s="12">
        <v>2015</v>
      </c>
      <c r="D182" s="12">
        <f t="shared" ref="D182:D196" si="134">D181</f>
        <v>2009</v>
      </c>
      <c r="E182" s="12">
        <f t="shared" ref="E182:E196" si="135">E181</f>
        <v>0.93</v>
      </c>
      <c r="F182" s="12">
        <f t="shared" ref="F182:G182" si="136">F164*0.75</f>
        <v>2872500</v>
      </c>
      <c r="G182" s="12">
        <f t="shared" si="136"/>
        <v>71250</v>
      </c>
      <c r="H182" s="12">
        <f t="shared" ref="H182:H189" si="137">H164</f>
        <v>15</v>
      </c>
      <c r="I182" s="12">
        <f t="shared" si="131"/>
        <v>2671425</v>
      </c>
      <c r="J182" s="12">
        <f t="shared" si="132"/>
        <v>66262.5</v>
      </c>
      <c r="K182" s="12">
        <f t="shared" si="133"/>
        <v>13.950000000000001</v>
      </c>
    </row>
    <row r="183" spans="1:11" s="12" customFormat="1">
      <c r="A183" s="12">
        <v>10</v>
      </c>
      <c r="B183" s="12" t="str">
        <f t="shared" ref="B183:B189" si="138">B182</f>
        <v>Bio_Solid_Steam_Turbine_Cogen</v>
      </c>
      <c r="C183" s="12">
        <v>2020</v>
      </c>
      <c r="D183" s="12">
        <f t="shared" si="134"/>
        <v>2009</v>
      </c>
      <c r="E183" s="12">
        <f t="shared" si="135"/>
        <v>0.93</v>
      </c>
      <c r="F183" s="12">
        <f t="shared" ref="F183:G183" si="139">F165*0.75</f>
        <v>2872500</v>
      </c>
      <c r="G183" s="12">
        <f t="shared" si="139"/>
        <v>71250</v>
      </c>
      <c r="H183" s="12">
        <f t="shared" si="137"/>
        <v>15</v>
      </c>
      <c r="I183" s="12">
        <f t="shared" ref="I183:I196" si="140">F183*$E183</f>
        <v>2671425</v>
      </c>
      <c r="J183" s="12">
        <f t="shared" ref="J183:J196" si="141">G183*$E183</f>
        <v>66262.5</v>
      </c>
      <c r="K183" s="12">
        <f t="shared" ref="K183:K196" si="142">H183*$E183</f>
        <v>13.950000000000001</v>
      </c>
    </row>
    <row r="184" spans="1:11" s="12" customFormat="1">
      <c r="A184" s="12">
        <v>10</v>
      </c>
      <c r="B184" s="12" t="str">
        <f t="shared" si="138"/>
        <v>Bio_Solid_Steam_Turbine_Cogen</v>
      </c>
      <c r="C184" s="12">
        <v>2025</v>
      </c>
      <c r="D184" s="12">
        <f t="shared" si="134"/>
        <v>2009</v>
      </c>
      <c r="E184" s="12">
        <f t="shared" si="135"/>
        <v>0.93</v>
      </c>
      <c r="F184" s="12">
        <f t="shared" ref="F184:G184" si="143">F166*0.75</f>
        <v>2872500</v>
      </c>
      <c r="G184" s="12">
        <f t="shared" si="143"/>
        <v>71250</v>
      </c>
      <c r="H184" s="12">
        <f t="shared" si="137"/>
        <v>15</v>
      </c>
      <c r="I184" s="12">
        <f t="shared" si="140"/>
        <v>2671425</v>
      </c>
      <c r="J184" s="12">
        <f t="shared" si="141"/>
        <v>66262.5</v>
      </c>
      <c r="K184" s="12">
        <f t="shared" si="142"/>
        <v>13.950000000000001</v>
      </c>
    </row>
    <row r="185" spans="1:11" s="12" customFormat="1">
      <c r="A185" s="12">
        <v>10</v>
      </c>
      <c r="B185" s="12" t="str">
        <f t="shared" si="138"/>
        <v>Bio_Solid_Steam_Turbine_Cogen</v>
      </c>
      <c r="C185" s="12">
        <v>2030</v>
      </c>
      <c r="D185" s="12">
        <f t="shared" si="134"/>
        <v>2009</v>
      </c>
      <c r="E185" s="12">
        <f t="shared" si="135"/>
        <v>0.93</v>
      </c>
      <c r="F185" s="12">
        <f t="shared" ref="F185:G185" si="144">F167*0.75</f>
        <v>2872500</v>
      </c>
      <c r="G185" s="12">
        <f t="shared" si="144"/>
        <v>71250</v>
      </c>
      <c r="H185" s="12">
        <f t="shared" si="137"/>
        <v>15</v>
      </c>
      <c r="I185" s="12">
        <f t="shared" si="140"/>
        <v>2671425</v>
      </c>
      <c r="J185" s="12">
        <f t="shared" si="141"/>
        <v>66262.5</v>
      </c>
      <c r="K185" s="12">
        <f t="shared" si="142"/>
        <v>13.950000000000001</v>
      </c>
    </row>
    <row r="186" spans="1:11" s="12" customFormat="1">
      <c r="A186" s="12">
        <v>10</v>
      </c>
      <c r="B186" s="12" t="str">
        <f t="shared" si="138"/>
        <v>Bio_Solid_Steam_Turbine_Cogen</v>
      </c>
      <c r="C186" s="12">
        <v>2035</v>
      </c>
      <c r="D186" s="12">
        <f t="shared" si="134"/>
        <v>2009</v>
      </c>
      <c r="E186" s="12">
        <f t="shared" si="135"/>
        <v>0.93</v>
      </c>
      <c r="F186" s="12">
        <f t="shared" ref="F186:G186" si="145">F168*0.75</f>
        <v>2872500</v>
      </c>
      <c r="G186" s="12">
        <f t="shared" si="145"/>
        <v>71250</v>
      </c>
      <c r="H186" s="12">
        <f t="shared" si="137"/>
        <v>15</v>
      </c>
      <c r="I186" s="12">
        <f t="shared" si="140"/>
        <v>2671425</v>
      </c>
      <c r="J186" s="12">
        <f t="shared" si="141"/>
        <v>66262.5</v>
      </c>
      <c r="K186" s="12">
        <f t="shared" si="142"/>
        <v>13.950000000000001</v>
      </c>
    </row>
    <row r="187" spans="1:11" s="12" customFormat="1">
      <c r="A187" s="12">
        <v>10</v>
      </c>
      <c r="B187" s="12" t="str">
        <f t="shared" si="138"/>
        <v>Bio_Solid_Steam_Turbine_Cogen</v>
      </c>
      <c r="C187" s="12">
        <v>2040</v>
      </c>
      <c r="D187" s="12">
        <f t="shared" si="134"/>
        <v>2009</v>
      </c>
      <c r="E187" s="12">
        <f t="shared" si="135"/>
        <v>0.93</v>
      </c>
      <c r="F187" s="12">
        <f t="shared" ref="F187:G187" si="146">F169*0.75</f>
        <v>2872500</v>
      </c>
      <c r="G187" s="12">
        <f t="shared" si="146"/>
        <v>71250</v>
      </c>
      <c r="H187" s="12">
        <f t="shared" si="137"/>
        <v>15</v>
      </c>
      <c r="I187" s="12">
        <f t="shared" si="140"/>
        <v>2671425</v>
      </c>
      <c r="J187" s="12">
        <f t="shared" si="141"/>
        <v>66262.5</v>
      </c>
      <c r="K187" s="12">
        <f t="shared" si="142"/>
        <v>13.950000000000001</v>
      </c>
    </row>
    <row r="188" spans="1:11" s="12" customFormat="1">
      <c r="A188" s="12">
        <v>10</v>
      </c>
      <c r="B188" s="12" t="str">
        <f t="shared" si="138"/>
        <v>Bio_Solid_Steam_Turbine_Cogen</v>
      </c>
      <c r="C188" s="12">
        <v>2045</v>
      </c>
      <c r="D188" s="12">
        <f t="shared" si="134"/>
        <v>2009</v>
      </c>
      <c r="E188" s="12">
        <f t="shared" si="135"/>
        <v>0.93</v>
      </c>
      <c r="F188" s="12">
        <f t="shared" ref="F188:G188" si="147">F170*0.75</f>
        <v>2872500</v>
      </c>
      <c r="G188" s="12">
        <f t="shared" si="147"/>
        <v>71250</v>
      </c>
      <c r="H188" s="12">
        <f t="shared" si="137"/>
        <v>15</v>
      </c>
      <c r="I188" s="12">
        <f t="shared" si="140"/>
        <v>2671425</v>
      </c>
      <c r="J188" s="12">
        <f t="shared" si="141"/>
        <v>66262.5</v>
      </c>
      <c r="K188" s="12">
        <f t="shared" si="142"/>
        <v>13.950000000000001</v>
      </c>
    </row>
    <row r="189" spans="1:11" s="12" customFormat="1">
      <c r="A189" s="12">
        <v>10</v>
      </c>
      <c r="B189" s="12" t="str">
        <f t="shared" si="138"/>
        <v>Bio_Solid_Steam_Turbine_Cogen</v>
      </c>
      <c r="C189" s="12">
        <v>2050</v>
      </c>
      <c r="D189" s="12">
        <f t="shared" si="134"/>
        <v>2009</v>
      </c>
      <c r="E189" s="12">
        <f t="shared" si="135"/>
        <v>0.93</v>
      </c>
      <c r="F189" s="12">
        <f t="shared" ref="F189:G189" si="148">F171*0.75</f>
        <v>2872500</v>
      </c>
      <c r="G189" s="12">
        <f t="shared" si="148"/>
        <v>71250</v>
      </c>
      <c r="H189" s="12">
        <f t="shared" si="137"/>
        <v>15</v>
      </c>
      <c r="I189" s="12">
        <f t="shared" si="140"/>
        <v>2671425</v>
      </c>
      <c r="J189" s="12">
        <f t="shared" si="141"/>
        <v>66262.5</v>
      </c>
      <c r="K189" s="12">
        <f t="shared" si="142"/>
        <v>13.950000000000001</v>
      </c>
    </row>
    <row r="190" spans="1:11" s="12" customFormat="1">
      <c r="A190" s="12">
        <v>10</v>
      </c>
      <c r="B190" s="12" t="str">
        <f>heat_rates!A37</f>
        <v>Bio_Solid_Steam_Turbine_Cogen_CCS</v>
      </c>
      <c r="C190" s="12">
        <v>2020</v>
      </c>
      <c r="D190" s="12">
        <f t="shared" si="134"/>
        <v>2009</v>
      </c>
      <c r="E190" s="12">
        <f t="shared" si="135"/>
        <v>0.93</v>
      </c>
      <c r="F190" s="12">
        <f>F172*0.75</f>
        <v>4815000</v>
      </c>
      <c r="G190" s="12">
        <f>G172*0.75</f>
        <v>81225</v>
      </c>
      <c r="H190" s="12">
        <f>H172</f>
        <v>21.645886792452828</v>
      </c>
      <c r="I190" s="12">
        <f t="shared" si="140"/>
        <v>4477950</v>
      </c>
      <c r="J190" s="12">
        <f t="shared" si="141"/>
        <v>75539.25</v>
      </c>
      <c r="K190" s="12">
        <f t="shared" si="142"/>
        <v>20.13067471698113</v>
      </c>
    </row>
    <row r="191" spans="1:11" s="12" customFormat="1">
      <c r="A191" s="12">
        <v>10</v>
      </c>
      <c r="B191" s="12" t="str">
        <f>B190</f>
        <v>Bio_Solid_Steam_Turbine_Cogen_CCS</v>
      </c>
      <c r="C191" s="12">
        <v>2025</v>
      </c>
      <c r="D191" s="12">
        <f t="shared" si="134"/>
        <v>2009</v>
      </c>
      <c r="E191" s="12">
        <f t="shared" si="135"/>
        <v>0.93</v>
      </c>
      <c r="F191" s="12">
        <f t="shared" ref="F191:G196" si="149">F173*0.75</f>
        <v>4815000</v>
      </c>
      <c r="G191" s="12">
        <f t="shared" si="149"/>
        <v>81225</v>
      </c>
      <c r="H191" s="12">
        <f t="shared" ref="H191:H196" si="150">H173</f>
        <v>21.645886792452828</v>
      </c>
      <c r="I191" s="12">
        <f t="shared" si="140"/>
        <v>4477950</v>
      </c>
      <c r="J191" s="12">
        <f t="shared" si="141"/>
        <v>75539.25</v>
      </c>
      <c r="K191" s="12">
        <f t="shared" si="142"/>
        <v>20.13067471698113</v>
      </c>
    </row>
    <row r="192" spans="1:11" s="12" customFormat="1">
      <c r="A192" s="12">
        <v>10</v>
      </c>
      <c r="B192" s="12" t="str">
        <f t="shared" ref="B192:B196" si="151">B191</f>
        <v>Bio_Solid_Steam_Turbine_Cogen_CCS</v>
      </c>
      <c r="C192" s="12">
        <v>2030</v>
      </c>
      <c r="D192" s="12">
        <f t="shared" si="134"/>
        <v>2009</v>
      </c>
      <c r="E192" s="12">
        <f t="shared" si="135"/>
        <v>0.93</v>
      </c>
      <c r="F192" s="12">
        <f t="shared" si="149"/>
        <v>4815000</v>
      </c>
      <c r="G192" s="12">
        <f t="shared" si="149"/>
        <v>81225</v>
      </c>
      <c r="H192" s="12">
        <f t="shared" si="150"/>
        <v>21.645886792452828</v>
      </c>
      <c r="I192" s="12">
        <f t="shared" si="140"/>
        <v>4477950</v>
      </c>
      <c r="J192" s="12">
        <f t="shared" si="141"/>
        <v>75539.25</v>
      </c>
      <c r="K192" s="12">
        <f t="shared" si="142"/>
        <v>20.13067471698113</v>
      </c>
    </row>
    <row r="193" spans="1:11" s="12" customFormat="1">
      <c r="A193" s="12">
        <v>10</v>
      </c>
      <c r="B193" s="12" t="str">
        <f t="shared" si="151"/>
        <v>Bio_Solid_Steam_Turbine_Cogen_CCS</v>
      </c>
      <c r="C193" s="12">
        <v>2035</v>
      </c>
      <c r="D193" s="12">
        <f t="shared" si="134"/>
        <v>2009</v>
      </c>
      <c r="E193" s="12">
        <f t="shared" si="135"/>
        <v>0.93</v>
      </c>
      <c r="F193" s="12">
        <f t="shared" si="149"/>
        <v>4815000</v>
      </c>
      <c r="G193" s="12">
        <f t="shared" si="149"/>
        <v>81225</v>
      </c>
      <c r="H193" s="12">
        <f t="shared" si="150"/>
        <v>21.645886792452828</v>
      </c>
      <c r="I193" s="12">
        <f t="shared" si="140"/>
        <v>4477950</v>
      </c>
      <c r="J193" s="12">
        <f t="shared" si="141"/>
        <v>75539.25</v>
      </c>
      <c r="K193" s="12">
        <f t="shared" si="142"/>
        <v>20.13067471698113</v>
      </c>
    </row>
    <row r="194" spans="1:11" s="12" customFormat="1">
      <c r="A194" s="12">
        <v>10</v>
      </c>
      <c r="B194" s="12" t="str">
        <f t="shared" si="151"/>
        <v>Bio_Solid_Steam_Turbine_Cogen_CCS</v>
      </c>
      <c r="C194" s="12">
        <v>2040</v>
      </c>
      <c r="D194" s="12">
        <f t="shared" si="134"/>
        <v>2009</v>
      </c>
      <c r="E194" s="12">
        <f t="shared" si="135"/>
        <v>0.93</v>
      </c>
      <c r="F194" s="12">
        <f t="shared" si="149"/>
        <v>4815000</v>
      </c>
      <c r="G194" s="12">
        <f t="shared" si="149"/>
        <v>81225</v>
      </c>
      <c r="H194" s="12">
        <f t="shared" si="150"/>
        <v>21.645886792452828</v>
      </c>
      <c r="I194" s="12">
        <f t="shared" si="140"/>
        <v>4477950</v>
      </c>
      <c r="J194" s="12">
        <f t="shared" si="141"/>
        <v>75539.25</v>
      </c>
      <c r="K194" s="12">
        <f t="shared" si="142"/>
        <v>20.13067471698113</v>
      </c>
    </row>
    <row r="195" spans="1:11" s="12" customFormat="1">
      <c r="A195" s="12">
        <v>10</v>
      </c>
      <c r="B195" s="12" t="str">
        <f t="shared" si="151"/>
        <v>Bio_Solid_Steam_Turbine_Cogen_CCS</v>
      </c>
      <c r="C195" s="12">
        <v>2045</v>
      </c>
      <c r="D195" s="12">
        <f t="shared" si="134"/>
        <v>2009</v>
      </c>
      <c r="E195" s="12">
        <f t="shared" si="135"/>
        <v>0.93</v>
      </c>
      <c r="F195" s="12">
        <f t="shared" si="149"/>
        <v>4815000</v>
      </c>
      <c r="G195" s="12">
        <f t="shared" si="149"/>
        <v>81225</v>
      </c>
      <c r="H195" s="12">
        <f t="shared" si="150"/>
        <v>21.645886792452828</v>
      </c>
      <c r="I195" s="12">
        <f t="shared" si="140"/>
        <v>4477950</v>
      </c>
      <c r="J195" s="12">
        <f t="shared" si="141"/>
        <v>75539.25</v>
      </c>
      <c r="K195" s="12">
        <f t="shared" si="142"/>
        <v>20.13067471698113</v>
      </c>
    </row>
    <row r="196" spans="1:11" s="12" customFormat="1">
      <c r="A196" s="12">
        <v>10</v>
      </c>
      <c r="B196" s="12" t="str">
        <f t="shared" si="151"/>
        <v>Bio_Solid_Steam_Turbine_Cogen_CCS</v>
      </c>
      <c r="C196" s="12">
        <v>2050</v>
      </c>
      <c r="D196" s="12">
        <f t="shared" si="134"/>
        <v>2009</v>
      </c>
      <c r="E196" s="12">
        <f t="shared" si="135"/>
        <v>0.93</v>
      </c>
      <c r="F196" s="12">
        <f t="shared" si="149"/>
        <v>4815000</v>
      </c>
      <c r="G196" s="12">
        <f t="shared" si="149"/>
        <v>81225</v>
      </c>
      <c r="H196" s="12">
        <f t="shared" si="150"/>
        <v>21.645886792452828</v>
      </c>
      <c r="I196" s="12">
        <f t="shared" si="140"/>
        <v>4477950</v>
      </c>
      <c r="J196" s="12">
        <f t="shared" si="141"/>
        <v>75539.25</v>
      </c>
      <c r="K196" s="12">
        <f t="shared" si="142"/>
        <v>20.13067471698113</v>
      </c>
    </row>
    <row r="197" spans="1:11">
      <c r="A197" s="12">
        <v>10</v>
      </c>
      <c r="B197" s="12" t="str">
        <f>heat_rates!A38</f>
        <v>Bio_Gas</v>
      </c>
      <c r="C197" s="12">
        <v>2010</v>
      </c>
      <c r="D197" s="12">
        <v>2010</v>
      </c>
      <c r="E197" s="12">
        <v>0.91610000000000003</v>
      </c>
      <c r="F197">
        <v>1915000</v>
      </c>
      <c r="G197">
        <v>58200</v>
      </c>
      <c r="H197">
        <v>14.5</v>
      </c>
      <c r="I197" s="12">
        <f t="shared" si="74"/>
        <v>1754331.5</v>
      </c>
      <c r="J197" s="12">
        <f t="shared" si="75"/>
        <v>53317.020000000004</v>
      </c>
      <c r="K197" s="12">
        <f t="shared" si="76"/>
        <v>13.28345</v>
      </c>
    </row>
    <row r="198" spans="1:11">
      <c r="A198" s="12">
        <v>10</v>
      </c>
      <c r="B198" t="str">
        <f>B197</f>
        <v>Bio_Gas</v>
      </c>
      <c r="C198">
        <v>2015</v>
      </c>
      <c r="D198" s="12">
        <v>2010</v>
      </c>
      <c r="E198" s="12">
        <v>0.91610000000000003</v>
      </c>
      <c r="F198" s="12">
        <v>1915000</v>
      </c>
      <c r="G198" s="12">
        <v>58200</v>
      </c>
      <c r="H198" s="12">
        <v>14.5</v>
      </c>
      <c r="I198" s="12">
        <f t="shared" si="74"/>
        <v>1754331.5</v>
      </c>
      <c r="J198" s="12">
        <f t="shared" si="75"/>
        <v>53317.020000000004</v>
      </c>
      <c r="K198" s="12">
        <f t="shared" si="76"/>
        <v>13.28345</v>
      </c>
    </row>
    <row r="199" spans="1:11">
      <c r="A199" s="12">
        <v>10</v>
      </c>
      <c r="B199" s="12" t="str">
        <f t="shared" ref="B199:B205" si="152">B198</f>
        <v>Bio_Gas</v>
      </c>
      <c r="C199" s="12">
        <v>2020</v>
      </c>
      <c r="D199" s="12">
        <v>2010</v>
      </c>
      <c r="E199" s="12">
        <v>0.91610000000000003</v>
      </c>
      <c r="F199" s="12">
        <v>1915000</v>
      </c>
      <c r="G199" s="12">
        <v>58200</v>
      </c>
      <c r="H199" s="12">
        <v>14.5</v>
      </c>
      <c r="I199" s="12">
        <f t="shared" si="74"/>
        <v>1754331.5</v>
      </c>
      <c r="J199" s="12">
        <f t="shared" si="75"/>
        <v>53317.020000000004</v>
      </c>
      <c r="K199" s="12">
        <f t="shared" si="76"/>
        <v>13.28345</v>
      </c>
    </row>
    <row r="200" spans="1:11">
      <c r="A200" s="12">
        <v>10</v>
      </c>
      <c r="B200" s="12" t="str">
        <f t="shared" si="152"/>
        <v>Bio_Gas</v>
      </c>
      <c r="C200" s="12">
        <v>2025</v>
      </c>
      <c r="D200" s="12">
        <v>2010</v>
      </c>
      <c r="E200" s="12">
        <v>0.91610000000000003</v>
      </c>
      <c r="F200" s="12">
        <v>1915000</v>
      </c>
      <c r="G200" s="12">
        <v>58200</v>
      </c>
      <c r="H200" s="12">
        <v>14.5</v>
      </c>
      <c r="I200" s="12">
        <f t="shared" si="74"/>
        <v>1754331.5</v>
      </c>
      <c r="J200" s="12">
        <f t="shared" si="75"/>
        <v>53317.020000000004</v>
      </c>
      <c r="K200" s="12">
        <f t="shared" si="76"/>
        <v>13.28345</v>
      </c>
    </row>
    <row r="201" spans="1:11">
      <c r="A201" s="12">
        <v>10</v>
      </c>
      <c r="B201" s="12" t="str">
        <f t="shared" si="152"/>
        <v>Bio_Gas</v>
      </c>
      <c r="C201" s="12">
        <v>2030</v>
      </c>
      <c r="D201" s="12">
        <v>2010</v>
      </c>
      <c r="E201" s="12">
        <v>0.91610000000000003</v>
      </c>
      <c r="F201" s="12">
        <v>1915000</v>
      </c>
      <c r="G201" s="12">
        <v>58200</v>
      </c>
      <c r="H201" s="12">
        <v>14.5</v>
      </c>
      <c r="I201" s="12">
        <f t="shared" si="74"/>
        <v>1754331.5</v>
      </c>
      <c r="J201" s="12">
        <f t="shared" si="75"/>
        <v>53317.020000000004</v>
      </c>
      <c r="K201" s="12">
        <f t="shared" si="76"/>
        <v>13.28345</v>
      </c>
    </row>
    <row r="202" spans="1:11">
      <c r="A202" s="12">
        <v>10</v>
      </c>
      <c r="B202" s="12" t="str">
        <f t="shared" si="152"/>
        <v>Bio_Gas</v>
      </c>
      <c r="C202" s="12">
        <v>2035</v>
      </c>
      <c r="D202" s="12">
        <v>2010</v>
      </c>
      <c r="E202" s="12">
        <v>0.91610000000000003</v>
      </c>
      <c r="F202" s="12">
        <v>1915000</v>
      </c>
      <c r="G202" s="12">
        <v>58200</v>
      </c>
      <c r="H202" s="12">
        <v>14.5</v>
      </c>
      <c r="I202" s="12">
        <f t="shared" si="74"/>
        <v>1754331.5</v>
      </c>
      <c r="J202" s="12">
        <f t="shared" si="75"/>
        <v>53317.020000000004</v>
      </c>
      <c r="K202" s="12">
        <f t="shared" si="76"/>
        <v>13.28345</v>
      </c>
    </row>
    <row r="203" spans="1:11">
      <c r="A203" s="12">
        <v>10</v>
      </c>
      <c r="B203" s="12" t="str">
        <f t="shared" si="152"/>
        <v>Bio_Gas</v>
      </c>
      <c r="C203" s="12">
        <v>2040</v>
      </c>
      <c r="D203" s="12">
        <v>2010</v>
      </c>
      <c r="E203" s="12">
        <v>0.91610000000000003</v>
      </c>
      <c r="F203" s="12">
        <v>1915000</v>
      </c>
      <c r="G203" s="12">
        <v>58200</v>
      </c>
      <c r="H203" s="12">
        <v>14.5</v>
      </c>
      <c r="I203" s="12">
        <f t="shared" si="74"/>
        <v>1754331.5</v>
      </c>
      <c r="J203" s="12">
        <f t="shared" si="75"/>
        <v>53317.020000000004</v>
      </c>
      <c r="K203" s="12">
        <f t="shared" si="76"/>
        <v>13.28345</v>
      </c>
    </row>
    <row r="204" spans="1:11">
      <c r="A204" s="12">
        <v>10</v>
      </c>
      <c r="B204" s="12" t="str">
        <f t="shared" si="152"/>
        <v>Bio_Gas</v>
      </c>
      <c r="C204" s="12">
        <v>2045</v>
      </c>
      <c r="D204" s="12">
        <v>2010</v>
      </c>
      <c r="E204" s="12">
        <v>0.91610000000000003</v>
      </c>
      <c r="F204" s="12">
        <v>1915000</v>
      </c>
      <c r="G204" s="12">
        <v>58200</v>
      </c>
      <c r="H204" s="12">
        <v>14.5</v>
      </c>
      <c r="I204" s="12">
        <f t="shared" si="74"/>
        <v>1754331.5</v>
      </c>
      <c r="J204" s="12">
        <f t="shared" si="75"/>
        <v>53317.020000000004</v>
      </c>
      <c r="K204" s="12">
        <f t="shared" si="76"/>
        <v>13.28345</v>
      </c>
    </row>
    <row r="205" spans="1:11">
      <c r="A205" s="12">
        <v>10</v>
      </c>
      <c r="B205" s="12" t="str">
        <f t="shared" si="152"/>
        <v>Bio_Gas</v>
      </c>
      <c r="C205" s="12">
        <v>2050</v>
      </c>
      <c r="D205" s="12">
        <v>2010</v>
      </c>
      <c r="E205" s="12">
        <v>0.91610000000000003</v>
      </c>
      <c r="F205" s="12">
        <v>1915000</v>
      </c>
      <c r="G205" s="12">
        <v>58200</v>
      </c>
      <c r="H205" s="12">
        <v>14.5</v>
      </c>
      <c r="I205" s="12">
        <f t="shared" si="74"/>
        <v>1754331.5</v>
      </c>
      <c r="J205" s="12">
        <f t="shared" si="75"/>
        <v>53317.020000000004</v>
      </c>
      <c r="K205" s="12">
        <f t="shared" si="76"/>
        <v>13.28345</v>
      </c>
    </row>
    <row r="206" spans="1:11">
      <c r="A206" s="12">
        <v>10</v>
      </c>
      <c r="B206" s="12" t="str">
        <f>heat_rates!A39</f>
        <v>Bio_Gas_Internal_Combustion_Engine_Cogen</v>
      </c>
      <c r="C206" s="12">
        <v>2010</v>
      </c>
      <c r="D206" s="12">
        <v>2010</v>
      </c>
      <c r="E206" s="12">
        <v>0.91610000000000003</v>
      </c>
      <c r="F206">
        <f t="shared" ref="F206:G214" si="153">F197*0.75</f>
        <v>1436250</v>
      </c>
      <c r="G206" s="12">
        <f t="shared" si="153"/>
        <v>43650</v>
      </c>
      <c r="H206">
        <f t="shared" ref="H206:H214" si="154">H197</f>
        <v>14.5</v>
      </c>
      <c r="I206" s="12">
        <f t="shared" si="74"/>
        <v>1315748.625</v>
      </c>
      <c r="J206" s="12">
        <f t="shared" si="75"/>
        <v>39987.764999999999</v>
      </c>
      <c r="K206" s="12">
        <f t="shared" si="76"/>
        <v>13.28345</v>
      </c>
    </row>
    <row r="207" spans="1:11">
      <c r="A207" s="12">
        <v>10</v>
      </c>
      <c r="B207" t="str">
        <f>B206</f>
        <v>Bio_Gas_Internal_Combustion_Engine_Cogen</v>
      </c>
      <c r="C207">
        <v>2015</v>
      </c>
      <c r="D207" s="12">
        <v>2010</v>
      </c>
      <c r="E207" s="12">
        <v>0.91610000000000003</v>
      </c>
      <c r="F207" s="12">
        <f t="shared" si="153"/>
        <v>1436250</v>
      </c>
      <c r="G207" s="12">
        <f t="shared" si="153"/>
        <v>43650</v>
      </c>
      <c r="H207" s="12">
        <f t="shared" si="154"/>
        <v>14.5</v>
      </c>
      <c r="I207" s="12">
        <f t="shared" si="74"/>
        <v>1315748.625</v>
      </c>
      <c r="J207" s="12">
        <f t="shared" si="75"/>
        <v>39987.764999999999</v>
      </c>
      <c r="K207" s="12">
        <f t="shared" si="76"/>
        <v>13.28345</v>
      </c>
    </row>
    <row r="208" spans="1:11">
      <c r="A208" s="12">
        <v>10</v>
      </c>
      <c r="B208" s="12" t="str">
        <f t="shared" ref="B208:B214" si="155">B207</f>
        <v>Bio_Gas_Internal_Combustion_Engine_Cogen</v>
      </c>
      <c r="C208" s="12">
        <v>2020</v>
      </c>
      <c r="D208" s="12">
        <v>2010</v>
      </c>
      <c r="E208" s="12">
        <v>0.91610000000000003</v>
      </c>
      <c r="F208" s="12">
        <f t="shared" si="153"/>
        <v>1436250</v>
      </c>
      <c r="G208" s="12">
        <f t="shared" si="153"/>
        <v>43650</v>
      </c>
      <c r="H208" s="12">
        <f t="shared" si="154"/>
        <v>14.5</v>
      </c>
      <c r="I208" s="12">
        <f t="shared" si="74"/>
        <v>1315748.625</v>
      </c>
      <c r="J208" s="12">
        <f t="shared" si="75"/>
        <v>39987.764999999999</v>
      </c>
      <c r="K208" s="12">
        <f t="shared" si="76"/>
        <v>13.28345</v>
      </c>
    </row>
    <row r="209" spans="1:11">
      <c r="A209" s="12">
        <v>10</v>
      </c>
      <c r="B209" s="12" t="str">
        <f t="shared" si="155"/>
        <v>Bio_Gas_Internal_Combustion_Engine_Cogen</v>
      </c>
      <c r="C209" s="12">
        <v>2025</v>
      </c>
      <c r="D209" s="12">
        <v>2010</v>
      </c>
      <c r="E209" s="12">
        <v>0.91610000000000003</v>
      </c>
      <c r="F209" s="12">
        <f t="shared" si="153"/>
        <v>1436250</v>
      </c>
      <c r="G209" s="12">
        <f t="shared" si="153"/>
        <v>43650</v>
      </c>
      <c r="H209" s="12">
        <f t="shared" si="154"/>
        <v>14.5</v>
      </c>
      <c r="I209" s="12">
        <f t="shared" si="74"/>
        <v>1315748.625</v>
      </c>
      <c r="J209" s="12">
        <f t="shared" si="75"/>
        <v>39987.764999999999</v>
      </c>
      <c r="K209" s="12">
        <f t="shared" si="76"/>
        <v>13.28345</v>
      </c>
    </row>
    <row r="210" spans="1:11">
      <c r="A210" s="12">
        <v>10</v>
      </c>
      <c r="B210" s="12" t="str">
        <f t="shared" si="155"/>
        <v>Bio_Gas_Internal_Combustion_Engine_Cogen</v>
      </c>
      <c r="C210" s="12">
        <v>2030</v>
      </c>
      <c r="D210" s="12">
        <v>2010</v>
      </c>
      <c r="E210" s="12">
        <v>0.91610000000000003</v>
      </c>
      <c r="F210" s="12">
        <f t="shared" si="153"/>
        <v>1436250</v>
      </c>
      <c r="G210" s="12">
        <f t="shared" si="153"/>
        <v>43650</v>
      </c>
      <c r="H210" s="12">
        <f t="shared" si="154"/>
        <v>14.5</v>
      </c>
      <c r="I210" s="12">
        <f t="shared" si="74"/>
        <v>1315748.625</v>
      </c>
      <c r="J210" s="12">
        <f t="shared" si="75"/>
        <v>39987.764999999999</v>
      </c>
      <c r="K210" s="12">
        <f t="shared" si="76"/>
        <v>13.28345</v>
      </c>
    </row>
    <row r="211" spans="1:11">
      <c r="A211" s="12">
        <v>10</v>
      </c>
      <c r="B211" s="12" t="str">
        <f t="shared" si="155"/>
        <v>Bio_Gas_Internal_Combustion_Engine_Cogen</v>
      </c>
      <c r="C211" s="12">
        <v>2035</v>
      </c>
      <c r="D211" s="12">
        <v>2010</v>
      </c>
      <c r="E211" s="12">
        <v>0.91610000000000003</v>
      </c>
      <c r="F211" s="12">
        <f t="shared" si="153"/>
        <v>1436250</v>
      </c>
      <c r="G211" s="12">
        <f t="shared" si="153"/>
        <v>43650</v>
      </c>
      <c r="H211" s="12">
        <f t="shared" si="154"/>
        <v>14.5</v>
      </c>
      <c r="I211" s="12">
        <f t="shared" si="74"/>
        <v>1315748.625</v>
      </c>
      <c r="J211" s="12">
        <f t="shared" si="75"/>
        <v>39987.764999999999</v>
      </c>
      <c r="K211" s="12">
        <f t="shared" si="76"/>
        <v>13.28345</v>
      </c>
    </row>
    <row r="212" spans="1:11">
      <c r="A212" s="12">
        <v>10</v>
      </c>
      <c r="B212" s="12" t="str">
        <f t="shared" si="155"/>
        <v>Bio_Gas_Internal_Combustion_Engine_Cogen</v>
      </c>
      <c r="C212" s="12">
        <v>2040</v>
      </c>
      <c r="D212" s="12">
        <v>2010</v>
      </c>
      <c r="E212" s="12">
        <v>0.91610000000000003</v>
      </c>
      <c r="F212" s="12">
        <f t="shared" si="153"/>
        <v>1436250</v>
      </c>
      <c r="G212" s="12">
        <f t="shared" si="153"/>
        <v>43650</v>
      </c>
      <c r="H212" s="12">
        <f t="shared" si="154"/>
        <v>14.5</v>
      </c>
      <c r="I212" s="12">
        <f t="shared" si="74"/>
        <v>1315748.625</v>
      </c>
      <c r="J212" s="12">
        <f t="shared" si="75"/>
        <v>39987.764999999999</v>
      </c>
      <c r="K212" s="12">
        <f t="shared" si="76"/>
        <v>13.28345</v>
      </c>
    </row>
    <row r="213" spans="1:11">
      <c r="A213" s="12">
        <v>10</v>
      </c>
      <c r="B213" s="12" t="str">
        <f t="shared" si="155"/>
        <v>Bio_Gas_Internal_Combustion_Engine_Cogen</v>
      </c>
      <c r="C213" s="12">
        <v>2045</v>
      </c>
      <c r="D213" s="12">
        <v>2010</v>
      </c>
      <c r="E213" s="12">
        <v>0.91610000000000003</v>
      </c>
      <c r="F213" s="12">
        <f t="shared" si="153"/>
        <v>1436250</v>
      </c>
      <c r="G213" s="12">
        <f t="shared" si="153"/>
        <v>43650</v>
      </c>
      <c r="H213" s="12">
        <f t="shared" si="154"/>
        <v>14.5</v>
      </c>
      <c r="I213" s="12">
        <f t="shared" si="74"/>
        <v>1315748.625</v>
      </c>
      <c r="J213" s="12">
        <f t="shared" si="75"/>
        <v>39987.764999999999</v>
      </c>
      <c r="K213" s="12">
        <f t="shared" si="76"/>
        <v>13.28345</v>
      </c>
    </row>
    <row r="214" spans="1:11">
      <c r="A214" s="12">
        <v>10</v>
      </c>
      <c r="B214" s="12" t="str">
        <f t="shared" si="155"/>
        <v>Bio_Gas_Internal_Combustion_Engine_Cogen</v>
      </c>
      <c r="C214" s="12">
        <v>2050</v>
      </c>
      <c r="D214" s="12">
        <v>2010</v>
      </c>
      <c r="E214" s="12">
        <v>0.91610000000000003</v>
      </c>
      <c r="F214" s="12">
        <f t="shared" si="153"/>
        <v>1436250</v>
      </c>
      <c r="G214" s="12">
        <f t="shared" si="153"/>
        <v>43650</v>
      </c>
      <c r="H214" s="12">
        <f t="shared" si="154"/>
        <v>14.5</v>
      </c>
      <c r="I214" s="12">
        <f t="shared" si="74"/>
        <v>1315748.625</v>
      </c>
      <c r="J214" s="12">
        <f t="shared" si="75"/>
        <v>39987.764999999999</v>
      </c>
      <c r="K214" s="12">
        <f t="shared" si="76"/>
        <v>13.28345</v>
      </c>
    </row>
    <row r="215" spans="1:11">
      <c r="A215" s="12">
        <v>10</v>
      </c>
      <c r="B215" s="12" t="str">
        <f>heat_rates!A40</f>
        <v>Bio_Gas_Internal_Combustion_Engine_EP</v>
      </c>
      <c r="C215" s="12"/>
      <c r="D215" s="12">
        <v>2010</v>
      </c>
      <c r="E215" s="12">
        <v>0.91610000000000003</v>
      </c>
      <c r="F215">
        <f>F197</f>
        <v>1915000</v>
      </c>
      <c r="G215" s="12">
        <f>G197</f>
        <v>58200</v>
      </c>
      <c r="H215" s="12">
        <f>H197</f>
        <v>14.5</v>
      </c>
      <c r="I215" s="12">
        <f t="shared" si="74"/>
        <v>1754331.5</v>
      </c>
      <c r="J215" s="12">
        <f t="shared" si="75"/>
        <v>53317.020000000004</v>
      </c>
      <c r="K215" s="12">
        <f t="shared" si="76"/>
        <v>13.28345</v>
      </c>
    </row>
    <row r="216" spans="1:11">
      <c r="A216" s="12">
        <v>10</v>
      </c>
      <c r="B216" s="12" t="str">
        <f>heat_rates!A41</f>
        <v>Bio_Gas_Internal_Combustion_Engine_Cogen_EP</v>
      </c>
      <c r="C216" s="12"/>
      <c r="D216" s="12">
        <v>2010</v>
      </c>
      <c r="E216" s="12">
        <v>0.91610000000000003</v>
      </c>
      <c r="F216">
        <f>F215*0.75</f>
        <v>1436250</v>
      </c>
      <c r="G216" s="12">
        <f>G215*0.75</f>
        <v>43650</v>
      </c>
      <c r="H216">
        <f>H215</f>
        <v>14.5</v>
      </c>
      <c r="I216" s="12">
        <f t="shared" si="74"/>
        <v>1315748.625</v>
      </c>
      <c r="J216" s="12">
        <f t="shared" si="75"/>
        <v>39987.764999999999</v>
      </c>
      <c r="K216" s="12">
        <f t="shared" si="76"/>
        <v>13.28345</v>
      </c>
    </row>
    <row r="217" spans="1:11">
      <c r="A217" s="12">
        <v>10</v>
      </c>
      <c r="B217" t="str">
        <f>heat_rates!A42</f>
        <v>Bio_Gas_Steam_Turbine_EP</v>
      </c>
      <c r="I217" s="12">
        <f>I93+(I197-I59)</f>
        <v>1592789.9</v>
      </c>
      <c r="J217" s="12">
        <f>J93+(J197-J59)</f>
        <v>77926.373999999996</v>
      </c>
      <c r="K217" s="12">
        <f>K179</f>
        <v>13.950000000000001</v>
      </c>
    </row>
    <row r="218" spans="1:11" s="12" customFormat="1">
      <c r="A218" s="12">
        <v>10</v>
      </c>
      <c r="B218" s="12" t="str">
        <f>heat_rates!A43</f>
        <v>Bio_Liquid_Steam_Turbine_Cogen_EP</v>
      </c>
      <c r="D218" s="12">
        <f t="shared" ref="D218:J218" si="156">D180</f>
        <v>2009</v>
      </c>
      <c r="E218" s="12">
        <f t="shared" si="156"/>
        <v>0.93</v>
      </c>
      <c r="F218" s="12">
        <f t="shared" si="156"/>
        <v>3015000</v>
      </c>
      <c r="G218" s="12">
        <f t="shared" si="156"/>
        <v>71250</v>
      </c>
      <c r="H218" s="12">
        <f t="shared" si="156"/>
        <v>15</v>
      </c>
      <c r="I218" s="12">
        <f t="shared" si="156"/>
        <v>2803950</v>
      </c>
      <c r="J218" s="12">
        <f t="shared" si="156"/>
        <v>66262.5</v>
      </c>
      <c r="K218" s="12">
        <f>K180</f>
        <v>13.950000000000001</v>
      </c>
    </row>
    <row r="219" spans="1:11">
      <c r="A219" s="12">
        <v>10</v>
      </c>
      <c r="B219" t="str">
        <f>heat_rates!A44</f>
        <v>Bio_Liquid_Steam_Turbine_Cogen</v>
      </c>
      <c r="C219" s="12">
        <v>2010</v>
      </c>
      <c r="D219" s="12">
        <f t="shared" ref="D219:H227" si="157">D181</f>
        <v>2009</v>
      </c>
      <c r="E219" s="12">
        <f t="shared" si="157"/>
        <v>0.93</v>
      </c>
      <c r="F219" s="12">
        <f t="shared" si="157"/>
        <v>2872500</v>
      </c>
      <c r="G219" s="12">
        <f t="shared" si="157"/>
        <v>71250</v>
      </c>
      <c r="H219" s="12">
        <f t="shared" si="157"/>
        <v>15</v>
      </c>
      <c r="I219" s="12">
        <f t="shared" si="74"/>
        <v>2671425</v>
      </c>
      <c r="J219" s="12">
        <f t="shared" si="75"/>
        <v>66262.5</v>
      </c>
      <c r="K219" s="12">
        <f t="shared" si="76"/>
        <v>13.950000000000001</v>
      </c>
    </row>
    <row r="220" spans="1:11">
      <c r="A220" s="12">
        <v>10</v>
      </c>
      <c r="B220" t="str">
        <f>B219</f>
        <v>Bio_Liquid_Steam_Turbine_Cogen</v>
      </c>
      <c r="C220">
        <v>2015</v>
      </c>
      <c r="D220" s="12">
        <f t="shared" si="157"/>
        <v>2009</v>
      </c>
      <c r="E220" s="12">
        <f t="shared" si="157"/>
        <v>0.93</v>
      </c>
      <c r="F220" s="12">
        <f t="shared" si="157"/>
        <v>2872500</v>
      </c>
      <c r="G220" s="12">
        <f t="shared" si="157"/>
        <v>71250</v>
      </c>
      <c r="H220" s="12">
        <f t="shared" si="157"/>
        <v>15</v>
      </c>
      <c r="I220" s="12">
        <f t="shared" si="74"/>
        <v>2671425</v>
      </c>
      <c r="J220" s="12">
        <f t="shared" si="75"/>
        <v>66262.5</v>
      </c>
      <c r="K220" s="12">
        <f t="shared" si="76"/>
        <v>13.950000000000001</v>
      </c>
    </row>
    <row r="221" spans="1:11">
      <c r="A221" s="12">
        <v>10</v>
      </c>
      <c r="B221" s="12" t="str">
        <f t="shared" ref="B221:B227" si="158">B220</f>
        <v>Bio_Liquid_Steam_Turbine_Cogen</v>
      </c>
      <c r="C221" s="12">
        <v>2020</v>
      </c>
      <c r="D221" s="12">
        <f t="shared" si="157"/>
        <v>2009</v>
      </c>
      <c r="E221" s="12">
        <f t="shared" si="157"/>
        <v>0.93</v>
      </c>
      <c r="F221" s="12">
        <f t="shared" si="157"/>
        <v>2872500</v>
      </c>
      <c r="G221" s="12">
        <f t="shared" si="157"/>
        <v>71250</v>
      </c>
      <c r="H221" s="12">
        <f t="shared" si="157"/>
        <v>15</v>
      </c>
      <c r="I221" s="12">
        <f t="shared" si="74"/>
        <v>2671425</v>
      </c>
      <c r="J221" s="12">
        <f t="shared" si="75"/>
        <v>66262.5</v>
      </c>
      <c r="K221" s="12">
        <f t="shared" si="76"/>
        <v>13.950000000000001</v>
      </c>
    </row>
    <row r="222" spans="1:11">
      <c r="A222" s="12">
        <v>10</v>
      </c>
      <c r="B222" s="12" t="str">
        <f t="shared" si="158"/>
        <v>Bio_Liquid_Steam_Turbine_Cogen</v>
      </c>
      <c r="C222" s="12">
        <v>2025</v>
      </c>
      <c r="D222" s="12">
        <f t="shared" si="157"/>
        <v>2009</v>
      </c>
      <c r="E222" s="12">
        <f t="shared" si="157"/>
        <v>0.93</v>
      </c>
      <c r="F222" s="12">
        <f t="shared" si="157"/>
        <v>2872500</v>
      </c>
      <c r="G222" s="12">
        <f t="shared" si="157"/>
        <v>71250</v>
      </c>
      <c r="H222" s="12">
        <f t="shared" si="157"/>
        <v>15</v>
      </c>
      <c r="I222" s="12">
        <f t="shared" si="74"/>
        <v>2671425</v>
      </c>
      <c r="J222" s="12">
        <f t="shared" si="75"/>
        <v>66262.5</v>
      </c>
      <c r="K222" s="12">
        <f t="shared" si="76"/>
        <v>13.950000000000001</v>
      </c>
    </row>
    <row r="223" spans="1:11">
      <c r="A223" s="12">
        <v>10</v>
      </c>
      <c r="B223" s="12" t="str">
        <f t="shared" si="158"/>
        <v>Bio_Liquid_Steam_Turbine_Cogen</v>
      </c>
      <c r="C223" s="12">
        <v>2030</v>
      </c>
      <c r="D223" s="12">
        <f t="shared" si="157"/>
        <v>2009</v>
      </c>
      <c r="E223" s="12">
        <f t="shared" si="157"/>
        <v>0.93</v>
      </c>
      <c r="F223" s="12">
        <f t="shared" si="157"/>
        <v>2872500</v>
      </c>
      <c r="G223" s="12">
        <f t="shared" si="157"/>
        <v>71250</v>
      </c>
      <c r="H223" s="12">
        <f t="shared" si="157"/>
        <v>15</v>
      </c>
      <c r="I223" s="12">
        <f t="shared" si="74"/>
        <v>2671425</v>
      </c>
      <c r="J223" s="12">
        <f t="shared" si="75"/>
        <v>66262.5</v>
      </c>
      <c r="K223" s="12">
        <f t="shared" si="76"/>
        <v>13.950000000000001</v>
      </c>
    </row>
    <row r="224" spans="1:11">
      <c r="A224" s="12">
        <v>10</v>
      </c>
      <c r="B224" s="12" t="str">
        <f t="shared" si="158"/>
        <v>Bio_Liquid_Steam_Turbine_Cogen</v>
      </c>
      <c r="C224" s="12">
        <v>2035</v>
      </c>
      <c r="D224" s="12">
        <f t="shared" si="157"/>
        <v>2009</v>
      </c>
      <c r="E224" s="12">
        <f t="shared" si="157"/>
        <v>0.93</v>
      </c>
      <c r="F224" s="12">
        <f t="shared" si="157"/>
        <v>2872500</v>
      </c>
      <c r="G224" s="12">
        <f t="shared" si="157"/>
        <v>71250</v>
      </c>
      <c r="H224" s="12">
        <f t="shared" si="157"/>
        <v>15</v>
      </c>
      <c r="I224" s="12">
        <f t="shared" si="74"/>
        <v>2671425</v>
      </c>
      <c r="J224" s="12">
        <f t="shared" si="75"/>
        <v>66262.5</v>
      </c>
      <c r="K224" s="12">
        <f t="shared" si="76"/>
        <v>13.950000000000001</v>
      </c>
    </row>
    <row r="225" spans="1:11">
      <c r="A225" s="12">
        <v>10</v>
      </c>
      <c r="B225" s="12" t="str">
        <f t="shared" si="158"/>
        <v>Bio_Liquid_Steam_Turbine_Cogen</v>
      </c>
      <c r="C225" s="12">
        <v>2040</v>
      </c>
      <c r="D225" s="12">
        <f t="shared" si="157"/>
        <v>2009</v>
      </c>
      <c r="E225" s="12">
        <f t="shared" si="157"/>
        <v>0.93</v>
      </c>
      <c r="F225" s="12">
        <f t="shared" si="157"/>
        <v>2872500</v>
      </c>
      <c r="G225" s="12">
        <f t="shared" si="157"/>
        <v>71250</v>
      </c>
      <c r="H225" s="12">
        <f t="shared" si="157"/>
        <v>15</v>
      </c>
      <c r="I225" s="12">
        <f t="shared" si="74"/>
        <v>2671425</v>
      </c>
      <c r="J225" s="12">
        <f t="shared" si="75"/>
        <v>66262.5</v>
      </c>
      <c r="K225" s="12">
        <f t="shared" si="76"/>
        <v>13.950000000000001</v>
      </c>
    </row>
    <row r="226" spans="1:11">
      <c r="A226" s="12">
        <v>10</v>
      </c>
      <c r="B226" s="12" t="str">
        <f t="shared" si="158"/>
        <v>Bio_Liquid_Steam_Turbine_Cogen</v>
      </c>
      <c r="C226" s="12">
        <v>2045</v>
      </c>
      <c r="D226" s="12">
        <f t="shared" si="157"/>
        <v>2009</v>
      </c>
      <c r="E226" s="12">
        <f t="shared" si="157"/>
        <v>0.93</v>
      </c>
      <c r="F226" s="12">
        <f t="shared" si="157"/>
        <v>2872500</v>
      </c>
      <c r="G226" s="12">
        <f t="shared" si="157"/>
        <v>71250</v>
      </c>
      <c r="H226" s="12">
        <f t="shared" si="157"/>
        <v>15</v>
      </c>
      <c r="I226" s="12">
        <f t="shared" si="74"/>
        <v>2671425</v>
      </c>
      <c r="J226" s="12">
        <f t="shared" si="75"/>
        <v>66262.5</v>
      </c>
      <c r="K226" s="12">
        <f t="shared" si="76"/>
        <v>13.950000000000001</v>
      </c>
    </row>
    <row r="227" spans="1:11">
      <c r="A227" s="12">
        <v>10</v>
      </c>
      <c r="B227" s="12" t="str">
        <f t="shared" si="158"/>
        <v>Bio_Liquid_Steam_Turbine_Cogen</v>
      </c>
      <c r="C227" s="12">
        <v>2050</v>
      </c>
      <c r="D227" s="12">
        <f t="shared" si="157"/>
        <v>2009</v>
      </c>
      <c r="E227" s="12">
        <f t="shared" si="157"/>
        <v>0.93</v>
      </c>
      <c r="F227" s="12">
        <f t="shared" si="157"/>
        <v>2872500</v>
      </c>
      <c r="G227" s="12">
        <f t="shared" si="157"/>
        <v>71250</v>
      </c>
      <c r="H227" s="12">
        <f t="shared" si="157"/>
        <v>15</v>
      </c>
      <c r="I227" s="12">
        <f t="shared" si="74"/>
        <v>2671425</v>
      </c>
      <c r="J227" s="12">
        <f t="shared" si="75"/>
        <v>66262.5</v>
      </c>
      <c r="K227" s="12">
        <f t="shared" si="76"/>
        <v>13.950000000000001</v>
      </c>
    </row>
    <row r="228" spans="1:11">
      <c r="A228" s="12">
        <v>10</v>
      </c>
      <c r="B228" t="str">
        <f>heat_rates!A45</f>
        <v>Nuclear_EP</v>
      </c>
      <c r="D228" s="12">
        <v>2009</v>
      </c>
      <c r="E228">
        <v>0.93</v>
      </c>
      <c r="F228">
        <v>6230000</v>
      </c>
      <c r="G228">
        <v>127000</v>
      </c>
      <c r="H228">
        <v>0</v>
      </c>
      <c r="I228" s="12">
        <f t="shared" ref="I228:I240" si="159">F228*$E228</f>
        <v>5793900</v>
      </c>
      <c r="J228" s="12">
        <f t="shared" ref="J228:J240" si="160">G228*$E228</f>
        <v>118110</v>
      </c>
      <c r="K228" s="12">
        <f t="shared" ref="K228:K240" si="161">H228*$E228</f>
        <v>0</v>
      </c>
    </row>
    <row r="229" spans="1:11">
      <c r="A229" s="12">
        <v>10</v>
      </c>
      <c r="B229" t="str">
        <f>heat_rates!A46</f>
        <v>Nuclear</v>
      </c>
      <c r="C229" s="12">
        <v>2010</v>
      </c>
      <c r="D229" s="12">
        <f>D228</f>
        <v>2009</v>
      </c>
      <c r="E229" s="12">
        <v>0.93</v>
      </c>
      <c r="F229">
        <v>6100000</v>
      </c>
      <c r="G229">
        <f>G228</f>
        <v>127000</v>
      </c>
      <c r="H229">
        <f>H228</f>
        <v>0</v>
      </c>
      <c r="I229" s="12">
        <f t="shared" si="159"/>
        <v>5673000</v>
      </c>
      <c r="J229" s="12">
        <f t="shared" si="160"/>
        <v>118110</v>
      </c>
      <c r="K229" s="12">
        <f t="shared" si="161"/>
        <v>0</v>
      </c>
    </row>
    <row r="230" spans="1:11" ht="12" customHeight="1">
      <c r="A230" s="12">
        <v>10</v>
      </c>
      <c r="B230" t="str">
        <f>B229</f>
        <v>Nuclear</v>
      </c>
      <c r="C230">
        <v>2015</v>
      </c>
      <c r="D230" s="12">
        <f t="shared" ref="D230:D237" si="162">D229</f>
        <v>2009</v>
      </c>
      <c r="E230" s="12">
        <f>E229</f>
        <v>0.93</v>
      </c>
      <c r="F230">
        <f>F229</f>
        <v>6100000</v>
      </c>
      <c r="G230" s="12">
        <f t="shared" ref="G230:G237" si="163">G229</f>
        <v>127000</v>
      </c>
      <c r="H230" s="12">
        <f t="shared" ref="H230:H237" si="164">H229</f>
        <v>0</v>
      </c>
      <c r="I230" s="12">
        <f t="shared" si="159"/>
        <v>5673000</v>
      </c>
      <c r="J230" s="12">
        <f t="shared" si="160"/>
        <v>118110</v>
      </c>
      <c r="K230" s="12">
        <f t="shared" si="161"/>
        <v>0</v>
      </c>
    </row>
    <row r="231" spans="1:11">
      <c r="A231" s="12">
        <v>10</v>
      </c>
      <c r="B231" s="12" t="str">
        <f t="shared" ref="B231:B236" si="165">B230</f>
        <v>Nuclear</v>
      </c>
      <c r="C231" s="12">
        <v>2020</v>
      </c>
      <c r="D231" s="12">
        <f t="shared" si="162"/>
        <v>2009</v>
      </c>
      <c r="E231" s="12">
        <f t="shared" ref="E231:E237" si="166">E230</f>
        <v>0.93</v>
      </c>
      <c r="F231" s="12">
        <f t="shared" ref="F231:F237" si="167">F230</f>
        <v>6100000</v>
      </c>
      <c r="G231" s="12">
        <f t="shared" si="163"/>
        <v>127000</v>
      </c>
      <c r="H231" s="12">
        <f t="shared" si="164"/>
        <v>0</v>
      </c>
      <c r="I231" s="12">
        <f t="shared" si="159"/>
        <v>5673000</v>
      </c>
      <c r="J231" s="12">
        <f t="shared" si="160"/>
        <v>118110</v>
      </c>
      <c r="K231" s="12">
        <f t="shared" si="161"/>
        <v>0</v>
      </c>
    </row>
    <row r="232" spans="1:11">
      <c r="A232" s="12">
        <v>10</v>
      </c>
      <c r="B232" s="12" t="str">
        <f t="shared" si="165"/>
        <v>Nuclear</v>
      </c>
      <c r="C232" s="12">
        <v>2025</v>
      </c>
      <c r="D232" s="12">
        <f t="shared" si="162"/>
        <v>2009</v>
      </c>
      <c r="E232" s="12">
        <f t="shared" si="166"/>
        <v>0.93</v>
      </c>
      <c r="F232" s="12">
        <f t="shared" si="167"/>
        <v>6100000</v>
      </c>
      <c r="G232" s="12">
        <f t="shared" si="163"/>
        <v>127000</v>
      </c>
      <c r="H232" s="12">
        <f t="shared" si="164"/>
        <v>0</v>
      </c>
      <c r="I232" s="12">
        <f t="shared" si="159"/>
        <v>5673000</v>
      </c>
      <c r="J232" s="12">
        <f t="shared" si="160"/>
        <v>118110</v>
      </c>
      <c r="K232" s="12">
        <f t="shared" si="161"/>
        <v>0</v>
      </c>
    </row>
    <row r="233" spans="1:11">
      <c r="A233" s="12">
        <v>10</v>
      </c>
      <c r="B233" s="12" t="str">
        <f t="shared" si="165"/>
        <v>Nuclear</v>
      </c>
      <c r="C233" s="12">
        <v>2030</v>
      </c>
      <c r="D233" s="12">
        <f t="shared" si="162"/>
        <v>2009</v>
      </c>
      <c r="E233" s="12">
        <f t="shared" si="166"/>
        <v>0.93</v>
      </c>
      <c r="F233" s="12">
        <f t="shared" si="167"/>
        <v>6100000</v>
      </c>
      <c r="G233" s="12">
        <f t="shared" si="163"/>
        <v>127000</v>
      </c>
      <c r="H233" s="12">
        <f t="shared" si="164"/>
        <v>0</v>
      </c>
      <c r="I233" s="12">
        <f t="shared" si="159"/>
        <v>5673000</v>
      </c>
      <c r="J233" s="12">
        <f t="shared" si="160"/>
        <v>118110</v>
      </c>
      <c r="K233" s="12">
        <f t="shared" si="161"/>
        <v>0</v>
      </c>
    </row>
    <row r="234" spans="1:11">
      <c r="A234" s="12">
        <v>10</v>
      </c>
      <c r="B234" s="12" t="str">
        <f t="shared" si="165"/>
        <v>Nuclear</v>
      </c>
      <c r="C234" s="12">
        <v>2035</v>
      </c>
      <c r="D234" s="12">
        <f t="shared" si="162"/>
        <v>2009</v>
      </c>
      <c r="E234" s="12">
        <f t="shared" si="166"/>
        <v>0.93</v>
      </c>
      <c r="F234" s="12">
        <f t="shared" si="167"/>
        <v>6100000</v>
      </c>
      <c r="G234" s="12">
        <f t="shared" si="163"/>
        <v>127000</v>
      </c>
      <c r="H234" s="12">
        <f t="shared" si="164"/>
        <v>0</v>
      </c>
      <c r="I234" s="12">
        <f t="shared" si="159"/>
        <v>5673000</v>
      </c>
      <c r="J234" s="12">
        <f t="shared" si="160"/>
        <v>118110</v>
      </c>
      <c r="K234" s="12">
        <f t="shared" si="161"/>
        <v>0</v>
      </c>
    </row>
    <row r="235" spans="1:11">
      <c r="A235" s="12">
        <v>10</v>
      </c>
      <c r="B235" s="12" t="str">
        <f t="shared" si="165"/>
        <v>Nuclear</v>
      </c>
      <c r="C235" s="12">
        <v>2040</v>
      </c>
      <c r="D235" s="12">
        <f t="shared" si="162"/>
        <v>2009</v>
      </c>
      <c r="E235" s="12">
        <f t="shared" si="166"/>
        <v>0.93</v>
      </c>
      <c r="F235" s="12">
        <f t="shared" si="167"/>
        <v>6100000</v>
      </c>
      <c r="G235" s="12">
        <f t="shared" si="163"/>
        <v>127000</v>
      </c>
      <c r="H235" s="12">
        <f t="shared" si="164"/>
        <v>0</v>
      </c>
      <c r="I235" s="12">
        <f t="shared" si="159"/>
        <v>5673000</v>
      </c>
      <c r="J235" s="12">
        <f t="shared" si="160"/>
        <v>118110</v>
      </c>
      <c r="K235" s="12">
        <f t="shared" si="161"/>
        <v>0</v>
      </c>
    </row>
    <row r="236" spans="1:11">
      <c r="A236" s="12">
        <v>10</v>
      </c>
      <c r="B236" s="12" t="str">
        <f t="shared" si="165"/>
        <v>Nuclear</v>
      </c>
      <c r="C236" s="12">
        <v>2045</v>
      </c>
      <c r="D236" s="12">
        <f t="shared" si="162"/>
        <v>2009</v>
      </c>
      <c r="E236" s="12">
        <f t="shared" si="166"/>
        <v>0.93</v>
      </c>
      <c r="F236" s="12">
        <f t="shared" si="167"/>
        <v>6100000</v>
      </c>
      <c r="G236" s="12">
        <f t="shared" si="163"/>
        <v>127000</v>
      </c>
      <c r="H236" s="12">
        <f t="shared" si="164"/>
        <v>0</v>
      </c>
      <c r="I236" s="12">
        <f t="shared" si="159"/>
        <v>5673000</v>
      </c>
      <c r="J236" s="12">
        <f t="shared" si="160"/>
        <v>118110</v>
      </c>
      <c r="K236" s="12">
        <f t="shared" si="161"/>
        <v>0</v>
      </c>
    </row>
    <row r="237" spans="1:11">
      <c r="A237" s="12">
        <v>10</v>
      </c>
      <c r="B237" s="12" t="str">
        <f t="shared" ref="B237" si="168">B236</f>
        <v>Nuclear</v>
      </c>
      <c r="C237" s="12">
        <v>2050</v>
      </c>
      <c r="D237" s="12">
        <f t="shared" si="162"/>
        <v>2009</v>
      </c>
      <c r="E237" s="12">
        <f t="shared" si="166"/>
        <v>0.93</v>
      </c>
      <c r="F237" s="12">
        <f t="shared" si="167"/>
        <v>6100000</v>
      </c>
      <c r="G237" s="12">
        <f t="shared" si="163"/>
        <v>127000</v>
      </c>
      <c r="H237" s="12">
        <f t="shared" si="164"/>
        <v>0</v>
      </c>
      <c r="I237" s="12">
        <f t="shared" si="159"/>
        <v>5673000</v>
      </c>
      <c r="J237" s="12">
        <f t="shared" si="160"/>
        <v>118110</v>
      </c>
      <c r="K237" s="12">
        <f t="shared" si="161"/>
        <v>0</v>
      </c>
    </row>
    <row r="238" spans="1:11">
      <c r="A238" s="12">
        <v>10</v>
      </c>
      <c r="B238" t="str">
        <f>heat_rates!A47</f>
        <v>Geothermal_EP</v>
      </c>
      <c r="D238" s="12">
        <f t="shared" ref="D238:D239" si="169">D237</f>
        <v>2009</v>
      </c>
      <c r="E238" s="12">
        <f t="shared" ref="E238:E239" si="170">E237</f>
        <v>0.93</v>
      </c>
      <c r="F238">
        <v>6240000</v>
      </c>
      <c r="G238">
        <v>0</v>
      </c>
      <c r="H238">
        <v>31</v>
      </c>
      <c r="I238" s="12">
        <f t="shared" si="159"/>
        <v>5803200</v>
      </c>
      <c r="J238" s="12">
        <f t="shared" si="160"/>
        <v>0</v>
      </c>
      <c r="K238" s="12">
        <f t="shared" si="161"/>
        <v>28.830000000000002</v>
      </c>
    </row>
    <row r="239" spans="1:11">
      <c r="A239" s="12">
        <v>10</v>
      </c>
      <c r="B239" t="str">
        <f>heat_rates!A48</f>
        <v>Geothermal</v>
      </c>
      <c r="C239" s="12">
        <v>2010</v>
      </c>
      <c r="D239" s="12">
        <f t="shared" si="169"/>
        <v>2009</v>
      </c>
      <c r="E239" s="12">
        <f t="shared" si="170"/>
        <v>0.93</v>
      </c>
      <c r="F239">
        <v>5940000</v>
      </c>
      <c r="G239">
        <v>0</v>
      </c>
      <c r="H239">
        <v>31</v>
      </c>
      <c r="I239" s="12">
        <f t="shared" si="159"/>
        <v>5524200</v>
      </c>
      <c r="J239" s="12">
        <f t="shared" si="160"/>
        <v>0</v>
      </c>
      <c r="K239" s="12">
        <f t="shared" si="161"/>
        <v>28.830000000000002</v>
      </c>
    </row>
    <row r="240" spans="1:11">
      <c r="A240" s="12">
        <v>10</v>
      </c>
      <c r="B240" t="str">
        <f>B239</f>
        <v>Geothermal</v>
      </c>
      <c r="C240">
        <v>2015</v>
      </c>
      <c r="D240" s="12">
        <f t="shared" ref="D240:D250" si="171">D239</f>
        <v>2009</v>
      </c>
      <c r="E240" s="12">
        <f t="shared" ref="E240:E250" si="172">E239</f>
        <v>0.93</v>
      </c>
      <c r="F240" s="12">
        <v>5940000</v>
      </c>
      <c r="G240" s="12">
        <v>0</v>
      </c>
      <c r="H240" s="12">
        <v>31</v>
      </c>
      <c r="I240" s="12">
        <f t="shared" si="159"/>
        <v>5524200</v>
      </c>
      <c r="J240" s="12">
        <f t="shared" si="160"/>
        <v>0</v>
      </c>
      <c r="K240" s="12">
        <f t="shared" si="161"/>
        <v>28.830000000000002</v>
      </c>
    </row>
    <row r="241" spans="1:11">
      <c r="A241" s="12">
        <v>10</v>
      </c>
      <c r="B241" s="12" t="str">
        <f t="shared" ref="B241:B247" si="173">B240</f>
        <v>Geothermal</v>
      </c>
      <c r="C241" s="12">
        <v>2020</v>
      </c>
      <c r="D241" s="12">
        <f t="shared" si="171"/>
        <v>2009</v>
      </c>
      <c r="E241" s="12">
        <f t="shared" si="172"/>
        <v>0.93</v>
      </c>
      <c r="F241" s="12">
        <v>5940000</v>
      </c>
      <c r="G241" s="12">
        <v>0</v>
      </c>
      <c r="H241" s="12">
        <v>31</v>
      </c>
      <c r="I241" s="12">
        <f t="shared" ref="I241:I258" si="174">F241*$E241</f>
        <v>5524200</v>
      </c>
      <c r="J241" s="12">
        <f t="shared" ref="J241:J258" si="175">G241*$E241</f>
        <v>0</v>
      </c>
      <c r="K241" s="12">
        <f t="shared" ref="K241:K258" si="176">H241*$E241</f>
        <v>28.830000000000002</v>
      </c>
    </row>
    <row r="242" spans="1:11">
      <c r="A242" s="12">
        <v>10</v>
      </c>
      <c r="B242" s="12" t="str">
        <f t="shared" si="173"/>
        <v>Geothermal</v>
      </c>
      <c r="C242" s="12">
        <v>2025</v>
      </c>
      <c r="D242" s="12">
        <f t="shared" si="171"/>
        <v>2009</v>
      </c>
      <c r="E242" s="12">
        <f t="shared" si="172"/>
        <v>0.93</v>
      </c>
      <c r="F242" s="12">
        <v>5940000</v>
      </c>
      <c r="G242" s="12">
        <v>0</v>
      </c>
      <c r="H242" s="12">
        <v>31</v>
      </c>
      <c r="I242" s="12">
        <f t="shared" si="174"/>
        <v>5524200</v>
      </c>
      <c r="J242" s="12">
        <f t="shared" si="175"/>
        <v>0</v>
      </c>
      <c r="K242" s="12">
        <f t="shared" si="176"/>
        <v>28.830000000000002</v>
      </c>
    </row>
    <row r="243" spans="1:11">
      <c r="A243" s="12">
        <v>10</v>
      </c>
      <c r="B243" s="12" t="str">
        <f t="shared" si="173"/>
        <v>Geothermal</v>
      </c>
      <c r="C243" s="12">
        <v>2030</v>
      </c>
      <c r="D243" s="12">
        <f t="shared" si="171"/>
        <v>2009</v>
      </c>
      <c r="E243" s="12">
        <f t="shared" si="172"/>
        <v>0.93</v>
      </c>
      <c r="F243" s="12">
        <v>5940000</v>
      </c>
      <c r="G243" s="12">
        <v>0</v>
      </c>
      <c r="H243" s="12">
        <v>31</v>
      </c>
      <c r="I243" s="12">
        <f t="shared" si="174"/>
        <v>5524200</v>
      </c>
      <c r="J243" s="12">
        <f t="shared" si="175"/>
        <v>0</v>
      </c>
      <c r="K243" s="12">
        <f t="shared" si="176"/>
        <v>28.830000000000002</v>
      </c>
    </row>
    <row r="244" spans="1:11">
      <c r="A244" s="12">
        <v>10</v>
      </c>
      <c r="B244" s="12" t="str">
        <f t="shared" si="173"/>
        <v>Geothermal</v>
      </c>
      <c r="C244" s="12">
        <v>2035</v>
      </c>
      <c r="D244" s="12">
        <f t="shared" si="171"/>
        <v>2009</v>
      </c>
      <c r="E244" s="12">
        <f t="shared" si="172"/>
        <v>0.93</v>
      </c>
      <c r="F244" s="12">
        <v>5940000</v>
      </c>
      <c r="G244" s="12">
        <v>0</v>
      </c>
      <c r="H244" s="12">
        <v>31</v>
      </c>
      <c r="I244" s="12">
        <f t="shared" si="174"/>
        <v>5524200</v>
      </c>
      <c r="J244" s="12">
        <f t="shared" si="175"/>
        <v>0</v>
      </c>
      <c r="K244" s="12">
        <f t="shared" si="176"/>
        <v>28.830000000000002</v>
      </c>
    </row>
    <row r="245" spans="1:11">
      <c r="A245" s="12">
        <v>10</v>
      </c>
      <c r="B245" s="12" t="str">
        <f t="shared" si="173"/>
        <v>Geothermal</v>
      </c>
      <c r="C245" s="12">
        <v>2040</v>
      </c>
      <c r="D245" s="12">
        <f t="shared" si="171"/>
        <v>2009</v>
      </c>
      <c r="E245" s="12">
        <f t="shared" si="172"/>
        <v>0.93</v>
      </c>
      <c r="F245" s="12">
        <v>5940000</v>
      </c>
      <c r="G245" s="12">
        <v>0</v>
      </c>
      <c r="H245" s="12">
        <v>31</v>
      </c>
      <c r="I245" s="12">
        <f t="shared" si="174"/>
        <v>5524200</v>
      </c>
      <c r="J245" s="12">
        <f t="shared" si="175"/>
        <v>0</v>
      </c>
      <c r="K245" s="12">
        <f t="shared" si="176"/>
        <v>28.830000000000002</v>
      </c>
    </row>
    <row r="246" spans="1:11">
      <c r="A246" s="12">
        <v>10</v>
      </c>
      <c r="B246" s="12" t="str">
        <f t="shared" si="173"/>
        <v>Geothermal</v>
      </c>
      <c r="C246" s="12">
        <v>2045</v>
      </c>
      <c r="D246" s="12">
        <f t="shared" si="171"/>
        <v>2009</v>
      </c>
      <c r="E246" s="12">
        <f t="shared" si="172"/>
        <v>0.93</v>
      </c>
      <c r="F246" s="12">
        <v>5940000</v>
      </c>
      <c r="G246" s="12">
        <v>0</v>
      </c>
      <c r="H246" s="12">
        <v>31</v>
      </c>
      <c r="I246" s="12">
        <f t="shared" si="174"/>
        <v>5524200</v>
      </c>
      <c r="J246" s="12">
        <f t="shared" si="175"/>
        <v>0</v>
      </c>
      <c r="K246" s="12">
        <f t="shared" si="176"/>
        <v>28.830000000000002</v>
      </c>
    </row>
    <row r="247" spans="1:11">
      <c r="A247" s="12">
        <v>10</v>
      </c>
      <c r="B247" s="12" t="str">
        <f t="shared" si="173"/>
        <v>Geothermal</v>
      </c>
      <c r="C247" s="12">
        <v>2050</v>
      </c>
      <c r="D247" s="12">
        <f t="shared" si="171"/>
        <v>2009</v>
      </c>
      <c r="E247" s="12">
        <f t="shared" si="172"/>
        <v>0.93</v>
      </c>
      <c r="F247" s="12">
        <v>5940000</v>
      </c>
      <c r="G247" s="12">
        <v>0</v>
      </c>
      <c r="H247" s="12">
        <v>31</v>
      </c>
      <c r="I247" s="12">
        <f t="shared" si="174"/>
        <v>5524200</v>
      </c>
      <c r="J247" s="12">
        <f t="shared" si="175"/>
        <v>0</v>
      </c>
      <c r="K247" s="12">
        <f t="shared" si="176"/>
        <v>28.830000000000002</v>
      </c>
    </row>
    <row r="248" spans="1:11">
      <c r="A248" s="12">
        <v>10</v>
      </c>
      <c r="B248" s="12" t="str">
        <f>heat_rates!A49</f>
        <v>Residential_PV</v>
      </c>
      <c r="C248" s="12">
        <v>2010</v>
      </c>
      <c r="D248" s="12">
        <f t="shared" si="171"/>
        <v>2009</v>
      </c>
      <c r="E248" s="12">
        <f t="shared" si="172"/>
        <v>0.93</v>
      </c>
      <c r="F248" s="12">
        <v>5950000</v>
      </c>
      <c r="G248" s="12">
        <v>50000</v>
      </c>
      <c r="H248" s="12">
        <v>0</v>
      </c>
      <c r="I248" s="12">
        <f t="shared" si="174"/>
        <v>5533500</v>
      </c>
      <c r="J248" s="12">
        <f t="shared" si="175"/>
        <v>46500</v>
      </c>
      <c r="K248" s="12">
        <f t="shared" si="176"/>
        <v>0</v>
      </c>
    </row>
    <row r="249" spans="1:11">
      <c r="A249" s="12">
        <v>10</v>
      </c>
      <c r="B249" t="str">
        <f>B248</f>
        <v>Residential_PV</v>
      </c>
      <c r="C249">
        <v>2015</v>
      </c>
      <c r="D249" s="12">
        <f t="shared" si="171"/>
        <v>2009</v>
      </c>
      <c r="E249" s="12">
        <f t="shared" si="172"/>
        <v>0.93</v>
      </c>
      <c r="F249" s="12">
        <v>4340000</v>
      </c>
      <c r="G249" s="12">
        <v>48000</v>
      </c>
      <c r="H249" s="12">
        <v>0</v>
      </c>
      <c r="I249" s="12">
        <f t="shared" si="174"/>
        <v>4036200</v>
      </c>
      <c r="J249" s="12">
        <f t="shared" si="175"/>
        <v>44640</v>
      </c>
      <c r="K249" s="12">
        <f t="shared" si="176"/>
        <v>0</v>
      </c>
    </row>
    <row r="250" spans="1:11">
      <c r="A250" s="12">
        <v>10</v>
      </c>
      <c r="B250" s="12" t="str">
        <f t="shared" ref="B250:B256" si="177">B249</f>
        <v>Residential_PV</v>
      </c>
      <c r="C250" s="12">
        <v>2020</v>
      </c>
      <c r="D250" s="12">
        <f t="shared" si="171"/>
        <v>2009</v>
      </c>
      <c r="E250" s="12">
        <f t="shared" si="172"/>
        <v>0.93</v>
      </c>
      <c r="F250" s="12">
        <v>3750000</v>
      </c>
      <c r="G250" s="12">
        <v>45000</v>
      </c>
      <c r="H250" s="12">
        <v>0</v>
      </c>
      <c r="I250" s="12">
        <f t="shared" si="174"/>
        <v>3487500</v>
      </c>
      <c r="J250" s="12">
        <f t="shared" si="175"/>
        <v>41850</v>
      </c>
      <c r="K250" s="12">
        <f t="shared" si="176"/>
        <v>0</v>
      </c>
    </row>
    <row r="251" spans="1:11">
      <c r="A251" s="12">
        <v>10</v>
      </c>
      <c r="B251" s="12" t="str">
        <f t="shared" si="177"/>
        <v>Residential_PV</v>
      </c>
      <c r="C251" s="12">
        <v>2025</v>
      </c>
      <c r="D251" s="12">
        <f t="shared" ref="D251" si="178">D250</f>
        <v>2009</v>
      </c>
      <c r="E251" s="12">
        <f t="shared" ref="E251" si="179">E250</f>
        <v>0.93</v>
      </c>
      <c r="F251" s="12">
        <v>3460000</v>
      </c>
      <c r="G251" s="12">
        <v>43000</v>
      </c>
      <c r="H251" s="12">
        <v>0</v>
      </c>
      <c r="I251" s="12">
        <f t="shared" si="174"/>
        <v>3217800</v>
      </c>
      <c r="J251" s="12">
        <f t="shared" si="175"/>
        <v>39990</v>
      </c>
      <c r="K251" s="12">
        <f t="shared" si="176"/>
        <v>0</v>
      </c>
    </row>
    <row r="252" spans="1:11">
      <c r="A252" s="12">
        <v>10</v>
      </c>
      <c r="B252" s="12" t="str">
        <f t="shared" si="177"/>
        <v>Residential_PV</v>
      </c>
      <c r="C252" s="12">
        <v>2030</v>
      </c>
      <c r="D252" s="12">
        <f t="shared" ref="D252:D256" si="180">D251</f>
        <v>2009</v>
      </c>
      <c r="E252" s="12">
        <f t="shared" ref="E252:E256" si="181">E251</f>
        <v>0.93</v>
      </c>
      <c r="F252">
        <v>3290000</v>
      </c>
      <c r="G252">
        <v>41000</v>
      </c>
      <c r="H252" s="12">
        <v>0</v>
      </c>
      <c r="I252" s="12">
        <f t="shared" si="174"/>
        <v>3059700</v>
      </c>
      <c r="J252" s="12">
        <f t="shared" si="175"/>
        <v>38130</v>
      </c>
      <c r="K252" s="12">
        <f t="shared" si="176"/>
        <v>0</v>
      </c>
    </row>
    <row r="253" spans="1:11">
      <c r="A253" s="12">
        <v>10</v>
      </c>
      <c r="B253" s="12" t="str">
        <f t="shared" si="177"/>
        <v>Residential_PV</v>
      </c>
      <c r="C253" s="12">
        <v>2035</v>
      </c>
      <c r="D253" s="12">
        <f t="shared" si="180"/>
        <v>2009</v>
      </c>
      <c r="E253" s="12">
        <f t="shared" si="181"/>
        <v>0.93</v>
      </c>
      <c r="F253">
        <v>3190000</v>
      </c>
      <c r="G253">
        <v>39000</v>
      </c>
      <c r="H253" s="12">
        <v>0</v>
      </c>
      <c r="I253" s="12">
        <f t="shared" si="174"/>
        <v>2966700</v>
      </c>
      <c r="J253" s="12">
        <f t="shared" si="175"/>
        <v>36270</v>
      </c>
      <c r="K253" s="12">
        <f t="shared" si="176"/>
        <v>0</v>
      </c>
    </row>
    <row r="254" spans="1:11">
      <c r="A254" s="12">
        <v>10</v>
      </c>
      <c r="B254" s="12" t="str">
        <f t="shared" si="177"/>
        <v>Residential_PV</v>
      </c>
      <c r="C254" s="12">
        <v>2040</v>
      </c>
      <c r="D254" s="12">
        <f t="shared" si="180"/>
        <v>2009</v>
      </c>
      <c r="E254" s="12">
        <f t="shared" si="181"/>
        <v>0.93</v>
      </c>
      <c r="F254">
        <v>3090000</v>
      </c>
      <c r="G254">
        <v>37000</v>
      </c>
      <c r="H254" s="12">
        <v>0</v>
      </c>
      <c r="I254" s="12">
        <f t="shared" si="174"/>
        <v>2873700</v>
      </c>
      <c r="J254" s="12">
        <f t="shared" si="175"/>
        <v>34410</v>
      </c>
      <c r="K254" s="12">
        <f t="shared" si="176"/>
        <v>0</v>
      </c>
    </row>
    <row r="255" spans="1:11">
      <c r="A255" s="12">
        <v>10</v>
      </c>
      <c r="B255" s="12" t="str">
        <f t="shared" si="177"/>
        <v>Residential_PV</v>
      </c>
      <c r="C255" s="12">
        <v>2045</v>
      </c>
      <c r="D255" s="12">
        <f t="shared" si="180"/>
        <v>2009</v>
      </c>
      <c r="E255" s="12">
        <f t="shared" si="181"/>
        <v>0.93</v>
      </c>
      <c r="F255">
        <v>3010000</v>
      </c>
      <c r="G255">
        <v>35000</v>
      </c>
      <c r="H255" s="12">
        <v>0</v>
      </c>
      <c r="I255" s="12">
        <f t="shared" si="174"/>
        <v>2799300</v>
      </c>
      <c r="J255" s="12">
        <f t="shared" si="175"/>
        <v>32550</v>
      </c>
      <c r="K255" s="12">
        <f t="shared" si="176"/>
        <v>0</v>
      </c>
    </row>
    <row r="256" spans="1:11">
      <c r="A256" s="12">
        <v>10</v>
      </c>
      <c r="B256" s="12" t="str">
        <f t="shared" si="177"/>
        <v>Residential_PV</v>
      </c>
      <c r="C256" s="12">
        <v>2050</v>
      </c>
      <c r="D256" s="12">
        <f t="shared" si="180"/>
        <v>2009</v>
      </c>
      <c r="E256" s="12">
        <f t="shared" si="181"/>
        <v>0.93</v>
      </c>
      <c r="F256">
        <v>2930000</v>
      </c>
      <c r="G256">
        <v>33000</v>
      </c>
      <c r="H256" s="12">
        <v>0</v>
      </c>
      <c r="I256" s="12">
        <f t="shared" si="174"/>
        <v>2724900</v>
      </c>
      <c r="J256" s="12">
        <f t="shared" si="175"/>
        <v>30690</v>
      </c>
      <c r="K256" s="12">
        <f t="shared" si="176"/>
        <v>0</v>
      </c>
    </row>
    <row r="257" spans="1:11">
      <c r="A257" s="12">
        <v>10</v>
      </c>
      <c r="B257" s="12" t="str">
        <f>heat_rates!A50</f>
        <v>Commercial_PV</v>
      </c>
      <c r="C257" s="12">
        <v>2010</v>
      </c>
      <c r="D257" s="12">
        <f t="shared" ref="D257:D269" si="182">D256</f>
        <v>2009</v>
      </c>
      <c r="E257" s="12">
        <f t="shared" ref="E257:E269" si="183">E256</f>
        <v>0.93</v>
      </c>
      <c r="F257">
        <v>4790000</v>
      </c>
      <c r="G257" s="12">
        <v>50000</v>
      </c>
      <c r="H257" s="12">
        <v>0</v>
      </c>
      <c r="I257" s="12">
        <f t="shared" si="174"/>
        <v>4454700</v>
      </c>
      <c r="J257" s="12">
        <f t="shared" si="175"/>
        <v>46500</v>
      </c>
      <c r="K257" s="12">
        <f t="shared" si="176"/>
        <v>0</v>
      </c>
    </row>
    <row r="258" spans="1:11">
      <c r="A258" s="12">
        <v>10</v>
      </c>
      <c r="B258" s="12" t="str">
        <f>B257</f>
        <v>Commercial_PV</v>
      </c>
      <c r="C258" s="12">
        <v>2015</v>
      </c>
      <c r="D258" s="12">
        <f t="shared" si="182"/>
        <v>2009</v>
      </c>
      <c r="E258" s="12">
        <f t="shared" si="183"/>
        <v>0.93</v>
      </c>
      <c r="F258">
        <v>3840000</v>
      </c>
      <c r="G258" s="12">
        <v>48000</v>
      </c>
      <c r="H258" s="12">
        <v>0</v>
      </c>
      <c r="I258" s="12">
        <f t="shared" si="174"/>
        <v>3571200</v>
      </c>
      <c r="J258" s="12">
        <f t="shared" si="175"/>
        <v>44640</v>
      </c>
      <c r="K258" s="12">
        <f t="shared" si="176"/>
        <v>0</v>
      </c>
    </row>
    <row r="259" spans="1:11">
      <c r="A259" s="12">
        <v>10</v>
      </c>
      <c r="B259" s="12" t="str">
        <f t="shared" ref="B259:B265" si="184">B258</f>
        <v>Commercial_PV</v>
      </c>
      <c r="C259" s="12">
        <v>2020</v>
      </c>
      <c r="D259" s="12">
        <f t="shared" si="182"/>
        <v>2009</v>
      </c>
      <c r="E259" s="12">
        <f t="shared" si="183"/>
        <v>0.93</v>
      </c>
      <c r="F259">
        <v>3340000</v>
      </c>
      <c r="G259" s="12">
        <v>45000</v>
      </c>
      <c r="H259" s="12">
        <v>0</v>
      </c>
      <c r="I259" s="12">
        <f t="shared" ref="I259:I275" si="185">F259*$E259</f>
        <v>3106200</v>
      </c>
      <c r="J259" s="12">
        <f t="shared" ref="J259:J275" si="186">G259*$E259</f>
        <v>41850</v>
      </c>
      <c r="K259" s="12">
        <f t="shared" ref="K259:K275" si="187">H259*$E259</f>
        <v>0</v>
      </c>
    </row>
    <row r="260" spans="1:11">
      <c r="A260" s="12">
        <v>10</v>
      </c>
      <c r="B260" s="12" t="str">
        <f t="shared" si="184"/>
        <v>Commercial_PV</v>
      </c>
      <c r="C260" s="12">
        <v>2025</v>
      </c>
      <c r="D260" s="12">
        <f t="shared" si="182"/>
        <v>2009</v>
      </c>
      <c r="E260" s="12">
        <f t="shared" si="183"/>
        <v>0.93</v>
      </c>
      <c r="F260">
        <v>3090000</v>
      </c>
      <c r="G260" s="12">
        <v>43000</v>
      </c>
      <c r="H260" s="12">
        <v>0</v>
      </c>
      <c r="I260" s="12">
        <f t="shared" si="185"/>
        <v>2873700</v>
      </c>
      <c r="J260" s="12">
        <f t="shared" si="186"/>
        <v>39990</v>
      </c>
      <c r="K260" s="12">
        <f t="shared" si="187"/>
        <v>0</v>
      </c>
    </row>
    <row r="261" spans="1:11">
      <c r="A261" s="12">
        <v>10</v>
      </c>
      <c r="B261" s="12" t="str">
        <f t="shared" si="184"/>
        <v>Commercial_PV</v>
      </c>
      <c r="C261" s="12">
        <v>2030</v>
      </c>
      <c r="D261" s="12">
        <f t="shared" si="182"/>
        <v>2009</v>
      </c>
      <c r="E261" s="12">
        <f t="shared" si="183"/>
        <v>0.93</v>
      </c>
      <c r="F261">
        <v>2960000</v>
      </c>
      <c r="G261" s="12">
        <v>41000</v>
      </c>
      <c r="H261" s="12">
        <v>0</v>
      </c>
      <c r="I261" s="12">
        <f t="shared" si="185"/>
        <v>2752800</v>
      </c>
      <c r="J261" s="12">
        <f t="shared" si="186"/>
        <v>38130</v>
      </c>
      <c r="K261" s="12">
        <f t="shared" si="187"/>
        <v>0</v>
      </c>
    </row>
    <row r="262" spans="1:11">
      <c r="A262" s="12">
        <v>10</v>
      </c>
      <c r="B262" s="12" t="str">
        <f t="shared" si="184"/>
        <v>Commercial_PV</v>
      </c>
      <c r="C262" s="12">
        <v>2035</v>
      </c>
      <c r="D262" s="12">
        <f t="shared" si="182"/>
        <v>2009</v>
      </c>
      <c r="E262" s="12">
        <f t="shared" si="183"/>
        <v>0.93</v>
      </c>
      <c r="F262">
        <v>2860000</v>
      </c>
      <c r="G262" s="12">
        <v>39000</v>
      </c>
      <c r="H262" s="12">
        <v>0</v>
      </c>
      <c r="I262" s="12">
        <f t="shared" si="185"/>
        <v>2659800</v>
      </c>
      <c r="J262" s="12">
        <f t="shared" si="186"/>
        <v>36270</v>
      </c>
      <c r="K262" s="12">
        <f t="shared" si="187"/>
        <v>0</v>
      </c>
    </row>
    <row r="263" spans="1:11">
      <c r="A263" s="12">
        <v>10</v>
      </c>
      <c r="B263" s="12" t="str">
        <f t="shared" si="184"/>
        <v>Commercial_PV</v>
      </c>
      <c r="C263" s="12">
        <v>2040</v>
      </c>
      <c r="D263" s="12">
        <f t="shared" si="182"/>
        <v>2009</v>
      </c>
      <c r="E263" s="12">
        <f t="shared" si="183"/>
        <v>0.93</v>
      </c>
      <c r="F263">
        <v>2770000</v>
      </c>
      <c r="G263" s="12">
        <v>37000</v>
      </c>
      <c r="H263" s="12">
        <v>0</v>
      </c>
      <c r="I263" s="12">
        <f t="shared" si="185"/>
        <v>2576100</v>
      </c>
      <c r="J263" s="12">
        <f t="shared" si="186"/>
        <v>34410</v>
      </c>
      <c r="K263" s="12">
        <f t="shared" si="187"/>
        <v>0</v>
      </c>
    </row>
    <row r="264" spans="1:11">
      <c r="A264" s="12">
        <v>10</v>
      </c>
      <c r="B264" s="12" t="str">
        <f t="shared" si="184"/>
        <v>Commercial_PV</v>
      </c>
      <c r="C264" s="12">
        <v>2045</v>
      </c>
      <c r="D264" s="12">
        <f t="shared" si="182"/>
        <v>2009</v>
      </c>
      <c r="E264" s="12">
        <f t="shared" si="183"/>
        <v>0.93</v>
      </c>
      <c r="F264">
        <v>2690000</v>
      </c>
      <c r="G264" s="12">
        <v>35000</v>
      </c>
      <c r="H264" s="12">
        <v>0</v>
      </c>
      <c r="I264" s="12">
        <f t="shared" si="185"/>
        <v>2501700</v>
      </c>
      <c r="J264" s="12">
        <f t="shared" si="186"/>
        <v>32550</v>
      </c>
      <c r="K264" s="12">
        <f t="shared" si="187"/>
        <v>0</v>
      </c>
    </row>
    <row r="265" spans="1:11">
      <c r="A265" s="12">
        <v>10</v>
      </c>
      <c r="B265" s="12" t="str">
        <f t="shared" si="184"/>
        <v>Commercial_PV</v>
      </c>
      <c r="C265" s="12">
        <v>2050</v>
      </c>
      <c r="D265" s="12">
        <f t="shared" si="182"/>
        <v>2009</v>
      </c>
      <c r="E265" s="12">
        <f t="shared" si="183"/>
        <v>0.93</v>
      </c>
      <c r="F265">
        <v>2620000</v>
      </c>
      <c r="G265" s="12">
        <v>33000</v>
      </c>
      <c r="H265" s="12">
        <v>0</v>
      </c>
      <c r="I265" s="12">
        <f t="shared" si="185"/>
        <v>2436600</v>
      </c>
      <c r="J265" s="12">
        <f t="shared" si="186"/>
        <v>30690</v>
      </c>
      <c r="K265" s="12">
        <f t="shared" si="187"/>
        <v>0</v>
      </c>
    </row>
    <row r="266" spans="1:11">
      <c r="A266" s="12">
        <v>10</v>
      </c>
      <c r="B266" s="12" t="str">
        <f>heat_rates!A51</f>
        <v>Central_PV</v>
      </c>
      <c r="C266" s="12">
        <v>2010</v>
      </c>
      <c r="D266" s="12">
        <f t="shared" si="182"/>
        <v>2009</v>
      </c>
      <c r="E266" s="12">
        <f t="shared" si="183"/>
        <v>0.93</v>
      </c>
      <c r="F266">
        <v>3000000</v>
      </c>
      <c r="G266" s="12">
        <v>50000</v>
      </c>
      <c r="H266" s="12">
        <v>0</v>
      </c>
      <c r="I266" s="12">
        <f t="shared" si="185"/>
        <v>2790000</v>
      </c>
      <c r="J266" s="12">
        <f t="shared" si="186"/>
        <v>46500</v>
      </c>
      <c r="K266" s="12">
        <f t="shared" si="187"/>
        <v>0</v>
      </c>
    </row>
    <row r="267" spans="1:11">
      <c r="A267" s="12">
        <v>10</v>
      </c>
      <c r="B267" t="str">
        <f>B266</f>
        <v>Central_PV</v>
      </c>
      <c r="C267">
        <v>2015</v>
      </c>
      <c r="D267" s="12">
        <f t="shared" si="182"/>
        <v>2009</v>
      </c>
      <c r="E267" s="12">
        <f t="shared" si="183"/>
        <v>0.93</v>
      </c>
      <c r="F267">
        <v>2620000</v>
      </c>
      <c r="G267" s="12">
        <v>48000</v>
      </c>
      <c r="H267" s="12">
        <v>0</v>
      </c>
      <c r="I267" s="12">
        <f t="shared" si="185"/>
        <v>2436600</v>
      </c>
      <c r="J267" s="12">
        <f t="shared" si="186"/>
        <v>44640</v>
      </c>
      <c r="K267" s="12">
        <f t="shared" si="187"/>
        <v>0</v>
      </c>
    </row>
    <row r="268" spans="1:11">
      <c r="A268" s="12">
        <v>10</v>
      </c>
      <c r="B268" s="12" t="str">
        <f t="shared" ref="B268:B274" si="188">B267</f>
        <v>Central_PV</v>
      </c>
      <c r="C268" s="12">
        <v>2020</v>
      </c>
      <c r="D268" s="12">
        <f t="shared" si="182"/>
        <v>2009</v>
      </c>
      <c r="E268" s="12">
        <f t="shared" si="183"/>
        <v>0.93</v>
      </c>
      <c r="F268">
        <v>2510000</v>
      </c>
      <c r="G268" s="12">
        <v>45000</v>
      </c>
      <c r="H268" s="12">
        <v>0</v>
      </c>
      <c r="I268" s="12">
        <f t="shared" si="185"/>
        <v>2334300</v>
      </c>
      <c r="J268" s="12">
        <f t="shared" si="186"/>
        <v>41850</v>
      </c>
      <c r="K268" s="12">
        <f t="shared" si="187"/>
        <v>0</v>
      </c>
    </row>
    <row r="269" spans="1:11">
      <c r="A269" s="12">
        <v>10</v>
      </c>
      <c r="B269" s="12" t="str">
        <f t="shared" si="188"/>
        <v>Central_PV</v>
      </c>
      <c r="C269" s="12">
        <v>2025</v>
      </c>
      <c r="D269" s="12">
        <f t="shared" si="182"/>
        <v>2009</v>
      </c>
      <c r="E269" s="12">
        <f t="shared" si="183"/>
        <v>0.93</v>
      </c>
      <c r="F269">
        <v>2410000</v>
      </c>
      <c r="G269" s="12">
        <v>43000</v>
      </c>
      <c r="H269" s="12">
        <v>0</v>
      </c>
      <c r="I269" s="12">
        <f t="shared" si="185"/>
        <v>2241300</v>
      </c>
      <c r="J269" s="12">
        <f t="shared" si="186"/>
        <v>39990</v>
      </c>
      <c r="K269" s="12">
        <f t="shared" si="187"/>
        <v>0</v>
      </c>
    </row>
    <row r="270" spans="1:11">
      <c r="A270" s="12">
        <v>10</v>
      </c>
      <c r="B270" s="12" t="str">
        <f t="shared" si="188"/>
        <v>Central_PV</v>
      </c>
      <c r="C270" s="12">
        <v>2030</v>
      </c>
      <c r="D270" s="12">
        <f t="shared" ref="D270:D274" si="189">D269</f>
        <v>2009</v>
      </c>
      <c r="E270" s="12">
        <f t="shared" ref="E270:E274" si="190">E269</f>
        <v>0.93</v>
      </c>
      <c r="F270">
        <v>2310000</v>
      </c>
      <c r="G270" s="12">
        <v>41000</v>
      </c>
      <c r="H270" s="12">
        <v>0</v>
      </c>
      <c r="I270" s="12">
        <f t="shared" si="185"/>
        <v>2148300</v>
      </c>
      <c r="J270" s="12">
        <f t="shared" si="186"/>
        <v>38130</v>
      </c>
      <c r="K270" s="12">
        <f t="shared" si="187"/>
        <v>0</v>
      </c>
    </row>
    <row r="271" spans="1:11">
      <c r="A271" s="12">
        <v>10</v>
      </c>
      <c r="B271" s="12" t="str">
        <f t="shared" si="188"/>
        <v>Central_PV</v>
      </c>
      <c r="C271" s="12">
        <v>2035</v>
      </c>
      <c r="D271" s="12">
        <f t="shared" si="189"/>
        <v>2009</v>
      </c>
      <c r="E271" s="12">
        <f t="shared" si="190"/>
        <v>0.93</v>
      </c>
      <c r="F271">
        <v>2230000</v>
      </c>
      <c r="G271" s="12">
        <v>39000</v>
      </c>
      <c r="H271" s="12">
        <v>0</v>
      </c>
      <c r="I271" s="12">
        <f t="shared" si="185"/>
        <v>2073900</v>
      </c>
      <c r="J271" s="12">
        <f t="shared" si="186"/>
        <v>36270</v>
      </c>
      <c r="K271" s="12">
        <f t="shared" si="187"/>
        <v>0</v>
      </c>
    </row>
    <row r="272" spans="1:11">
      <c r="A272" s="12">
        <v>10</v>
      </c>
      <c r="B272" s="12" t="str">
        <f t="shared" si="188"/>
        <v>Central_PV</v>
      </c>
      <c r="C272" s="12">
        <v>2040</v>
      </c>
      <c r="D272" s="12">
        <f t="shared" si="189"/>
        <v>2009</v>
      </c>
      <c r="E272" s="12">
        <f t="shared" si="190"/>
        <v>0.93</v>
      </c>
      <c r="F272">
        <v>2160000</v>
      </c>
      <c r="G272" s="12">
        <v>37000</v>
      </c>
      <c r="H272" s="12">
        <v>0</v>
      </c>
      <c r="I272" s="12">
        <f t="shared" si="185"/>
        <v>2008800</v>
      </c>
      <c r="J272" s="12">
        <f t="shared" si="186"/>
        <v>34410</v>
      </c>
      <c r="K272" s="12">
        <f t="shared" si="187"/>
        <v>0</v>
      </c>
    </row>
    <row r="273" spans="1:11">
      <c r="A273" s="12">
        <v>10</v>
      </c>
      <c r="B273" s="12" t="str">
        <f t="shared" si="188"/>
        <v>Central_PV</v>
      </c>
      <c r="C273" s="12">
        <v>2045</v>
      </c>
      <c r="D273" s="12">
        <f t="shared" si="189"/>
        <v>2009</v>
      </c>
      <c r="E273" s="12">
        <f t="shared" si="190"/>
        <v>0.93</v>
      </c>
      <c r="F273">
        <v>2090000</v>
      </c>
      <c r="G273" s="12">
        <v>35000</v>
      </c>
      <c r="H273" s="12">
        <v>0</v>
      </c>
      <c r="I273" s="12">
        <f t="shared" si="185"/>
        <v>1943700</v>
      </c>
      <c r="J273" s="12">
        <f t="shared" si="186"/>
        <v>32550</v>
      </c>
      <c r="K273" s="12">
        <f t="shared" si="187"/>
        <v>0</v>
      </c>
    </row>
    <row r="274" spans="1:11">
      <c r="A274" s="12">
        <v>10</v>
      </c>
      <c r="B274" s="12" t="str">
        <f t="shared" si="188"/>
        <v>Central_PV</v>
      </c>
      <c r="C274" s="12">
        <v>2050</v>
      </c>
      <c r="D274" s="12">
        <f t="shared" si="189"/>
        <v>2009</v>
      </c>
      <c r="E274" s="12">
        <f t="shared" si="190"/>
        <v>0.93</v>
      </c>
      <c r="F274">
        <v>2030000</v>
      </c>
      <c r="G274" s="12">
        <v>33000</v>
      </c>
      <c r="H274" s="12">
        <v>0</v>
      </c>
      <c r="I274" s="12">
        <f t="shared" si="185"/>
        <v>1887900</v>
      </c>
      <c r="J274" s="12">
        <f t="shared" si="186"/>
        <v>30690</v>
      </c>
      <c r="K274" s="12">
        <f t="shared" si="187"/>
        <v>0</v>
      </c>
    </row>
    <row r="275" spans="1:11">
      <c r="A275" s="12">
        <v>10</v>
      </c>
      <c r="B275" s="12" t="str">
        <f>heat_rates!A52</f>
        <v>CSP_Trough_No_Storage</v>
      </c>
      <c r="C275" s="12">
        <v>2010</v>
      </c>
      <c r="D275" s="12">
        <f t="shared" ref="D275:D283" si="191">D274</f>
        <v>2009</v>
      </c>
      <c r="E275" s="12">
        <f t="shared" ref="E275:E283" si="192">E274</f>
        <v>0.93</v>
      </c>
      <c r="F275">
        <v>4910000</v>
      </c>
      <c r="G275">
        <v>50000</v>
      </c>
      <c r="H275">
        <v>0</v>
      </c>
      <c r="I275">
        <f t="shared" si="185"/>
        <v>4566300</v>
      </c>
      <c r="J275">
        <f t="shared" si="186"/>
        <v>46500</v>
      </c>
      <c r="K275">
        <f t="shared" si="187"/>
        <v>0</v>
      </c>
    </row>
    <row r="276" spans="1:11">
      <c r="A276" s="12">
        <v>10</v>
      </c>
      <c r="B276" s="12" t="str">
        <f>B275</f>
        <v>CSP_Trough_No_Storage</v>
      </c>
      <c r="C276" s="12">
        <v>2015</v>
      </c>
      <c r="D276" s="12">
        <f t="shared" si="191"/>
        <v>2009</v>
      </c>
      <c r="E276" s="12">
        <f t="shared" si="192"/>
        <v>0.93</v>
      </c>
      <c r="F276">
        <v>4720000</v>
      </c>
      <c r="G276" s="12">
        <v>50000</v>
      </c>
      <c r="H276" s="12">
        <v>0</v>
      </c>
      <c r="I276" s="12">
        <f t="shared" ref="I276:I283" si="193">F276*$E276</f>
        <v>4389600</v>
      </c>
      <c r="J276" s="12">
        <f t="shared" ref="J276:J283" si="194">G276*$E276</f>
        <v>46500</v>
      </c>
      <c r="K276" s="12">
        <f t="shared" ref="K276:K283" si="195">H276*$E276</f>
        <v>0</v>
      </c>
    </row>
    <row r="277" spans="1:11">
      <c r="A277" s="12">
        <v>10</v>
      </c>
      <c r="B277" s="12" t="str">
        <f t="shared" ref="B277:B283" si="196">B276</f>
        <v>CSP_Trough_No_Storage</v>
      </c>
      <c r="C277" s="12">
        <v>2020</v>
      </c>
      <c r="D277" s="12">
        <f t="shared" si="191"/>
        <v>2009</v>
      </c>
      <c r="E277" s="12">
        <f t="shared" si="192"/>
        <v>0.93</v>
      </c>
      <c r="F277">
        <v>4540000</v>
      </c>
      <c r="G277" s="12">
        <v>50000</v>
      </c>
      <c r="H277" s="12">
        <v>0</v>
      </c>
      <c r="I277" s="12">
        <f t="shared" si="193"/>
        <v>4222200</v>
      </c>
      <c r="J277" s="12">
        <f t="shared" si="194"/>
        <v>46500</v>
      </c>
      <c r="K277" s="12">
        <f t="shared" si="195"/>
        <v>0</v>
      </c>
    </row>
    <row r="278" spans="1:11">
      <c r="A278" s="12">
        <v>10</v>
      </c>
      <c r="B278" s="12" t="str">
        <f t="shared" si="196"/>
        <v>CSP_Trough_No_Storage</v>
      </c>
      <c r="C278" s="12">
        <v>2025</v>
      </c>
      <c r="D278" s="12">
        <f t="shared" si="191"/>
        <v>2009</v>
      </c>
      <c r="E278" s="12">
        <f t="shared" si="192"/>
        <v>0.93</v>
      </c>
      <c r="F278">
        <v>4350000</v>
      </c>
      <c r="G278" s="12">
        <v>50000</v>
      </c>
      <c r="H278" s="12">
        <v>0</v>
      </c>
      <c r="I278" s="12">
        <f t="shared" si="193"/>
        <v>4045500</v>
      </c>
      <c r="J278" s="12">
        <f t="shared" si="194"/>
        <v>46500</v>
      </c>
      <c r="K278" s="12">
        <f t="shared" si="195"/>
        <v>0</v>
      </c>
    </row>
    <row r="279" spans="1:11">
      <c r="A279" s="12">
        <v>10</v>
      </c>
      <c r="B279" s="12" t="str">
        <f t="shared" si="196"/>
        <v>CSP_Trough_No_Storage</v>
      </c>
      <c r="C279" s="12">
        <v>2030</v>
      </c>
      <c r="D279" s="12">
        <f t="shared" si="191"/>
        <v>2009</v>
      </c>
      <c r="E279" s="12">
        <f t="shared" si="192"/>
        <v>0.93</v>
      </c>
      <c r="F279">
        <v>4170000</v>
      </c>
      <c r="G279" s="12">
        <v>50000</v>
      </c>
      <c r="H279" s="12">
        <v>0</v>
      </c>
      <c r="I279" s="12">
        <f t="shared" si="193"/>
        <v>3878100</v>
      </c>
      <c r="J279" s="12">
        <f t="shared" si="194"/>
        <v>46500</v>
      </c>
      <c r="K279" s="12">
        <f t="shared" si="195"/>
        <v>0</v>
      </c>
    </row>
    <row r="280" spans="1:11">
      <c r="A280" s="12">
        <v>10</v>
      </c>
      <c r="B280" s="12" t="str">
        <f t="shared" si="196"/>
        <v>CSP_Trough_No_Storage</v>
      </c>
      <c r="C280" s="12">
        <v>2035</v>
      </c>
      <c r="D280" s="12">
        <f t="shared" si="191"/>
        <v>2009</v>
      </c>
      <c r="E280" s="12">
        <f t="shared" si="192"/>
        <v>0.93</v>
      </c>
      <c r="F280">
        <v>3987000</v>
      </c>
      <c r="G280" s="12">
        <v>50000</v>
      </c>
      <c r="H280" s="12">
        <v>0</v>
      </c>
      <c r="I280" s="12">
        <f t="shared" si="193"/>
        <v>3707910</v>
      </c>
      <c r="J280" s="12">
        <f t="shared" si="194"/>
        <v>46500</v>
      </c>
      <c r="K280" s="12">
        <f t="shared" si="195"/>
        <v>0</v>
      </c>
    </row>
    <row r="281" spans="1:11">
      <c r="A281" s="12">
        <v>10</v>
      </c>
      <c r="B281" s="12" t="str">
        <f t="shared" si="196"/>
        <v>CSP_Trough_No_Storage</v>
      </c>
      <c r="C281" s="12">
        <v>2040</v>
      </c>
      <c r="D281" s="12">
        <f t="shared" si="191"/>
        <v>2009</v>
      </c>
      <c r="E281" s="12">
        <f t="shared" si="192"/>
        <v>0.93</v>
      </c>
      <c r="F281">
        <v>3800000</v>
      </c>
      <c r="G281" s="12">
        <v>50000</v>
      </c>
      <c r="H281" s="12">
        <v>0</v>
      </c>
      <c r="I281" s="12">
        <f t="shared" si="193"/>
        <v>3534000</v>
      </c>
      <c r="J281" s="12">
        <f t="shared" si="194"/>
        <v>46500</v>
      </c>
      <c r="K281" s="12">
        <f t="shared" si="195"/>
        <v>0</v>
      </c>
    </row>
    <row r="282" spans="1:11">
      <c r="A282" s="12">
        <v>10</v>
      </c>
      <c r="B282" s="12" t="str">
        <f t="shared" si="196"/>
        <v>CSP_Trough_No_Storage</v>
      </c>
      <c r="C282" s="12">
        <v>2045</v>
      </c>
      <c r="D282" s="12">
        <f t="shared" si="191"/>
        <v>2009</v>
      </c>
      <c r="E282" s="12">
        <f t="shared" si="192"/>
        <v>0.93</v>
      </c>
      <c r="F282">
        <v>3620000</v>
      </c>
      <c r="G282" s="12">
        <v>50000</v>
      </c>
      <c r="H282" s="12">
        <v>0</v>
      </c>
      <c r="I282" s="12">
        <f t="shared" si="193"/>
        <v>3366600</v>
      </c>
      <c r="J282" s="12">
        <f t="shared" si="194"/>
        <v>46500</v>
      </c>
      <c r="K282" s="12">
        <f t="shared" si="195"/>
        <v>0</v>
      </c>
    </row>
    <row r="283" spans="1:11">
      <c r="A283" s="12">
        <v>10</v>
      </c>
      <c r="B283" s="12" t="str">
        <f t="shared" si="196"/>
        <v>CSP_Trough_No_Storage</v>
      </c>
      <c r="C283" s="12">
        <v>2050</v>
      </c>
      <c r="D283" s="12">
        <f t="shared" si="191"/>
        <v>2009</v>
      </c>
      <c r="E283" s="12">
        <f t="shared" si="192"/>
        <v>0.93</v>
      </c>
      <c r="F283">
        <v>3430000</v>
      </c>
      <c r="G283" s="12">
        <v>50000</v>
      </c>
      <c r="H283" s="12">
        <v>0</v>
      </c>
      <c r="I283" s="12">
        <f t="shared" si="193"/>
        <v>3189900</v>
      </c>
      <c r="J283" s="12">
        <f t="shared" si="194"/>
        <v>46500</v>
      </c>
      <c r="K283" s="12">
        <f t="shared" si="195"/>
        <v>0</v>
      </c>
    </row>
    <row r="284" spans="1:11">
      <c r="A284" s="12">
        <v>10</v>
      </c>
      <c r="B284" s="12" t="str">
        <f>heat_rates!A53</f>
        <v>CSP_Trough_6h_Storage</v>
      </c>
      <c r="C284" s="12">
        <v>2010</v>
      </c>
      <c r="D284" s="12">
        <f t="shared" ref="D284:D285" si="197">D283</f>
        <v>2009</v>
      </c>
      <c r="E284" s="12">
        <f t="shared" ref="E284:E285" si="198">E283</f>
        <v>0.93</v>
      </c>
      <c r="F284">
        <v>7060000</v>
      </c>
      <c r="G284" s="12">
        <v>50000</v>
      </c>
      <c r="H284" s="12">
        <v>0</v>
      </c>
      <c r="I284" s="12">
        <f t="shared" ref="I284:I292" si="199">F284*$E284</f>
        <v>6565800</v>
      </c>
      <c r="J284" s="12">
        <f t="shared" ref="J284:J292" si="200">G284*$E284</f>
        <v>46500</v>
      </c>
      <c r="K284" s="12">
        <f t="shared" ref="K284:K292" si="201">H284*$E284</f>
        <v>0</v>
      </c>
    </row>
    <row r="285" spans="1:11">
      <c r="A285" s="12">
        <v>10</v>
      </c>
      <c r="B285" t="str">
        <f>B284</f>
        <v>CSP_Trough_6h_Storage</v>
      </c>
      <c r="C285">
        <v>2015</v>
      </c>
      <c r="D285" s="12">
        <f t="shared" si="197"/>
        <v>2009</v>
      </c>
      <c r="E285" s="12">
        <f t="shared" si="198"/>
        <v>0.93</v>
      </c>
      <c r="F285">
        <v>6800000</v>
      </c>
      <c r="G285" s="12">
        <v>50000</v>
      </c>
      <c r="H285" s="12">
        <v>0</v>
      </c>
      <c r="I285" s="12">
        <f t="shared" si="199"/>
        <v>6324000</v>
      </c>
      <c r="J285" s="12">
        <f t="shared" si="200"/>
        <v>46500</v>
      </c>
      <c r="K285" s="12">
        <f t="shared" si="201"/>
        <v>0</v>
      </c>
    </row>
    <row r="286" spans="1:11">
      <c r="A286" s="12">
        <v>10</v>
      </c>
      <c r="B286" s="12" t="str">
        <f t="shared" ref="B286:B292" si="202">B285</f>
        <v>CSP_Trough_6h_Storage</v>
      </c>
      <c r="C286" s="12">
        <v>2020</v>
      </c>
      <c r="D286" s="12">
        <f t="shared" ref="D286:D292" si="203">D285</f>
        <v>2009</v>
      </c>
      <c r="E286" s="12">
        <f t="shared" ref="E286:E292" si="204">E285</f>
        <v>0.93</v>
      </c>
      <c r="F286">
        <v>6530000</v>
      </c>
      <c r="G286" s="12">
        <v>50000</v>
      </c>
      <c r="H286" s="12">
        <v>0</v>
      </c>
      <c r="I286" s="12">
        <f t="shared" si="199"/>
        <v>6072900</v>
      </c>
      <c r="J286" s="12">
        <f t="shared" si="200"/>
        <v>46500</v>
      </c>
      <c r="K286" s="12">
        <f t="shared" si="201"/>
        <v>0</v>
      </c>
    </row>
    <row r="287" spans="1:11">
      <c r="A287" s="12">
        <v>10</v>
      </c>
      <c r="B287" s="12" t="str">
        <f t="shared" si="202"/>
        <v>CSP_Trough_6h_Storage</v>
      </c>
      <c r="C287" s="12">
        <v>2025</v>
      </c>
      <c r="D287" s="12">
        <f t="shared" si="203"/>
        <v>2009</v>
      </c>
      <c r="E287" s="12">
        <f t="shared" si="204"/>
        <v>0.93</v>
      </c>
      <c r="F287">
        <v>5920000</v>
      </c>
      <c r="G287" s="12">
        <v>50000</v>
      </c>
      <c r="H287" s="12">
        <v>0</v>
      </c>
      <c r="I287" s="12">
        <f t="shared" si="199"/>
        <v>5505600</v>
      </c>
      <c r="J287" s="12">
        <f t="shared" si="200"/>
        <v>46500</v>
      </c>
      <c r="K287" s="12">
        <f t="shared" si="201"/>
        <v>0</v>
      </c>
    </row>
    <row r="288" spans="1:11">
      <c r="A288" s="12">
        <v>10</v>
      </c>
      <c r="B288" s="12" t="str">
        <f t="shared" si="202"/>
        <v>CSP_Trough_6h_Storage</v>
      </c>
      <c r="C288" s="12">
        <v>2030</v>
      </c>
      <c r="D288" s="12">
        <f t="shared" si="203"/>
        <v>2009</v>
      </c>
      <c r="E288" s="12">
        <f t="shared" si="204"/>
        <v>0.93</v>
      </c>
      <c r="F288">
        <v>5310000</v>
      </c>
      <c r="G288" s="12">
        <v>50000</v>
      </c>
      <c r="H288" s="12">
        <v>0</v>
      </c>
      <c r="I288" s="12">
        <f t="shared" si="199"/>
        <v>4938300</v>
      </c>
      <c r="J288" s="12">
        <f t="shared" si="200"/>
        <v>46500</v>
      </c>
      <c r="K288" s="12">
        <f t="shared" si="201"/>
        <v>0</v>
      </c>
    </row>
    <row r="289" spans="1:11">
      <c r="A289" s="12">
        <v>10</v>
      </c>
      <c r="B289" s="12" t="str">
        <f t="shared" si="202"/>
        <v>CSP_Trough_6h_Storage</v>
      </c>
      <c r="C289" s="12">
        <v>2035</v>
      </c>
      <c r="D289" s="12">
        <f t="shared" si="203"/>
        <v>2009</v>
      </c>
      <c r="E289" s="12">
        <f t="shared" si="204"/>
        <v>0.93</v>
      </c>
      <c r="F289">
        <v>4700000</v>
      </c>
      <c r="G289" s="12">
        <v>50000</v>
      </c>
      <c r="H289" s="12">
        <v>0</v>
      </c>
      <c r="I289" s="12">
        <f t="shared" si="199"/>
        <v>4371000</v>
      </c>
      <c r="J289" s="12">
        <f t="shared" si="200"/>
        <v>46500</v>
      </c>
      <c r="K289" s="12">
        <f t="shared" si="201"/>
        <v>0</v>
      </c>
    </row>
    <row r="290" spans="1:11">
      <c r="A290" s="12">
        <v>10</v>
      </c>
      <c r="B290" s="12" t="str">
        <f t="shared" si="202"/>
        <v>CSP_Trough_6h_Storage</v>
      </c>
      <c r="C290" s="12">
        <v>2040</v>
      </c>
      <c r="D290" s="12">
        <f t="shared" si="203"/>
        <v>2009</v>
      </c>
      <c r="E290" s="12">
        <f t="shared" si="204"/>
        <v>0.93</v>
      </c>
      <c r="F290" s="12">
        <v>4700000</v>
      </c>
      <c r="G290" s="12">
        <v>50000</v>
      </c>
      <c r="H290" s="12">
        <v>0</v>
      </c>
      <c r="I290" s="12">
        <f t="shared" si="199"/>
        <v>4371000</v>
      </c>
      <c r="J290" s="12">
        <f t="shared" si="200"/>
        <v>46500</v>
      </c>
      <c r="K290" s="12">
        <f t="shared" si="201"/>
        <v>0</v>
      </c>
    </row>
    <row r="291" spans="1:11">
      <c r="A291" s="12">
        <v>10</v>
      </c>
      <c r="B291" s="12" t="str">
        <f t="shared" si="202"/>
        <v>CSP_Trough_6h_Storage</v>
      </c>
      <c r="C291" s="12">
        <v>2045</v>
      </c>
      <c r="D291" s="12">
        <f t="shared" si="203"/>
        <v>2009</v>
      </c>
      <c r="E291" s="12">
        <f t="shared" si="204"/>
        <v>0.93</v>
      </c>
      <c r="F291" s="12">
        <v>4700000</v>
      </c>
      <c r="G291" s="12">
        <v>50000</v>
      </c>
      <c r="H291" s="12">
        <v>0</v>
      </c>
      <c r="I291" s="12">
        <f t="shared" si="199"/>
        <v>4371000</v>
      </c>
      <c r="J291" s="12">
        <f t="shared" si="200"/>
        <v>46500</v>
      </c>
      <c r="K291" s="12">
        <f t="shared" si="201"/>
        <v>0</v>
      </c>
    </row>
    <row r="292" spans="1:11">
      <c r="A292" s="12">
        <v>10</v>
      </c>
      <c r="B292" s="12" t="str">
        <f t="shared" si="202"/>
        <v>CSP_Trough_6h_Storage</v>
      </c>
      <c r="C292" s="12">
        <v>2050</v>
      </c>
      <c r="D292" s="12">
        <f t="shared" si="203"/>
        <v>2009</v>
      </c>
      <c r="E292" s="12">
        <f t="shared" si="204"/>
        <v>0.93</v>
      </c>
      <c r="F292" s="12">
        <v>4700000</v>
      </c>
      <c r="G292" s="12">
        <v>50000</v>
      </c>
      <c r="H292" s="12">
        <v>0</v>
      </c>
      <c r="I292" s="12">
        <f t="shared" si="199"/>
        <v>4371000</v>
      </c>
      <c r="J292" s="12">
        <f t="shared" si="200"/>
        <v>46500</v>
      </c>
      <c r="K292" s="12">
        <f t="shared" si="201"/>
        <v>0</v>
      </c>
    </row>
    <row r="293" spans="1:11" s="12" customFormat="1">
      <c r="A293" s="12">
        <v>10</v>
      </c>
      <c r="B293" s="12" t="str">
        <f>heat_rates!A54</f>
        <v>Wind_EP</v>
      </c>
      <c r="D293" s="12">
        <f t="shared" ref="D293" si="205">D292</f>
        <v>2009</v>
      </c>
      <c r="E293" s="12">
        <f t="shared" ref="E293" si="206">E292</f>
        <v>0.93</v>
      </c>
      <c r="F293" s="12">
        <v>2060000</v>
      </c>
      <c r="G293" s="12">
        <v>60000</v>
      </c>
      <c r="H293" s="12">
        <v>0</v>
      </c>
      <c r="I293" s="12">
        <f t="shared" ref="I293" si="207">F293*$E293</f>
        <v>1915800</v>
      </c>
      <c r="J293" s="12">
        <f t="shared" ref="J293" si="208">G293*$E293</f>
        <v>55800</v>
      </c>
      <c r="K293" s="12">
        <f t="shared" ref="K293" si="209">H293*$E293</f>
        <v>0</v>
      </c>
    </row>
    <row r="294" spans="1:11">
      <c r="A294" s="12">
        <v>10</v>
      </c>
      <c r="B294" t="str">
        <f>heat_rates!A55</f>
        <v>Wind</v>
      </c>
      <c r="C294" s="12">
        <v>2010</v>
      </c>
      <c r="D294" s="12">
        <f>D292</f>
        <v>2009</v>
      </c>
      <c r="E294" s="12">
        <f>E292</f>
        <v>0.93</v>
      </c>
      <c r="F294">
        <v>1980000</v>
      </c>
      <c r="G294">
        <v>60000</v>
      </c>
      <c r="H294">
        <v>0</v>
      </c>
      <c r="I294" s="12">
        <f t="shared" ref="I294:I313" si="210">F294*$E294</f>
        <v>1841400</v>
      </c>
      <c r="J294" s="12">
        <f t="shared" ref="J294:J313" si="211">G294*$E294</f>
        <v>55800</v>
      </c>
      <c r="K294" s="12">
        <f t="shared" ref="K294:K313" si="212">H294*$E294</f>
        <v>0</v>
      </c>
    </row>
    <row r="295" spans="1:11">
      <c r="A295" s="12">
        <v>10</v>
      </c>
      <c r="B295" t="str">
        <f>B294</f>
        <v>Wind</v>
      </c>
      <c r="C295">
        <v>2015</v>
      </c>
      <c r="D295" s="12">
        <f t="shared" ref="D295:D305" si="213">D294</f>
        <v>2009</v>
      </c>
      <c r="E295" s="12">
        <f t="shared" ref="E295:E305" si="214">E294</f>
        <v>0.93</v>
      </c>
      <c r="F295" s="12">
        <v>1980000</v>
      </c>
      <c r="G295" s="12">
        <v>60000</v>
      </c>
      <c r="H295" s="12">
        <v>0</v>
      </c>
      <c r="I295" s="12">
        <f t="shared" si="210"/>
        <v>1841400</v>
      </c>
      <c r="J295" s="12">
        <f t="shared" si="211"/>
        <v>55800</v>
      </c>
      <c r="K295" s="12">
        <f t="shared" si="212"/>
        <v>0</v>
      </c>
    </row>
    <row r="296" spans="1:11">
      <c r="A296" s="12">
        <v>10</v>
      </c>
      <c r="B296" s="12" t="str">
        <f t="shared" ref="B296:B302" si="215">B295</f>
        <v>Wind</v>
      </c>
      <c r="C296" s="12">
        <v>2020</v>
      </c>
      <c r="D296" s="12">
        <f t="shared" si="213"/>
        <v>2009</v>
      </c>
      <c r="E296" s="12">
        <f t="shared" si="214"/>
        <v>0.93</v>
      </c>
      <c r="F296" s="12">
        <v>1980000</v>
      </c>
      <c r="G296" s="12">
        <v>60000</v>
      </c>
      <c r="H296" s="12">
        <v>0</v>
      </c>
      <c r="I296" s="12">
        <f t="shared" si="210"/>
        <v>1841400</v>
      </c>
      <c r="J296" s="12">
        <f t="shared" si="211"/>
        <v>55800</v>
      </c>
      <c r="K296" s="12">
        <f t="shared" si="212"/>
        <v>0</v>
      </c>
    </row>
    <row r="297" spans="1:11">
      <c r="A297" s="12">
        <v>10</v>
      </c>
      <c r="B297" s="12" t="str">
        <f t="shared" si="215"/>
        <v>Wind</v>
      </c>
      <c r="C297" s="12">
        <v>2025</v>
      </c>
      <c r="D297" s="12">
        <f t="shared" si="213"/>
        <v>2009</v>
      </c>
      <c r="E297" s="12">
        <f t="shared" si="214"/>
        <v>0.93</v>
      </c>
      <c r="F297" s="12">
        <v>1980000</v>
      </c>
      <c r="G297" s="12">
        <v>60000</v>
      </c>
      <c r="H297" s="12">
        <v>0</v>
      </c>
      <c r="I297" s="12">
        <f t="shared" si="210"/>
        <v>1841400</v>
      </c>
      <c r="J297" s="12">
        <f t="shared" si="211"/>
        <v>55800</v>
      </c>
      <c r="K297" s="12">
        <f t="shared" si="212"/>
        <v>0</v>
      </c>
    </row>
    <row r="298" spans="1:11">
      <c r="A298" s="12">
        <v>10</v>
      </c>
      <c r="B298" s="12" t="str">
        <f t="shared" si="215"/>
        <v>Wind</v>
      </c>
      <c r="C298" s="12">
        <v>2030</v>
      </c>
      <c r="D298" s="12">
        <f t="shared" si="213"/>
        <v>2009</v>
      </c>
      <c r="E298" s="12">
        <f t="shared" si="214"/>
        <v>0.93</v>
      </c>
      <c r="F298" s="12">
        <v>1980000</v>
      </c>
      <c r="G298" s="12">
        <v>60000</v>
      </c>
      <c r="H298" s="12">
        <v>0</v>
      </c>
      <c r="I298" s="12">
        <f t="shared" si="210"/>
        <v>1841400</v>
      </c>
      <c r="J298" s="12">
        <f t="shared" si="211"/>
        <v>55800</v>
      </c>
      <c r="K298" s="12">
        <f t="shared" si="212"/>
        <v>0</v>
      </c>
    </row>
    <row r="299" spans="1:11">
      <c r="A299" s="12">
        <v>10</v>
      </c>
      <c r="B299" s="12" t="str">
        <f t="shared" si="215"/>
        <v>Wind</v>
      </c>
      <c r="C299" s="12">
        <v>2035</v>
      </c>
      <c r="D299" s="12">
        <f t="shared" si="213"/>
        <v>2009</v>
      </c>
      <c r="E299" s="12">
        <f t="shared" si="214"/>
        <v>0.93</v>
      </c>
      <c r="F299" s="12">
        <v>1980000</v>
      </c>
      <c r="G299" s="12">
        <v>60000</v>
      </c>
      <c r="H299" s="12">
        <v>0</v>
      </c>
      <c r="I299" s="12">
        <f t="shared" si="210"/>
        <v>1841400</v>
      </c>
      <c r="J299" s="12">
        <f t="shared" si="211"/>
        <v>55800</v>
      </c>
      <c r="K299" s="12">
        <f t="shared" si="212"/>
        <v>0</v>
      </c>
    </row>
    <row r="300" spans="1:11">
      <c r="A300" s="12">
        <v>10</v>
      </c>
      <c r="B300" s="12" t="str">
        <f t="shared" si="215"/>
        <v>Wind</v>
      </c>
      <c r="C300" s="12">
        <v>2040</v>
      </c>
      <c r="D300" s="12">
        <f t="shared" si="213"/>
        <v>2009</v>
      </c>
      <c r="E300" s="12">
        <f t="shared" si="214"/>
        <v>0.93</v>
      </c>
      <c r="F300" s="12">
        <v>1980000</v>
      </c>
      <c r="G300" s="12">
        <v>60000</v>
      </c>
      <c r="H300" s="12">
        <v>0</v>
      </c>
      <c r="I300" s="12">
        <f t="shared" si="210"/>
        <v>1841400</v>
      </c>
      <c r="J300" s="12">
        <f t="shared" si="211"/>
        <v>55800</v>
      </c>
      <c r="K300" s="12">
        <f t="shared" si="212"/>
        <v>0</v>
      </c>
    </row>
    <row r="301" spans="1:11">
      <c r="A301" s="12">
        <v>10</v>
      </c>
      <c r="B301" s="12" t="str">
        <f t="shared" si="215"/>
        <v>Wind</v>
      </c>
      <c r="C301" s="12">
        <v>2045</v>
      </c>
      <c r="D301" s="12">
        <f t="shared" si="213"/>
        <v>2009</v>
      </c>
      <c r="E301" s="12">
        <f t="shared" si="214"/>
        <v>0.93</v>
      </c>
      <c r="F301" s="12">
        <v>1980000</v>
      </c>
      <c r="G301" s="12">
        <v>60000</v>
      </c>
      <c r="H301" s="12">
        <v>0</v>
      </c>
      <c r="I301" s="12">
        <f t="shared" si="210"/>
        <v>1841400</v>
      </c>
      <c r="J301" s="12">
        <f t="shared" si="211"/>
        <v>55800</v>
      </c>
      <c r="K301" s="12">
        <f t="shared" si="212"/>
        <v>0</v>
      </c>
    </row>
    <row r="302" spans="1:11">
      <c r="A302" s="12">
        <v>10</v>
      </c>
      <c r="B302" s="12" t="str">
        <f t="shared" si="215"/>
        <v>Wind</v>
      </c>
      <c r="C302" s="12">
        <v>2050</v>
      </c>
      <c r="D302" s="12">
        <f t="shared" si="213"/>
        <v>2009</v>
      </c>
      <c r="E302" s="12">
        <f t="shared" si="214"/>
        <v>0.93</v>
      </c>
      <c r="F302" s="12">
        <v>1980000</v>
      </c>
      <c r="G302" s="12">
        <v>60000</v>
      </c>
      <c r="H302" s="12">
        <v>0</v>
      </c>
      <c r="I302" s="12">
        <f t="shared" si="210"/>
        <v>1841400</v>
      </c>
      <c r="J302" s="12">
        <f t="shared" si="211"/>
        <v>55800</v>
      </c>
      <c r="K302" s="12">
        <f t="shared" si="212"/>
        <v>0</v>
      </c>
    </row>
    <row r="303" spans="1:11">
      <c r="A303" s="12">
        <v>10</v>
      </c>
      <c r="B303" t="str">
        <f>heat_rates!A56</f>
        <v>Offshore_Wind</v>
      </c>
      <c r="C303" s="12">
        <v>2010</v>
      </c>
      <c r="D303" s="12">
        <f t="shared" si="213"/>
        <v>2009</v>
      </c>
      <c r="E303" s="12">
        <f t="shared" si="214"/>
        <v>0.93</v>
      </c>
      <c r="F303">
        <v>3310000</v>
      </c>
      <c r="G303">
        <v>100000</v>
      </c>
      <c r="H303" s="12">
        <v>0</v>
      </c>
      <c r="I303" s="12">
        <f t="shared" si="210"/>
        <v>3078300</v>
      </c>
      <c r="J303" s="12">
        <f t="shared" si="211"/>
        <v>93000</v>
      </c>
      <c r="K303" s="12">
        <f t="shared" si="212"/>
        <v>0</v>
      </c>
    </row>
    <row r="304" spans="1:11">
      <c r="A304" s="12">
        <v>10</v>
      </c>
      <c r="B304" t="str">
        <f>B303</f>
        <v>Offshore_Wind</v>
      </c>
      <c r="C304">
        <v>2015</v>
      </c>
      <c r="D304" s="12">
        <f t="shared" si="213"/>
        <v>2009</v>
      </c>
      <c r="E304" s="12">
        <f t="shared" si="214"/>
        <v>0.93</v>
      </c>
      <c r="F304">
        <v>3230000</v>
      </c>
      <c r="G304" s="12">
        <v>100000</v>
      </c>
      <c r="H304" s="12">
        <v>0</v>
      </c>
      <c r="I304" s="12">
        <f t="shared" si="210"/>
        <v>3003900</v>
      </c>
      <c r="J304" s="12">
        <f t="shared" si="211"/>
        <v>93000</v>
      </c>
      <c r="K304" s="12">
        <f t="shared" si="212"/>
        <v>0</v>
      </c>
    </row>
    <row r="305" spans="1:12">
      <c r="A305" s="12">
        <v>10</v>
      </c>
      <c r="B305" s="12" t="str">
        <f t="shared" ref="B305:B311" si="216">B304</f>
        <v>Offshore_Wind</v>
      </c>
      <c r="C305" s="12">
        <v>2020</v>
      </c>
      <c r="D305" s="12">
        <f t="shared" si="213"/>
        <v>2009</v>
      </c>
      <c r="E305" s="12">
        <f t="shared" si="214"/>
        <v>0.93</v>
      </c>
      <c r="F305">
        <v>3150000</v>
      </c>
      <c r="G305" s="12">
        <v>100000</v>
      </c>
      <c r="H305" s="12">
        <v>0</v>
      </c>
      <c r="I305" s="12">
        <f t="shared" si="210"/>
        <v>2929500</v>
      </c>
      <c r="J305" s="12">
        <f t="shared" si="211"/>
        <v>93000</v>
      </c>
      <c r="K305" s="12">
        <f t="shared" si="212"/>
        <v>0</v>
      </c>
    </row>
    <row r="306" spans="1:12">
      <c r="A306" s="12">
        <v>10</v>
      </c>
      <c r="B306" s="12" t="str">
        <f t="shared" si="216"/>
        <v>Offshore_Wind</v>
      </c>
      <c r="C306" s="12">
        <v>2025</v>
      </c>
      <c r="D306" s="12">
        <f t="shared" ref="D306:D308" si="217">D305</f>
        <v>2009</v>
      </c>
      <c r="E306" s="12">
        <f t="shared" ref="E306:E308" si="218">E305</f>
        <v>0.93</v>
      </c>
      <c r="F306">
        <v>3070000</v>
      </c>
      <c r="G306" s="12">
        <v>100000</v>
      </c>
      <c r="H306" s="12">
        <v>0</v>
      </c>
      <c r="I306" s="12">
        <f t="shared" si="210"/>
        <v>2855100</v>
      </c>
      <c r="J306" s="12">
        <f t="shared" si="211"/>
        <v>93000</v>
      </c>
      <c r="K306" s="12">
        <f t="shared" si="212"/>
        <v>0</v>
      </c>
    </row>
    <row r="307" spans="1:12">
      <c r="A307" s="12">
        <v>10</v>
      </c>
      <c r="B307" s="12" t="str">
        <f t="shared" si="216"/>
        <v>Offshore_Wind</v>
      </c>
      <c r="C307" s="12">
        <v>2030</v>
      </c>
      <c r="D307" s="12">
        <f t="shared" si="217"/>
        <v>2009</v>
      </c>
      <c r="E307" s="12">
        <f t="shared" si="218"/>
        <v>0.93</v>
      </c>
      <c r="F307">
        <v>2990000</v>
      </c>
      <c r="G307" s="12">
        <v>100000</v>
      </c>
      <c r="H307" s="12">
        <v>0</v>
      </c>
      <c r="I307" s="12">
        <f t="shared" si="210"/>
        <v>2780700</v>
      </c>
      <c r="J307" s="12">
        <f t="shared" si="211"/>
        <v>93000</v>
      </c>
      <c r="K307" s="12">
        <f t="shared" si="212"/>
        <v>0</v>
      </c>
    </row>
    <row r="308" spans="1:12">
      <c r="A308" s="12">
        <v>10</v>
      </c>
      <c r="B308" s="12" t="str">
        <f t="shared" si="216"/>
        <v>Offshore_Wind</v>
      </c>
      <c r="C308" s="12">
        <v>2035</v>
      </c>
      <c r="D308" s="12">
        <f t="shared" si="217"/>
        <v>2009</v>
      </c>
      <c r="E308" s="12">
        <f t="shared" si="218"/>
        <v>0.93</v>
      </c>
      <c r="F308" s="12">
        <v>2990000</v>
      </c>
      <c r="G308" s="12">
        <v>100000</v>
      </c>
      <c r="H308" s="12">
        <v>0</v>
      </c>
      <c r="I308" s="12">
        <f t="shared" si="210"/>
        <v>2780700</v>
      </c>
      <c r="J308" s="12">
        <f t="shared" si="211"/>
        <v>93000</v>
      </c>
      <c r="K308" s="12">
        <f t="shared" si="212"/>
        <v>0</v>
      </c>
    </row>
    <row r="309" spans="1:12">
      <c r="A309" s="12">
        <v>10</v>
      </c>
      <c r="B309" s="12" t="str">
        <f t="shared" si="216"/>
        <v>Offshore_Wind</v>
      </c>
      <c r="C309" s="12">
        <v>2040</v>
      </c>
      <c r="D309" s="12">
        <f t="shared" ref="D309:D312" si="219">D308</f>
        <v>2009</v>
      </c>
      <c r="E309" s="12">
        <f t="shared" ref="E309:E312" si="220">E308</f>
        <v>0.93</v>
      </c>
      <c r="F309" s="12">
        <v>2990000</v>
      </c>
      <c r="G309" s="12">
        <v>100000</v>
      </c>
      <c r="H309" s="12">
        <v>0</v>
      </c>
      <c r="I309" s="12">
        <f t="shared" si="210"/>
        <v>2780700</v>
      </c>
      <c r="J309" s="12">
        <f t="shared" si="211"/>
        <v>93000</v>
      </c>
      <c r="K309" s="12">
        <f t="shared" si="212"/>
        <v>0</v>
      </c>
    </row>
    <row r="310" spans="1:12">
      <c r="A310" s="12">
        <v>10</v>
      </c>
      <c r="B310" s="12" t="str">
        <f t="shared" si="216"/>
        <v>Offshore_Wind</v>
      </c>
      <c r="C310" s="12">
        <v>2045</v>
      </c>
      <c r="D310" s="12">
        <f t="shared" si="219"/>
        <v>2009</v>
      </c>
      <c r="E310" s="12">
        <f t="shared" si="220"/>
        <v>0.93</v>
      </c>
      <c r="F310" s="12">
        <v>2990000</v>
      </c>
      <c r="G310" s="12">
        <v>100000</v>
      </c>
      <c r="H310" s="12">
        <v>0</v>
      </c>
      <c r="I310" s="12">
        <f t="shared" si="210"/>
        <v>2780700</v>
      </c>
      <c r="J310" s="12">
        <f t="shared" si="211"/>
        <v>93000</v>
      </c>
      <c r="K310" s="12">
        <f t="shared" si="212"/>
        <v>0</v>
      </c>
    </row>
    <row r="311" spans="1:12">
      <c r="A311" s="12">
        <v>10</v>
      </c>
      <c r="B311" s="12" t="str">
        <f t="shared" si="216"/>
        <v>Offshore_Wind</v>
      </c>
      <c r="C311" s="12">
        <v>2050</v>
      </c>
      <c r="D311" s="12">
        <f t="shared" si="219"/>
        <v>2009</v>
      </c>
      <c r="E311" s="12">
        <f t="shared" si="220"/>
        <v>0.93</v>
      </c>
      <c r="F311" s="12">
        <v>2990000</v>
      </c>
      <c r="G311" s="12">
        <v>100000</v>
      </c>
      <c r="H311">
        <v>0</v>
      </c>
      <c r="I311" s="12">
        <f t="shared" si="210"/>
        <v>2780700</v>
      </c>
      <c r="J311" s="12">
        <f t="shared" si="211"/>
        <v>93000</v>
      </c>
      <c r="K311" s="12">
        <f t="shared" si="212"/>
        <v>0</v>
      </c>
    </row>
    <row r="312" spans="1:12">
      <c r="A312" s="12">
        <v>10</v>
      </c>
      <c r="B312" t="str">
        <f>heat_rates!A57</f>
        <v>Hydro_NonPumped_EP</v>
      </c>
      <c r="D312" s="12">
        <f t="shared" si="219"/>
        <v>2009</v>
      </c>
      <c r="E312" s="12">
        <f t="shared" si="220"/>
        <v>0.93</v>
      </c>
      <c r="F312">
        <v>3600000</v>
      </c>
      <c r="G312">
        <v>15000</v>
      </c>
      <c r="H312">
        <v>6</v>
      </c>
      <c r="I312">
        <f t="shared" si="210"/>
        <v>3348000</v>
      </c>
      <c r="J312">
        <f t="shared" si="211"/>
        <v>13950</v>
      </c>
      <c r="K312">
        <f t="shared" si="212"/>
        <v>5.58</v>
      </c>
    </row>
    <row r="313" spans="1:12">
      <c r="A313" s="12">
        <v>10</v>
      </c>
      <c r="B313" t="str">
        <f>heat_rates!A58</f>
        <v>Hydro_Pumped_EP</v>
      </c>
      <c r="D313" s="12">
        <f t="shared" ref="D313" si="221">D312</f>
        <v>2009</v>
      </c>
      <c r="E313" s="12">
        <f t="shared" ref="E313" si="222">E312</f>
        <v>0.93</v>
      </c>
      <c r="F313">
        <v>2230000</v>
      </c>
      <c r="G313">
        <v>30800</v>
      </c>
      <c r="H313">
        <v>0</v>
      </c>
      <c r="I313">
        <f t="shared" si="210"/>
        <v>2073900</v>
      </c>
      <c r="J313">
        <f t="shared" si="211"/>
        <v>28644</v>
      </c>
      <c r="K313">
        <f t="shared" si="212"/>
        <v>0</v>
      </c>
    </row>
    <row r="314" spans="1:12">
      <c r="A314" s="12">
        <v>10</v>
      </c>
      <c r="B314" t="str">
        <f>heat_rates!A59</f>
        <v>Compressed_Air_Energy_Storage</v>
      </c>
      <c r="C314" s="12">
        <v>2010</v>
      </c>
      <c r="D314" s="12">
        <f t="shared" ref="D314:D322" si="223">D313</f>
        <v>2009</v>
      </c>
      <c r="E314" s="12">
        <f t="shared" ref="E314:E322" si="224">E313</f>
        <v>0.93</v>
      </c>
      <c r="G314">
        <v>11600</v>
      </c>
      <c r="H314">
        <v>1.55</v>
      </c>
      <c r="I314" s="12">
        <v>763416.66669999994</v>
      </c>
      <c r="J314" s="12">
        <f t="shared" ref="J314:J323" si="225">G314*$E314</f>
        <v>10788</v>
      </c>
      <c r="K314" s="12">
        <f t="shared" ref="K314:K322" si="226">H314*$E314</f>
        <v>1.4415000000000002</v>
      </c>
      <c r="L314">
        <v>19085.416669999999</v>
      </c>
    </row>
    <row r="315" spans="1:12">
      <c r="A315" s="12">
        <v>10</v>
      </c>
      <c r="B315" t="str">
        <f>B314</f>
        <v>Compressed_Air_Energy_Storage</v>
      </c>
      <c r="C315">
        <v>2015</v>
      </c>
      <c r="D315" s="12">
        <f t="shared" si="223"/>
        <v>2009</v>
      </c>
      <c r="E315" s="12">
        <f t="shared" si="224"/>
        <v>0.93</v>
      </c>
      <c r="F315" s="12"/>
      <c r="G315" s="12">
        <v>11600</v>
      </c>
      <c r="H315" s="12">
        <v>1.55</v>
      </c>
      <c r="I315" s="12">
        <v>763416.66669999994</v>
      </c>
      <c r="J315" s="12">
        <f t="shared" si="225"/>
        <v>10788</v>
      </c>
      <c r="K315" s="12">
        <f t="shared" si="226"/>
        <v>1.4415000000000002</v>
      </c>
      <c r="L315" s="12">
        <v>19085.416669999999</v>
      </c>
    </row>
    <row r="316" spans="1:12">
      <c r="A316" s="12">
        <v>10</v>
      </c>
      <c r="B316" s="12" t="str">
        <f t="shared" ref="B316:B322" si="227">B315</f>
        <v>Compressed_Air_Energy_Storage</v>
      </c>
      <c r="C316" s="12">
        <v>2020</v>
      </c>
      <c r="D316" s="12">
        <f t="shared" si="223"/>
        <v>2009</v>
      </c>
      <c r="E316" s="12">
        <f t="shared" si="224"/>
        <v>0.93</v>
      </c>
      <c r="F316" s="12"/>
      <c r="G316" s="12">
        <v>11600</v>
      </c>
      <c r="H316" s="12">
        <v>1.55</v>
      </c>
      <c r="I316" s="12">
        <v>763416.66669999994</v>
      </c>
      <c r="J316" s="12">
        <f t="shared" si="225"/>
        <v>10788</v>
      </c>
      <c r="K316" s="12">
        <f t="shared" si="226"/>
        <v>1.4415000000000002</v>
      </c>
      <c r="L316" s="12">
        <v>19085.416669999999</v>
      </c>
    </row>
    <row r="317" spans="1:12">
      <c r="A317" s="12">
        <v>10</v>
      </c>
      <c r="B317" s="12" t="str">
        <f t="shared" si="227"/>
        <v>Compressed_Air_Energy_Storage</v>
      </c>
      <c r="C317" s="12">
        <v>2025</v>
      </c>
      <c r="D317" s="12">
        <f t="shared" si="223"/>
        <v>2009</v>
      </c>
      <c r="E317" s="12">
        <f t="shared" si="224"/>
        <v>0.93</v>
      </c>
      <c r="F317" s="12"/>
      <c r="G317" s="12">
        <v>11600</v>
      </c>
      <c r="H317" s="12">
        <v>1.55</v>
      </c>
      <c r="I317" s="12">
        <v>763416.66669999994</v>
      </c>
      <c r="J317" s="12">
        <f t="shared" si="225"/>
        <v>10788</v>
      </c>
      <c r="K317" s="12">
        <f t="shared" si="226"/>
        <v>1.4415000000000002</v>
      </c>
      <c r="L317" s="12">
        <v>19085.416669999999</v>
      </c>
    </row>
    <row r="318" spans="1:12">
      <c r="A318" s="12">
        <v>10</v>
      </c>
      <c r="B318" s="12" t="str">
        <f t="shared" si="227"/>
        <v>Compressed_Air_Energy_Storage</v>
      </c>
      <c r="C318" s="12">
        <v>2030</v>
      </c>
      <c r="D318" s="12">
        <f t="shared" si="223"/>
        <v>2009</v>
      </c>
      <c r="E318" s="12">
        <f t="shared" si="224"/>
        <v>0.93</v>
      </c>
      <c r="F318" s="12"/>
      <c r="G318" s="12">
        <v>11600</v>
      </c>
      <c r="H318" s="12">
        <v>1.55</v>
      </c>
      <c r="I318" s="12">
        <v>763416.66669999994</v>
      </c>
      <c r="J318" s="12">
        <f t="shared" si="225"/>
        <v>10788</v>
      </c>
      <c r="K318" s="12">
        <f t="shared" si="226"/>
        <v>1.4415000000000002</v>
      </c>
      <c r="L318" s="12">
        <v>19085.416669999999</v>
      </c>
    </row>
    <row r="319" spans="1:12">
      <c r="A319" s="12">
        <v>10</v>
      </c>
      <c r="B319" s="12" t="str">
        <f t="shared" si="227"/>
        <v>Compressed_Air_Energy_Storage</v>
      </c>
      <c r="C319" s="12">
        <v>2035</v>
      </c>
      <c r="D319" s="12">
        <f t="shared" si="223"/>
        <v>2009</v>
      </c>
      <c r="E319" s="12">
        <f t="shared" si="224"/>
        <v>0.93</v>
      </c>
      <c r="F319" s="12"/>
      <c r="G319" s="12">
        <v>11600</v>
      </c>
      <c r="H319" s="12">
        <v>1.55</v>
      </c>
      <c r="I319" s="12">
        <v>763416.66669999994</v>
      </c>
      <c r="J319" s="12">
        <f t="shared" si="225"/>
        <v>10788</v>
      </c>
      <c r="K319" s="12">
        <f t="shared" si="226"/>
        <v>1.4415000000000002</v>
      </c>
      <c r="L319" s="12">
        <v>19085.416669999999</v>
      </c>
    </row>
    <row r="320" spans="1:12">
      <c r="A320" s="12">
        <v>10</v>
      </c>
      <c r="B320" s="12" t="str">
        <f t="shared" si="227"/>
        <v>Compressed_Air_Energy_Storage</v>
      </c>
      <c r="C320" s="12">
        <v>2040</v>
      </c>
      <c r="D320" s="12">
        <f t="shared" si="223"/>
        <v>2009</v>
      </c>
      <c r="E320" s="12">
        <f t="shared" si="224"/>
        <v>0.93</v>
      </c>
      <c r="F320" s="12"/>
      <c r="G320" s="12">
        <v>11600</v>
      </c>
      <c r="H320" s="12">
        <v>1.55</v>
      </c>
      <c r="I320" s="12">
        <v>763416.66669999994</v>
      </c>
      <c r="J320" s="12">
        <f t="shared" si="225"/>
        <v>10788</v>
      </c>
      <c r="K320" s="12">
        <f t="shared" si="226"/>
        <v>1.4415000000000002</v>
      </c>
      <c r="L320" s="12">
        <v>19085.416669999999</v>
      </c>
    </row>
    <row r="321" spans="1:12">
      <c r="A321" s="12">
        <v>10</v>
      </c>
      <c r="B321" s="12" t="str">
        <f t="shared" si="227"/>
        <v>Compressed_Air_Energy_Storage</v>
      </c>
      <c r="C321" s="12">
        <v>2045</v>
      </c>
      <c r="D321" s="12">
        <f t="shared" si="223"/>
        <v>2009</v>
      </c>
      <c r="E321" s="12">
        <f t="shared" si="224"/>
        <v>0.93</v>
      </c>
      <c r="F321" s="12"/>
      <c r="G321" s="12">
        <v>11600</v>
      </c>
      <c r="H321" s="12">
        <v>1.55</v>
      </c>
      <c r="I321" s="12">
        <v>763416.66669999994</v>
      </c>
      <c r="J321" s="12">
        <f t="shared" si="225"/>
        <v>10788</v>
      </c>
      <c r="K321" s="12">
        <f t="shared" si="226"/>
        <v>1.4415000000000002</v>
      </c>
      <c r="L321" s="12">
        <v>19085.416669999999</v>
      </c>
    </row>
    <row r="322" spans="1:12">
      <c r="A322" s="12">
        <v>10</v>
      </c>
      <c r="B322" s="12" t="str">
        <f t="shared" si="227"/>
        <v>Compressed_Air_Energy_Storage</v>
      </c>
      <c r="C322" s="12">
        <v>2050</v>
      </c>
      <c r="D322" s="12">
        <f t="shared" si="223"/>
        <v>2009</v>
      </c>
      <c r="E322" s="12">
        <f t="shared" si="224"/>
        <v>0.93</v>
      </c>
      <c r="F322" s="12"/>
      <c r="G322" s="12">
        <v>11600</v>
      </c>
      <c r="H322" s="12">
        <v>1.55</v>
      </c>
      <c r="I322" s="12">
        <v>763416.66669999994</v>
      </c>
      <c r="J322" s="12">
        <f t="shared" si="225"/>
        <v>10788</v>
      </c>
      <c r="K322" s="12">
        <f t="shared" si="226"/>
        <v>1.4415000000000002</v>
      </c>
      <c r="L322" s="12">
        <v>19085.416669999999</v>
      </c>
    </row>
    <row r="323" spans="1:12">
      <c r="A323" s="12">
        <v>10</v>
      </c>
      <c r="B323" s="12" t="str">
        <f>heat_rates!A60</f>
        <v>Battery_Storage</v>
      </c>
      <c r="C323" s="12">
        <v>2010</v>
      </c>
      <c r="D323" s="12">
        <f t="shared" ref="D323:D324" si="228">D322</f>
        <v>2009</v>
      </c>
      <c r="E323" s="12">
        <f t="shared" ref="E323:E324" si="229">E322</f>
        <v>0.93</v>
      </c>
      <c r="G323">
        <v>25200</v>
      </c>
      <c r="I323" s="12">
        <v>967588.00521512399</v>
      </c>
      <c r="J323" s="12">
        <f t="shared" si="225"/>
        <v>23436</v>
      </c>
      <c r="K323" s="12">
        <v>0</v>
      </c>
      <c r="L323">
        <v>338655.80182529334</v>
      </c>
    </row>
    <row r="324" spans="1:12">
      <c r="A324" s="12">
        <v>10</v>
      </c>
      <c r="B324" t="str">
        <f>B323</f>
        <v>Battery_Storage</v>
      </c>
      <c r="C324">
        <v>2015</v>
      </c>
      <c r="D324" s="12">
        <f t="shared" si="228"/>
        <v>2009</v>
      </c>
      <c r="E324" s="12">
        <f t="shared" si="229"/>
        <v>0.93</v>
      </c>
      <c r="G324" s="12">
        <v>25200</v>
      </c>
      <c r="H324" s="12"/>
      <c r="I324" s="12">
        <v>943337.67926988297</v>
      </c>
      <c r="J324" s="12">
        <f t="shared" ref="J324:J331" si="230">G324*$E324</f>
        <v>23436</v>
      </c>
      <c r="K324" s="12">
        <v>0</v>
      </c>
      <c r="L324">
        <v>330168.18774445896</v>
      </c>
    </row>
    <row r="325" spans="1:12">
      <c r="A325" s="12">
        <v>10</v>
      </c>
      <c r="B325" s="12" t="str">
        <f t="shared" ref="B325:B331" si="231">B324</f>
        <v>Battery_Storage</v>
      </c>
      <c r="C325" s="12">
        <v>2020</v>
      </c>
      <c r="D325" s="12">
        <f t="shared" ref="D325:D331" si="232">D324</f>
        <v>2009</v>
      </c>
      <c r="E325" s="12">
        <f t="shared" ref="E325:E331" si="233">E324</f>
        <v>0.93</v>
      </c>
      <c r="G325" s="12">
        <v>25200</v>
      </c>
      <c r="H325" s="12"/>
      <c r="I325" s="12">
        <v>919087.35332464206</v>
      </c>
      <c r="J325" s="12">
        <f t="shared" si="230"/>
        <v>23436</v>
      </c>
      <c r="K325" s="12">
        <v>0</v>
      </c>
      <c r="L325">
        <v>321680.57366362453</v>
      </c>
    </row>
    <row r="326" spans="1:12">
      <c r="A326" s="12">
        <v>10</v>
      </c>
      <c r="B326" s="12" t="str">
        <f t="shared" si="231"/>
        <v>Battery_Storage</v>
      </c>
      <c r="C326" s="12">
        <v>2025</v>
      </c>
      <c r="D326" s="12">
        <f t="shared" si="232"/>
        <v>2009</v>
      </c>
      <c r="E326" s="12">
        <f t="shared" si="233"/>
        <v>0.93</v>
      </c>
      <c r="F326" s="12"/>
      <c r="G326" s="12">
        <v>25200</v>
      </c>
      <c r="H326" s="12"/>
      <c r="I326" s="12">
        <v>894837.02737939998</v>
      </c>
      <c r="J326" s="12">
        <f t="shared" si="230"/>
        <v>23436</v>
      </c>
      <c r="K326" s="12">
        <v>0</v>
      </c>
      <c r="L326">
        <v>313192.95958279009</v>
      </c>
    </row>
    <row r="327" spans="1:12">
      <c r="A327" s="12">
        <v>10</v>
      </c>
      <c r="B327" s="12" t="str">
        <f t="shared" si="231"/>
        <v>Battery_Storage</v>
      </c>
      <c r="C327" s="12">
        <v>2030</v>
      </c>
      <c r="D327" s="12">
        <f t="shared" si="232"/>
        <v>2009</v>
      </c>
      <c r="E327" s="12">
        <f t="shared" si="233"/>
        <v>0.93</v>
      </c>
      <c r="F327" s="12"/>
      <c r="G327" s="12">
        <v>25200</v>
      </c>
      <c r="H327" s="12"/>
      <c r="I327" s="12">
        <v>870586.70143415895</v>
      </c>
      <c r="J327" s="12">
        <f t="shared" si="230"/>
        <v>23436</v>
      </c>
      <c r="K327" s="12">
        <v>0</v>
      </c>
      <c r="L327">
        <v>304705.34550195566</v>
      </c>
    </row>
    <row r="328" spans="1:12">
      <c r="A328" s="12">
        <v>10</v>
      </c>
      <c r="B328" s="12" t="str">
        <f t="shared" si="231"/>
        <v>Battery_Storage</v>
      </c>
      <c r="C328" s="12">
        <v>2035</v>
      </c>
      <c r="D328" s="12">
        <f t="shared" si="232"/>
        <v>2009</v>
      </c>
      <c r="E328" s="12">
        <f t="shared" si="233"/>
        <v>0.93</v>
      </c>
      <c r="F328" s="12"/>
      <c r="G328" s="12">
        <v>25200</v>
      </c>
      <c r="H328" s="12"/>
      <c r="I328" s="12">
        <v>846336.37548891804</v>
      </c>
      <c r="J328" s="12">
        <f t="shared" si="230"/>
        <v>23436</v>
      </c>
      <c r="K328" s="12">
        <v>0</v>
      </c>
      <c r="L328">
        <v>296217.73142112128</v>
      </c>
    </row>
    <row r="329" spans="1:12">
      <c r="A329" s="12">
        <v>10</v>
      </c>
      <c r="B329" s="12" t="str">
        <f t="shared" si="231"/>
        <v>Battery_Storage</v>
      </c>
      <c r="C329" s="12">
        <v>2040</v>
      </c>
      <c r="D329" s="12">
        <f t="shared" si="232"/>
        <v>2009</v>
      </c>
      <c r="E329" s="12">
        <f t="shared" si="233"/>
        <v>0.93</v>
      </c>
      <c r="F329" s="12"/>
      <c r="G329" s="12">
        <v>25200</v>
      </c>
      <c r="H329" s="12"/>
      <c r="I329" s="12">
        <v>822086.04954367701</v>
      </c>
      <c r="J329" s="12">
        <f t="shared" si="230"/>
        <v>23436</v>
      </c>
      <c r="K329" s="12">
        <v>0</v>
      </c>
      <c r="L329">
        <v>287730.11734028679</v>
      </c>
    </row>
    <row r="330" spans="1:12">
      <c r="A330" s="12">
        <v>10</v>
      </c>
      <c r="B330" s="12" t="str">
        <f t="shared" si="231"/>
        <v>Battery_Storage</v>
      </c>
      <c r="C330" s="12">
        <v>2045</v>
      </c>
      <c r="D330" s="12">
        <f t="shared" si="232"/>
        <v>2009</v>
      </c>
      <c r="E330" s="12">
        <f t="shared" si="233"/>
        <v>0.93</v>
      </c>
      <c r="F330" s="12"/>
      <c r="G330" s="12">
        <v>25200</v>
      </c>
      <c r="H330" s="12"/>
      <c r="I330" s="12">
        <v>797835.72359843599</v>
      </c>
      <c r="J330" s="12">
        <f t="shared" si="230"/>
        <v>23436</v>
      </c>
      <c r="K330" s="12">
        <v>0</v>
      </c>
      <c r="L330">
        <v>279242.50325945241</v>
      </c>
    </row>
    <row r="331" spans="1:12">
      <c r="A331" s="12">
        <v>10</v>
      </c>
      <c r="B331" s="12" t="str">
        <f t="shared" si="231"/>
        <v>Battery_Storage</v>
      </c>
      <c r="C331" s="12">
        <v>2050</v>
      </c>
      <c r="D331" s="12">
        <f t="shared" si="232"/>
        <v>2009</v>
      </c>
      <c r="E331" s="12">
        <f t="shared" si="233"/>
        <v>0.93</v>
      </c>
      <c r="F331" s="12"/>
      <c r="G331" s="12">
        <v>25200</v>
      </c>
      <c r="H331" s="12"/>
      <c r="I331" s="12">
        <v>773585.39765319403</v>
      </c>
      <c r="J331" s="12">
        <f t="shared" si="230"/>
        <v>23436</v>
      </c>
      <c r="K331" s="12">
        <v>0</v>
      </c>
      <c r="L331">
        <v>270754.88917861797</v>
      </c>
    </row>
    <row r="332" spans="1:12">
      <c r="B332" s="12"/>
      <c r="C332" s="12"/>
      <c r="E332" s="12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workbookViewId="0">
      <selection activeCell="C1" sqref="C1:C1048576"/>
    </sheetView>
  </sheetViews>
  <sheetFormatPr baseColWidth="10" defaultRowHeight="13" x14ac:dyDescent="0"/>
  <cols>
    <col min="1" max="1" width="10.7109375" style="12"/>
    <col min="2" max="2" width="37" bestFit="1" customWidth="1"/>
  </cols>
  <sheetData>
    <row r="1" spans="1:7">
      <c r="A1" s="12" t="str">
        <f>generator_costs!A6</f>
        <v>gen_costs_scenario_id</v>
      </c>
      <c r="B1" t="str">
        <f>generator_costs!B6</f>
        <v>technology</v>
      </c>
      <c r="C1" t="str">
        <f>generator_costs!C6</f>
        <v>year</v>
      </c>
      <c r="D1" t="str">
        <f>generator_costs!I6</f>
        <v>overnight_cost_$2007</v>
      </c>
      <c r="E1" s="12" t="str">
        <f>generator_costs!J6</f>
        <v>fixed_o_m_$2007</v>
      </c>
      <c r="F1" s="12" t="str">
        <f>generator_costs!K6</f>
        <v>var_o_m_$2007</v>
      </c>
      <c r="G1" s="12" t="str">
        <f>generator_costs!L6</f>
        <v>storage_energy_capacity_cost_$2007_per_mwh</v>
      </c>
    </row>
    <row r="2" spans="1:7">
      <c r="A2" s="12">
        <f>generator_costs!A7</f>
        <v>10</v>
      </c>
      <c r="B2" s="12" t="str">
        <f>generator_costs!B7</f>
        <v>CCGT</v>
      </c>
      <c r="C2" s="12">
        <f>generator_costs!C7</f>
        <v>2010</v>
      </c>
      <c r="D2" s="12">
        <f>generator_costs!I7</f>
        <v>1143900</v>
      </c>
      <c r="E2" s="12">
        <f>generator_costs!J7</f>
        <v>5868.3</v>
      </c>
      <c r="F2" s="12">
        <f>generator_costs!K7</f>
        <v>3.4131</v>
      </c>
      <c r="G2" s="12">
        <f>generator_costs!L7</f>
        <v>0</v>
      </c>
    </row>
    <row r="3" spans="1:7">
      <c r="A3" s="12">
        <f>generator_costs!A8</f>
        <v>10</v>
      </c>
      <c r="B3" s="12" t="str">
        <f>generator_costs!B8</f>
        <v>CCGT</v>
      </c>
      <c r="C3" s="12">
        <f>generator_costs!C8</f>
        <v>2015</v>
      </c>
      <c r="D3" s="12">
        <f>generator_costs!I8</f>
        <v>1143900</v>
      </c>
      <c r="E3" s="12">
        <f>generator_costs!J8</f>
        <v>5868.3</v>
      </c>
      <c r="F3" s="12">
        <f>generator_costs!K8</f>
        <v>3.4131</v>
      </c>
      <c r="G3" s="12">
        <f>generator_costs!L8</f>
        <v>0</v>
      </c>
    </row>
    <row r="4" spans="1:7">
      <c r="A4" s="12">
        <f>generator_costs!A9</f>
        <v>10</v>
      </c>
      <c r="B4" s="12" t="str">
        <f>generator_costs!B9</f>
        <v>CCGT</v>
      </c>
      <c r="C4" s="12">
        <f>generator_costs!C9</f>
        <v>2020</v>
      </c>
      <c r="D4" s="12">
        <f>generator_costs!I9</f>
        <v>1143900</v>
      </c>
      <c r="E4" s="12">
        <f>generator_costs!J9</f>
        <v>5868.3</v>
      </c>
      <c r="F4" s="12">
        <f>generator_costs!K9</f>
        <v>3.4131</v>
      </c>
      <c r="G4" s="12">
        <f>generator_costs!L9</f>
        <v>0</v>
      </c>
    </row>
    <row r="5" spans="1:7">
      <c r="A5" s="12">
        <f>generator_costs!A10</f>
        <v>10</v>
      </c>
      <c r="B5" s="12" t="str">
        <f>generator_costs!B10</f>
        <v>CCGT</v>
      </c>
      <c r="C5" s="12">
        <f>generator_costs!C10</f>
        <v>2025</v>
      </c>
      <c r="D5" s="12">
        <f>generator_costs!I10</f>
        <v>1143900</v>
      </c>
      <c r="E5" s="12">
        <f>generator_costs!J10</f>
        <v>5868.3</v>
      </c>
      <c r="F5" s="12">
        <f>generator_costs!K10</f>
        <v>3.4131</v>
      </c>
      <c r="G5" s="12">
        <f>generator_costs!L10</f>
        <v>0</v>
      </c>
    </row>
    <row r="6" spans="1:7">
      <c r="A6" s="12">
        <f>generator_costs!A11</f>
        <v>10</v>
      </c>
      <c r="B6" s="12" t="str">
        <f>generator_costs!B11</f>
        <v>CCGT</v>
      </c>
      <c r="C6" s="12">
        <f>generator_costs!C11</f>
        <v>2030</v>
      </c>
      <c r="D6" s="12">
        <f>generator_costs!I11</f>
        <v>1143900</v>
      </c>
      <c r="E6" s="12">
        <f>generator_costs!J11</f>
        <v>5868.3</v>
      </c>
      <c r="F6" s="12">
        <f>generator_costs!K11</f>
        <v>3.4131</v>
      </c>
      <c r="G6" s="12">
        <f>generator_costs!L11</f>
        <v>0</v>
      </c>
    </row>
    <row r="7" spans="1:7">
      <c r="A7" s="12">
        <f>generator_costs!A12</f>
        <v>10</v>
      </c>
      <c r="B7" s="12" t="str">
        <f>generator_costs!B12</f>
        <v>CCGT</v>
      </c>
      <c r="C7" s="12">
        <f>generator_costs!C12</f>
        <v>2035</v>
      </c>
      <c r="D7" s="12">
        <f>generator_costs!I12</f>
        <v>1143900</v>
      </c>
      <c r="E7" s="12">
        <f>generator_costs!J12</f>
        <v>5868.3</v>
      </c>
      <c r="F7" s="12">
        <f>generator_costs!K12</f>
        <v>3.4131</v>
      </c>
      <c r="G7" s="12">
        <f>generator_costs!L12</f>
        <v>0</v>
      </c>
    </row>
    <row r="8" spans="1:7">
      <c r="A8" s="12">
        <f>generator_costs!A13</f>
        <v>10</v>
      </c>
      <c r="B8" s="12" t="str">
        <f>generator_costs!B13</f>
        <v>CCGT</v>
      </c>
      <c r="C8" s="12">
        <f>generator_costs!C13</f>
        <v>2040</v>
      </c>
      <c r="D8" s="12">
        <f>generator_costs!I13</f>
        <v>1143900</v>
      </c>
      <c r="E8" s="12">
        <f>generator_costs!J13</f>
        <v>5868.3</v>
      </c>
      <c r="F8" s="12">
        <f>generator_costs!K13</f>
        <v>3.4131</v>
      </c>
      <c r="G8" s="12">
        <f>generator_costs!L13</f>
        <v>0</v>
      </c>
    </row>
    <row r="9" spans="1:7">
      <c r="A9" s="12">
        <f>generator_costs!A14</f>
        <v>10</v>
      </c>
      <c r="B9" s="12" t="str">
        <f>generator_costs!B14</f>
        <v>CCGT</v>
      </c>
      <c r="C9" s="12">
        <f>generator_costs!C14</f>
        <v>2045</v>
      </c>
      <c r="D9" s="12">
        <f>generator_costs!I14</f>
        <v>1143900</v>
      </c>
      <c r="E9" s="12">
        <f>generator_costs!J14</f>
        <v>5868.3</v>
      </c>
      <c r="F9" s="12">
        <f>generator_costs!K14</f>
        <v>3.4131</v>
      </c>
      <c r="G9" s="12">
        <f>generator_costs!L14</f>
        <v>0</v>
      </c>
    </row>
    <row r="10" spans="1:7">
      <c r="A10" s="12">
        <f>generator_costs!A15</f>
        <v>10</v>
      </c>
      <c r="B10" s="12" t="str">
        <f>generator_costs!B15</f>
        <v>CCGT</v>
      </c>
      <c r="C10" s="12">
        <f>generator_costs!C15</f>
        <v>2050</v>
      </c>
      <c r="D10" s="12">
        <f>generator_costs!I15</f>
        <v>1143900</v>
      </c>
      <c r="E10" s="12">
        <f>generator_costs!J15</f>
        <v>5868.3</v>
      </c>
      <c r="F10" s="12">
        <f>generator_costs!K15</f>
        <v>3.4131</v>
      </c>
      <c r="G10" s="12">
        <f>generator_costs!L15</f>
        <v>0</v>
      </c>
    </row>
    <row r="11" spans="1:7">
      <c r="A11" s="12">
        <f>generator_costs!A16</f>
        <v>10</v>
      </c>
      <c r="B11" s="12" t="str">
        <f>generator_costs!B16</f>
        <v>CCGT_Cogen</v>
      </c>
      <c r="C11" s="12">
        <f>generator_costs!C16</f>
        <v>2010</v>
      </c>
      <c r="D11" s="12">
        <f>generator_costs!I16</f>
        <v>857925</v>
      </c>
      <c r="E11" s="12">
        <f>generator_costs!J16</f>
        <v>4401.2250000000004</v>
      </c>
      <c r="F11" s="12">
        <f>generator_costs!K16</f>
        <v>3.4131</v>
      </c>
      <c r="G11" s="12">
        <f>generator_costs!L16</f>
        <v>0</v>
      </c>
    </row>
    <row r="12" spans="1:7">
      <c r="A12" s="12">
        <f>generator_costs!A17</f>
        <v>10</v>
      </c>
      <c r="B12" s="12" t="str">
        <f>generator_costs!B17</f>
        <v>CCGT_Cogen</v>
      </c>
      <c r="C12" s="12">
        <f>generator_costs!C17</f>
        <v>2015</v>
      </c>
      <c r="D12" s="12">
        <f>generator_costs!I17</f>
        <v>857925</v>
      </c>
      <c r="E12" s="12">
        <f>generator_costs!J17</f>
        <v>4401.2250000000004</v>
      </c>
      <c r="F12" s="12">
        <f>generator_costs!K17</f>
        <v>3.4131</v>
      </c>
      <c r="G12" s="12">
        <f>generator_costs!L17</f>
        <v>0</v>
      </c>
    </row>
    <row r="13" spans="1:7">
      <c r="A13" s="12">
        <f>generator_costs!A18</f>
        <v>10</v>
      </c>
      <c r="B13" s="12" t="str">
        <f>generator_costs!B18</f>
        <v>CCGT_Cogen</v>
      </c>
      <c r="C13" s="12">
        <f>generator_costs!C18</f>
        <v>2020</v>
      </c>
      <c r="D13" s="12">
        <f>generator_costs!I18</f>
        <v>857925</v>
      </c>
      <c r="E13" s="12">
        <f>generator_costs!J18</f>
        <v>4401.2250000000004</v>
      </c>
      <c r="F13" s="12">
        <f>generator_costs!K18</f>
        <v>3.4131</v>
      </c>
      <c r="G13" s="12">
        <f>generator_costs!L18</f>
        <v>0</v>
      </c>
    </row>
    <row r="14" spans="1:7">
      <c r="A14" s="12">
        <f>generator_costs!A19</f>
        <v>10</v>
      </c>
      <c r="B14" s="12" t="str">
        <f>generator_costs!B19</f>
        <v>CCGT_Cogen</v>
      </c>
      <c r="C14" s="12">
        <f>generator_costs!C19</f>
        <v>2025</v>
      </c>
      <c r="D14" s="12">
        <f>generator_costs!I19</f>
        <v>857925</v>
      </c>
      <c r="E14" s="12">
        <f>generator_costs!J19</f>
        <v>4401.2250000000004</v>
      </c>
      <c r="F14" s="12">
        <f>generator_costs!K19</f>
        <v>3.4131</v>
      </c>
      <c r="G14" s="12">
        <f>generator_costs!L19</f>
        <v>0</v>
      </c>
    </row>
    <row r="15" spans="1:7">
      <c r="A15" s="12">
        <f>generator_costs!A20</f>
        <v>10</v>
      </c>
      <c r="B15" s="12" t="str">
        <f>generator_costs!B20</f>
        <v>CCGT_Cogen</v>
      </c>
      <c r="C15" s="12">
        <f>generator_costs!C20</f>
        <v>2030</v>
      </c>
      <c r="D15" s="12">
        <f>generator_costs!I20</f>
        <v>857925</v>
      </c>
      <c r="E15" s="12">
        <f>generator_costs!J20</f>
        <v>4401.2250000000004</v>
      </c>
      <c r="F15" s="12">
        <f>generator_costs!K20</f>
        <v>3.4131</v>
      </c>
      <c r="G15" s="12">
        <f>generator_costs!L20</f>
        <v>0</v>
      </c>
    </row>
    <row r="16" spans="1:7">
      <c r="A16" s="12">
        <f>generator_costs!A21</f>
        <v>10</v>
      </c>
      <c r="B16" s="12" t="str">
        <f>generator_costs!B21</f>
        <v>CCGT_Cogen</v>
      </c>
      <c r="C16" s="12">
        <f>generator_costs!C21</f>
        <v>2035</v>
      </c>
      <c r="D16" s="12">
        <f>generator_costs!I21</f>
        <v>857925</v>
      </c>
      <c r="E16" s="12">
        <f>generator_costs!J21</f>
        <v>4401.2250000000004</v>
      </c>
      <c r="F16" s="12">
        <f>generator_costs!K21</f>
        <v>3.4131</v>
      </c>
      <c r="G16" s="12">
        <f>generator_costs!L21</f>
        <v>0</v>
      </c>
    </row>
    <row r="17" spans="1:7">
      <c r="A17" s="12">
        <f>generator_costs!A22</f>
        <v>10</v>
      </c>
      <c r="B17" s="12" t="str">
        <f>generator_costs!B22</f>
        <v>CCGT_Cogen</v>
      </c>
      <c r="C17" s="12">
        <f>generator_costs!C22</f>
        <v>2040</v>
      </c>
      <c r="D17" s="12">
        <f>generator_costs!I22</f>
        <v>857925</v>
      </c>
      <c r="E17" s="12">
        <f>generator_costs!J22</f>
        <v>4401.2250000000004</v>
      </c>
      <c r="F17" s="12">
        <f>generator_costs!K22</f>
        <v>3.4131</v>
      </c>
      <c r="G17" s="12">
        <f>generator_costs!L22</f>
        <v>0</v>
      </c>
    </row>
    <row r="18" spans="1:7">
      <c r="A18" s="12">
        <f>generator_costs!A23</f>
        <v>10</v>
      </c>
      <c r="B18" s="12" t="str">
        <f>generator_costs!B23</f>
        <v>CCGT_Cogen</v>
      </c>
      <c r="C18" s="12">
        <f>generator_costs!C23</f>
        <v>2045</v>
      </c>
      <c r="D18" s="12">
        <f>generator_costs!I23</f>
        <v>857925</v>
      </c>
      <c r="E18" s="12">
        <f>generator_costs!J23</f>
        <v>4401.2250000000004</v>
      </c>
      <c r="F18" s="12">
        <f>generator_costs!K23</f>
        <v>3.4131</v>
      </c>
      <c r="G18" s="12">
        <f>generator_costs!L23</f>
        <v>0</v>
      </c>
    </row>
    <row r="19" spans="1:7">
      <c r="A19" s="12">
        <f>generator_costs!A24</f>
        <v>10</v>
      </c>
      <c r="B19" s="12" t="str">
        <f>generator_costs!B24</f>
        <v>CCGT_Cogen</v>
      </c>
      <c r="C19" s="12">
        <f>generator_costs!C24</f>
        <v>2050</v>
      </c>
      <c r="D19" s="12">
        <f>generator_costs!I24</f>
        <v>857925</v>
      </c>
      <c r="E19" s="12">
        <f>generator_costs!J24</f>
        <v>4401.2250000000004</v>
      </c>
      <c r="F19" s="12">
        <f>generator_costs!K24</f>
        <v>3.4131</v>
      </c>
      <c r="G19" s="12">
        <f>generator_costs!L24</f>
        <v>0</v>
      </c>
    </row>
    <row r="20" spans="1:7">
      <c r="A20" s="12">
        <f>generator_costs!A25</f>
        <v>10</v>
      </c>
      <c r="B20" s="12" t="str">
        <f>generator_costs!B25</f>
        <v>CCGT_EP</v>
      </c>
      <c r="C20" s="12">
        <f>generator_costs!C25</f>
        <v>0</v>
      </c>
      <c r="D20" s="12">
        <f>generator_costs!I25</f>
        <v>1162500</v>
      </c>
      <c r="E20" s="12">
        <f>generator_costs!J25</f>
        <v>5868.3</v>
      </c>
      <c r="F20" s="12">
        <f>generator_costs!K25</f>
        <v>3.4131</v>
      </c>
      <c r="G20" s="12">
        <f>generator_costs!L25</f>
        <v>0</v>
      </c>
    </row>
    <row r="21" spans="1:7">
      <c r="A21" s="12">
        <f>generator_costs!A26</f>
        <v>10</v>
      </c>
      <c r="B21" s="12" t="str">
        <f>generator_costs!B26</f>
        <v>CCGT_Cogen_EP</v>
      </c>
      <c r="C21" s="12">
        <f>generator_costs!C26</f>
        <v>0</v>
      </c>
      <c r="D21" s="12">
        <f>generator_costs!I26</f>
        <v>871875</v>
      </c>
      <c r="E21" s="12">
        <f>generator_costs!J26</f>
        <v>4401.2250000000004</v>
      </c>
      <c r="F21" s="12">
        <f>generator_costs!K26</f>
        <v>3.4131</v>
      </c>
      <c r="G21" s="12">
        <f>generator_costs!L26</f>
        <v>0</v>
      </c>
    </row>
    <row r="22" spans="1:7">
      <c r="A22" s="12">
        <f>generator_costs!A27</f>
        <v>10</v>
      </c>
      <c r="B22" s="12" t="str">
        <f>generator_costs!B27</f>
        <v>CCGT_CCS</v>
      </c>
      <c r="C22" s="12">
        <f>generator_costs!C27</f>
        <v>2020</v>
      </c>
      <c r="D22" s="12">
        <f>generator_costs!I27</f>
        <v>3487500</v>
      </c>
      <c r="E22" s="12">
        <f>generator_costs!J27</f>
        <v>17112</v>
      </c>
      <c r="F22" s="12">
        <f>generator_costs!K27</f>
        <v>9.3000000000000007</v>
      </c>
      <c r="G22" s="12">
        <f>generator_costs!L27</f>
        <v>0</v>
      </c>
    </row>
    <row r="23" spans="1:7">
      <c r="A23" s="12">
        <f>generator_costs!A28</f>
        <v>10</v>
      </c>
      <c r="B23" s="12" t="str">
        <f>generator_costs!B28</f>
        <v>CCGT_CCS</v>
      </c>
      <c r="C23" s="12">
        <f>generator_costs!C28</f>
        <v>2025</v>
      </c>
      <c r="D23" s="12">
        <f>generator_costs!I28</f>
        <v>3487500</v>
      </c>
      <c r="E23" s="12">
        <f>generator_costs!J28</f>
        <v>17112</v>
      </c>
      <c r="F23" s="12">
        <f>generator_costs!K28</f>
        <v>9.3000000000000007</v>
      </c>
      <c r="G23" s="12">
        <f>generator_costs!L28</f>
        <v>0</v>
      </c>
    </row>
    <row r="24" spans="1:7">
      <c r="A24" s="12">
        <f>generator_costs!A29</f>
        <v>10</v>
      </c>
      <c r="B24" s="12" t="str">
        <f>generator_costs!B29</f>
        <v>CCGT_CCS</v>
      </c>
      <c r="C24" s="12">
        <f>generator_costs!C29</f>
        <v>2030</v>
      </c>
      <c r="D24" s="12">
        <f>generator_costs!I29</f>
        <v>3487500</v>
      </c>
      <c r="E24" s="12">
        <f>generator_costs!J29</f>
        <v>17112</v>
      </c>
      <c r="F24" s="12">
        <f>generator_costs!K29</f>
        <v>9.3000000000000007</v>
      </c>
      <c r="G24" s="12">
        <f>generator_costs!L29</f>
        <v>0</v>
      </c>
    </row>
    <row r="25" spans="1:7">
      <c r="A25" s="12">
        <f>generator_costs!A30</f>
        <v>10</v>
      </c>
      <c r="B25" s="12" t="str">
        <f>generator_costs!B30</f>
        <v>CCGT_CCS</v>
      </c>
      <c r="C25" s="12">
        <f>generator_costs!C30</f>
        <v>2035</v>
      </c>
      <c r="D25" s="12">
        <f>generator_costs!I30</f>
        <v>3487500</v>
      </c>
      <c r="E25" s="12">
        <f>generator_costs!J30</f>
        <v>17112</v>
      </c>
      <c r="F25" s="12">
        <f>generator_costs!K30</f>
        <v>9.3000000000000007</v>
      </c>
      <c r="G25" s="12">
        <f>generator_costs!L30</f>
        <v>0</v>
      </c>
    </row>
    <row r="26" spans="1:7">
      <c r="A26" s="12">
        <f>generator_costs!A31</f>
        <v>10</v>
      </c>
      <c r="B26" s="12" t="str">
        <f>generator_costs!B31</f>
        <v>CCGT_CCS</v>
      </c>
      <c r="C26" s="12">
        <f>generator_costs!C31</f>
        <v>2040</v>
      </c>
      <c r="D26" s="12">
        <f>generator_costs!I31</f>
        <v>3487500</v>
      </c>
      <c r="E26" s="12">
        <f>generator_costs!J31</f>
        <v>17112</v>
      </c>
      <c r="F26" s="12">
        <f>generator_costs!K31</f>
        <v>9.3000000000000007</v>
      </c>
      <c r="G26" s="12">
        <f>generator_costs!L31</f>
        <v>0</v>
      </c>
    </row>
    <row r="27" spans="1:7">
      <c r="A27" s="12">
        <f>generator_costs!A32</f>
        <v>10</v>
      </c>
      <c r="B27" s="12" t="str">
        <f>generator_costs!B32</f>
        <v>CCGT_CCS</v>
      </c>
      <c r="C27" s="12">
        <f>generator_costs!C32</f>
        <v>2045</v>
      </c>
      <c r="D27" s="12">
        <f>generator_costs!I32</f>
        <v>3487500</v>
      </c>
      <c r="E27" s="12">
        <f>generator_costs!J32</f>
        <v>17112</v>
      </c>
      <c r="F27" s="12">
        <f>generator_costs!K32</f>
        <v>9.3000000000000007</v>
      </c>
      <c r="G27" s="12">
        <f>generator_costs!L32</f>
        <v>0</v>
      </c>
    </row>
    <row r="28" spans="1:7">
      <c r="A28" s="12">
        <f>generator_costs!A33</f>
        <v>10</v>
      </c>
      <c r="B28" s="12" t="str">
        <f>generator_costs!B33</f>
        <v>CCGT_CCS</v>
      </c>
      <c r="C28" s="12">
        <f>generator_costs!C33</f>
        <v>2050</v>
      </c>
      <c r="D28" s="12">
        <f>generator_costs!I33</f>
        <v>3487500</v>
      </c>
      <c r="E28" s="12">
        <f>generator_costs!J33</f>
        <v>17112</v>
      </c>
      <c r="F28" s="12">
        <f>generator_costs!K33</f>
        <v>9.3000000000000007</v>
      </c>
      <c r="G28" s="12">
        <f>generator_costs!L33</f>
        <v>0</v>
      </c>
    </row>
    <row r="29" spans="1:7">
      <c r="A29" s="12">
        <f>generator_costs!A34</f>
        <v>10</v>
      </c>
      <c r="B29" s="12" t="str">
        <f>generator_costs!B34</f>
        <v>CCGT_Cogen_CCS</v>
      </c>
      <c r="C29" s="12">
        <f>generator_costs!C34</f>
        <v>2020</v>
      </c>
      <c r="D29" s="12">
        <f>generator_costs!I34</f>
        <v>2615625</v>
      </c>
      <c r="E29" s="12">
        <f>generator_costs!J34</f>
        <v>12834</v>
      </c>
      <c r="F29" s="12">
        <f>generator_costs!K34</f>
        <v>9.3000000000000007</v>
      </c>
      <c r="G29" s="12">
        <f>generator_costs!L34</f>
        <v>0</v>
      </c>
    </row>
    <row r="30" spans="1:7">
      <c r="A30" s="12">
        <f>generator_costs!A35</f>
        <v>10</v>
      </c>
      <c r="B30" s="12" t="str">
        <f>generator_costs!B35</f>
        <v>CCGT_Cogen_CCS</v>
      </c>
      <c r="C30" s="12">
        <f>generator_costs!C35</f>
        <v>2025</v>
      </c>
      <c r="D30" s="12">
        <f>generator_costs!I35</f>
        <v>2615625</v>
      </c>
      <c r="E30" s="12">
        <f>generator_costs!J35</f>
        <v>12834</v>
      </c>
      <c r="F30" s="12">
        <f>generator_costs!K35</f>
        <v>9.3000000000000007</v>
      </c>
      <c r="G30" s="12">
        <f>generator_costs!L35</f>
        <v>0</v>
      </c>
    </row>
    <row r="31" spans="1:7">
      <c r="A31" s="12">
        <f>generator_costs!A36</f>
        <v>10</v>
      </c>
      <c r="B31" s="12" t="str">
        <f>generator_costs!B36</f>
        <v>CCGT_Cogen_CCS</v>
      </c>
      <c r="C31" s="12">
        <f>generator_costs!C36</f>
        <v>2030</v>
      </c>
      <c r="D31" s="12">
        <f>generator_costs!I36</f>
        <v>2615625</v>
      </c>
      <c r="E31" s="12">
        <f>generator_costs!J36</f>
        <v>12834</v>
      </c>
      <c r="F31" s="12">
        <f>generator_costs!K36</f>
        <v>9.3000000000000007</v>
      </c>
      <c r="G31" s="12">
        <f>generator_costs!L36</f>
        <v>0</v>
      </c>
    </row>
    <row r="32" spans="1:7">
      <c r="A32" s="12">
        <f>generator_costs!A37</f>
        <v>10</v>
      </c>
      <c r="B32" s="12" t="str">
        <f>generator_costs!B37</f>
        <v>CCGT_Cogen_CCS</v>
      </c>
      <c r="C32" s="12">
        <f>generator_costs!C37</f>
        <v>2035</v>
      </c>
      <c r="D32" s="12">
        <f>generator_costs!I37</f>
        <v>2615625</v>
      </c>
      <c r="E32" s="12">
        <f>generator_costs!J37</f>
        <v>12834</v>
      </c>
      <c r="F32" s="12">
        <f>generator_costs!K37</f>
        <v>9.3000000000000007</v>
      </c>
      <c r="G32" s="12">
        <f>generator_costs!L37</f>
        <v>0</v>
      </c>
    </row>
    <row r="33" spans="1:7">
      <c r="A33" s="12">
        <f>generator_costs!A38</f>
        <v>10</v>
      </c>
      <c r="B33" s="12" t="str">
        <f>generator_costs!B38</f>
        <v>CCGT_Cogen_CCS</v>
      </c>
      <c r="C33" s="12">
        <f>generator_costs!C38</f>
        <v>2040</v>
      </c>
      <c r="D33" s="12">
        <f>generator_costs!I38</f>
        <v>2615625</v>
      </c>
      <c r="E33" s="12">
        <f>generator_costs!J38</f>
        <v>12834</v>
      </c>
      <c r="F33" s="12">
        <f>generator_costs!K38</f>
        <v>9.3000000000000007</v>
      </c>
      <c r="G33" s="12">
        <f>generator_costs!L38</f>
        <v>0</v>
      </c>
    </row>
    <row r="34" spans="1:7">
      <c r="A34" s="12">
        <f>generator_costs!A39</f>
        <v>10</v>
      </c>
      <c r="B34" s="12" t="str">
        <f>generator_costs!B39</f>
        <v>CCGT_Cogen_CCS</v>
      </c>
      <c r="C34" s="12">
        <f>generator_costs!C39</f>
        <v>2045</v>
      </c>
      <c r="D34" s="12">
        <f>generator_costs!I39</f>
        <v>2615625</v>
      </c>
      <c r="E34" s="12">
        <f>generator_costs!J39</f>
        <v>12834</v>
      </c>
      <c r="F34" s="12">
        <f>generator_costs!K39</f>
        <v>9.3000000000000007</v>
      </c>
      <c r="G34" s="12">
        <f>generator_costs!L39</f>
        <v>0</v>
      </c>
    </row>
    <row r="35" spans="1:7">
      <c r="A35" s="12">
        <f>generator_costs!A40</f>
        <v>10</v>
      </c>
      <c r="B35" s="12" t="str">
        <f>generator_costs!B40</f>
        <v>CCGT_Cogen_CCS</v>
      </c>
      <c r="C35" s="12">
        <f>generator_costs!C40</f>
        <v>2050</v>
      </c>
      <c r="D35" s="12">
        <f>generator_costs!I40</f>
        <v>2615625</v>
      </c>
      <c r="E35" s="12">
        <f>generator_costs!J40</f>
        <v>12834</v>
      </c>
      <c r="F35" s="12">
        <f>generator_costs!K40</f>
        <v>9.3000000000000007</v>
      </c>
      <c r="G35" s="12">
        <f>generator_costs!L40</f>
        <v>0</v>
      </c>
    </row>
    <row r="36" spans="1:7">
      <c r="A36" s="12">
        <f>generator_costs!A41</f>
        <v>10</v>
      </c>
      <c r="B36" s="12" t="str">
        <f>generator_costs!B41</f>
        <v>Gas_Combustion_Turbine</v>
      </c>
      <c r="C36" s="12">
        <f>generator_costs!C41</f>
        <v>2010</v>
      </c>
      <c r="D36" s="12">
        <f>generator_costs!I41</f>
        <v>605430</v>
      </c>
      <c r="E36" s="12">
        <f>generator_costs!J41</f>
        <v>4891.8</v>
      </c>
      <c r="F36" s="12">
        <f>generator_costs!K41</f>
        <v>27.806999999999999</v>
      </c>
      <c r="G36" s="12">
        <f>generator_costs!L41</f>
        <v>0</v>
      </c>
    </row>
    <row r="37" spans="1:7">
      <c r="A37" s="12">
        <f>generator_costs!A42</f>
        <v>10</v>
      </c>
      <c r="B37" s="12" t="str">
        <f>generator_costs!B42</f>
        <v>Gas_Combustion_Turbine</v>
      </c>
      <c r="C37" s="12">
        <f>generator_costs!C42</f>
        <v>2015</v>
      </c>
      <c r="D37" s="12">
        <f>generator_costs!I42</f>
        <v>605430</v>
      </c>
      <c r="E37" s="12">
        <f>generator_costs!J42</f>
        <v>4891.8</v>
      </c>
      <c r="F37" s="12">
        <f>generator_costs!K42</f>
        <v>27.806999999999999</v>
      </c>
      <c r="G37" s="12">
        <f>generator_costs!L42</f>
        <v>0</v>
      </c>
    </row>
    <row r="38" spans="1:7">
      <c r="A38" s="12">
        <f>generator_costs!A43</f>
        <v>10</v>
      </c>
      <c r="B38" s="12" t="str">
        <f>generator_costs!B43</f>
        <v>Gas_Combustion_Turbine</v>
      </c>
      <c r="C38" s="12">
        <f>generator_costs!C43</f>
        <v>2020</v>
      </c>
      <c r="D38" s="12">
        <f>generator_costs!I43</f>
        <v>605430</v>
      </c>
      <c r="E38" s="12">
        <f>generator_costs!J43</f>
        <v>4891.8</v>
      </c>
      <c r="F38" s="12">
        <f>generator_costs!K43</f>
        <v>27.806999999999999</v>
      </c>
      <c r="G38" s="12">
        <f>generator_costs!L43</f>
        <v>0</v>
      </c>
    </row>
    <row r="39" spans="1:7">
      <c r="A39" s="12">
        <f>generator_costs!A44</f>
        <v>10</v>
      </c>
      <c r="B39" s="12" t="str">
        <f>generator_costs!B44</f>
        <v>Gas_Combustion_Turbine</v>
      </c>
      <c r="C39" s="12">
        <f>generator_costs!C44</f>
        <v>2025</v>
      </c>
      <c r="D39" s="12">
        <f>generator_costs!I44</f>
        <v>605430</v>
      </c>
      <c r="E39" s="12">
        <f>generator_costs!J44</f>
        <v>4891.8</v>
      </c>
      <c r="F39" s="12">
        <f>generator_costs!K44</f>
        <v>27.806999999999999</v>
      </c>
      <c r="G39" s="12">
        <f>generator_costs!L44</f>
        <v>0</v>
      </c>
    </row>
    <row r="40" spans="1:7">
      <c r="A40" s="12">
        <f>generator_costs!A45</f>
        <v>10</v>
      </c>
      <c r="B40" s="12" t="str">
        <f>generator_costs!B45</f>
        <v>Gas_Combustion_Turbine</v>
      </c>
      <c r="C40" s="12">
        <f>generator_costs!C45</f>
        <v>2030</v>
      </c>
      <c r="D40" s="12">
        <f>generator_costs!I45</f>
        <v>605430</v>
      </c>
      <c r="E40" s="12">
        <f>generator_costs!J45</f>
        <v>4891.8</v>
      </c>
      <c r="F40" s="12">
        <f>generator_costs!K45</f>
        <v>27.806999999999999</v>
      </c>
      <c r="G40" s="12">
        <f>generator_costs!L45</f>
        <v>0</v>
      </c>
    </row>
    <row r="41" spans="1:7">
      <c r="A41" s="12">
        <f>generator_costs!A46</f>
        <v>10</v>
      </c>
      <c r="B41" s="12" t="str">
        <f>generator_costs!B46</f>
        <v>Gas_Combustion_Turbine</v>
      </c>
      <c r="C41" s="12">
        <f>generator_costs!C46</f>
        <v>2035</v>
      </c>
      <c r="D41" s="12">
        <f>generator_costs!I46</f>
        <v>605430</v>
      </c>
      <c r="E41" s="12">
        <f>generator_costs!J46</f>
        <v>4891.8</v>
      </c>
      <c r="F41" s="12">
        <f>generator_costs!K46</f>
        <v>27.806999999999999</v>
      </c>
      <c r="G41" s="12">
        <f>generator_costs!L46</f>
        <v>0</v>
      </c>
    </row>
    <row r="42" spans="1:7">
      <c r="A42" s="12">
        <f>generator_costs!A47</f>
        <v>10</v>
      </c>
      <c r="B42" s="12" t="str">
        <f>generator_costs!B47</f>
        <v>Gas_Combustion_Turbine</v>
      </c>
      <c r="C42" s="12">
        <f>generator_costs!C47</f>
        <v>2040</v>
      </c>
      <c r="D42" s="12">
        <f>generator_costs!I47</f>
        <v>605430</v>
      </c>
      <c r="E42" s="12">
        <f>generator_costs!J47</f>
        <v>4891.8</v>
      </c>
      <c r="F42" s="12">
        <f>generator_costs!K47</f>
        <v>27.806999999999999</v>
      </c>
      <c r="G42" s="12">
        <f>generator_costs!L47</f>
        <v>0</v>
      </c>
    </row>
    <row r="43" spans="1:7">
      <c r="A43" s="12">
        <f>generator_costs!A48</f>
        <v>10</v>
      </c>
      <c r="B43" s="12" t="str">
        <f>generator_costs!B48</f>
        <v>Gas_Combustion_Turbine</v>
      </c>
      <c r="C43" s="12">
        <f>generator_costs!C48</f>
        <v>2045</v>
      </c>
      <c r="D43" s="12">
        <f>generator_costs!I48</f>
        <v>605430</v>
      </c>
      <c r="E43" s="12">
        <f>generator_costs!J48</f>
        <v>4891.8</v>
      </c>
      <c r="F43" s="12">
        <f>generator_costs!K48</f>
        <v>27.806999999999999</v>
      </c>
      <c r="G43" s="12">
        <f>generator_costs!L48</f>
        <v>0</v>
      </c>
    </row>
    <row r="44" spans="1:7">
      <c r="A44" s="12">
        <f>generator_costs!A49</f>
        <v>10</v>
      </c>
      <c r="B44" s="12" t="str">
        <f>generator_costs!B49</f>
        <v>Gas_Combustion_Turbine</v>
      </c>
      <c r="C44" s="12">
        <f>generator_costs!C49</f>
        <v>2050</v>
      </c>
      <c r="D44" s="12">
        <f>generator_costs!I49</f>
        <v>605430</v>
      </c>
      <c r="E44" s="12">
        <f>generator_costs!J49</f>
        <v>4891.8</v>
      </c>
      <c r="F44" s="12">
        <f>generator_costs!K49</f>
        <v>27.806999999999999</v>
      </c>
      <c r="G44" s="12">
        <f>generator_costs!L49</f>
        <v>0</v>
      </c>
    </row>
    <row r="45" spans="1:7">
      <c r="A45" s="12">
        <f>generator_costs!A50</f>
        <v>10</v>
      </c>
      <c r="B45" s="12" t="str">
        <f>generator_costs!B50</f>
        <v>Gas_Combustion_Turbine_Cogen</v>
      </c>
      <c r="C45" s="12">
        <f>generator_costs!C50</f>
        <v>2010</v>
      </c>
      <c r="D45" s="12">
        <f>generator_costs!I50</f>
        <v>454072.5</v>
      </c>
      <c r="E45" s="12">
        <f>generator_costs!J50</f>
        <v>3668.8500000000004</v>
      </c>
      <c r="F45" s="12">
        <f>generator_costs!K50</f>
        <v>27.806999999999999</v>
      </c>
      <c r="G45" s="12">
        <f>generator_costs!L50</f>
        <v>0</v>
      </c>
    </row>
    <row r="46" spans="1:7">
      <c r="A46" s="12">
        <f>generator_costs!A51</f>
        <v>10</v>
      </c>
      <c r="B46" s="12" t="str">
        <f>generator_costs!B51</f>
        <v>Gas_Combustion_Turbine_Cogen</v>
      </c>
      <c r="C46" s="12">
        <f>generator_costs!C51</f>
        <v>2015</v>
      </c>
      <c r="D46" s="12">
        <f>generator_costs!I51</f>
        <v>454072.5</v>
      </c>
      <c r="E46" s="12">
        <f>generator_costs!J51</f>
        <v>3668.8500000000004</v>
      </c>
      <c r="F46" s="12">
        <f>generator_costs!K51</f>
        <v>27.806999999999999</v>
      </c>
      <c r="G46" s="12">
        <f>generator_costs!L51</f>
        <v>0</v>
      </c>
    </row>
    <row r="47" spans="1:7">
      <c r="A47" s="12">
        <f>generator_costs!A52</f>
        <v>10</v>
      </c>
      <c r="B47" s="12" t="str">
        <f>generator_costs!B52</f>
        <v>Gas_Combustion_Turbine_Cogen</v>
      </c>
      <c r="C47" s="12">
        <f>generator_costs!C52</f>
        <v>2020</v>
      </c>
      <c r="D47" s="12">
        <f>generator_costs!I52</f>
        <v>454072.5</v>
      </c>
      <c r="E47" s="12">
        <f>generator_costs!J52</f>
        <v>3668.8500000000004</v>
      </c>
      <c r="F47" s="12">
        <f>generator_costs!K52</f>
        <v>27.806999999999999</v>
      </c>
      <c r="G47" s="12">
        <f>generator_costs!L52</f>
        <v>0</v>
      </c>
    </row>
    <row r="48" spans="1:7">
      <c r="A48" s="12">
        <f>generator_costs!A53</f>
        <v>10</v>
      </c>
      <c r="B48" s="12" t="str">
        <f>generator_costs!B53</f>
        <v>Gas_Combustion_Turbine_Cogen</v>
      </c>
      <c r="C48" s="12">
        <f>generator_costs!C53</f>
        <v>2025</v>
      </c>
      <c r="D48" s="12">
        <f>generator_costs!I53</f>
        <v>454072.5</v>
      </c>
      <c r="E48" s="12">
        <f>generator_costs!J53</f>
        <v>3668.8500000000004</v>
      </c>
      <c r="F48" s="12">
        <f>generator_costs!K53</f>
        <v>27.806999999999999</v>
      </c>
      <c r="G48" s="12">
        <f>generator_costs!L53</f>
        <v>0</v>
      </c>
    </row>
    <row r="49" spans="1:7">
      <c r="A49" s="12">
        <f>generator_costs!A54</f>
        <v>10</v>
      </c>
      <c r="B49" s="12" t="str">
        <f>generator_costs!B54</f>
        <v>Gas_Combustion_Turbine_Cogen</v>
      </c>
      <c r="C49" s="12">
        <f>generator_costs!C54</f>
        <v>2030</v>
      </c>
      <c r="D49" s="12">
        <f>generator_costs!I54</f>
        <v>454072.5</v>
      </c>
      <c r="E49" s="12">
        <f>generator_costs!J54</f>
        <v>3668.8500000000004</v>
      </c>
      <c r="F49" s="12">
        <f>generator_costs!K54</f>
        <v>27.806999999999999</v>
      </c>
      <c r="G49" s="12">
        <f>generator_costs!L54</f>
        <v>0</v>
      </c>
    </row>
    <row r="50" spans="1:7">
      <c r="A50" s="12">
        <f>generator_costs!A55</f>
        <v>10</v>
      </c>
      <c r="B50" s="12" t="str">
        <f>generator_costs!B55</f>
        <v>Gas_Combustion_Turbine_Cogen</v>
      </c>
      <c r="C50" s="12">
        <f>generator_costs!C55</f>
        <v>2035</v>
      </c>
      <c r="D50" s="12">
        <f>generator_costs!I55</f>
        <v>454072.5</v>
      </c>
      <c r="E50" s="12">
        <f>generator_costs!J55</f>
        <v>3668.8500000000004</v>
      </c>
      <c r="F50" s="12">
        <f>generator_costs!K55</f>
        <v>27.806999999999999</v>
      </c>
      <c r="G50" s="12">
        <f>generator_costs!L55</f>
        <v>0</v>
      </c>
    </row>
    <row r="51" spans="1:7">
      <c r="A51" s="12">
        <f>generator_costs!A56</f>
        <v>10</v>
      </c>
      <c r="B51" s="12" t="str">
        <f>generator_costs!B56</f>
        <v>Gas_Combustion_Turbine_Cogen</v>
      </c>
      <c r="C51" s="12">
        <f>generator_costs!C56</f>
        <v>2040</v>
      </c>
      <c r="D51" s="12">
        <f>generator_costs!I56</f>
        <v>454072.5</v>
      </c>
      <c r="E51" s="12">
        <f>generator_costs!J56</f>
        <v>3668.8500000000004</v>
      </c>
      <c r="F51" s="12">
        <f>generator_costs!K56</f>
        <v>27.806999999999999</v>
      </c>
      <c r="G51" s="12">
        <f>generator_costs!L56</f>
        <v>0</v>
      </c>
    </row>
    <row r="52" spans="1:7">
      <c r="A52" s="12">
        <f>generator_costs!A57</f>
        <v>10</v>
      </c>
      <c r="B52" s="12" t="str">
        <f>generator_costs!B57</f>
        <v>Gas_Combustion_Turbine_Cogen</v>
      </c>
      <c r="C52" s="12">
        <f>generator_costs!C57</f>
        <v>2045</v>
      </c>
      <c r="D52" s="12">
        <f>generator_costs!I57</f>
        <v>454072.5</v>
      </c>
      <c r="E52" s="12">
        <f>generator_costs!J57</f>
        <v>3668.8500000000004</v>
      </c>
      <c r="F52" s="12">
        <f>generator_costs!K57</f>
        <v>27.806999999999999</v>
      </c>
      <c r="G52" s="12">
        <f>generator_costs!L57</f>
        <v>0</v>
      </c>
    </row>
    <row r="53" spans="1:7">
      <c r="A53" s="12">
        <f>generator_costs!A58</f>
        <v>10</v>
      </c>
      <c r="B53" s="12" t="str">
        <f>generator_costs!B58</f>
        <v>Gas_Combustion_Turbine_Cogen</v>
      </c>
      <c r="C53" s="12">
        <f>generator_costs!C58</f>
        <v>2050</v>
      </c>
      <c r="D53" s="12">
        <f>generator_costs!I58</f>
        <v>454072.5</v>
      </c>
      <c r="E53" s="12">
        <f>generator_costs!J58</f>
        <v>3668.8500000000004</v>
      </c>
      <c r="F53" s="12">
        <f>generator_costs!K58</f>
        <v>27.806999999999999</v>
      </c>
      <c r="G53" s="12">
        <f>generator_costs!L58</f>
        <v>0</v>
      </c>
    </row>
    <row r="54" spans="1:7">
      <c r="A54" s="12">
        <f>generator_costs!A59</f>
        <v>10</v>
      </c>
      <c r="B54" s="12" t="str">
        <f>generator_costs!B59</f>
        <v>Gas_Combustion_Turbine_EP</v>
      </c>
      <c r="C54" s="12">
        <f>generator_costs!C59</f>
        <v>0</v>
      </c>
      <c r="D54" s="12">
        <f>generator_costs!I59</f>
        <v>624030</v>
      </c>
      <c r="E54" s="12">
        <f>generator_costs!J59</f>
        <v>4891.8</v>
      </c>
      <c r="F54" s="12">
        <f>generator_costs!K59</f>
        <v>27.806999999999999</v>
      </c>
      <c r="G54" s="12">
        <f>generator_costs!L59</f>
        <v>0</v>
      </c>
    </row>
    <row r="55" spans="1:7">
      <c r="A55" s="12">
        <f>generator_costs!A60</f>
        <v>10</v>
      </c>
      <c r="B55" s="12" t="str">
        <f>generator_costs!B60</f>
        <v>Gas_Combustion_Turbine_Cogen_EP</v>
      </c>
      <c r="C55" s="12">
        <f>generator_costs!C60</f>
        <v>0</v>
      </c>
      <c r="D55" s="12">
        <f>generator_costs!I60</f>
        <v>468022.5</v>
      </c>
      <c r="E55" s="12">
        <f>generator_costs!J60</f>
        <v>3668.8500000000004</v>
      </c>
      <c r="F55" s="12">
        <f>generator_costs!K60</f>
        <v>27.806999999999999</v>
      </c>
      <c r="G55" s="12">
        <f>generator_costs!L60</f>
        <v>0</v>
      </c>
    </row>
    <row r="56" spans="1:7">
      <c r="A56" s="12">
        <f>generator_costs!A61</f>
        <v>10</v>
      </c>
      <c r="B56" s="12" t="str">
        <f>generator_costs!B61</f>
        <v>Gas_Combustion_Turbine_CCS</v>
      </c>
      <c r="C56" s="12">
        <f>generator_costs!C61</f>
        <v>2020</v>
      </c>
      <c r="D56" s="12">
        <f>generator_costs!I61</f>
        <v>2949030</v>
      </c>
      <c r="E56" s="12">
        <f>generator_costs!J61</f>
        <v>16135.5</v>
      </c>
      <c r="F56" s="12">
        <f>generator_costs!K61</f>
        <v>45.972708724832216</v>
      </c>
      <c r="G56" s="12">
        <f>generator_costs!L61</f>
        <v>0</v>
      </c>
    </row>
    <row r="57" spans="1:7">
      <c r="A57" s="12">
        <f>generator_costs!A62</f>
        <v>10</v>
      </c>
      <c r="B57" s="12" t="str">
        <f>generator_costs!B62</f>
        <v>Gas_Combustion_Turbine_CCS</v>
      </c>
      <c r="C57" s="12">
        <f>generator_costs!C62</f>
        <v>2025</v>
      </c>
      <c r="D57" s="12">
        <f>generator_costs!I62</f>
        <v>2949030</v>
      </c>
      <c r="E57" s="12">
        <f>generator_costs!J62</f>
        <v>16135.5</v>
      </c>
      <c r="F57" s="12">
        <f>generator_costs!K62</f>
        <v>45.972708724832216</v>
      </c>
      <c r="G57" s="12">
        <f>generator_costs!L62</f>
        <v>0</v>
      </c>
    </row>
    <row r="58" spans="1:7">
      <c r="A58" s="12">
        <f>generator_costs!A63</f>
        <v>10</v>
      </c>
      <c r="B58" s="12" t="str">
        <f>generator_costs!B63</f>
        <v>Gas_Combustion_Turbine_CCS</v>
      </c>
      <c r="C58" s="12">
        <f>generator_costs!C63</f>
        <v>2030</v>
      </c>
      <c r="D58" s="12">
        <f>generator_costs!I63</f>
        <v>2949030</v>
      </c>
      <c r="E58" s="12">
        <f>generator_costs!J63</f>
        <v>16135.5</v>
      </c>
      <c r="F58" s="12">
        <f>generator_costs!K63</f>
        <v>45.972708724832216</v>
      </c>
      <c r="G58" s="12">
        <f>generator_costs!L63</f>
        <v>0</v>
      </c>
    </row>
    <row r="59" spans="1:7">
      <c r="A59" s="12">
        <f>generator_costs!A64</f>
        <v>10</v>
      </c>
      <c r="B59" s="12" t="str">
        <f>generator_costs!B64</f>
        <v>Gas_Combustion_Turbine_CCS</v>
      </c>
      <c r="C59" s="12">
        <f>generator_costs!C64</f>
        <v>2035</v>
      </c>
      <c r="D59" s="12">
        <f>generator_costs!I64</f>
        <v>2949030</v>
      </c>
      <c r="E59" s="12">
        <f>generator_costs!J64</f>
        <v>16135.5</v>
      </c>
      <c r="F59" s="12">
        <f>generator_costs!K64</f>
        <v>45.972708724832216</v>
      </c>
      <c r="G59" s="12">
        <f>generator_costs!L64</f>
        <v>0</v>
      </c>
    </row>
    <row r="60" spans="1:7">
      <c r="A60" s="12">
        <f>generator_costs!A65</f>
        <v>10</v>
      </c>
      <c r="B60" s="12" t="str">
        <f>generator_costs!B65</f>
        <v>Gas_Combustion_Turbine_CCS</v>
      </c>
      <c r="C60" s="12">
        <f>generator_costs!C65</f>
        <v>2040</v>
      </c>
      <c r="D60" s="12">
        <f>generator_costs!I65</f>
        <v>2949030</v>
      </c>
      <c r="E60" s="12">
        <f>generator_costs!J65</f>
        <v>16135.5</v>
      </c>
      <c r="F60" s="12">
        <f>generator_costs!K65</f>
        <v>45.972708724832216</v>
      </c>
      <c r="G60" s="12">
        <f>generator_costs!L65</f>
        <v>0</v>
      </c>
    </row>
    <row r="61" spans="1:7">
      <c r="A61" s="12">
        <f>generator_costs!A66</f>
        <v>10</v>
      </c>
      <c r="B61" s="12" t="str">
        <f>generator_costs!B66</f>
        <v>Gas_Combustion_Turbine_CCS</v>
      </c>
      <c r="C61" s="12">
        <f>generator_costs!C66</f>
        <v>2045</v>
      </c>
      <c r="D61" s="12">
        <f>generator_costs!I66</f>
        <v>2949030</v>
      </c>
      <c r="E61" s="12">
        <f>generator_costs!J66</f>
        <v>16135.5</v>
      </c>
      <c r="F61" s="12">
        <f>generator_costs!K66</f>
        <v>45.972708724832216</v>
      </c>
      <c r="G61" s="12">
        <f>generator_costs!L66</f>
        <v>0</v>
      </c>
    </row>
    <row r="62" spans="1:7">
      <c r="A62" s="12">
        <f>generator_costs!A67</f>
        <v>10</v>
      </c>
      <c r="B62" s="12" t="str">
        <f>generator_costs!B67</f>
        <v>Gas_Combustion_Turbine_CCS</v>
      </c>
      <c r="C62" s="12">
        <f>generator_costs!C67</f>
        <v>2050</v>
      </c>
      <c r="D62" s="12">
        <f>generator_costs!I67</f>
        <v>2949030</v>
      </c>
      <c r="E62" s="12">
        <f>generator_costs!J67</f>
        <v>16135.5</v>
      </c>
      <c r="F62" s="12">
        <f>generator_costs!K67</f>
        <v>45.972708724832216</v>
      </c>
      <c r="G62" s="12">
        <f>generator_costs!L67</f>
        <v>0</v>
      </c>
    </row>
    <row r="63" spans="1:7">
      <c r="A63" s="12">
        <f>generator_costs!A68</f>
        <v>10</v>
      </c>
      <c r="B63" s="12" t="str">
        <f>generator_costs!B68</f>
        <v>Gas_Combustion_Turbine_Cogen_CCS</v>
      </c>
      <c r="C63" s="12">
        <f>generator_costs!C68</f>
        <v>2020</v>
      </c>
      <c r="D63" s="12">
        <f>generator_costs!I68</f>
        <v>2211772.5</v>
      </c>
      <c r="E63" s="12">
        <f>generator_costs!J68</f>
        <v>12101.625</v>
      </c>
      <c r="F63" s="12">
        <f>generator_costs!K68</f>
        <v>45.972708724832216</v>
      </c>
      <c r="G63" s="12">
        <f>generator_costs!L68</f>
        <v>0</v>
      </c>
    </row>
    <row r="64" spans="1:7">
      <c r="A64" s="12">
        <f>generator_costs!A69</f>
        <v>10</v>
      </c>
      <c r="B64" s="12" t="str">
        <f>generator_costs!B69</f>
        <v>Gas_Combustion_Turbine_Cogen_CCS</v>
      </c>
      <c r="C64" s="12">
        <f>generator_costs!C69</f>
        <v>2025</v>
      </c>
      <c r="D64" s="12">
        <f>generator_costs!I69</f>
        <v>2211772.5</v>
      </c>
      <c r="E64" s="12">
        <f>generator_costs!J69</f>
        <v>12101.625</v>
      </c>
      <c r="F64" s="12">
        <f>generator_costs!K69</f>
        <v>45.972708724832216</v>
      </c>
      <c r="G64" s="12">
        <f>generator_costs!L69</f>
        <v>0</v>
      </c>
    </row>
    <row r="65" spans="1:7">
      <c r="A65" s="12">
        <f>generator_costs!A70</f>
        <v>10</v>
      </c>
      <c r="B65" s="12" t="str">
        <f>generator_costs!B70</f>
        <v>Gas_Combustion_Turbine_Cogen_CCS</v>
      </c>
      <c r="C65" s="12">
        <f>generator_costs!C70</f>
        <v>2030</v>
      </c>
      <c r="D65" s="12">
        <f>generator_costs!I70</f>
        <v>2211772.5</v>
      </c>
      <c r="E65" s="12">
        <f>generator_costs!J70</f>
        <v>12101.625</v>
      </c>
      <c r="F65" s="12">
        <f>generator_costs!K70</f>
        <v>45.972708724832216</v>
      </c>
      <c r="G65" s="12">
        <f>generator_costs!L70</f>
        <v>0</v>
      </c>
    </row>
    <row r="66" spans="1:7">
      <c r="A66" s="12">
        <f>generator_costs!A71</f>
        <v>10</v>
      </c>
      <c r="B66" s="12" t="str">
        <f>generator_costs!B71</f>
        <v>Gas_Combustion_Turbine_Cogen_CCS</v>
      </c>
      <c r="C66" s="12">
        <f>generator_costs!C71</f>
        <v>2035</v>
      </c>
      <c r="D66" s="12">
        <f>generator_costs!I71</f>
        <v>2211772.5</v>
      </c>
      <c r="E66" s="12">
        <f>generator_costs!J71</f>
        <v>12101.625</v>
      </c>
      <c r="F66" s="12">
        <f>generator_costs!K71</f>
        <v>45.972708724832216</v>
      </c>
      <c r="G66" s="12">
        <f>generator_costs!L71</f>
        <v>0</v>
      </c>
    </row>
    <row r="67" spans="1:7">
      <c r="A67" s="12">
        <f>generator_costs!A72</f>
        <v>10</v>
      </c>
      <c r="B67" s="12" t="str">
        <f>generator_costs!B72</f>
        <v>Gas_Combustion_Turbine_Cogen_CCS</v>
      </c>
      <c r="C67" s="12">
        <f>generator_costs!C72</f>
        <v>2040</v>
      </c>
      <c r="D67" s="12">
        <f>generator_costs!I72</f>
        <v>2211772.5</v>
      </c>
      <c r="E67" s="12">
        <f>generator_costs!J72</f>
        <v>12101.625</v>
      </c>
      <c r="F67" s="12">
        <f>generator_costs!K72</f>
        <v>45.972708724832216</v>
      </c>
      <c r="G67" s="12">
        <f>generator_costs!L72</f>
        <v>0</v>
      </c>
    </row>
    <row r="68" spans="1:7">
      <c r="A68" s="12">
        <f>generator_costs!A73</f>
        <v>10</v>
      </c>
      <c r="B68" s="12" t="str">
        <f>generator_costs!B73</f>
        <v>Gas_Combustion_Turbine_Cogen_CCS</v>
      </c>
      <c r="C68" s="12">
        <f>generator_costs!C73</f>
        <v>2045</v>
      </c>
      <c r="D68" s="12">
        <f>generator_costs!I73</f>
        <v>2211772.5</v>
      </c>
      <c r="E68" s="12">
        <f>generator_costs!J73</f>
        <v>12101.625</v>
      </c>
      <c r="F68" s="12">
        <f>generator_costs!K73</f>
        <v>45.972708724832216</v>
      </c>
      <c r="G68" s="12">
        <f>generator_costs!L73</f>
        <v>0</v>
      </c>
    </row>
    <row r="69" spans="1:7">
      <c r="A69" s="12">
        <f>generator_costs!A74</f>
        <v>10</v>
      </c>
      <c r="B69" s="12" t="str">
        <f>generator_costs!B74</f>
        <v>Gas_Combustion_Turbine_Cogen_CCS</v>
      </c>
      <c r="C69" s="12">
        <f>generator_costs!C74</f>
        <v>2050</v>
      </c>
      <c r="D69" s="12">
        <f>generator_costs!I74</f>
        <v>2211772.5</v>
      </c>
      <c r="E69" s="12">
        <f>generator_costs!J74</f>
        <v>12101.625</v>
      </c>
      <c r="F69" s="12">
        <f>generator_costs!K74</f>
        <v>45.972708724832216</v>
      </c>
      <c r="G69" s="12">
        <f>generator_costs!L74</f>
        <v>0</v>
      </c>
    </row>
    <row r="70" spans="1:7">
      <c r="A70" s="12">
        <f>generator_costs!A75</f>
        <v>10</v>
      </c>
      <c r="B70" s="12" t="str">
        <f>generator_costs!B75</f>
        <v>Gas_Internal_Combustion_Engine_EP</v>
      </c>
      <c r="C70" s="12">
        <f>generator_costs!C75</f>
        <v>0</v>
      </c>
      <c r="D70" s="12">
        <f>generator_costs!I75</f>
        <v>624030</v>
      </c>
      <c r="E70" s="12">
        <f>generator_costs!J75</f>
        <v>4891.8</v>
      </c>
      <c r="F70" s="12">
        <f>generator_costs!K75</f>
        <v>27.806999999999999</v>
      </c>
      <c r="G70" s="12">
        <f>generator_costs!L75</f>
        <v>0</v>
      </c>
    </row>
    <row r="71" spans="1:7">
      <c r="A71" s="12">
        <f>generator_costs!A76</f>
        <v>10</v>
      </c>
      <c r="B71" s="12" t="str">
        <f>generator_costs!B76</f>
        <v>Gas_Internal_Combustion_Engine_Cogen_EP</v>
      </c>
      <c r="C71" s="12">
        <f>generator_costs!C76</f>
        <v>0</v>
      </c>
      <c r="D71" s="12">
        <f>generator_costs!I76</f>
        <v>468022.5</v>
      </c>
      <c r="E71" s="12">
        <f>generator_costs!J76</f>
        <v>3668.8500000000004</v>
      </c>
      <c r="F71" s="12">
        <f>generator_costs!K76</f>
        <v>27.806999999999999</v>
      </c>
      <c r="G71" s="12">
        <f>generator_costs!L76</f>
        <v>0</v>
      </c>
    </row>
    <row r="72" spans="1:7">
      <c r="A72" s="12">
        <f>generator_costs!A77</f>
        <v>10</v>
      </c>
      <c r="B72" s="12" t="str">
        <f>generator_costs!B77</f>
        <v>Gas_Internal_Combustion_Engine_Cogen</v>
      </c>
      <c r="C72" s="12">
        <f>generator_costs!C77</f>
        <v>2010</v>
      </c>
      <c r="D72" s="12">
        <f>generator_costs!I77</f>
        <v>468022.5</v>
      </c>
      <c r="E72" s="12">
        <f>generator_costs!J77</f>
        <v>3668.8500000000004</v>
      </c>
      <c r="F72" s="12">
        <f>generator_costs!K77</f>
        <v>27.806999999999999</v>
      </c>
      <c r="G72" s="12">
        <f>generator_costs!L77</f>
        <v>0</v>
      </c>
    </row>
    <row r="73" spans="1:7">
      <c r="A73" s="12">
        <f>generator_costs!A78</f>
        <v>10</v>
      </c>
      <c r="B73" s="12" t="str">
        <f>generator_costs!B78</f>
        <v>Gas_Internal_Combustion_Engine_Cogen</v>
      </c>
      <c r="C73" s="12">
        <f>generator_costs!C78</f>
        <v>2015</v>
      </c>
      <c r="D73" s="12">
        <f>generator_costs!I78</f>
        <v>468022.5</v>
      </c>
      <c r="E73" s="12">
        <f>generator_costs!J78</f>
        <v>3668.8500000000004</v>
      </c>
      <c r="F73" s="12">
        <f>generator_costs!K78</f>
        <v>27.806999999999999</v>
      </c>
      <c r="G73" s="12">
        <f>generator_costs!L78</f>
        <v>0</v>
      </c>
    </row>
    <row r="74" spans="1:7">
      <c r="A74" s="12">
        <f>generator_costs!A79</f>
        <v>10</v>
      </c>
      <c r="B74" s="12" t="str">
        <f>generator_costs!B79</f>
        <v>Gas_Internal_Combustion_Engine_Cogen</v>
      </c>
      <c r="C74" s="12">
        <f>generator_costs!C79</f>
        <v>2020</v>
      </c>
      <c r="D74" s="12">
        <f>generator_costs!I79</f>
        <v>468022.5</v>
      </c>
      <c r="E74" s="12">
        <f>generator_costs!J79</f>
        <v>3668.8500000000004</v>
      </c>
      <c r="F74" s="12">
        <f>generator_costs!K79</f>
        <v>27.806999999999999</v>
      </c>
      <c r="G74" s="12">
        <f>generator_costs!L79</f>
        <v>0</v>
      </c>
    </row>
    <row r="75" spans="1:7">
      <c r="A75" s="12">
        <f>generator_costs!A80</f>
        <v>10</v>
      </c>
      <c r="B75" s="12" t="str">
        <f>generator_costs!B80</f>
        <v>Gas_Internal_Combustion_Engine_Cogen</v>
      </c>
      <c r="C75" s="12">
        <f>generator_costs!C80</f>
        <v>2025</v>
      </c>
      <c r="D75" s="12">
        <f>generator_costs!I80</f>
        <v>468022.5</v>
      </c>
      <c r="E75" s="12">
        <f>generator_costs!J80</f>
        <v>3668.8500000000004</v>
      </c>
      <c r="F75" s="12">
        <f>generator_costs!K80</f>
        <v>27.806999999999999</v>
      </c>
      <c r="G75" s="12">
        <f>generator_costs!L80</f>
        <v>0</v>
      </c>
    </row>
    <row r="76" spans="1:7">
      <c r="A76" s="12">
        <f>generator_costs!A81</f>
        <v>10</v>
      </c>
      <c r="B76" s="12" t="str">
        <f>generator_costs!B81</f>
        <v>Gas_Internal_Combustion_Engine_Cogen</v>
      </c>
      <c r="C76" s="12">
        <f>generator_costs!C81</f>
        <v>2030</v>
      </c>
      <c r="D76" s="12">
        <f>generator_costs!I81</f>
        <v>468022.5</v>
      </c>
      <c r="E76" s="12">
        <f>generator_costs!J81</f>
        <v>3668.8500000000004</v>
      </c>
      <c r="F76" s="12">
        <f>generator_costs!K81</f>
        <v>27.806999999999999</v>
      </c>
      <c r="G76" s="12">
        <f>generator_costs!L81</f>
        <v>0</v>
      </c>
    </row>
    <row r="77" spans="1:7">
      <c r="A77" s="12">
        <f>generator_costs!A82</f>
        <v>10</v>
      </c>
      <c r="B77" s="12" t="str">
        <f>generator_costs!B82</f>
        <v>Gas_Internal_Combustion_Engine_Cogen</v>
      </c>
      <c r="C77" s="12">
        <f>generator_costs!C82</f>
        <v>2035</v>
      </c>
      <c r="D77" s="12">
        <f>generator_costs!I82</f>
        <v>468022.5</v>
      </c>
      <c r="E77" s="12">
        <f>generator_costs!J82</f>
        <v>3668.8500000000004</v>
      </c>
      <c r="F77" s="12">
        <f>generator_costs!K82</f>
        <v>27.806999999999999</v>
      </c>
      <c r="G77" s="12">
        <f>generator_costs!L82</f>
        <v>0</v>
      </c>
    </row>
    <row r="78" spans="1:7">
      <c r="A78" s="12">
        <f>generator_costs!A83</f>
        <v>10</v>
      </c>
      <c r="B78" s="12" t="str">
        <f>generator_costs!B83</f>
        <v>Gas_Internal_Combustion_Engine_Cogen</v>
      </c>
      <c r="C78" s="12">
        <f>generator_costs!C83</f>
        <v>2040</v>
      </c>
      <c r="D78" s="12">
        <f>generator_costs!I83</f>
        <v>468022.5</v>
      </c>
      <c r="E78" s="12">
        <f>generator_costs!J83</f>
        <v>3668.8500000000004</v>
      </c>
      <c r="F78" s="12">
        <f>generator_costs!K83</f>
        <v>27.806999999999999</v>
      </c>
      <c r="G78" s="12">
        <f>generator_costs!L83</f>
        <v>0</v>
      </c>
    </row>
    <row r="79" spans="1:7">
      <c r="A79" s="12">
        <f>generator_costs!A84</f>
        <v>10</v>
      </c>
      <c r="B79" s="12" t="str">
        <f>generator_costs!B84</f>
        <v>Gas_Internal_Combustion_Engine_Cogen</v>
      </c>
      <c r="C79" s="12">
        <f>generator_costs!C84</f>
        <v>2045</v>
      </c>
      <c r="D79" s="12">
        <f>generator_costs!I84</f>
        <v>468022.5</v>
      </c>
      <c r="E79" s="12">
        <f>generator_costs!J84</f>
        <v>3668.8500000000004</v>
      </c>
      <c r="F79" s="12">
        <f>generator_costs!K84</f>
        <v>27.806999999999999</v>
      </c>
      <c r="G79" s="12">
        <f>generator_costs!L84</f>
        <v>0</v>
      </c>
    </row>
    <row r="80" spans="1:7">
      <c r="A80" s="12">
        <f>generator_costs!A85</f>
        <v>10</v>
      </c>
      <c r="B80" s="12" t="str">
        <f>generator_costs!B85</f>
        <v>Gas_Internal_Combustion_Engine_Cogen</v>
      </c>
      <c r="C80" s="12">
        <f>generator_costs!C85</f>
        <v>2050</v>
      </c>
      <c r="D80" s="12">
        <f>generator_costs!I85</f>
        <v>468022.5</v>
      </c>
      <c r="E80" s="12">
        <f>generator_costs!J85</f>
        <v>3668.8500000000004</v>
      </c>
      <c r="F80" s="12">
        <f>generator_costs!K85</f>
        <v>27.806999999999999</v>
      </c>
      <c r="G80" s="12">
        <f>generator_costs!L85</f>
        <v>0</v>
      </c>
    </row>
    <row r="81" spans="1:7">
      <c r="A81" s="12">
        <f>generator_costs!A86</f>
        <v>10</v>
      </c>
      <c r="B81" s="12" t="str">
        <f>generator_costs!B86</f>
        <v>Gas_Internal_Combustion_Engine_Cogen_CCS</v>
      </c>
      <c r="C81" s="12">
        <f>generator_costs!C86</f>
        <v>2020</v>
      </c>
      <c r="D81" s="12">
        <f>generator_costs!I86</f>
        <v>2211772.5</v>
      </c>
      <c r="E81" s="12">
        <f>generator_costs!J86</f>
        <v>12101.625</v>
      </c>
      <c r="F81" s="12">
        <f>generator_costs!K86</f>
        <v>45.972708724832216</v>
      </c>
      <c r="G81" s="12">
        <f>generator_costs!L86</f>
        <v>0</v>
      </c>
    </row>
    <row r="82" spans="1:7">
      <c r="A82" s="12">
        <f>generator_costs!A87</f>
        <v>10</v>
      </c>
      <c r="B82" s="12" t="str">
        <f>generator_costs!B87</f>
        <v>Gas_Internal_Combustion_Engine_Cogen_CCS</v>
      </c>
      <c r="C82" s="12">
        <f>generator_costs!C87</f>
        <v>2025</v>
      </c>
      <c r="D82" s="12">
        <f>generator_costs!I87</f>
        <v>2211772.5</v>
      </c>
      <c r="E82" s="12">
        <f>generator_costs!J87</f>
        <v>12101.625</v>
      </c>
      <c r="F82" s="12">
        <f>generator_costs!K87</f>
        <v>45.972708724832216</v>
      </c>
      <c r="G82" s="12">
        <f>generator_costs!L87</f>
        <v>0</v>
      </c>
    </row>
    <row r="83" spans="1:7">
      <c r="A83" s="12">
        <f>generator_costs!A88</f>
        <v>10</v>
      </c>
      <c r="B83" s="12" t="str">
        <f>generator_costs!B88</f>
        <v>Gas_Internal_Combustion_Engine_Cogen_CCS</v>
      </c>
      <c r="C83" s="12">
        <f>generator_costs!C88</f>
        <v>2030</v>
      </c>
      <c r="D83" s="12">
        <f>generator_costs!I88</f>
        <v>2211772.5</v>
      </c>
      <c r="E83" s="12">
        <f>generator_costs!J88</f>
        <v>12101.625</v>
      </c>
      <c r="F83" s="12">
        <f>generator_costs!K88</f>
        <v>45.972708724832216</v>
      </c>
      <c r="G83" s="12">
        <f>generator_costs!L88</f>
        <v>0</v>
      </c>
    </row>
    <row r="84" spans="1:7">
      <c r="A84" s="12">
        <f>generator_costs!A89</f>
        <v>10</v>
      </c>
      <c r="B84" s="12" t="str">
        <f>generator_costs!B89</f>
        <v>Gas_Internal_Combustion_Engine_Cogen_CCS</v>
      </c>
      <c r="C84" s="12">
        <f>generator_costs!C89</f>
        <v>2035</v>
      </c>
      <c r="D84" s="12">
        <f>generator_costs!I89</f>
        <v>2211772.5</v>
      </c>
      <c r="E84" s="12">
        <f>generator_costs!J89</f>
        <v>12101.625</v>
      </c>
      <c r="F84" s="12">
        <f>generator_costs!K89</f>
        <v>45.972708724832216</v>
      </c>
      <c r="G84" s="12">
        <f>generator_costs!L89</f>
        <v>0</v>
      </c>
    </row>
    <row r="85" spans="1:7">
      <c r="A85" s="12">
        <f>generator_costs!A90</f>
        <v>10</v>
      </c>
      <c r="B85" s="12" t="str">
        <f>generator_costs!B90</f>
        <v>Gas_Internal_Combustion_Engine_Cogen_CCS</v>
      </c>
      <c r="C85" s="12">
        <f>generator_costs!C90</f>
        <v>2040</v>
      </c>
      <c r="D85" s="12">
        <f>generator_costs!I90</f>
        <v>2211772.5</v>
      </c>
      <c r="E85" s="12">
        <f>generator_costs!J90</f>
        <v>12101.625</v>
      </c>
      <c r="F85" s="12">
        <f>generator_costs!K90</f>
        <v>45.972708724832216</v>
      </c>
      <c r="G85" s="12">
        <f>generator_costs!L90</f>
        <v>0</v>
      </c>
    </row>
    <row r="86" spans="1:7">
      <c r="A86" s="12">
        <f>generator_costs!A91</f>
        <v>10</v>
      </c>
      <c r="B86" s="12" t="str">
        <f>generator_costs!B91</f>
        <v>Gas_Internal_Combustion_Engine_Cogen_CCS</v>
      </c>
      <c r="C86" s="12">
        <f>generator_costs!C91</f>
        <v>2045</v>
      </c>
      <c r="D86" s="12">
        <f>generator_costs!I91</f>
        <v>2211772.5</v>
      </c>
      <c r="E86" s="12">
        <f>generator_costs!J91</f>
        <v>12101.625</v>
      </c>
      <c r="F86" s="12">
        <f>generator_costs!K91</f>
        <v>45.972708724832216</v>
      </c>
      <c r="G86" s="12">
        <f>generator_costs!L91</f>
        <v>0</v>
      </c>
    </row>
    <row r="87" spans="1:7">
      <c r="A87" s="12">
        <f>generator_costs!A92</f>
        <v>10</v>
      </c>
      <c r="B87" s="12" t="str">
        <f>generator_costs!B92</f>
        <v>Gas_Internal_Combustion_Engine_Cogen_CCS</v>
      </c>
      <c r="C87" s="12">
        <f>generator_costs!C92</f>
        <v>2050</v>
      </c>
      <c r="D87" s="12">
        <f>generator_costs!I92</f>
        <v>2211772.5</v>
      </c>
      <c r="E87" s="12">
        <f>generator_costs!J92</f>
        <v>12101.625</v>
      </c>
      <c r="F87" s="12">
        <f>generator_costs!K92</f>
        <v>45.972708724832216</v>
      </c>
      <c r="G87" s="12">
        <f>generator_costs!L92</f>
        <v>0</v>
      </c>
    </row>
    <row r="88" spans="1:7">
      <c r="A88" s="12">
        <f>generator_costs!A93</f>
        <v>10</v>
      </c>
      <c r="B88" s="12" t="str">
        <f>generator_costs!B93</f>
        <v>Gas_Steam_Turbine_EP</v>
      </c>
      <c r="C88" s="12">
        <f>generator_costs!C93</f>
        <v>0</v>
      </c>
      <c r="D88" s="12">
        <f>generator_costs!I93</f>
        <v>462488.39999999997</v>
      </c>
      <c r="E88" s="12">
        <f>generator_costs!J93</f>
        <v>29501.153999999999</v>
      </c>
      <c r="F88" s="12">
        <f>generator_costs!K93</f>
        <v>3.6905640000000002</v>
      </c>
      <c r="G88" s="12">
        <f>generator_costs!L93</f>
        <v>0</v>
      </c>
    </row>
    <row r="89" spans="1:7">
      <c r="A89" s="12">
        <f>generator_costs!A94</f>
        <v>10</v>
      </c>
      <c r="B89" s="12" t="str">
        <f>generator_costs!B94</f>
        <v>Gas_Steam_Turbine_Cogen_EP</v>
      </c>
      <c r="C89" s="12">
        <f>generator_costs!C94</f>
        <v>0</v>
      </c>
      <c r="D89" s="12">
        <f>generator_costs!I94</f>
        <v>346866.3</v>
      </c>
      <c r="E89" s="12">
        <f>generator_costs!J94</f>
        <v>22125.8655</v>
      </c>
      <c r="F89" s="12">
        <f>generator_costs!K94</f>
        <v>3.6905640000000002</v>
      </c>
      <c r="G89" s="12">
        <f>generator_costs!L94</f>
        <v>0</v>
      </c>
    </row>
    <row r="90" spans="1:7">
      <c r="A90" s="12">
        <f>generator_costs!A95</f>
        <v>10</v>
      </c>
      <c r="B90" s="12" t="str">
        <f>generator_costs!B95</f>
        <v>Gas_Steam_Turbine_Cogen</v>
      </c>
      <c r="C90" s="12">
        <f>generator_costs!C95</f>
        <v>2010</v>
      </c>
      <c r="D90" s="12">
        <f>generator_costs!I95</f>
        <v>346866.3</v>
      </c>
      <c r="E90" s="12">
        <f>generator_costs!J95</f>
        <v>22125.8655</v>
      </c>
      <c r="F90" s="12">
        <f>generator_costs!K95</f>
        <v>3.6905640000000002</v>
      </c>
      <c r="G90" s="12">
        <f>generator_costs!L95</f>
        <v>0</v>
      </c>
    </row>
    <row r="91" spans="1:7">
      <c r="A91" s="12">
        <f>generator_costs!A96</f>
        <v>10</v>
      </c>
      <c r="B91" s="12" t="str">
        <f>generator_costs!B96</f>
        <v>Gas_Steam_Turbine_Cogen</v>
      </c>
      <c r="C91" s="12">
        <f>generator_costs!C96</f>
        <v>2015</v>
      </c>
      <c r="D91" s="12">
        <f>generator_costs!I96</f>
        <v>346866.3</v>
      </c>
      <c r="E91" s="12">
        <f>generator_costs!J96</f>
        <v>22125.8655</v>
      </c>
      <c r="F91" s="12">
        <f>generator_costs!K96</f>
        <v>3.6905640000000002</v>
      </c>
      <c r="G91" s="12">
        <f>generator_costs!L96</f>
        <v>0</v>
      </c>
    </row>
    <row r="92" spans="1:7">
      <c r="A92" s="12">
        <f>generator_costs!A97</f>
        <v>10</v>
      </c>
      <c r="B92" s="12" t="str">
        <f>generator_costs!B97</f>
        <v>Gas_Steam_Turbine_Cogen</v>
      </c>
      <c r="C92" s="12">
        <f>generator_costs!C97</f>
        <v>2020</v>
      </c>
      <c r="D92" s="12">
        <f>generator_costs!I97</f>
        <v>346866.3</v>
      </c>
      <c r="E92" s="12">
        <f>generator_costs!J97</f>
        <v>22125.8655</v>
      </c>
      <c r="F92" s="12">
        <f>generator_costs!K97</f>
        <v>3.6905640000000002</v>
      </c>
      <c r="G92" s="12">
        <f>generator_costs!L97</f>
        <v>0</v>
      </c>
    </row>
    <row r="93" spans="1:7">
      <c r="A93" s="12">
        <f>generator_costs!A98</f>
        <v>10</v>
      </c>
      <c r="B93" s="12" t="str">
        <f>generator_costs!B98</f>
        <v>Gas_Steam_Turbine_Cogen</v>
      </c>
      <c r="C93" s="12">
        <f>generator_costs!C98</f>
        <v>2025</v>
      </c>
      <c r="D93" s="12">
        <f>generator_costs!I98</f>
        <v>346866.3</v>
      </c>
      <c r="E93" s="12">
        <f>generator_costs!J98</f>
        <v>22125.8655</v>
      </c>
      <c r="F93" s="12">
        <f>generator_costs!K98</f>
        <v>3.6905640000000002</v>
      </c>
      <c r="G93" s="12">
        <f>generator_costs!L98</f>
        <v>0</v>
      </c>
    </row>
    <row r="94" spans="1:7">
      <c r="A94" s="12">
        <f>generator_costs!A99</f>
        <v>10</v>
      </c>
      <c r="B94" s="12" t="str">
        <f>generator_costs!B99</f>
        <v>Gas_Steam_Turbine_Cogen</v>
      </c>
      <c r="C94" s="12">
        <f>generator_costs!C99</f>
        <v>2030</v>
      </c>
      <c r="D94" s="12">
        <f>generator_costs!I99</f>
        <v>346866.3</v>
      </c>
      <c r="E94" s="12">
        <f>generator_costs!J99</f>
        <v>22125.8655</v>
      </c>
      <c r="F94" s="12">
        <f>generator_costs!K99</f>
        <v>3.6905640000000002</v>
      </c>
      <c r="G94" s="12">
        <f>generator_costs!L99</f>
        <v>0</v>
      </c>
    </row>
    <row r="95" spans="1:7">
      <c r="A95" s="12">
        <f>generator_costs!A100</f>
        <v>10</v>
      </c>
      <c r="B95" s="12" t="str">
        <f>generator_costs!B100</f>
        <v>Gas_Steam_Turbine_Cogen</v>
      </c>
      <c r="C95" s="12">
        <f>generator_costs!C100</f>
        <v>2035</v>
      </c>
      <c r="D95" s="12">
        <f>generator_costs!I100</f>
        <v>346866.3</v>
      </c>
      <c r="E95" s="12">
        <f>generator_costs!J100</f>
        <v>22125.8655</v>
      </c>
      <c r="F95" s="12">
        <f>generator_costs!K100</f>
        <v>3.6905640000000002</v>
      </c>
      <c r="G95" s="12">
        <f>generator_costs!L100</f>
        <v>0</v>
      </c>
    </row>
    <row r="96" spans="1:7">
      <c r="A96" s="12">
        <f>generator_costs!A101</f>
        <v>10</v>
      </c>
      <c r="B96" s="12" t="str">
        <f>generator_costs!B101</f>
        <v>Gas_Steam_Turbine_Cogen</v>
      </c>
      <c r="C96" s="12">
        <f>generator_costs!C101</f>
        <v>2040</v>
      </c>
      <c r="D96" s="12">
        <f>generator_costs!I101</f>
        <v>346866.3</v>
      </c>
      <c r="E96" s="12">
        <f>generator_costs!J101</f>
        <v>22125.8655</v>
      </c>
      <c r="F96" s="12">
        <f>generator_costs!K101</f>
        <v>3.6905640000000002</v>
      </c>
      <c r="G96" s="12">
        <f>generator_costs!L101</f>
        <v>0</v>
      </c>
    </row>
    <row r="97" spans="1:7">
      <c r="A97" s="12">
        <f>generator_costs!A102</f>
        <v>10</v>
      </c>
      <c r="B97" s="12" t="str">
        <f>generator_costs!B102</f>
        <v>Gas_Steam_Turbine_Cogen</v>
      </c>
      <c r="C97" s="12">
        <f>generator_costs!C102</f>
        <v>2045</v>
      </c>
      <c r="D97" s="12">
        <f>generator_costs!I102</f>
        <v>346866.3</v>
      </c>
      <c r="E97" s="12">
        <f>generator_costs!J102</f>
        <v>22125.8655</v>
      </c>
      <c r="F97" s="12">
        <f>generator_costs!K102</f>
        <v>3.6905640000000002</v>
      </c>
      <c r="G97" s="12">
        <f>generator_costs!L102</f>
        <v>0</v>
      </c>
    </row>
    <row r="98" spans="1:7">
      <c r="A98" s="12">
        <f>generator_costs!A103</f>
        <v>10</v>
      </c>
      <c r="B98" s="12" t="str">
        <f>generator_costs!B103</f>
        <v>Gas_Steam_Turbine_Cogen</v>
      </c>
      <c r="C98" s="12">
        <f>generator_costs!C103</f>
        <v>2050</v>
      </c>
      <c r="D98" s="12">
        <f>generator_costs!I103</f>
        <v>346866.3</v>
      </c>
      <c r="E98" s="12">
        <f>generator_costs!J103</f>
        <v>22125.8655</v>
      </c>
      <c r="F98" s="12">
        <f>generator_costs!K103</f>
        <v>3.6905640000000002</v>
      </c>
      <c r="G98" s="12">
        <f>generator_costs!L103</f>
        <v>0</v>
      </c>
    </row>
    <row r="99" spans="1:7">
      <c r="A99" s="12">
        <f>generator_costs!A104</f>
        <v>10</v>
      </c>
      <c r="B99" s="12" t="str">
        <f>generator_costs!B104</f>
        <v>Gas_Steam_Turbine_Cogen_CCS</v>
      </c>
      <c r="C99" s="12">
        <f>generator_costs!C104</f>
        <v>2020</v>
      </c>
      <c r="D99" s="12">
        <f>generator_costs!I104</f>
        <v>2104566.2999999998</v>
      </c>
      <c r="E99" s="12">
        <f>generator_costs!J104</f>
        <v>30558.640500000001</v>
      </c>
      <c r="F99" s="12">
        <f>generator_costs!K104</f>
        <v>9.5774640000000009</v>
      </c>
      <c r="G99" s="12">
        <f>generator_costs!L104</f>
        <v>0</v>
      </c>
    </row>
    <row r="100" spans="1:7">
      <c r="A100" s="12">
        <f>generator_costs!A105</f>
        <v>10</v>
      </c>
      <c r="B100" s="12" t="str">
        <f>generator_costs!B105</f>
        <v>Gas_Steam_Turbine_Cogen_CCS</v>
      </c>
      <c r="C100" s="12">
        <f>generator_costs!C105</f>
        <v>2025</v>
      </c>
      <c r="D100" s="12">
        <f>generator_costs!I105</f>
        <v>2104566.2999999998</v>
      </c>
      <c r="E100" s="12">
        <f>generator_costs!J105</f>
        <v>30558.640500000001</v>
      </c>
      <c r="F100" s="12">
        <f>generator_costs!K105</f>
        <v>9.5774640000000009</v>
      </c>
      <c r="G100" s="12">
        <f>generator_costs!L105</f>
        <v>0</v>
      </c>
    </row>
    <row r="101" spans="1:7">
      <c r="A101" s="12">
        <f>generator_costs!A106</f>
        <v>10</v>
      </c>
      <c r="B101" s="12" t="str">
        <f>generator_costs!B106</f>
        <v>Gas_Steam_Turbine_Cogen_CCS</v>
      </c>
      <c r="C101" s="12">
        <f>generator_costs!C106</f>
        <v>2030</v>
      </c>
      <c r="D101" s="12">
        <f>generator_costs!I106</f>
        <v>2104566.2999999998</v>
      </c>
      <c r="E101" s="12">
        <f>generator_costs!J106</f>
        <v>30558.640500000001</v>
      </c>
      <c r="F101" s="12">
        <f>generator_costs!K106</f>
        <v>9.5774640000000009</v>
      </c>
      <c r="G101" s="12">
        <f>generator_costs!L106</f>
        <v>0</v>
      </c>
    </row>
    <row r="102" spans="1:7">
      <c r="A102" s="12">
        <f>generator_costs!A107</f>
        <v>10</v>
      </c>
      <c r="B102" s="12" t="str">
        <f>generator_costs!B107</f>
        <v>Gas_Steam_Turbine_Cogen_CCS</v>
      </c>
      <c r="C102" s="12">
        <f>generator_costs!C107</f>
        <v>2035</v>
      </c>
      <c r="D102" s="12">
        <f>generator_costs!I107</f>
        <v>2104566.2999999998</v>
      </c>
      <c r="E102" s="12">
        <f>generator_costs!J107</f>
        <v>30558.640500000001</v>
      </c>
      <c r="F102" s="12">
        <f>generator_costs!K107</f>
        <v>9.5774640000000009</v>
      </c>
      <c r="G102" s="12">
        <f>generator_costs!L107</f>
        <v>0</v>
      </c>
    </row>
    <row r="103" spans="1:7">
      <c r="A103" s="12">
        <f>generator_costs!A108</f>
        <v>10</v>
      </c>
      <c r="B103" s="12" t="str">
        <f>generator_costs!B108</f>
        <v>Gas_Steam_Turbine_Cogen_CCS</v>
      </c>
      <c r="C103" s="12">
        <f>generator_costs!C108</f>
        <v>2040</v>
      </c>
      <c r="D103" s="12">
        <f>generator_costs!I108</f>
        <v>2104566.2999999998</v>
      </c>
      <c r="E103" s="12">
        <f>generator_costs!J108</f>
        <v>30558.640500000001</v>
      </c>
      <c r="F103" s="12">
        <f>generator_costs!K108</f>
        <v>9.5774640000000009</v>
      </c>
      <c r="G103" s="12">
        <f>generator_costs!L108</f>
        <v>0</v>
      </c>
    </row>
    <row r="104" spans="1:7">
      <c r="A104" s="12">
        <f>generator_costs!A109</f>
        <v>10</v>
      </c>
      <c r="B104" s="12" t="str">
        <f>generator_costs!B109</f>
        <v>Gas_Steam_Turbine_Cogen_CCS</v>
      </c>
      <c r="C104" s="12">
        <f>generator_costs!C109</f>
        <v>2045</v>
      </c>
      <c r="D104" s="12">
        <f>generator_costs!I109</f>
        <v>2104566.2999999998</v>
      </c>
      <c r="E104" s="12">
        <f>generator_costs!J109</f>
        <v>30558.640500000001</v>
      </c>
      <c r="F104" s="12">
        <f>generator_costs!K109</f>
        <v>9.5774640000000009</v>
      </c>
      <c r="G104" s="12">
        <f>generator_costs!L109</f>
        <v>0</v>
      </c>
    </row>
    <row r="105" spans="1:7">
      <c r="A105" s="12">
        <f>generator_costs!A110</f>
        <v>10</v>
      </c>
      <c r="B105" s="12" t="str">
        <f>generator_costs!B110</f>
        <v>Gas_Steam_Turbine_Cogen_CCS</v>
      </c>
      <c r="C105" s="12">
        <f>generator_costs!C110</f>
        <v>2050</v>
      </c>
      <c r="D105" s="12">
        <f>generator_costs!I110</f>
        <v>2104566.2999999998</v>
      </c>
      <c r="E105" s="12">
        <f>generator_costs!J110</f>
        <v>30558.640500000001</v>
      </c>
      <c r="F105" s="12">
        <f>generator_costs!K110</f>
        <v>9.5774640000000009</v>
      </c>
      <c r="G105" s="12">
        <f>generator_costs!L110</f>
        <v>0</v>
      </c>
    </row>
    <row r="106" spans="1:7">
      <c r="A106" s="12">
        <f>generator_costs!A111</f>
        <v>10</v>
      </c>
      <c r="B106" s="12" t="str">
        <f>generator_costs!B111</f>
        <v>DistillateFuelOil_Combustion_Turbine_EP</v>
      </c>
      <c r="C106" s="12">
        <f>generator_costs!C111</f>
        <v>0</v>
      </c>
      <c r="D106" s="12">
        <f>generator_costs!I111</f>
        <v>624030</v>
      </c>
      <c r="E106" s="12">
        <f>generator_costs!J111</f>
        <v>4891.8</v>
      </c>
      <c r="F106" s="12">
        <f>generator_costs!K111</f>
        <v>27.806999999999999</v>
      </c>
      <c r="G106" s="12">
        <f>generator_costs!L111</f>
        <v>0</v>
      </c>
    </row>
    <row r="107" spans="1:7">
      <c r="A107" s="12">
        <f>generator_costs!A112</f>
        <v>10</v>
      </c>
      <c r="B107" s="12" t="str">
        <f>generator_costs!B112</f>
        <v>DistillateFuelOil_Internal_Combustion_Engine_EP</v>
      </c>
      <c r="C107" s="12">
        <f>generator_costs!C112</f>
        <v>0</v>
      </c>
      <c r="D107" s="12">
        <f>generator_costs!I112</f>
        <v>468022.5</v>
      </c>
      <c r="E107" s="12">
        <f>generator_costs!J112</f>
        <v>3668.8500000000004</v>
      </c>
      <c r="F107" s="12">
        <f>generator_costs!K112</f>
        <v>27.806999999999999</v>
      </c>
      <c r="G107" s="12">
        <f>generator_costs!L112</f>
        <v>0</v>
      </c>
    </row>
    <row r="108" spans="1:7">
      <c r="A108" s="12">
        <f>generator_costs!A113</f>
        <v>10</v>
      </c>
      <c r="B108" s="12" t="str">
        <f>generator_costs!B113</f>
        <v>Coal_Steam_Turbine</v>
      </c>
      <c r="C108" s="12">
        <f>generator_costs!C113</f>
        <v>2010</v>
      </c>
      <c r="D108" s="12">
        <f>generator_costs!I113</f>
        <v>2687700</v>
      </c>
      <c r="E108" s="12">
        <f>generator_costs!J113</f>
        <v>21390</v>
      </c>
      <c r="F108" s="12">
        <f>generator_costs!K113</f>
        <v>3.4503000000000004</v>
      </c>
      <c r="G108" s="12">
        <f>generator_costs!L113</f>
        <v>0</v>
      </c>
    </row>
    <row r="109" spans="1:7">
      <c r="A109" s="12">
        <f>generator_costs!A114</f>
        <v>10</v>
      </c>
      <c r="B109" s="12" t="str">
        <f>generator_costs!B114</f>
        <v>Coal_Steam_Turbine</v>
      </c>
      <c r="C109" s="12">
        <f>generator_costs!C114</f>
        <v>2015</v>
      </c>
      <c r="D109" s="12">
        <f>generator_costs!I114</f>
        <v>2687700</v>
      </c>
      <c r="E109" s="12">
        <f>generator_costs!J114</f>
        <v>21390</v>
      </c>
      <c r="F109" s="12">
        <f>generator_costs!K114</f>
        <v>3.4503000000000004</v>
      </c>
      <c r="G109" s="12">
        <f>generator_costs!L114</f>
        <v>0</v>
      </c>
    </row>
    <row r="110" spans="1:7">
      <c r="A110" s="12">
        <f>generator_costs!A115</f>
        <v>10</v>
      </c>
      <c r="B110" s="12" t="str">
        <f>generator_costs!B115</f>
        <v>Coal_Steam_Turbine</v>
      </c>
      <c r="C110" s="12">
        <f>generator_costs!C115</f>
        <v>2020</v>
      </c>
      <c r="D110" s="12">
        <f>generator_costs!I115</f>
        <v>2687700</v>
      </c>
      <c r="E110" s="12">
        <f>generator_costs!J115</f>
        <v>21390</v>
      </c>
      <c r="F110" s="12">
        <f>generator_costs!K115</f>
        <v>3.4503000000000004</v>
      </c>
      <c r="G110" s="12">
        <f>generator_costs!L115</f>
        <v>0</v>
      </c>
    </row>
    <row r="111" spans="1:7">
      <c r="A111" s="12">
        <f>generator_costs!A116</f>
        <v>10</v>
      </c>
      <c r="B111" s="12" t="str">
        <f>generator_costs!B116</f>
        <v>Coal_Steam_Turbine</v>
      </c>
      <c r="C111" s="12">
        <f>generator_costs!C116</f>
        <v>2025</v>
      </c>
      <c r="D111" s="12">
        <f>generator_costs!I116</f>
        <v>2687700</v>
      </c>
      <c r="E111" s="12">
        <f>generator_costs!J116</f>
        <v>21390</v>
      </c>
      <c r="F111" s="12">
        <f>generator_costs!K116</f>
        <v>3.4503000000000004</v>
      </c>
      <c r="G111" s="12">
        <f>generator_costs!L116</f>
        <v>0</v>
      </c>
    </row>
    <row r="112" spans="1:7">
      <c r="A112" s="12">
        <f>generator_costs!A117</f>
        <v>10</v>
      </c>
      <c r="B112" s="12" t="str">
        <f>generator_costs!B117</f>
        <v>Coal_Steam_Turbine</v>
      </c>
      <c r="C112" s="12">
        <f>generator_costs!C117</f>
        <v>2030</v>
      </c>
      <c r="D112" s="12">
        <f>generator_costs!I117</f>
        <v>2687700</v>
      </c>
      <c r="E112" s="12">
        <f>generator_costs!J117</f>
        <v>21390</v>
      </c>
      <c r="F112" s="12">
        <f>generator_costs!K117</f>
        <v>3.4503000000000004</v>
      </c>
      <c r="G112" s="12">
        <f>generator_costs!L117</f>
        <v>0</v>
      </c>
    </row>
    <row r="113" spans="1:7">
      <c r="A113" s="12">
        <f>generator_costs!A118</f>
        <v>10</v>
      </c>
      <c r="B113" s="12" t="str">
        <f>generator_costs!B118</f>
        <v>Coal_Steam_Turbine</v>
      </c>
      <c r="C113" s="12">
        <f>generator_costs!C118</f>
        <v>2035</v>
      </c>
      <c r="D113" s="12">
        <f>generator_costs!I118</f>
        <v>2687700</v>
      </c>
      <c r="E113" s="12">
        <f>generator_costs!J118</f>
        <v>21390</v>
      </c>
      <c r="F113" s="12">
        <f>generator_costs!K118</f>
        <v>3.4503000000000004</v>
      </c>
      <c r="G113" s="12">
        <f>generator_costs!L118</f>
        <v>0</v>
      </c>
    </row>
    <row r="114" spans="1:7">
      <c r="A114" s="12">
        <f>generator_costs!A119</f>
        <v>10</v>
      </c>
      <c r="B114" s="12" t="str">
        <f>generator_costs!B119</f>
        <v>Coal_Steam_Turbine</v>
      </c>
      <c r="C114" s="12">
        <f>generator_costs!C119</f>
        <v>2040</v>
      </c>
      <c r="D114" s="12">
        <f>generator_costs!I119</f>
        <v>2687700</v>
      </c>
      <c r="E114" s="12">
        <f>generator_costs!J119</f>
        <v>21390</v>
      </c>
      <c r="F114" s="12">
        <f>generator_costs!K119</f>
        <v>3.4503000000000004</v>
      </c>
      <c r="G114" s="12">
        <f>generator_costs!L119</f>
        <v>0</v>
      </c>
    </row>
    <row r="115" spans="1:7">
      <c r="A115" s="12">
        <f>generator_costs!A120</f>
        <v>10</v>
      </c>
      <c r="B115" s="12" t="str">
        <f>generator_costs!B120</f>
        <v>Coal_Steam_Turbine</v>
      </c>
      <c r="C115" s="12">
        <f>generator_costs!C120</f>
        <v>2045</v>
      </c>
      <c r="D115" s="12">
        <f>generator_costs!I120</f>
        <v>2687700</v>
      </c>
      <c r="E115" s="12">
        <f>generator_costs!J120</f>
        <v>21390</v>
      </c>
      <c r="F115" s="12">
        <f>generator_costs!K120</f>
        <v>3.4503000000000004</v>
      </c>
      <c r="G115" s="12">
        <f>generator_costs!L120</f>
        <v>0</v>
      </c>
    </row>
    <row r="116" spans="1:7">
      <c r="A116" s="12">
        <f>generator_costs!A121</f>
        <v>10</v>
      </c>
      <c r="B116" s="12" t="str">
        <f>generator_costs!B121</f>
        <v>Coal_Steam_Turbine</v>
      </c>
      <c r="C116" s="12">
        <f>generator_costs!C121</f>
        <v>2050</v>
      </c>
      <c r="D116" s="12">
        <f>generator_costs!I121</f>
        <v>2687700</v>
      </c>
      <c r="E116" s="12">
        <f>generator_costs!J121</f>
        <v>21390</v>
      </c>
      <c r="F116" s="12">
        <f>generator_costs!K121</f>
        <v>3.4503000000000004</v>
      </c>
      <c r="G116" s="12">
        <f>generator_costs!L121</f>
        <v>0</v>
      </c>
    </row>
    <row r="117" spans="1:7">
      <c r="A117" s="12">
        <f>generator_costs!A122</f>
        <v>10</v>
      </c>
      <c r="B117" s="12" t="str">
        <f>generator_costs!B122</f>
        <v>Coal_Steam_Turbine_CCS</v>
      </c>
      <c r="C117" s="12">
        <f>generator_costs!C122</f>
        <v>2020</v>
      </c>
      <c r="D117" s="12">
        <f>generator_costs!I122</f>
        <v>5245200</v>
      </c>
      <c r="E117" s="12">
        <f>generator_costs!J122</f>
        <v>32736</v>
      </c>
      <c r="F117" s="12">
        <f>generator_costs!K122</f>
        <v>5.5986000000000002</v>
      </c>
      <c r="G117" s="12">
        <f>generator_costs!L122</f>
        <v>0</v>
      </c>
    </row>
    <row r="118" spans="1:7">
      <c r="A118" s="12">
        <f>generator_costs!A123</f>
        <v>10</v>
      </c>
      <c r="B118" s="12" t="str">
        <f>generator_costs!B123</f>
        <v>Coal_Steam_Turbine_CCS</v>
      </c>
      <c r="C118" s="12">
        <f>generator_costs!C123</f>
        <v>2025</v>
      </c>
      <c r="D118" s="12">
        <f>generator_costs!I123</f>
        <v>5245200</v>
      </c>
      <c r="E118" s="12">
        <f>generator_costs!J123</f>
        <v>32736</v>
      </c>
      <c r="F118" s="12">
        <f>generator_costs!K123</f>
        <v>5.5986000000000002</v>
      </c>
      <c r="G118" s="12">
        <f>generator_costs!L123</f>
        <v>0</v>
      </c>
    </row>
    <row r="119" spans="1:7">
      <c r="A119" s="12">
        <f>generator_costs!A124</f>
        <v>10</v>
      </c>
      <c r="B119" s="12" t="str">
        <f>generator_costs!B124</f>
        <v>Coal_Steam_Turbine_CCS</v>
      </c>
      <c r="C119" s="12">
        <f>generator_costs!C124</f>
        <v>2030</v>
      </c>
      <c r="D119" s="12">
        <f>generator_costs!I124</f>
        <v>5245200</v>
      </c>
      <c r="E119" s="12">
        <f>generator_costs!J124</f>
        <v>32736</v>
      </c>
      <c r="F119" s="12">
        <f>generator_costs!K124</f>
        <v>5.5986000000000002</v>
      </c>
      <c r="G119" s="12">
        <f>generator_costs!L124</f>
        <v>0</v>
      </c>
    </row>
    <row r="120" spans="1:7">
      <c r="A120" s="12">
        <f>generator_costs!A125</f>
        <v>10</v>
      </c>
      <c r="B120" s="12" t="str">
        <f>generator_costs!B125</f>
        <v>Coal_Steam_Turbine_CCS</v>
      </c>
      <c r="C120" s="12">
        <f>generator_costs!C125</f>
        <v>2035</v>
      </c>
      <c r="D120" s="12">
        <f>generator_costs!I125</f>
        <v>5245200</v>
      </c>
      <c r="E120" s="12">
        <f>generator_costs!J125</f>
        <v>32736</v>
      </c>
      <c r="F120" s="12">
        <f>generator_costs!K125</f>
        <v>5.5986000000000002</v>
      </c>
      <c r="G120" s="12">
        <f>generator_costs!L125</f>
        <v>0</v>
      </c>
    </row>
    <row r="121" spans="1:7">
      <c r="A121" s="12">
        <f>generator_costs!A126</f>
        <v>10</v>
      </c>
      <c r="B121" s="12" t="str">
        <f>generator_costs!B126</f>
        <v>Coal_Steam_Turbine_CCS</v>
      </c>
      <c r="C121" s="12">
        <f>generator_costs!C126</f>
        <v>2040</v>
      </c>
      <c r="D121" s="12">
        <f>generator_costs!I126</f>
        <v>5245200</v>
      </c>
      <c r="E121" s="12">
        <f>generator_costs!J126</f>
        <v>32736</v>
      </c>
      <c r="F121" s="12">
        <f>generator_costs!K126</f>
        <v>5.5986000000000002</v>
      </c>
      <c r="G121" s="12">
        <f>generator_costs!L126</f>
        <v>0</v>
      </c>
    </row>
    <row r="122" spans="1:7">
      <c r="A122" s="12">
        <f>generator_costs!A127</f>
        <v>10</v>
      </c>
      <c r="B122" s="12" t="str">
        <f>generator_costs!B127</f>
        <v>Coal_Steam_Turbine_CCS</v>
      </c>
      <c r="C122" s="12">
        <f>generator_costs!C127</f>
        <v>2045</v>
      </c>
      <c r="D122" s="12">
        <f>generator_costs!I127</f>
        <v>5245200</v>
      </c>
      <c r="E122" s="12">
        <f>generator_costs!J127</f>
        <v>32736</v>
      </c>
      <c r="F122" s="12">
        <f>generator_costs!K127</f>
        <v>5.5986000000000002</v>
      </c>
      <c r="G122" s="12">
        <f>generator_costs!L127</f>
        <v>0</v>
      </c>
    </row>
    <row r="123" spans="1:7">
      <c r="A123" s="12">
        <f>generator_costs!A128</f>
        <v>10</v>
      </c>
      <c r="B123" s="12" t="str">
        <f>generator_costs!B128</f>
        <v>Coal_Steam_Turbine_CCS</v>
      </c>
      <c r="C123" s="12">
        <f>generator_costs!C128</f>
        <v>2050</v>
      </c>
      <c r="D123" s="12">
        <f>generator_costs!I128</f>
        <v>5245200</v>
      </c>
      <c r="E123" s="12">
        <f>generator_costs!J128</f>
        <v>32736</v>
      </c>
      <c r="F123" s="12">
        <f>generator_costs!K128</f>
        <v>5.5986000000000002</v>
      </c>
      <c r="G123" s="12">
        <f>generator_costs!L128</f>
        <v>0</v>
      </c>
    </row>
    <row r="124" spans="1:7">
      <c r="A124" s="12">
        <f>generator_costs!A129</f>
        <v>10</v>
      </c>
      <c r="B124" s="12" t="str">
        <f>generator_costs!B129</f>
        <v>Coal_Steam_Turbine_Cogen</v>
      </c>
      <c r="C124" s="12">
        <f>generator_costs!C129</f>
        <v>2010</v>
      </c>
      <c r="D124" s="12">
        <f>generator_costs!I129</f>
        <v>2015775</v>
      </c>
      <c r="E124" s="12">
        <f>generator_costs!J129</f>
        <v>16042.5</v>
      </c>
      <c r="F124" s="12">
        <f>generator_costs!K129</f>
        <v>3.4503000000000004</v>
      </c>
      <c r="G124" s="12">
        <f>generator_costs!L129</f>
        <v>0</v>
      </c>
    </row>
    <row r="125" spans="1:7">
      <c r="A125" s="12">
        <f>generator_costs!A130</f>
        <v>10</v>
      </c>
      <c r="B125" s="12" t="str">
        <f>generator_costs!B130</f>
        <v>Coal_Steam_Turbine_Cogen</v>
      </c>
      <c r="C125" s="12">
        <f>generator_costs!C130</f>
        <v>2015</v>
      </c>
      <c r="D125" s="12">
        <f>generator_costs!I130</f>
        <v>2015775</v>
      </c>
      <c r="E125" s="12">
        <f>generator_costs!J130</f>
        <v>16042.5</v>
      </c>
      <c r="F125" s="12">
        <f>generator_costs!K130</f>
        <v>3.4503000000000004</v>
      </c>
      <c r="G125" s="12">
        <f>generator_costs!L130</f>
        <v>0</v>
      </c>
    </row>
    <row r="126" spans="1:7">
      <c r="A126" s="12">
        <f>generator_costs!A131</f>
        <v>10</v>
      </c>
      <c r="B126" s="12" t="str">
        <f>generator_costs!B131</f>
        <v>Coal_Steam_Turbine_Cogen</v>
      </c>
      <c r="C126" s="12">
        <f>generator_costs!C131</f>
        <v>2020</v>
      </c>
      <c r="D126" s="12">
        <f>generator_costs!I131</f>
        <v>2015775</v>
      </c>
      <c r="E126" s="12">
        <f>generator_costs!J131</f>
        <v>16042.5</v>
      </c>
      <c r="F126" s="12">
        <f>generator_costs!K131</f>
        <v>3.4503000000000004</v>
      </c>
      <c r="G126" s="12">
        <f>generator_costs!L131</f>
        <v>0</v>
      </c>
    </row>
    <row r="127" spans="1:7">
      <c r="A127" s="12">
        <f>generator_costs!A132</f>
        <v>10</v>
      </c>
      <c r="B127" s="12" t="str">
        <f>generator_costs!B132</f>
        <v>Coal_Steam_Turbine_Cogen</v>
      </c>
      <c r="C127" s="12">
        <f>generator_costs!C132</f>
        <v>2025</v>
      </c>
      <c r="D127" s="12">
        <f>generator_costs!I132</f>
        <v>2015775</v>
      </c>
      <c r="E127" s="12">
        <f>generator_costs!J132</f>
        <v>16042.5</v>
      </c>
      <c r="F127" s="12">
        <f>generator_costs!K132</f>
        <v>3.4503000000000004</v>
      </c>
      <c r="G127" s="12">
        <f>generator_costs!L132</f>
        <v>0</v>
      </c>
    </row>
    <row r="128" spans="1:7">
      <c r="A128" s="12">
        <f>generator_costs!A133</f>
        <v>10</v>
      </c>
      <c r="B128" s="12" t="str">
        <f>generator_costs!B133</f>
        <v>Coal_Steam_Turbine_Cogen</v>
      </c>
      <c r="C128" s="12">
        <f>generator_costs!C133</f>
        <v>2030</v>
      </c>
      <c r="D128" s="12">
        <f>generator_costs!I133</f>
        <v>2015775</v>
      </c>
      <c r="E128" s="12">
        <f>generator_costs!J133</f>
        <v>16042.5</v>
      </c>
      <c r="F128" s="12">
        <f>generator_costs!K133</f>
        <v>3.4503000000000004</v>
      </c>
      <c r="G128" s="12">
        <f>generator_costs!L133</f>
        <v>0</v>
      </c>
    </row>
    <row r="129" spans="1:7">
      <c r="A129" s="12">
        <f>generator_costs!A134</f>
        <v>10</v>
      </c>
      <c r="B129" s="12" t="str">
        <f>generator_costs!B134</f>
        <v>Coal_Steam_Turbine_Cogen</v>
      </c>
      <c r="C129" s="12">
        <f>generator_costs!C134</f>
        <v>2035</v>
      </c>
      <c r="D129" s="12">
        <f>generator_costs!I134</f>
        <v>2015775</v>
      </c>
      <c r="E129" s="12">
        <f>generator_costs!J134</f>
        <v>16042.5</v>
      </c>
      <c r="F129" s="12">
        <f>generator_costs!K134</f>
        <v>3.4503000000000004</v>
      </c>
      <c r="G129" s="12">
        <f>generator_costs!L134</f>
        <v>0</v>
      </c>
    </row>
    <row r="130" spans="1:7">
      <c r="A130" s="12">
        <f>generator_costs!A135</f>
        <v>10</v>
      </c>
      <c r="B130" s="12" t="str">
        <f>generator_costs!B135</f>
        <v>Coal_Steam_Turbine_Cogen</v>
      </c>
      <c r="C130" s="12">
        <f>generator_costs!C135</f>
        <v>2040</v>
      </c>
      <c r="D130" s="12">
        <f>generator_costs!I135</f>
        <v>2015775</v>
      </c>
      <c r="E130" s="12">
        <f>generator_costs!J135</f>
        <v>16042.5</v>
      </c>
      <c r="F130" s="12">
        <f>generator_costs!K135</f>
        <v>3.4503000000000004</v>
      </c>
      <c r="G130" s="12">
        <f>generator_costs!L135</f>
        <v>0</v>
      </c>
    </row>
    <row r="131" spans="1:7">
      <c r="A131" s="12">
        <f>generator_costs!A136</f>
        <v>10</v>
      </c>
      <c r="B131" s="12" t="str">
        <f>generator_costs!B136</f>
        <v>Coal_Steam_Turbine_Cogen</v>
      </c>
      <c r="C131" s="12">
        <f>generator_costs!C136</f>
        <v>2045</v>
      </c>
      <c r="D131" s="12">
        <f>generator_costs!I136</f>
        <v>2015775</v>
      </c>
      <c r="E131" s="12">
        <f>generator_costs!J136</f>
        <v>16042.5</v>
      </c>
      <c r="F131" s="12">
        <f>generator_costs!K136</f>
        <v>3.4503000000000004</v>
      </c>
      <c r="G131" s="12">
        <f>generator_costs!L136</f>
        <v>0</v>
      </c>
    </row>
    <row r="132" spans="1:7">
      <c r="A132" s="12">
        <f>generator_costs!A137</f>
        <v>10</v>
      </c>
      <c r="B132" s="12" t="str">
        <f>generator_costs!B137</f>
        <v>Coal_Steam_Turbine_Cogen</v>
      </c>
      <c r="C132" s="12">
        <f>generator_costs!C137</f>
        <v>2050</v>
      </c>
      <c r="D132" s="12">
        <f>generator_costs!I137</f>
        <v>2015775</v>
      </c>
      <c r="E132" s="12">
        <f>generator_costs!J137</f>
        <v>16042.5</v>
      </c>
      <c r="F132" s="12">
        <f>generator_costs!K137</f>
        <v>3.4503000000000004</v>
      </c>
      <c r="G132" s="12">
        <f>generator_costs!L137</f>
        <v>0</v>
      </c>
    </row>
    <row r="133" spans="1:7">
      <c r="A133" s="12">
        <f>generator_costs!A138</f>
        <v>10</v>
      </c>
      <c r="B133" s="12" t="str">
        <f>generator_costs!B138</f>
        <v>Coal_Steam_Turbine_Cogen_CCS</v>
      </c>
      <c r="C133" s="12">
        <f>generator_costs!C138</f>
        <v>2020</v>
      </c>
      <c r="D133" s="12">
        <f>generator_costs!I138</f>
        <v>3933900</v>
      </c>
      <c r="E133" s="12">
        <f>generator_costs!J138</f>
        <v>24552</v>
      </c>
      <c r="F133" s="12">
        <f>generator_costs!K138</f>
        <v>5.5986000000000002</v>
      </c>
      <c r="G133" s="12">
        <f>generator_costs!L138</f>
        <v>0</v>
      </c>
    </row>
    <row r="134" spans="1:7">
      <c r="A134" s="12">
        <f>generator_costs!A139</f>
        <v>10</v>
      </c>
      <c r="B134" s="12" t="str">
        <f>generator_costs!B139</f>
        <v>Coal_Steam_Turbine_Cogen_CCS</v>
      </c>
      <c r="C134" s="12">
        <f>generator_costs!C139</f>
        <v>2025</v>
      </c>
      <c r="D134" s="12">
        <f>generator_costs!I139</f>
        <v>3933900</v>
      </c>
      <c r="E134" s="12">
        <f>generator_costs!J139</f>
        <v>24552</v>
      </c>
      <c r="F134" s="12">
        <f>generator_costs!K139</f>
        <v>5.5986000000000002</v>
      </c>
      <c r="G134" s="12">
        <f>generator_costs!L139</f>
        <v>0</v>
      </c>
    </row>
    <row r="135" spans="1:7">
      <c r="A135" s="12">
        <f>generator_costs!A140</f>
        <v>10</v>
      </c>
      <c r="B135" s="12" t="str">
        <f>generator_costs!B140</f>
        <v>Coal_Steam_Turbine_Cogen_CCS</v>
      </c>
      <c r="C135" s="12">
        <f>generator_costs!C140</f>
        <v>2030</v>
      </c>
      <c r="D135" s="12">
        <f>generator_costs!I140</f>
        <v>3933900</v>
      </c>
      <c r="E135" s="12">
        <f>generator_costs!J140</f>
        <v>24552</v>
      </c>
      <c r="F135" s="12">
        <f>generator_costs!K140</f>
        <v>5.5986000000000002</v>
      </c>
      <c r="G135" s="12">
        <f>generator_costs!L140</f>
        <v>0</v>
      </c>
    </row>
    <row r="136" spans="1:7">
      <c r="A136" s="12">
        <f>generator_costs!A141</f>
        <v>10</v>
      </c>
      <c r="B136" s="12" t="str">
        <f>generator_costs!B141</f>
        <v>Coal_Steam_Turbine_Cogen_CCS</v>
      </c>
      <c r="C136" s="12">
        <f>generator_costs!C141</f>
        <v>2035</v>
      </c>
      <c r="D136" s="12">
        <f>generator_costs!I141</f>
        <v>3933900</v>
      </c>
      <c r="E136" s="12">
        <f>generator_costs!J141</f>
        <v>24552</v>
      </c>
      <c r="F136" s="12">
        <f>generator_costs!K141</f>
        <v>5.5986000000000002</v>
      </c>
      <c r="G136" s="12">
        <f>generator_costs!L141</f>
        <v>0</v>
      </c>
    </row>
    <row r="137" spans="1:7">
      <c r="A137" s="12">
        <f>generator_costs!A142</f>
        <v>10</v>
      </c>
      <c r="B137" s="12" t="str">
        <f>generator_costs!B142</f>
        <v>Coal_Steam_Turbine_Cogen_CCS</v>
      </c>
      <c r="C137" s="12">
        <f>generator_costs!C142</f>
        <v>2040</v>
      </c>
      <c r="D137" s="12">
        <f>generator_costs!I142</f>
        <v>3933900</v>
      </c>
      <c r="E137" s="12">
        <f>generator_costs!J142</f>
        <v>24552</v>
      </c>
      <c r="F137" s="12">
        <f>generator_costs!K142</f>
        <v>5.5986000000000002</v>
      </c>
      <c r="G137" s="12">
        <f>generator_costs!L142</f>
        <v>0</v>
      </c>
    </row>
    <row r="138" spans="1:7">
      <c r="A138" s="12">
        <f>generator_costs!A143</f>
        <v>10</v>
      </c>
      <c r="B138" s="12" t="str">
        <f>generator_costs!B143</f>
        <v>Coal_Steam_Turbine_Cogen_CCS</v>
      </c>
      <c r="C138" s="12">
        <f>generator_costs!C143</f>
        <v>2045</v>
      </c>
      <c r="D138" s="12">
        <f>generator_costs!I143</f>
        <v>3933900</v>
      </c>
      <c r="E138" s="12">
        <f>generator_costs!J143</f>
        <v>24552</v>
      </c>
      <c r="F138" s="12">
        <f>generator_costs!K143</f>
        <v>5.5986000000000002</v>
      </c>
      <c r="G138" s="12">
        <f>generator_costs!L143</f>
        <v>0</v>
      </c>
    </row>
    <row r="139" spans="1:7">
      <c r="A139" s="12">
        <f>generator_costs!A144</f>
        <v>10</v>
      </c>
      <c r="B139" s="12" t="str">
        <f>generator_costs!B144</f>
        <v>Coal_Steam_Turbine_Cogen_CCS</v>
      </c>
      <c r="C139" s="12">
        <f>generator_costs!C144</f>
        <v>2050</v>
      </c>
      <c r="D139" s="12">
        <f>generator_costs!I144</f>
        <v>3933900</v>
      </c>
      <c r="E139" s="12">
        <f>generator_costs!J144</f>
        <v>24552</v>
      </c>
      <c r="F139" s="12">
        <f>generator_costs!K144</f>
        <v>5.5986000000000002</v>
      </c>
      <c r="G139" s="12">
        <f>generator_costs!L144</f>
        <v>0</v>
      </c>
    </row>
    <row r="140" spans="1:7">
      <c r="A140" s="12">
        <f>generator_costs!A145</f>
        <v>10</v>
      </c>
      <c r="B140" s="12" t="str">
        <f>generator_costs!B145</f>
        <v>Coal_Steam_Turbine_EP</v>
      </c>
      <c r="C140" s="12">
        <f>generator_costs!C145</f>
        <v>0</v>
      </c>
      <c r="D140" s="12">
        <f>generator_costs!I145</f>
        <v>2827200</v>
      </c>
      <c r="E140" s="12">
        <f>generator_costs!J145</f>
        <v>21390</v>
      </c>
      <c r="F140" s="12">
        <f>generator_costs!K145</f>
        <v>3.4503000000000004</v>
      </c>
      <c r="G140" s="12">
        <f>generator_costs!L145</f>
        <v>0</v>
      </c>
    </row>
    <row r="141" spans="1:7">
      <c r="A141" s="12">
        <f>generator_costs!A146</f>
        <v>10</v>
      </c>
      <c r="B141" s="12" t="str">
        <f>generator_costs!B146</f>
        <v>Coal_Steam_Turbine_Cogen_EP</v>
      </c>
      <c r="C141" s="12">
        <f>generator_costs!C146</f>
        <v>0</v>
      </c>
      <c r="D141" s="12">
        <f>generator_costs!I146</f>
        <v>2120400</v>
      </c>
      <c r="E141" s="12">
        <f>generator_costs!J146</f>
        <v>16042.5</v>
      </c>
      <c r="F141" s="12">
        <f>generator_costs!K146</f>
        <v>3.4503000000000004</v>
      </c>
      <c r="G141" s="12">
        <f>generator_costs!L146</f>
        <v>0</v>
      </c>
    </row>
    <row r="142" spans="1:7">
      <c r="A142" s="12">
        <f>generator_costs!A147</f>
        <v>10</v>
      </c>
      <c r="B142" s="12" t="str">
        <f>generator_costs!B147</f>
        <v>Coal_IGCC</v>
      </c>
      <c r="C142" s="12">
        <f>generator_costs!C147</f>
        <v>2010</v>
      </c>
      <c r="D142" s="12">
        <f>generator_costs!I147</f>
        <v>3729300</v>
      </c>
      <c r="E142" s="12">
        <f>generator_costs!J147</f>
        <v>28923</v>
      </c>
      <c r="F142" s="12">
        <f>generator_costs!K147</f>
        <v>6.0822000000000003</v>
      </c>
      <c r="G142" s="12">
        <f>generator_costs!L147</f>
        <v>0</v>
      </c>
    </row>
    <row r="143" spans="1:7">
      <c r="A143" s="12">
        <f>generator_costs!A148</f>
        <v>10</v>
      </c>
      <c r="B143" s="12" t="str">
        <f>generator_costs!B148</f>
        <v>Coal_IGCC</v>
      </c>
      <c r="C143" s="12">
        <f>generator_costs!C148</f>
        <v>2015</v>
      </c>
      <c r="D143" s="12">
        <f>generator_costs!I148</f>
        <v>3729300</v>
      </c>
      <c r="E143" s="12">
        <f>generator_costs!J148</f>
        <v>28923</v>
      </c>
      <c r="F143" s="12">
        <f>generator_costs!K148</f>
        <v>6.0822000000000003</v>
      </c>
      <c r="G143" s="12">
        <f>generator_costs!L148</f>
        <v>0</v>
      </c>
    </row>
    <row r="144" spans="1:7">
      <c r="A144" s="12">
        <f>generator_costs!A149</f>
        <v>10</v>
      </c>
      <c r="B144" s="12" t="str">
        <f>generator_costs!B149</f>
        <v>Coal_IGCC</v>
      </c>
      <c r="C144" s="12">
        <f>generator_costs!C149</f>
        <v>2020</v>
      </c>
      <c r="D144" s="12">
        <f>generator_costs!I149</f>
        <v>3729300</v>
      </c>
      <c r="E144" s="12">
        <f>generator_costs!J149</f>
        <v>28923</v>
      </c>
      <c r="F144" s="12">
        <f>generator_costs!K149</f>
        <v>6.0822000000000003</v>
      </c>
      <c r="G144" s="12">
        <f>generator_costs!L149</f>
        <v>0</v>
      </c>
    </row>
    <row r="145" spans="1:7">
      <c r="A145" s="12">
        <f>generator_costs!A150</f>
        <v>10</v>
      </c>
      <c r="B145" s="12" t="str">
        <f>generator_costs!B150</f>
        <v>Coal_IGCC</v>
      </c>
      <c r="C145" s="12">
        <f>generator_costs!C150</f>
        <v>2025</v>
      </c>
      <c r="D145" s="12">
        <f>generator_costs!I150</f>
        <v>3729300</v>
      </c>
      <c r="E145" s="12">
        <f>generator_costs!J150</f>
        <v>28923</v>
      </c>
      <c r="F145" s="12">
        <f>generator_costs!K150</f>
        <v>6.0822000000000003</v>
      </c>
      <c r="G145" s="12">
        <f>generator_costs!L150</f>
        <v>0</v>
      </c>
    </row>
    <row r="146" spans="1:7">
      <c r="A146" s="12">
        <f>generator_costs!A151</f>
        <v>10</v>
      </c>
      <c r="B146" s="12" t="str">
        <f>generator_costs!B151</f>
        <v>Coal_IGCC</v>
      </c>
      <c r="C146" s="12">
        <f>generator_costs!C151</f>
        <v>2030</v>
      </c>
      <c r="D146" s="12">
        <f>generator_costs!I151</f>
        <v>3729300</v>
      </c>
      <c r="E146" s="12">
        <f>generator_costs!J151</f>
        <v>28923</v>
      </c>
      <c r="F146" s="12">
        <f>generator_costs!K151</f>
        <v>6.0822000000000003</v>
      </c>
      <c r="G146" s="12">
        <f>generator_costs!L151</f>
        <v>0</v>
      </c>
    </row>
    <row r="147" spans="1:7">
      <c r="A147" s="12">
        <f>generator_costs!A152</f>
        <v>10</v>
      </c>
      <c r="B147" s="12" t="str">
        <f>generator_costs!B152</f>
        <v>Coal_IGCC</v>
      </c>
      <c r="C147" s="12">
        <f>generator_costs!C152</f>
        <v>2035</v>
      </c>
      <c r="D147" s="12">
        <f>generator_costs!I152</f>
        <v>3729300</v>
      </c>
      <c r="E147" s="12">
        <f>generator_costs!J152</f>
        <v>28923</v>
      </c>
      <c r="F147" s="12">
        <f>generator_costs!K152</f>
        <v>6.0822000000000003</v>
      </c>
      <c r="G147" s="12">
        <f>generator_costs!L152</f>
        <v>0</v>
      </c>
    </row>
    <row r="148" spans="1:7">
      <c r="A148" s="12">
        <f>generator_costs!A153</f>
        <v>10</v>
      </c>
      <c r="B148" s="12" t="str">
        <f>generator_costs!B153</f>
        <v>Coal_IGCC</v>
      </c>
      <c r="C148" s="12">
        <f>generator_costs!C153</f>
        <v>2040</v>
      </c>
      <c r="D148" s="12">
        <f>generator_costs!I153</f>
        <v>3729300</v>
      </c>
      <c r="E148" s="12">
        <f>generator_costs!J153</f>
        <v>28923</v>
      </c>
      <c r="F148" s="12">
        <f>generator_costs!K153</f>
        <v>6.0822000000000003</v>
      </c>
      <c r="G148" s="12">
        <f>generator_costs!L153</f>
        <v>0</v>
      </c>
    </row>
    <row r="149" spans="1:7">
      <c r="A149" s="12">
        <f>generator_costs!A154</f>
        <v>10</v>
      </c>
      <c r="B149" s="12" t="str">
        <f>generator_costs!B154</f>
        <v>Coal_IGCC</v>
      </c>
      <c r="C149" s="12">
        <f>generator_costs!C154</f>
        <v>2045</v>
      </c>
      <c r="D149" s="12">
        <f>generator_costs!I154</f>
        <v>3729300</v>
      </c>
      <c r="E149" s="12">
        <f>generator_costs!J154</f>
        <v>28923</v>
      </c>
      <c r="F149" s="12">
        <f>generator_costs!K154</f>
        <v>6.0822000000000003</v>
      </c>
      <c r="G149" s="12">
        <f>generator_costs!L154</f>
        <v>0</v>
      </c>
    </row>
    <row r="150" spans="1:7">
      <c r="A150" s="12">
        <f>generator_costs!A155</f>
        <v>10</v>
      </c>
      <c r="B150" s="12" t="str">
        <f>generator_costs!B155</f>
        <v>Coal_IGCC</v>
      </c>
      <c r="C150" s="12">
        <f>generator_costs!C155</f>
        <v>2050</v>
      </c>
      <c r="D150" s="12">
        <f>generator_costs!I155</f>
        <v>3729300</v>
      </c>
      <c r="E150" s="12">
        <f>generator_costs!J155</f>
        <v>28923</v>
      </c>
      <c r="F150" s="12">
        <f>generator_costs!K155</f>
        <v>6.0822000000000003</v>
      </c>
      <c r="G150" s="12">
        <f>generator_costs!L155</f>
        <v>0</v>
      </c>
    </row>
    <row r="151" spans="1:7">
      <c r="A151" s="12">
        <f>generator_costs!A156</f>
        <v>10</v>
      </c>
      <c r="B151" s="12" t="str">
        <f>generator_costs!B156</f>
        <v>Coal_IGCC_CCS</v>
      </c>
      <c r="C151" s="12">
        <f>generator_costs!C156</f>
        <v>2020</v>
      </c>
      <c r="D151" s="12">
        <f>generator_costs!I156</f>
        <v>6138000</v>
      </c>
      <c r="E151" s="12">
        <f>generator_costs!J156</f>
        <v>41292</v>
      </c>
      <c r="F151" s="12">
        <f>generator_costs!K156</f>
        <v>9.8580000000000005</v>
      </c>
      <c r="G151" s="12">
        <f>generator_costs!L156</f>
        <v>0</v>
      </c>
    </row>
    <row r="152" spans="1:7">
      <c r="A152" s="12">
        <f>generator_costs!A157</f>
        <v>10</v>
      </c>
      <c r="B152" s="12" t="str">
        <f>generator_costs!B157</f>
        <v>Coal_IGCC_CCS</v>
      </c>
      <c r="C152" s="12">
        <f>generator_costs!C157</f>
        <v>2025</v>
      </c>
      <c r="D152" s="12">
        <f>generator_costs!I157</f>
        <v>6138000</v>
      </c>
      <c r="E152" s="12">
        <f>generator_costs!J157</f>
        <v>41292</v>
      </c>
      <c r="F152" s="12">
        <f>generator_costs!K157</f>
        <v>9.8580000000000005</v>
      </c>
      <c r="G152" s="12">
        <f>generator_costs!L157</f>
        <v>0</v>
      </c>
    </row>
    <row r="153" spans="1:7">
      <c r="A153" s="12">
        <f>generator_costs!A158</f>
        <v>10</v>
      </c>
      <c r="B153" s="12" t="str">
        <f>generator_costs!B158</f>
        <v>Coal_IGCC_CCS</v>
      </c>
      <c r="C153" s="12">
        <f>generator_costs!C158</f>
        <v>2030</v>
      </c>
      <c r="D153" s="12">
        <f>generator_costs!I158</f>
        <v>6138000</v>
      </c>
      <c r="E153" s="12">
        <f>generator_costs!J158</f>
        <v>41292</v>
      </c>
      <c r="F153" s="12">
        <f>generator_costs!K158</f>
        <v>9.8580000000000005</v>
      </c>
      <c r="G153" s="12">
        <f>generator_costs!L158</f>
        <v>0</v>
      </c>
    </row>
    <row r="154" spans="1:7">
      <c r="A154" s="12">
        <f>generator_costs!A159</f>
        <v>10</v>
      </c>
      <c r="B154" s="12" t="str">
        <f>generator_costs!B159</f>
        <v>Coal_IGCC_CCS</v>
      </c>
      <c r="C154" s="12">
        <f>generator_costs!C159</f>
        <v>2035</v>
      </c>
      <c r="D154" s="12">
        <f>generator_costs!I159</f>
        <v>6138000</v>
      </c>
      <c r="E154" s="12">
        <f>generator_costs!J159</f>
        <v>41292</v>
      </c>
      <c r="F154" s="12">
        <f>generator_costs!K159</f>
        <v>9.8580000000000005</v>
      </c>
      <c r="G154" s="12">
        <f>generator_costs!L159</f>
        <v>0</v>
      </c>
    </row>
    <row r="155" spans="1:7">
      <c r="A155" s="12">
        <f>generator_costs!A160</f>
        <v>10</v>
      </c>
      <c r="B155" s="12" t="str">
        <f>generator_costs!B160</f>
        <v>Coal_IGCC_CCS</v>
      </c>
      <c r="C155" s="12">
        <f>generator_costs!C160</f>
        <v>2040</v>
      </c>
      <c r="D155" s="12">
        <f>generator_costs!I160</f>
        <v>6138000</v>
      </c>
      <c r="E155" s="12">
        <f>generator_costs!J160</f>
        <v>41292</v>
      </c>
      <c r="F155" s="12">
        <f>generator_costs!K160</f>
        <v>9.8580000000000005</v>
      </c>
      <c r="G155" s="12">
        <f>generator_costs!L160</f>
        <v>0</v>
      </c>
    </row>
    <row r="156" spans="1:7">
      <c r="A156" s="12">
        <f>generator_costs!A161</f>
        <v>10</v>
      </c>
      <c r="B156" s="12" t="str">
        <f>generator_costs!B161</f>
        <v>Coal_IGCC_CCS</v>
      </c>
      <c r="C156" s="12">
        <f>generator_costs!C161</f>
        <v>2045</v>
      </c>
      <c r="D156" s="12">
        <f>generator_costs!I161</f>
        <v>6138000</v>
      </c>
      <c r="E156" s="12">
        <f>generator_costs!J161</f>
        <v>41292</v>
      </c>
      <c r="F156" s="12">
        <f>generator_costs!K161</f>
        <v>9.8580000000000005</v>
      </c>
      <c r="G156" s="12">
        <f>generator_costs!L161</f>
        <v>0</v>
      </c>
    </row>
    <row r="157" spans="1:7">
      <c r="A157" s="12">
        <f>generator_costs!A162</f>
        <v>10</v>
      </c>
      <c r="B157" s="12" t="str">
        <f>generator_costs!B162</f>
        <v>Coal_IGCC_CCS</v>
      </c>
      <c r="C157" s="12">
        <f>generator_costs!C162</f>
        <v>2050</v>
      </c>
      <c r="D157" s="12">
        <f>generator_costs!I162</f>
        <v>6138000</v>
      </c>
      <c r="E157" s="12">
        <f>generator_costs!J162</f>
        <v>41292</v>
      </c>
      <c r="F157" s="12">
        <f>generator_costs!K162</f>
        <v>9.8580000000000005</v>
      </c>
      <c r="G157" s="12">
        <f>generator_costs!L162</f>
        <v>0</v>
      </c>
    </row>
    <row r="158" spans="1:7">
      <c r="A158" s="12">
        <f>generator_costs!A163</f>
        <v>10</v>
      </c>
      <c r="B158" s="12" t="str">
        <f>generator_costs!B163</f>
        <v>Biomass_IGCC</v>
      </c>
      <c r="C158" s="12">
        <f>generator_costs!C163</f>
        <v>2010</v>
      </c>
      <c r="D158" s="12">
        <f>generator_costs!I163</f>
        <v>3561900</v>
      </c>
      <c r="E158" s="12">
        <f>generator_costs!J163</f>
        <v>88350</v>
      </c>
      <c r="F158" s="12">
        <f>generator_costs!K163</f>
        <v>13.950000000000001</v>
      </c>
      <c r="G158" s="12">
        <f>generator_costs!L163</f>
        <v>0</v>
      </c>
    </row>
    <row r="159" spans="1:7">
      <c r="A159" s="12">
        <f>generator_costs!A164</f>
        <v>10</v>
      </c>
      <c r="B159" s="12" t="str">
        <f>generator_costs!B164</f>
        <v>Biomass_IGCC</v>
      </c>
      <c r="C159" s="12">
        <f>generator_costs!C164</f>
        <v>2015</v>
      </c>
      <c r="D159" s="12">
        <f>generator_costs!I164</f>
        <v>3561900</v>
      </c>
      <c r="E159" s="12">
        <f>generator_costs!J164</f>
        <v>88350</v>
      </c>
      <c r="F159" s="12">
        <f>generator_costs!K164</f>
        <v>13.950000000000001</v>
      </c>
      <c r="G159" s="12">
        <f>generator_costs!L164</f>
        <v>0</v>
      </c>
    </row>
    <row r="160" spans="1:7">
      <c r="A160" s="12">
        <f>generator_costs!A165</f>
        <v>10</v>
      </c>
      <c r="B160" s="12" t="str">
        <f>generator_costs!B165</f>
        <v>Biomass_IGCC</v>
      </c>
      <c r="C160" s="12">
        <f>generator_costs!C165</f>
        <v>2020</v>
      </c>
      <c r="D160" s="12">
        <f>generator_costs!I165</f>
        <v>3561900</v>
      </c>
      <c r="E160" s="12">
        <f>generator_costs!J165</f>
        <v>88350</v>
      </c>
      <c r="F160" s="12">
        <f>generator_costs!K165</f>
        <v>13.950000000000001</v>
      </c>
      <c r="G160" s="12">
        <f>generator_costs!L165</f>
        <v>0</v>
      </c>
    </row>
    <row r="161" spans="1:7">
      <c r="A161" s="12">
        <f>generator_costs!A166</f>
        <v>10</v>
      </c>
      <c r="B161" s="12" t="str">
        <f>generator_costs!B166</f>
        <v>Biomass_IGCC</v>
      </c>
      <c r="C161" s="12">
        <f>generator_costs!C166</f>
        <v>2025</v>
      </c>
      <c r="D161" s="12">
        <f>generator_costs!I166</f>
        <v>3561900</v>
      </c>
      <c r="E161" s="12">
        <f>generator_costs!J166</f>
        <v>88350</v>
      </c>
      <c r="F161" s="12">
        <f>generator_costs!K166</f>
        <v>13.950000000000001</v>
      </c>
      <c r="G161" s="12">
        <f>generator_costs!L166</f>
        <v>0</v>
      </c>
    </row>
    <row r="162" spans="1:7">
      <c r="A162" s="12">
        <f>generator_costs!A167</f>
        <v>10</v>
      </c>
      <c r="B162" s="12" t="str">
        <f>generator_costs!B167</f>
        <v>Biomass_IGCC</v>
      </c>
      <c r="C162" s="12">
        <f>generator_costs!C167</f>
        <v>2030</v>
      </c>
      <c r="D162" s="12">
        <f>generator_costs!I167</f>
        <v>3561900</v>
      </c>
      <c r="E162" s="12">
        <f>generator_costs!J167</f>
        <v>88350</v>
      </c>
      <c r="F162" s="12">
        <f>generator_costs!K167</f>
        <v>13.950000000000001</v>
      </c>
      <c r="G162" s="12">
        <f>generator_costs!L167</f>
        <v>0</v>
      </c>
    </row>
    <row r="163" spans="1:7">
      <c r="A163" s="12">
        <f>generator_costs!A168</f>
        <v>10</v>
      </c>
      <c r="B163" s="12" t="str">
        <f>generator_costs!B168</f>
        <v>Biomass_IGCC</v>
      </c>
      <c r="C163" s="12">
        <f>generator_costs!C168</f>
        <v>2035</v>
      </c>
      <c r="D163" s="12">
        <f>generator_costs!I168</f>
        <v>3561900</v>
      </c>
      <c r="E163" s="12">
        <f>generator_costs!J168</f>
        <v>88350</v>
      </c>
      <c r="F163" s="12">
        <f>generator_costs!K168</f>
        <v>13.950000000000001</v>
      </c>
      <c r="G163" s="12">
        <f>generator_costs!L168</f>
        <v>0</v>
      </c>
    </row>
    <row r="164" spans="1:7">
      <c r="A164" s="12">
        <f>generator_costs!A169</f>
        <v>10</v>
      </c>
      <c r="B164" s="12" t="str">
        <f>generator_costs!B169</f>
        <v>Biomass_IGCC</v>
      </c>
      <c r="C164" s="12">
        <f>generator_costs!C169</f>
        <v>2040</v>
      </c>
      <c r="D164" s="12">
        <f>generator_costs!I169</f>
        <v>3561900</v>
      </c>
      <c r="E164" s="12">
        <f>generator_costs!J169</f>
        <v>88350</v>
      </c>
      <c r="F164" s="12">
        <f>generator_costs!K169</f>
        <v>13.950000000000001</v>
      </c>
      <c r="G164" s="12">
        <f>generator_costs!L169</f>
        <v>0</v>
      </c>
    </row>
    <row r="165" spans="1:7">
      <c r="A165" s="12">
        <f>generator_costs!A170</f>
        <v>10</v>
      </c>
      <c r="B165" s="12" t="str">
        <f>generator_costs!B170</f>
        <v>Biomass_IGCC</v>
      </c>
      <c r="C165" s="12">
        <f>generator_costs!C170</f>
        <v>2045</v>
      </c>
      <c r="D165" s="12">
        <f>generator_costs!I170</f>
        <v>3561900</v>
      </c>
      <c r="E165" s="12">
        <f>generator_costs!J170</f>
        <v>88350</v>
      </c>
      <c r="F165" s="12">
        <f>generator_costs!K170</f>
        <v>13.950000000000001</v>
      </c>
      <c r="G165" s="12">
        <f>generator_costs!L170</f>
        <v>0</v>
      </c>
    </row>
    <row r="166" spans="1:7">
      <c r="A166" s="12">
        <f>generator_costs!A171</f>
        <v>10</v>
      </c>
      <c r="B166" s="12" t="str">
        <f>generator_costs!B171</f>
        <v>Biomass_IGCC</v>
      </c>
      <c r="C166" s="12">
        <f>generator_costs!C171</f>
        <v>2050</v>
      </c>
      <c r="D166" s="12">
        <f>generator_costs!I171</f>
        <v>3561900</v>
      </c>
      <c r="E166" s="12">
        <f>generator_costs!J171</f>
        <v>88350</v>
      </c>
      <c r="F166" s="12">
        <f>generator_costs!K171</f>
        <v>13.950000000000001</v>
      </c>
      <c r="G166" s="12">
        <f>generator_costs!L171</f>
        <v>0</v>
      </c>
    </row>
    <row r="167" spans="1:7">
      <c r="A167" s="12">
        <f>generator_costs!A172</f>
        <v>10</v>
      </c>
      <c r="B167" s="12" t="str">
        <f>generator_costs!B172</f>
        <v>Biomass_IGCC_CCS</v>
      </c>
      <c r="C167" s="12">
        <f>generator_costs!C172</f>
        <v>2020</v>
      </c>
      <c r="D167" s="12">
        <f>generator_costs!I172</f>
        <v>5970600</v>
      </c>
      <c r="E167" s="12">
        <f>generator_costs!J172</f>
        <v>100719</v>
      </c>
      <c r="F167" s="12">
        <f>generator_costs!K172</f>
        <v>20.13067471698113</v>
      </c>
      <c r="G167" s="12">
        <f>generator_costs!L172</f>
        <v>0</v>
      </c>
    </row>
    <row r="168" spans="1:7">
      <c r="A168" s="12">
        <f>generator_costs!A173</f>
        <v>10</v>
      </c>
      <c r="B168" s="12" t="str">
        <f>generator_costs!B173</f>
        <v>Biomass_IGCC_CCS</v>
      </c>
      <c r="C168" s="12">
        <f>generator_costs!C173</f>
        <v>2025</v>
      </c>
      <c r="D168" s="12">
        <f>generator_costs!I173</f>
        <v>5970600</v>
      </c>
      <c r="E168" s="12">
        <f>generator_costs!J173</f>
        <v>100719</v>
      </c>
      <c r="F168" s="12">
        <f>generator_costs!K173</f>
        <v>20.13067471698113</v>
      </c>
      <c r="G168" s="12">
        <f>generator_costs!L173</f>
        <v>0</v>
      </c>
    </row>
    <row r="169" spans="1:7">
      <c r="A169" s="12">
        <f>generator_costs!A174</f>
        <v>10</v>
      </c>
      <c r="B169" s="12" t="str">
        <f>generator_costs!B174</f>
        <v>Biomass_IGCC_CCS</v>
      </c>
      <c r="C169" s="12">
        <f>generator_costs!C174</f>
        <v>2030</v>
      </c>
      <c r="D169" s="12">
        <f>generator_costs!I174</f>
        <v>5970600</v>
      </c>
      <c r="E169" s="12">
        <f>generator_costs!J174</f>
        <v>100719</v>
      </c>
      <c r="F169" s="12">
        <f>generator_costs!K174</f>
        <v>20.13067471698113</v>
      </c>
      <c r="G169" s="12">
        <f>generator_costs!L174</f>
        <v>0</v>
      </c>
    </row>
    <row r="170" spans="1:7">
      <c r="A170" s="12">
        <f>generator_costs!A175</f>
        <v>10</v>
      </c>
      <c r="B170" s="12" t="str">
        <f>generator_costs!B175</f>
        <v>Biomass_IGCC_CCS</v>
      </c>
      <c r="C170" s="12">
        <f>generator_costs!C175</f>
        <v>2035</v>
      </c>
      <c r="D170" s="12">
        <f>generator_costs!I175</f>
        <v>5970600</v>
      </c>
      <c r="E170" s="12">
        <f>generator_costs!J175</f>
        <v>100719</v>
      </c>
      <c r="F170" s="12">
        <f>generator_costs!K175</f>
        <v>20.13067471698113</v>
      </c>
      <c r="G170" s="12">
        <f>generator_costs!L175</f>
        <v>0</v>
      </c>
    </row>
    <row r="171" spans="1:7">
      <c r="A171" s="12">
        <f>generator_costs!A176</f>
        <v>10</v>
      </c>
      <c r="B171" s="12" t="str">
        <f>generator_costs!B176</f>
        <v>Biomass_IGCC_CCS</v>
      </c>
      <c r="C171" s="12">
        <f>generator_costs!C176</f>
        <v>2040</v>
      </c>
      <c r="D171" s="12">
        <f>generator_costs!I176</f>
        <v>5970600</v>
      </c>
      <c r="E171" s="12">
        <f>generator_costs!J176</f>
        <v>100719</v>
      </c>
      <c r="F171" s="12">
        <f>generator_costs!K176</f>
        <v>20.13067471698113</v>
      </c>
      <c r="G171" s="12">
        <f>generator_costs!L176</f>
        <v>0</v>
      </c>
    </row>
    <row r="172" spans="1:7">
      <c r="A172" s="12">
        <f>generator_costs!A177</f>
        <v>10</v>
      </c>
      <c r="B172" s="12" t="str">
        <f>generator_costs!B177</f>
        <v>Biomass_IGCC_CCS</v>
      </c>
      <c r="C172" s="12">
        <f>generator_costs!C177</f>
        <v>2045</v>
      </c>
      <c r="D172" s="12">
        <f>generator_costs!I177</f>
        <v>5970600</v>
      </c>
      <c r="E172" s="12">
        <f>generator_costs!J177</f>
        <v>100719</v>
      </c>
      <c r="F172" s="12">
        <f>generator_costs!K177</f>
        <v>20.13067471698113</v>
      </c>
      <c r="G172" s="12">
        <f>generator_costs!L177</f>
        <v>0</v>
      </c>
    </row>
    <row r="173" spans="1:7">
      <c r="A173" s="12">
        <f>generator_costs!A178</f>
        <v>10</v>
      </c>
      <c r="B173" s="12" t="str">
        <f>generator_costs!B178</f>
        <v>Biomass_IGCC_CCS</v>
      </c>
      <c r="C173" s="12">
        <f>generator_costs!C178</f>
        <v>2050</v>
      </c>
      <c r="D173" s="12">
        <f>generator_costs!I178</f>
        <v>5970600</v>
      </c>
      <c r="E173" s="12">
        <f>generator_costs!J178</f>
        <v>100719</v>
      </c>
      <c r="F173" s="12">
        <f>generator_costs!K178</f>
        <v>20.13067471698113</v>
      </c>
      <c r="G173" s="12">
        <f>generator_costs!L178</f>
        <v>0</v>
      </c>
    </row>
    <row r="174" spans="1:7">
      <c r="A174" s="12">
        <f>generator_costs!A179</f>
        <v>10</v>
      </c>
      <c r="B174" s="12" t="str">
        <f>generator_costs!B179</f>
        <v>Bio_Solid_Steam_Turbine_EP</v>
      </c>
      <c r="C174" s="12">
        <f>generator_costs!C179</f>
        <v>0</v>
      </c>
      <c r="D174" s="12">
        <f>generator_costs!I179</f>
        <v>3738600</v>
      </c>
      <c r="E174" s="12">
        <f>generator_costs!J179</f>
        <v>88350</v>
      </c>
      <c r="F174" s="12">
        <f>generator_costs!K179</f>
        <v>13.950000000000001</v>
      </c>
      <c r="G174" s="12">
        <f>generator_costs!L179</f>
        <v>0</v>
      </c>
    </row>
    <row r="175" spans="1:7">
      <c r="A175" s="12">
        <f>generator_costs!A180</f>
        <v>10</v>
      </c>
      <c r="B175" s="12" t="str">
        <f>generator_costs!B180</f>
        <v>Bio_Solid_Steam_Turbine_Cogen_EP</v>
      </c>
      <c r="C175" s="12">
        <f>generator_costs!C180</f>
        <v>0</v>
      </c>
      <c r="D175" s="12">
        <f>generator_costs!I180</f>
        <v>2803950</v>
      </c>
      <c r="E175" s="12">
        <f>generator_costs!J180</f>
        <v>66262.5</v>
      </c>
      <c r="F175" s="12">
        <f>generator_costs!K180</f>
        <v>13.950000000000001</v>
      </c>
      <c r="G175" s="12">
        <f>generator_costs!L180</f>
        <v>0</v>
      </c>
    </row>
    <row r="176" spans="1:7">
      <c r="A176" s="12">
        <f>generator_costs!A181</f>
        <v>10</v>
      </c>
      <c r="B176" s="12" t="str">
        <f>generator_costs!B181</f>
        <v>Bio_Solid_Steam_Turbine_Cogen</v>
      </c>
      <c r="C176" s="12">
        <f>generator_costs!C181</f>
        <v>2010</v>
      </c>
      <c r="D176" s="12">
        <f>generator_costs!I181</f>
        <v>2671425</v>
      </c>
      <c r="E176" s="12">
        <f>generator_costs!J181</f>
        <v>66262.5</v>
      </c>
      <c r="F176" s="12">
        <f>generator_costs!K181</f>
        <v>13.950000000000001</v>
      </c>
      <c r="G176" s="12">
        <f>generator_costs!L181</f>
        <v>0</v>
      </c>
    </row>
    <row r="177" spans="1:7">
      <c r="A177" s="12">
        <f>generator_costs!A182</f>
        <v>10</v>
      </c>
      <c r="B177" s="12" t="str">
        <f>generator_costs!B182</f>
        <v>Bio_Solid_Steam_Turbine_Cogen</v>
      </c>
      <c r="C177" s="12">
        <f>generator_costs!C182</f>
        <v>2015</v>
      </c>
      <c r="D177" s="12">
        <f>generator_costs!I182</f>
        <v>2671425</v>
      </c>
      <c r="E177" s="12">
        <f>generator_costs!J182</f>
        <v>66262.5</v>
      </c>
      <c r="F177" s="12">
        <f>generator_costs!K182</f>
        <v>13.950000000000001</v>
      </c>
      <c r="G177" s="12">
        <f>generator_costs!L182</f>
        <v>0</v>
      </c>
    </row>
    <row r="178" spans="1:7">
      <c r="A178" s="12">
        <f>generator_costs!A183</f>
        <v>10</v>
      </c>
      <c r="B178" s="12" t="str">
        <f>generator_costs!B183</f>
        <v>Bio_Solid_Steam_Turbine_Cogen</v>
      </c>
      <c r="C178" s="12">
        <f>generator_costs!C183</f>
        <v>2020</v>
      </c>
      <c r="D178" s="12">
        <f>generator_costs!I183</f>
        <v>2671425</v>
      </c>
      <c r="E178" s="12">
        <f>generator_costs!J183</f>
        <v>66262.5</v>
      </c>
      <c r="F178" s="12">
        <f>generator_costs!K183</f>
        <v>13.950000000000001</v>
      </c>
      <c r="G178" s="12">
        <f>generator_costs!L183</f>
        <v>0</v>
      </c>
    </row>
    <row r="179" spans="1:7">
      <c r="A179" s="12">
        <f>generator_costs!A184</f>
        <v>10</v>
      </c>
      <c r="B179" s="12" t="str">
        <f>generator_costs!B184</f>
        <v>Bio_Solid_Steam_Turbine_Cogen</v>
      </c>
      <c r="C179" s="12">
        <f>generator_costs!C184</f>
        <v>2025</v>
      </c>
      <c r="D179" s="12">
        <f>generator_costs!I184</f>
        <v>2671425</v>
      </c>
      <c r="E179" s="12">
        <f>generator_costs!J184</f>
        <v>66262.5</v>
      </c>
      <c r="F179" s="12">
        <f>generator_costs!K184</f>
        <v>13.950000000000001</v>
      </c>
      <c r="G179" s="12">
        <f>generator_costs!L184</f>
        <v>0</v>
      </c>
    </row>
    <row r="180" spans="1:7">
      <c r="A180" s="12">
        <f>generator_costs!A185</f>
        <v>10</v>
      </c>
      <c r="B180" s="12" t="str">
        <f>generator_costs!B185</f>
        <v>Bio_Solid_Steam_Turbine_Cogen</v>
      </c>
      <c r="C180" s="12">
        <f>generator_costs!C185</f>
        <v>2030</v>
      </c>
      <c r="D180" s="12">
        <f>generator_costs!I185</f>
        <v>2671425</v>
      </c>
      <c r="E180" s="12">
        <f>generator_costs!J185</f>
        <v>66262.5</v>
      </c>
      <c r="F180" s="12">
        <f>generator_costs!K185</f>
        <v>13.950000000000001</v>
      </c>
      <c r="G180" s="12">
        <f>generator_costs!L185</f>
        <v>0</v>
      </c>
    </row>
    <row r="181" spans="1:7">
      <c r="A181" s="12">
        <f>generator_costs!A186</f>
        <v>10</v>
      </c>
      <c r="B181" s="12" t="str">
        <f>generator_costs!B186</f>
        <v>Bio_Solid_Steam_Turbine_Cogen</v>
      </c>
      <c r="C181" s="12">
        <f>generator_costs!C186</f>
        <v>2035</v>
      </c>
      <c r="D181" s="12">
        <f>generator_costs!I186</f>
        <v>2671425</v>
      </c>
      <c r="E181" s="12">
        <f>generator_costs!J186</f>
        <v>66262.5</v>
      </c>
      <c r="F181" s="12">
        <f>generator_costs!K186</f>
        <v>13.950000000000001</v>
      </c>
      <c r="G181" s="12">
        <f>generator_costs!L186</f>
        <v>0</v>
      </c>
    </row>
    <row r="182" spans="1:7">
      <c r="A182" s="12">
        <f>generator_costs!A187</f>
        <v>10</v>
      </c>
      <c r="B182" s="12" t="str">
        <f>generator_costs!B187</f>
        <v>Bio_Solid_Steam_Turbine_Cogen</v>
      </c>
      <c r="C182" s="12">
        <f>generator_costs!C187</f>
        <v>2040</v>
      </c>
      <c r="D182" s="12">
        <f>generator_costs!I187</f>
        <v>2671425</v>
      </c>
      <c r="E182" s="12">
        <f>generator_costs!J187</f>
        <v>66262.5</v>
      </c>
      <c r="F182" s="12">
        <f>generator_costs!K187</f>
        <v>13.950000000000001</v>
      </c>
      <c r="G182" s="12">
        <f>generator_costs!L187</f>
        <v>0</v>
      </c>
    </row>
    <row r="183" spans="1:7">
      <c r="A183" s="12">
        <f>generator_costs!A188</f>
        <v>10</v>
      </c>
      <c r="B183" s="12" t="str">
        <f>generator_costs!B188</f>
        <v>Bio_Solid_Steam_Turbine_Cogen</v>
      </c>
      <c r="C183" s="12">
        <f>generator_costs!C188</f>
        <v>2045</v>
      </c>
      <c r="D183" s="12">
        <f>generator_costs!I188</f>
        <v>2671425</v>
      </c>
      <c r="E183" s="12">
        <f>generator_costs!J188</f>
        <v>66262.5</v>
      </c>
      <c r="F183" s="12">
        <f>generator_costs!K188</f>
        <v>13.950000000000001</v>
      </c>
      <c r="G183" s="12">
        <f>generator_costs!L188</f>
        <v>0</v>
      </c>
    </row>
    <row r="184" spans="1:7">
      <c r="A184" s="12">
        <f>generator_costs!A189</f>
        <v>10</v>
      </c>
      <c r="B184" s="12" t="str">
        <f>generator_costs!B189</f>
        <v>Bio_Solid_Steam_Turbine_Cogen</v>
      </c>
      <c r="C184" s="12">
        <f>generator_costs!C189</f>
        <v>2050</v>
      </c>
      <c r="D184" s="12">
        <f>generator_costs!I189</f>
        <v>2671425</v>
      </c>
      <c r="E184" s="12">
        <f>generator_costs!J189</f>
        <v>66262.5</v>
      </c>
      <c r="F184" s="12">
        <f>generator_costs!K189</f>
        <v>13.950000000000001</v>
      </c>
      <c r="G184" s="12">
        <f>generator_costs!L189</f>
        <v>0</v>
      </c>
    </row>
    <row r="185" spans="1:7">
      <c r="A185" s="12">
        <f>generator_costs!A190</f>
        <v>10</v>
      </c>
      <c r="B185" s="12" t="str">
        <f>generator_costs!B190</f>
        <v>Bio_Solid_Steam_Turbine_Cogen_CCS</v>
      </c>
      <c r="C185" s="12">
        <f>generator_costs!C190</f>
        <v>2020</v>
      </c>
      <c r="D185" s="12">
        <f>generator_costs!I190</f>
        <v>4477950</v>
      </c>
      <c r="E185" s="12">
        <f>generator_costs!J190</f>
        <v>75539.25</v>
      </c>
      <c r="F185" s="12">
        <f>generator_costs!K190</f>
        <v>20.13067471698113</v>
      </c>
      <c r="G185" s="12">
        <f>generator_costs!L190</f>
        <v>0</v>
      </c>
    </row>
    <row r="186" spans="1:7">
      <c r="A186" s="12">
        <f>generator_costs!A191</f>
        <v>10</v>
      </c>
      <c r="B186" s="12" t="str">
        <f>generator_costs!B191</f>
        <v>Bio_Solid_Steam_Turbine_Cogen_CCS</v>
      </c>
      <c r="C186" s="12">
        <f>generator_costs!C191</f>
        <v>2025</v>
      </c>
      <c r="D186" s="12">
        <f>generator_costs!I191</f>
        <v>4477950</v>
      </c>
      <c r="E186" s="12">
        <f>generator_costs!J191</f>
        <v>75539.25</v>
      </c>
      <c r="F186" s="12">
        <f>generator_costs!K191</f>
        <v>20.13067471698113</v>
      </c>
      <c r="G186" s="12">
        <f>generator_costs!L191</f>
        <v>0</v>
      </c>
    </row>
    <row r="187" spans="1:7">
      <c r="A187" s="12">
        <f>generator_costs!A192</f>
        <v>10</v>
      </c>
      <c r="B187" s="12" t="str">
        <f>generator_costs!B192</f>
        <v>Bio_Solid_Steam_Turbine_Cogen_CCS</v>
      </c>
      <c r="C187" s="12">
        <f>generator_costs!C192</f>
        <v>2030</v>
      </c>
      <c r="D187" s="12">
        <f>generator_costs!I192</f>
        <v>4477950</v>
      </c>
      <c r="E187" s="12">
        <f>generator_costs!J192</f>
        <v>75539.25</v>
      </c>
      <c r="F187" s="12">
        <f>generator_costs!K192</f>
        <v>20.13067471698113</v>
      </c>
      <c r="G187" s="12">
        <f>generator_costs!L192</f>
        <v>0</v>
      </c>
    </row>
    <row r="188" spans="1:7">
      <c r="A188" s="12">
        <f>generator_costs!A193</f>
        <v>10</v>
      </c>
      <c r="B188" s="12" t="str">
        <f>generator_costs!B193</f>
        <v>Bio_Solid_Steam_Turbine_Cogen_CCS</v>
      </c>
      <c r="C188" s="12">
        <f>generator_costs!C193</f>
        <v>2035</v>
      </c>
      <c r="D188" s="12">
        <f>generator_costs!I193</f>
        <v>4477950</v>
      </c>
      <c r="E188" s="12">
        <f>generator_costs!J193</f>
        <v>75539.25</v>
      </c>
      <c r="F188" s="12">
        <f>generator_costs!K193</f>
        <v>20.13067471698113</v>
      </c>
      <c r="G188" s="12">
        <f>generator_costs!L193</f>
        <v>0</v>
      </c>
    </row>
    <row r="189" spans="1:7">
      <c r="A189" s="12">
        <f>generator_costs!A194</f>
        <v>10</v>
      </c>
      <c r="B189" s="12" t="str">
        <f>generator_costs!B194</f>
        <v>Bio_Solid_Steam_Turbine_Cogen_CCS</v>
      </c>
      <c r="C189" s="12">
        <f>generator_costs!C194</f>
        <v>2040</v>
      </c>
      <c r="D189" s="12">
        <f>generator_costs!I194</f>
        <v>4477950</v>
      </c>
      <c r="E189" s="12">
        <f>generator_costs!J194</f>
        <v>75539.25</v>
      </c>
      <c r="F189" s="12">
        <f>generator_costs!K194</f>
        <v>20.13067471698113</v>
      </c>
      <c r="G189" s="12">
        <f>generator_costs!L194</f>
        <v>0</v>
      </c>
    </row>
    <row r="190" spans="1:7">
      <c r="A190" s="12">
        <f>generator_costs!A195</f>
        <v>10</v>
      </c>
      <c r="B190" s="12" t="str">
        <f>generator_costs!B195</f>
        <v>Bio_Solid_Steam_Turbine_Cogen_CCS</v>
      </c>
      <c r="C190" s="12">
        <f>generator_costs!C195</f>
        <v>2045</v>
      </c>
      <c r="D190" s="12">
        <f>generator_costs!I195</f>
        <v>4477950</v>
      </c>
      <c r="E190" s="12">
        <f>generator_costs!J195</f>
        <v>75539.25</v>
      </c>
      <c r="F190" s="12">
        <f>generator_costs!K195</f>
        <v>20.13067471698113</v>
      </c>
      <c r="G190" s="12">
        <f>generator_costs!L195</f>
        <v>0</v>
      </c>
    </row>
    <row r="191" spans="1:7">
      <c r="A191" s="12">
        <f>generator_costs!A196</f>
        <v>10</v>
      </c>
      <c r="B191" s="12" t="str">
        <f>generator_costs!B196</f>
        <v>Bio_Solid_Steam_Turbine_Cogen_CCS</v>
      </c>
      <c r="C191" s="12">
        <f>generator_costs!C196</f>
        <v>2050</v>
      </c>
      <c r="D191" s="12">
        <f>generator_costs!I196</f>
        <v>4477950</v>
      </c>
      <c r="E191" s="12">
        <f>generator_costs!J196</f>
        <v>75539.25</v>
      </c>
      <c r="F191" s="12">
        <f>generator_costs!K196</f>
        <v>20.13067471698113</v>
      </c>
      <c r="G191" s="12">
        <f>generator_costs!L196</f>
        <v>0</v>
      </c>
    </row>
    <row r="192" spans="1:7">
      <c r="A192" s="12">
        <f>generator_costs!A197</f>
        <v>10</v>
      </c>
      <c r="B192" s="12" t="str">
        <f>generator_costs!B197</f>
        <v>Bio_Gas</v>
      </c>
      <c r="C192" s="12">
        <f>generator_costs!C197</f>
        <v>2010</v>
      </c>
      <c r="D192" s="12">
        <f>generator_costs!I197</f>
        <v>1754331.5</v>
      </c>
      <c r="E192" s="12">
        <f>generator_costs!J197</f>
        <v>53317.020000000004</v>
      </c>
      <c r="F192" s="12">
        <f>generator_costs!K197</f>
        <v>13.28345</v>
      </c>
      <c r="G192" s="12">
        <f>generator_costs!L197</f>
        <v>0</v>
      </c>
    </row>
    <row r="193" spans="1:7">
      <c r="A193" s="12">
        <f>generator_costs!A198</f>
        <v>10</v>
      </c>
      <c r="B193" s="12" t="str">
        <f>generator_costs!B198</f>
        <v>Bio_Gas</v>
      </c>
      <c r="C193" s="12">
        <f>generator_costs!C198</f>
        <v>2015</v>
      </c>
      <c r="D193" s="12">
        <f>generator_costs!I198</f>
        <v>1754331.5</v>
      </c>
      <c r="E193" s="12">
        <f>generator_costs!J198</f>
        <v>53317.020000000004</v>
      </c>
      <c r="F193" s="12">
        <f>generator_costs!K198</f>
        <v>13.28345</v>
      </c>
      <c r="G193" s="12">
        <f>generator_costs!L198</f>
        <v>0</v>
      </c>
    </row>
    <row r="194" spans="1:7">
      <c r="A194" s="12">
        <f>generator_costs!A199</f>
        <v>10</v>
      </c>
      <c r="B194" s="12" t="str">
        <f>generator_costs!B199</f>
        <v>Bio_Gas</v>
      </c>
      <c r="C194" s="12">
        <f>generator_costs!C199</f>
        <v>2020</v>
      </c>
      <c r="D194" s="12">
        <f>generator_costs!I199</f>
        <v>1754331.5</v>
      </c>
      <c r="E194" s="12">
        <f>generator_costs!J199</f>
        <v>53317.020000000004</v>
      </c>
      <c r="F194" s="12">
        <f>generator_costs!K199</f>
        <v>13.28345</v>
      </c>
      <c r="G194" s="12">
        <f>generator_costs!L199</f>
        <v>0</v>
      </c>
    </row>
    <row r="195" spans="1:7">
      <c r="A195" s="12">
        <f>generator_costs!A200</f>
        <v>10</v>
      </c>
      <c r="B195" s="12" t="str">
        <f>generator_costs!B200</f>
        <v>Bio_Gas</v>
      </c>
      <c r="C195" s="12">
        <f>generator_costs!C200</f>
        <v>2025</v>
      </c>
      <c r="D195" s="12">
        <f>generator_costs!I200</f>
        <v>1754331.5</v>
      </c>
      <c r="E195" s="12">
        <f>generator_costs!J200</f>
        <v>53317.020000000004</v>
      </c>
      <c r="F195" s="12">
        <f>generator_costs!K200</f>
        <v>13.28345</v>
      </c>
      <c r="G195" s="12">
        <f>generator_costs!L200</f>
        <v>0</v>
      </c>
    </row>
    <row r="196" spans="1:7">
      <c r="A196" s="12">
        <f>generator_costs!A201</f>
        <v>10</v>
      </c>
      <c r="B196" s="12" t="str">
        <f>generator_costs!B201</f>
        <v>Bio_Gas</v>
      </c>
      <c r="C196" s="12">
        <f>generator_costs!C201</f>
        <v>2030</v>
      </c>
      <c r="D196" s="12">
        <f>generator_costs!I201</f>
        <v>1754331.5</v>
      </c>
      <c r="E196" s="12">
        <f>generator_costs!J201</f>
        <v>53317.020000000004</v>
      </c>
      <c r="F196" s="12">
        <f>generator_costs!K201</f>
        <v>13.28345</v>
      </c>
      <c r="G196" s="12">
        <f>generator_costs!L201</f>
        <v>0</v>
      </c>
    </row>
    <row r="197" spans="1:7">
      <c r="A197" s="12">
        <f>generator_costs!A202</f>
        <v>10</v>
      </c>
      <c r="B197" s="12" t="str">
        <f>generator_costs!B202</f>
        <v>Bio_Gas</v>
      </c>
      <c r="C197" s="12">
        <f>generator_costs!C202</f>
        <v>2035</v>
      </c>
      <c r="D197" s="12">
        <f>generator_costs!I202</f>
        <v>1754331.5</v>
      </c>
      <c r="E197" s="12">
        <f>generator_costs!J202</f>
        <v>53317.020000000004</v>
      </c>
      <c r="F197" s="12">
        <f>generator_costs!K202</f>
        <v>13.28345</v>
      </c>
      <c r="G197" s="12">
        <f>generator_costs!L202</f>
        <v>0</v>
      </c>
    </row>
    <row r="198" spans="1:7">
      <c r="A198" s="12">
        <f>generator_costs!A203</f>
        <v>10</v>
      </c>
      <c r="B198" s="12" t="str">
        <f>generator_costs!B203</f>
        <v>Bio_Gas</v>
      </c>
      <c r="C198" s="12">
        <f>generator_costs!C203</f>
        <v>2040</v>
      </c>
      <c r="D198" s="12">
        <f>generator_costs!I203</f>
        <v>1754331.5</v>
      </c>
      <c r="E198" s="12">
        <f>generator_costs!J203</f>
        <v>53317.020000000004</v>
      </c>
      <c r="F198" s="12">
        <f>generator_costs!K203</f>
        <v>13.28345</v>
      </c>
      <c r="G198" s="12">
        <f>generator_costs!L203</f>
        <v>0</v>
      </c>
    </row>
    <row r="199" spans="1:7">
      <c r="A199" s="12">
        <f>generator_costs!A204</f>
        <v>10</v>
      </c>
      <c r="B199" s="12" t="str">
        <f>generator_costs!B204</f>
        <v>Bio_Gas</v>
      </c>
      <c r="C199" s="12">
        <f>generator_costs!C204</f>
        <v>2045</v>
      </c>
      <c r="D199" s="12">
        <f>generator_costs!I204</f>
        <v>1754331.5</v>
      </c>
      <c r="E199" s="12">
        <f>generator_costs!J204</f>
        <v>53317.020000000004</v>
      </c>
      <c r="F199" s="12">
        <f>generator_costs!K204</f>
        <v>13.28345</v>
      </c>
      <c r="G199" s="12">
        <f>generator_costs!L204</f>
        <v>0</v>
      </c>
    </row>
    <row r="200" spans="1:7">
      <c r="A200" s="12">
        <f>generator_costs!A205</f>
        <v>10</v>
      </c>
      <c r="B200" s="12" t="str">
        <f>generator_costs!B205</f>
        <v>Bio_Gas</v>
      </c>
      <c r="C200" s="12">
        <f>generator_costs!C205</f>
        <v>2050</v>
      </c>
      <c r="D200" s="12">
        <f>generator_costs!I205</f>
        <v>1754331.5</v>
      </c>
      <c r="E200" s="12">
        <f>generator_costs!J205</f>
        <v>53317.020000000004</v>
      </c>
      <c r="F200" s="12">
        <f>generator_costs!K205</f>
        <v>13.28345</v>
      </c>
      <c r="G200" s="12">
        <f>generator_costs!L205</f>
        <v>0</v>
      </c>
    </row>
    <row r="201" spans="1:7">
      <c r="A201" s="12">
        <f>generator_costs!A206</f>
        <v>10</v>
      </c>
      <c r="B201" s="12" t="str">
        <f>generator_costs!B206</f>
        <v>Bio_Gas_Internal_Combustion_Engine_Cogen</v>
      </c>
      <c r="C201" s="12">
        <f>generator_costs!C206</f>
        <v>2010</v>
      </c>
      <c r="D201" s="12">
        <f>generator_costs!I206</f>
        <v>1315748.625</v>
      </c>
      <c r="E201" s="12">
        <f>generator_costs!J206</f>
        <v>39987.764999999999</v>
      </c>
      <c r="F201" s="12">
        <f>generator_costs!K206</f>
        <v>13.28345</v>
      </c>
      <c r="G201" s="12">
        <f>generator_costs!L206</f>
        <v>0</v>
      </c>
    </row>
    <row r="202" spans="1:7">
      <c r="A202" s="12">
        <f>generator_costs!A207</f>
        <v>10</v>
      </c>
      <c r="B202" s="12" t="str">
        <f>generator_costs!B207</f>
        <v>Bio_Gas_Internal_Combustion_Engine_Cogen</v>
      </c>
      <c r="C202" s="12">
        <f>generator_costs!C207</f>
        <v>2015</v>
      </c>
      <c r="D202" s="12">
        <f>generator_costs!I207</f>
        <v>1315748.625</v>
      </c>
      <c r="E202" s="12">
        <f>generator_costs!J207</f>
        <v>39987.764999999999</v>
      </c>
      <c r="F202" s="12">
        <f>generator_costs!K207</f>
        <v>13.28345</v>
      </c>
      <c r="G202" s="12">
        <f>generator_costs!L207</f>
        <v>0</v>
      </c>
    </row>
    <row r="203" spans="1:7">
      <c r="A203" s="12">
        <f>generator_costs!A208</f>
        <v>10</v>
      </c>
      <c r="B203" s="12" t="str">
        <f>generator_costs!B208</f>
        <v>Bio_Gas_Internal_Combustion_Engine_Cogen</v>
      </c>
      <c r="C203" s="12">
        <f>generator_costs!C208</f>
        <v>2020</v>
      </c>
      <c r="D203" s="12">
        <f>generator_costs!I208</f>
        <v>1315748.625</v>
      </c>
      <c r="E203" s="12">
        <f>generator_costs!J208</f>
        <v>39987.764999999999</v>
      </c>
      <c r="F203" s="12">
        <f>generator_costs!K208</f>
        <v>13.28345</v>
      </c>
      <c r="G203" s="12">
        <f>generator_costs!L208</f>
        <v>0</v>
      </c>
    </row>
    <row r="204" spans="1:7">
      <c r="A204" s="12">
        <f>generator_costs!A209</f>
        <v>10</v>
      </c>
      <c r="B204" s="12" t="str">
        <f>generator_costs!B209</f>
        <v>Bio_Gas_Internal_Combustion_Engine_Cogen</v>
      </c>
      <c r="C204" s="12">
        <f>generator_costs!C209</f>
        <v>2025</v>
      </c>
      <c r="D204" s="12">
        <f>generator_costs!I209</f>
        <v>1315748.625</v>
      </c>
      <c r="E204" s="12">
        <f>generator_costs!J209</f>
        <v>39987.764999999999</v>
      </c>
      <c r="F204" s="12">
        <f>generator_costs!K209</f>
        <v>13.28345</v>
      </c>
      <c r="G204" s="12">
        <f>generator_costs!L209</f>
        <v>0</v>
      </c>
    </row>
    <row r="205" spans="1:7">
      <c r="A205" s="12">
        <f>generator_costs!A210</f>
        <v>10</v>
      </c>
      <c r="B205" s="12" t="str">
        <f>generator_costs!B210</f>
        <v>Bio_Gas_Internal_Combustion_Engine_Cogen</v>
      </c>
      <c r="C205" s="12">
        <f>generator_costs!C210</f>
        <v>2030</v>
      </c>
      <c r="D205" s="12">
        <f>generator_costs!I210</f>
        <v>1315748.625</v>
      </c>
      <c r="E205" s="12">
        <f>generator_costs!J210</f>
        <v>39987.764999999999</v>
      </c>
      <c r="F205" s="12">
        <f>generator_costs!K210</f>
        <v>13.28345</v>
      </c>
      <c r="G205" s="12">
        <f>generator_costs!L210</f>
        <v>0</v>
      </c>
    </row>
    <row r="206" spans="1:7">
      <c r="A206" s="12">
        <f>generator_costs!A211</f>
        <v>10</v>
      </c>
      <c r="B206" s="12" t="str">
        <f>generator_costs!B211</f>
        <v>Bio_Gas_Internal_Combustion_Engine_Cogen</v>
      </c>
      <c r="C206" s="12">
        <f>generator_costs!C211</f>
        <v>2035</v>
      </c>
      <c r="D206" s="12">
        <f>generator_costs!I211</f>
        <v>1315748.625</v>
      </c>
      <c r="E206" s="12">
        <f>generator_costs!J211</f>
        <v>39987.764999999999</v>
      </c>
      <c r="F206" s="12">
        <f>generator_costs!K211</f>
        <v>13.28345</v>
      </c>
      <c r="G206" s="12">
        <f>generator_costs!L211</f>
        <v>0</v>
      </c>
    </row>
    <row r="207" spans="1:7">
      <c r="A207" s="12">
        <f>generator_costs!A212</f>
        <v>10</v>
      </c>
      <c r="B207" s="12" t="str">
        <f>generator_costs!B212</f>
        <v>Bio_Gas_Internal_Combustion_Engine_Cogen</v>
      </c>
      <c r="C207" s="12">
        <f>generator_costs!C212</f>
        <v>2040</v>
      </c>
      <c r="D207" s="12">
        <f>generator_costs!I212</f>
        <v>1315748.625</v>
      </c>
      <c r="E207" s="12">
        <f>generator_costs!J212</f>
        <v>39987.764999999999</v>
      </c>
      <c r="F207" s="12">
        <f>generator_costs!K212</f>
        <v>13.28345</v>
      </c>
      <c r="G207" s="12">
        <f>generator_costs!L212</f>
        <v>0</v>
      </c>
    </row>
    <row r="208" spans="1:7">
      <c r="A208" s="12">
        <f>generator_costs!A213</f>
        <v>10</v>
      </c>
      <c r="B208" s="12" t="str">
        <f>generator_costs!B213</f>
        <v>Bio_Gas_Internal_Combustion_Engine_Cogen</v>
      </c>
      <c r="C208" s="12">
        <f>generator_costs!C213</f>
        <v>2045</v>
      </c>
      <c r="D208" s="12">
        <f>generator_costs!I213</f>
        <v>1315748.625</v>
      </c>
      <c r="E208" s="12">
        <f>generator_costs!J213</f>
        <v>39987.764999999999</v>
      </c>
      <c r="F208" s="12">
        <f>generator_costs!K213</f>
        <v>13.28345</v>
      </c>
      <c r="G208" s="12">
        <f>generator_costs!L213</f>
        <v>0</v>
      </c>
    </row>
    <row r="209" spans="1:7">
      <c r="A209" s="12">
        <f>generator_costs!A214</f>
        <v>10</v>
      </c>
      <c r="B209" s="12" t="str">
        <f>generator_costs!B214</f>
        <v>Bio_Gas_Internal_Combustion_Engine_Cogen</v>
      </c>
      <c r="C209" s="12">
        <f>generator_costs!C214</f>
        <v>2050</v>
      </c>
      <c r="D209" s="12">
        <f>generator_costs!I214</f>
        <v>1315748.625</v>
      </c>
      <c r="E209" s="12">
        <f>generator_costs!J214</f>
        <v>39987.764999999999</v>
      </c>
      <c r="F209" s="12">
        <f>generator_costs!K214</f>
        <v>13.28345</v>
      </c>
      <c r="G209" s="12">
        <f>generator_costs!L214</f>
        <v>0</v>
      </c>
    </row>
    <row r="210" spans="1:7">
      <c r="A210" s="12">
        <f>generator_costs!A215</f>
        <v>10</v>
      </c>
      <c r="B210" s="12" t="str">
        <f>generator_costs!B215</f>
        <v>Bio_Gas_Internal_Combustion_Engine_EP</v>
      </c>
      <c r="C210" s="12">
        <f>generator_costs!C215</f>
        <v>0</v>
      </c>
      <c r="D210" s="12">
        <f>generator_costs!I215</f>
        <v>1754331.5</v>
      </c>
      <c r="E210" s="12">
        <f>generator_costs!J215</f>
        <v>53317.020000000004</v>
      </c>
      <c r="F210" s="12">
        <f>generator_costs!K215</f>
        <v>13.28345</v>
      </c>
      <c r="G210" s="12">
        <f>generator_costs!L215</f>
        <v>0</v>
      </c>
    </row>
    <row r="211" spans="1:7">
      <c r="A211" s="12">
        <f>generator_costs!A216</f>
        <v>10</v>
      </c>
      <c r="B211" s="12" t="str">
        <f>generator_costs!B216</f>
        <v>Bio_Gas_Internal_Combustion_Engine_Cogen_EP</v>
      </c>
      <c r="C211" s="12">
        <f>generator_costs!C216</f>
        <v>0</v>
      </c>
      <c r="D211" s="12">
        <f>generator_costs!I216</f>
        <v>1315748.625</v>
      </c>
      <c r="E211" s="12">
        <f>generator_costs!J216</f>
        <v>39987.764999999999</v>
      </c>
      <c r="F211" s="12">
        <f>generator_costs!K216</f>
        <v>13.28345</v>
      </c>
      <c r="G211" s="12">
        <f>generator_costs!L216</f>
        <v>0</v>
      </c>
    </row>
    <row r="212" spans="1:7">
      <c r="A212" s="12">
        <f>generator_costs!A217</f>
        <v>10</v>
      </c>
      <c r="B212" s="12" t="str">
        <f>generator_costs!B217</f>
        <v>Bio_Gas_Steam_Turbine_EP</v>
      </c>
      <c r="C212" s="12">
        <f>generator_costs!C217</f>
        <v>0</v>
      </c>
      <c r="D212" s="12">
        <f>generator_costs!I217</f>
        <v>1592789.9</v>
      </c>
      <c r="E212" s="12">
        <f>generator_costs!J217</f>
        <v>77926.373999999996</v>
      </c>
      <c r="F212" s="12">
        <f>generator_costs!K217</f>
        <v>13.950000000000001</v>
      </c>
      <c r="G212" s="12">
        <f>generator_costs!L217</f>
        <v>0</v>
      </c>
    </row>
    <row r="213" spans="1:7">
      <c r="A213" s="12">
        <f>generator_costs!A218</f>
        <v>10</v>
      </c>
      <c r="B213" s="12" t="str">
        <f>generator_costs!B218</f>
        <v>Bio_Liquid_Steam_Turbine_Cogen_EP</v>
      </c>
      <c r="C213" s="12">
        <f>generator_costs!C218</f>
        <v>0</v>
      </c>
      <c r="D213" s="12">
        <f>generator_costs!I218</f>
        <v>2803950</v>
      </c>
      <c r="E213" s="12">
        <f>generator_costs!J218</f>
        <v>66262.5</v>
      </c>
      <c r="F213" s="12">
        <f>generator_costs!K218</f>
        <v>13.950000000000001</v>
      </c>
      <c r="G213" s="12">
        <f>generator_costs!L218</f>
        <v>0</v>
      </c>
    </row>
    <row r="214" spans="1:7">
      <c r="A214" s="12">
        <f>generator_costs!A219</f>
        <v>10</v>
      </c>
      <c r="B214" s="12" t="str">
        <f>generator_costs!B219</f>
        <v>Bio_Liquid_Steam_Turbine_Cogen</v>
      </c>
      <c r="C214" s="12">
        <f>generator_costs!C219</f>
        <v>2010</v>
      </c>
      <c r="D214" s="12">
        <f>generator_costs!I219</f>
        <v>2671425</v>
      </c>
      <c r="E214" s="12">
        <f>generator_costs!J219</f>
        <v>66262.5</v>
      </c>
      <c r="F214" s="12">
        <f>generator_costs!K219</f>
        <v>13.950000000000001</v>
      </c>
      <c r="G214" s="12">
        <f>generator_costs!L219</f>
        <v>0</v>
      </c>
    </row>
    <row r="215" spans="1:7">
      <c r="A215" s="12">
        <f>generator_costs!A220</f>
        <v>10</v>
      </c>
      <c r="B215" s="12" t="str">
        <f>generator_costs!B220</f>
        <v>Bio_Liquid_Steam_Turbine_Cogen</v>
      </c>
      <c r="C215" s="12">
        <f>generator_costs!C220</f>
        <v>2015</v>
      </c>
      <c r="D215" s="12">
        <f>generator_costs!I220</f>
        <v>2671425</v>
      </c>
      <c r="E215" s="12">
        <f>generator_costs!J220</f>
        <v>66262.5</v>
      </c>
      <c r="F215" s="12">
        <f>generator_costs!K220</f>
        <v>13.950000000000001</v>
      </c>
      <c r="G215" s="12">
        <f>generator_costs!L220</f>
        <v>0</v>
      </c>
    </row>
    <row r="216" spans="1:7">
      <c r="A216" s="12">
        <f>generator_costs!A221</f>
        <v>10</v>
      </c>
      <c r="B216" s="12" t="str">
        <f>generator_costs!B221</f>
        <v>Bio_Liquid_Steam_Turbine_Cogen</v>
      </c>
      <c r="C216" s="12">
        <f>generator_costs!C221</f>
        <v>2020</v>
      </c>
      <c r="D216" s="12">
        <f>generator_costs!I221</f>
        <v>2671425</v>
      </c>
      <c r="E216" s="12">
        <f>generator_costs!J221</f>
        <v>66262.5</v>
      </c>
      <c r="F216" s="12">
        <f>generator_costs!K221</f>
        <v>13.950000000000001</v>
      </c>
      <c r="G216" s="12">
        <f>generator_costs!L221</f>
        <v>0</v>
      </c>
    </row>
    <row r="217" spans="1:7">
      <c r="A217" s="12">
        <f>generator_costs!A222</f>
        <v>10</v>
      </c>
      <c r="B217" s="12" t="str">
        <f>generator_costs!B222</f>
        <v>Bio_Liquid_Steam_Turbine_Cogen</v>
      </c>
      <c r="C217" s="12">
        <f>generator_costs!C222</f>
        <v>2025</v>
      </c>
      <c r="D217" s="12">
        <f>generator_costs!I222</f>
        <v>2671425</v>
      </c>
      <c r="E217" s="12">
        <f>generator_costs!J222</f>
        <v>66262.5</v>
      </c>
      <c r="F217" s="12">
        <f>generator_costs!K222</f>
        <v>13.950000000000001</v>
      </c>
      <c r="G217" s="12">
        <f>generator_costs!L222</f>
        <v>0</v>
      </c>
    </row>
    <row r="218" spans="1:7">
      <c r="A218" s="12">
        <f>generator_costs!A223</f>
        <v>10</v>
      </c>
      <c r="B218" s="12" t="str">
        <f>generator_costs!B223</f>
        <v>Bio_Liquid_Steam_Turbine_Cogen</v>
      </c>
      <c r="C218" s="12">
        <f>generator_costs!C223</f>
        <v>2030</v>
      </c>
      <c r="D218" s="12">
        <f>generator_costs!I223</f>
        <v>2671425</v>
      </c>
      <c r="E218" s="12">
        <f>generator_costs!J223</f>
        <v>66262.5</v>
      </c>
      <c r="F218" s="12">
        <f>generator_costs!K223</f>
        <v>13.950000000000001</v>
      </c>
      <c r="G218" s="12">
        <f>generator_costs!L223</f>
        <v>0</v>
      </c>
    </row>
    <row r="219" spans="1:7">
      <c r="A219" s="12">
        <f>generator_costs!A224</f>
        <v>10</v>
      </c>
      <c r="B219" s="12" t="str">
        <f>generator_costs!B224</f>
        <v>Bio_Liquid_Steam_Turbine_Cogen</v>
      </c>
      <c r="C219" s="12">
        <f>generator_costs!C224</f>
        <v>2035</v>
      </c>
      <c r="D219" s="12">
        <f>generator_costs!I224</f>
        <v>2671425</v>
      </c>
      <c r="E219" s="12">
        <f>generator_costs!J224</f>
        <v>66262.5</v>
      </c>
      <c r="F219" s="12">
        <f>generator_costs!K224</f>
        <v>13.950000000000001</v>
      </c>
      <c r="G219" s="12">
        <f>generator_costs!L224</f>
        <v>0</v>
      </c>
    </row>
    <row r="220" spans="1:7">
      <c r="A220" s="12">
        <f>generator_costs!A225</f>
        <v>10</v>
      </c>
      <c r="B220" s="12" t="str">
        <f>generator_costs!B225</f>
        <v>Bio_Liquid_Steam_Turbine_Cogen</v>
      </c>
      <c r="C220" s="12">
        <f>generator_costs!C225</f>
        <v>2040</v>
      </c>
      <c r="D220" s="12">
        <f>generator_costs!I225</f>
        <v>2671425</v>
      </c>
      <c r="E220" s="12">
        <f>generator_costs!J225</f>
        <v>66262.5</v>
      </c>
      <c r="F220" s="12">
        <f>generator_costs!K225</f>
        <v>13.950000000000001</v>
      </c>
      <c r="G220" s="12">
        <f>generator_costs!L225</f>
        <v>0</v>
      </c>
    </row>
    <row r="221" spans="1:7">
      <c r="A221" s="12">
        <f>generator_costs!A226</f>
        <v>10</v>
      </c>
      <c r="B221" s="12" t="str">
        <f>generator_costs!B226</f>
        <v>Bio_Liquid_Steam_Turbine_Cogen</v>
      </c>
      <c r="C221" s="12">
        <f>generator_costs!C226</f>
        <v>2045</v>
      </c>
      <c r="D221" s="12">
        <f>generator_costs!I226</f>
        <v>2671425</v>
      </c>
      <c r="E221" s="12">
        <f>generator_costs!J226</f>
        <v>66262.5</v>
      </c>
      <c r="F221" s="12">
        <f>generator_costs!K226</f>
        <v>13.950000000000001</v>
      </c>
      <c r="G221" s="12">
        <f>generator_costs!L226</f>
        <v>0</v>
      </c>
    </row>
    <row r="222" spans="1:7">
      <c r="A222" s="12">
        <f>generator_costs!A227</f>
        <v>10</v>
      </c>
      <c r="B222" s="12" t="str">
        <f>generator_costs!B227</f>
        <v>Bio_Liquid_Steam_Turbine_Cogen</v>
      </c>
      <c r="C222" s="12">
        <f>generator_costs!C227</f>
        <v>2050</v>
      </c>
      <c r="D222" s="12">
        <f>generator_costs!I227</f>
        <v>2671425</v>
      </c>
      <c r="E222" s="12">
        <f>generator_costs!J227</f>
        <v>66262.5</v>
      </c>
      <c r="F222" s="12">
        <f>generator_costs!K227</f>
        <v>13.950000000000001</v>
      </c>
      <c r="G222" s="12">
        <f>generator_costs!L227</f>
        <v>0</v>
      </c>
    </row>
    <row r="223" spans="1:7">
      <c r="A223" s="12">
        <f>generator_costs!A228</f>
        <v>10</v>
      </c>
      <c r="B223" s="12" t="str">
        <f>generator_costs!B228</f>
        <v>Nuclear_EP</v>
      </c>
      <c r="C223" s="12">
        <f>generator_costs!C228</f>
        <v>0</v>
      </c>
      <c r="D223" s="12">
        <f>generator_costs!I228</f>
        <v>5793900</v>
      </c>
      <c r="E223" s="12">
        <f>generator_costs!J228</f>
        <v>118110</v>
      </c>
      <c r="F223" s="12">
        <f>generator_costs!K228</f>
        <v>0</v>
      </c>
      <c r="G223" s="12">
        <f>generator_costs!L228</f>
        <v>0</v>
      </c>
    </row>
    <row r="224" spans="1:7">
      <c r="A224" s="12">
        <f>generator_costs!A229</f>
        <v>10</v>
      </c>
      <c r="B224" s="12" t="str">
        <f>generator_costs!B229</f>
        <v>Nuclear</v>
      </c>
      <c r="C224" s="12">
        <f>generator_costs!C229</f>
        <v>2010</v>
      </c>
      <c r="D224" s="12">
        <f>generator_costs!I229</f>
        <v>5673000</v>
      </c>
      <c r="E224" s="12">
        <f>generator_costs!J229</f>
        <v>118110</v>
      </c>
      <c r="F224" s="12">
        <f>generator_costs!K229</f>
        <v>0</v>
      </c>
      <c r="G224" s="12">
        <f>generator_costs!L229</f>
        <v>0</v>
      </c>
    </row>
    <row r="225" spans="1:7">
      <c r="A225" s="12">
        <f>generator_costs!A230</f>
        <v>10</v>
      </c>
      <c r="B225" s="12" t="str">
        <f>generator_costs!B230</f>
        <v>Nuclear</v>
      </c>
      <c r="C225" s="12">
        <f>generator_costs!C230</f>
        <v>2015</v>
      </c>
      <c r="D225" s="12">
        <f>generator_costs!I230</f>
        <v>5673000</v>
      </c>
      <c r="E225" s="12">
        <f>generator_costs!J230</f>
        <v>118110</v>
      </c>
      <c r="F225" s="12">
        <f>generator_costs!K230</f>
        <v>0</v>
      </c>
      <c r="G225" s="12">
        <f>generator_costs!L230</f>
        <v>0</v>
      </c>
    </row>
    <row r="226" spans="1:7">
      <c r="A226" s="12">
        <f>generator_costs!A231</f>
        <v>10</v>
      </c>
      <c r="B226" s="12" t="str">
        <f>generator_costs!B231</f>
        <v>Nuclear</v>
      </c>
      <c r="C226" s="12">
        <f>generator_costs!C231</f>
        <v>2020</v>
      </c>
      <c r="D226" s="12">
        <f>generator_costs!I231</f>
        <v>5673000</v>
      </c>
      <c r="E226" s="12">
        <f>generator_costs!J231</f>
        <v>118110</v>
      </c>
      <c r="F226" s="12">
        <f>generator_costs!K231</f>
        <v>0</v>
      </c>
      <c r="G226" s="12">
        <f>generator_costs!L231</f>
        <v>0</v>
      </c>
    </row>
    <row r="227" spans="1:7">
      <c r="A227" s="12">
        <f>generator_costs!A232</f>
        <v>10</v>
      </c>
      <c r="B227" s="12" t="str">
        <f>generator_costs!B232</f>
        <v>Nuclear</v>
      </c>
      <c r="C227" s="12">
        <f>generator_costs!C232</f>
        <v>2025</v>
      </c>
      <c r="D227" s="12">
        <f>generator_costs!I232</f>
        <v>5673000</v>
      </c>
      <c r="E227" s="12">
        <f>generator_costs!J232</f>
        <v>118110</v>
      </c>
      <c r="F227" s="12">
        <f>generator_costs!K232</f>
        <v>0</v>
      </c>
      <c r="G227" s="12">
        <f>generator_costs!L232</f>
        <v>0</v>
      </c>
    </row>
    <row r="228" spans="1:7">
      <c r="A228" s="12">
        <f>generator_costs!A233</f>
        <v>10</v>
      </c>
      <c r="B228" s="12" t="str">
        <f>generator_costs!B233</f>
        <v>Nuclear</v>
      </c>
      <c r="C228" s="12">
        <f>generator_costs!C233</f>
        <v>2030</v>
      </c>
      <c r="D228" s="12">
        <f>generator_costs!I233</f>
        <v>5673000</v>
      </c>
      <c r="E228" s="12">
        <f>generator_costs!J233</f>
        <v>118110</v>
      </c>
      <c r="F228" s="12">
        <f>generator_costs!K233</f>
        <v>0</v>
      </c>
      <c r="G228" s="12">
        <f>generator_costs!L233</f>
        <v>0</v>
      </c>
    </row>
    <row r="229" spans="1:7">
      <c r="A229" s="12">
        <f>generator_costs!A234</f>
        <v>10</v>
      </c>
      <c r="B229" s="12" t="str">
        <f>generator_costs!B234</f>
        <v>Nuclear</v>
      </c>
      <c r="C229" s="12">
        <f>generator_costs!C234</f>
        <v>2035</v>
      </c>
      <c r="D229" s="12">
        <f>generator_costs!I234</f>
        <v>5673000</v>
      </c>
      <c r="E229" s="12">
        <f>generator_costs!J234</f>
        <v>118110</v>
      </c>
      <c r="F229" s="12">
        <f>generator_costs!K234</f>
        <v>0</v>
      </c>
      <c r="G229" s="12">
        <f>generator_costs!L234</f>
        <v>0</v>
      </c>
    </row>
    <row r="230" spans="1:7">
      <c r="A230" s="12">
        <f>generator_costs!A235</f>
        <v>10</v>
      </c>
      <c r="B230" s="12" t="str">
        <f>generator_costs!B235</f>
        <v>Nuclear</v>
      </c>
      <c r="C230" s="12">
        <f>generator_costs!C235</f>
        <v>2040</v>
      </c>
      <c r="D230" s="12">
        <f>generator_costs!I235</f>
        <v>5673000</v>
      </c>
      <c r="E230" s="12">
        <f>generator_costs!J235</f>
        <v>118110</v>
      </c>
      <c r="F230" s="12">
        <f>generator_costs!K235</f>
        <v>0</v>
      </c>
      <c r="G230" s="12">
        <f>generator_costs!L235</f>
        <v>0</v>
      </c>
    </row>
    <row r="231" spans="1:7">
      <c r="A231" s="12">
        <f>generator_costs!A236</f>
        <v>10</v>
      </c>
      <c r="B231" s="12" t="str">
        <f>generator_costs!B236</f>
        <v>Nuclear</v>
      </c>
      <c r="C231" s="12">
        <f>generator_costs!C236</f>
        <v>2045</v>
      </c>
      <c r="D231" s="12">
        <f>generator_costs!I236</f>
        <v>5673000</v>
      </c>
      <c r="E231" s="12">
        <f>generator_costs!J236</f>
        <v>118110</v>
      </c>
      <c r="F231" s="12">
        <f>generator_costs!K236</f>
        <v>0</v>
      </c>
      <c r="G231" s="12">
        <f>generator_costs!L236</f>
        <v>0</v>
      </c>
    </row>
    <row r="232" spans="1:7">
      <c r="A232" s="12">
        <f>generator_costs!A237</f>
        <v>10</v>
      </c>
      <c r="B232" s="12" t="str">
        <f>generator_costs!B237</f>
        <v>Nuclear</v>
      </c>
      <c r="C232" s="12">
        <f>generator_costs!C237</f>
        <v>2050</v>
      </c>
      <c r="D232" s="12">
        <f>generator_costs!I237</f>
        <v>5673000</v>
      </c>
      <c r="E232" s="12">
        <f>generator_costs!J237</f>
        <v>118110</v>
      </c>
      <c r="F232" s="12">
        <f>generator_costs!K237</f>
        <v>0</v>
      </c>
      <c r="G232" s="12">
        <f>generator_costs!L237</f>
        <v>0</v>
      </c>
    </row>
    <row r="233" spans="1:7">
      <c r="A233" s="12">
        <f>generator_costs!A238</f>
        <v>10</v>
      </c>
      <c r="B233" s="12" t="str">
        <f>generator_costs!B238</f>
        <v>Geothermal_EP</v>
      </c>
      <c r="C233" s="12">
        <f>generator_costs!C238</f>
        <v>0</v>
      </c>
      <c r="D233" s="12">
        <f>generator_costs!I238</f>
        <v>5803200</v>
      </c>
      <c r="E233" s="12">
        <f>generator_costs!J238</f>
        <v>0</v>
      </c>
      <c r="F233" s="12">
        <f>generator_costs!K238</f>
        <v>28.830000000000002</v>
      </c>
      <c r="G233" s="12">
        <f>generator_costs!L238</f>
        <v>0</v>
      </c>
    </row>
    <row r="234" spans="1:7">
      <c r="A234" s="12">
        <f>generator_costs!A239</f>
        <v>10</v>
      </c>
      <c r="B234" s="12" t="str">
        <f>generator_costs!B239</f>
        <v>Geothermal</v>
      </c>
      <c r="C234" s="12">
        <f>generator_costs!C239</f>
        <v>2010</v>
      </c>
      <c r="D234" s="12">
        <f>generator_costs!I239</f>
        <v>5524200</v>
      </c>
      <c r="E234" s="12">
        <f>generator_costs!J239</f>
        <v>0</v>
      </c>
      <c r="F234" s="12">
        <f>generator_costs!K239</f>
        <v>28.830000000000002</v>
      </c>
      <c r="G234" s="12">
        <f>generator_costs!L239</f>
        <v>0</v>
      </c>
    </row>
    <row r="235" spans="1:7">
      <c r="A235" s="12">
        <f>generator_costs!A240</f>
        <v>10</v>
      </c>
      <c r="B235" s="12" t="str">
        <f>generator_costs!B240</f>
        <v>Geothermal</v>
      </c>
      <c r="C235" s="12">
        <f>generator_costs!C240</f>
        <v>2015</v>
      </c>
      <c r="D235" s="12">
        <f>generator_costs!I240</f>
        <v>5524200</v>
      </c>
      <c r="E235" s="12">
        <f>generator_costs!J240</f>
        <v>0</v>
      </c>
      <c r="F235" s="12">
        <f>generator_costs!K240</f>
        <v>28.830000000000002</v>
      </c>
      <c r="G235" s="12">
        <f>generator_costs!L240</f>
        <v>0</v>
      </c>
    </row>
    <row r="236" spans="1:7">
      <c r="A236" s="12">
        <f>generator_costs!A241</f>
        <v>10</v>
      </c>
      <c r="B236" s="12" t="str">
        <f>generator_costs!B241</f>
        <v>Geothermal</v>
      </c>
      <c r="C236" s="12">
        <f>generator_costs!C241</f>
        <v>2020</v>
      </c>
      <c r="D236" s="12">
        <f>generator_costs!I241</f>
        <v>5524200</v>
      </c>
      <c r="E236" s="12">
        <f>generator_costs!J241</f>
        <v>0</v>
      </c>
      <c r="F236" s="12">
        <f>generator_costs!K241</f>
        <v>28.830000000000002</v>
      </c>
      <c r="G236" s="12">
        <f>generator_costs!L241</f>
        <v>0</v>
      </c>
    </row>
    <row r="237" spans="1:7">
      <c r="A237" s="12">
        <f>generator_costs!A242</f>
        <v>10</v>
      </c>
      <c r="B237" s="12" t="str">
        <f>generator_costs!B242</f>
        <v>Geothermal</v>
      </c>
      <c r="C237" s="12">
        <f>generator_costs!C242</f>
        <v>2025</v>
      </c>
      <c r="D237" s="12">
        <f>generator_costs!I242</f>
        <v>5524200</v>
      </c>
      <c r="E237" s="12">
        <f>generator_costs!J242</f>
        <v>0</v>
      </c>
      <c r="F237" s="12">
        <f>generator_costs!K242</f>
        <v>28.830000000000002</v>
      </c>
      <c r="G237" s="12">
        <f>generator_costs!L242</f>
        <v>0</v>
      </c>
    </row>
    <row r="238" spans="1:7">
      <c r="A238" s="12">
        <f>generator_costs!A243</f>
        <v>10</v>
      </c>
      <c r="B238" s="12" t="str">
        <f>generator_costs!B243</f>
        <v>Geothermal</v>
      </c>
      <c r="C238" s="12">
        <f>generator_costs!C243</f>
        <v>2030</v>
      </c>
      <c r="D238" s="12">
        <f>generator_costs!I243</f>
        <v>5524200</v>
      </c>
      <c r="E238" s="12">
        <f>generator_costs!J243</f>
        <v>0</v>
      </c>
      <c r="F238" s="12">
        <f>generator_costs!K243</f>
        <v>28.830000000000002</v>
      </c>
      <c r="G238" s="12">
        <f>generator_costs!L243</f>
        <v>0</v>
      </c>
    </row>
    <row r="239" spans="1:7">
      <c r="A239" s="12">
        <f>generator_costs!A244</f>
        <v>10</v>
      </c>
      <c r="B239" s="12" t="str">
        <f>generator_costs!B244</f>
        <v>Geothermal</v>
      </c>
      <c r="C239" s="12">
        <f>generator_costs!C244</f>
        <v>2035</v>
      </c>
      <c r="D239" s="12">
        <f>generator_costs!I244</f>
        <v>5524200</v>
      </c>
      <c r="E239" s="12">
        <f>generator_costs!J244</f>
        <v>0</v>
      </c>
      <c r="F239" s="12">
        <f>generator_costs!K244</f>
        <v>28.830000000000002</v>
      </c>
      <c r="G239" s="12">
        <f>generator_costs!L244</f>
        <v>0</v>
      </c>
    </row>
    <row r="240" spans="1:7">
      <c r="A240" s="12">
        <f>generator_costs!A245</f>
        <v>10</v>
      </c>
      <c r="B240" s="12" t="str">
        <f>generator_costs!B245</f>
        <v>Geothermal</v>
      </c>
      <c r="C240" s="12">
        <f>generator_costs!C245</f>
        <v>2040</v>
      </c>
      <c r="D240" s="12">
        <f>generator_costs!I245</f>
        <v>5524200</v>
      </c>
      <c r="E240" s="12">
        <f>generator_costs!J245</f>
        <v>0</v>
      </c>
      <c r="F240" s="12">
        <f>generator_costs!K245</f>
        <v>28.830000000000002</v>
      </c>
      <c r="G240" s="12">
        <f>generator_costs!L245</f>
        <v>0</v>
      </c>
    </row>
    <row r="241" spans="1:7">
      <c r="A241" s="12">
        <f>generator_costs!A246</f>
        <v>10</v>
      </c>
      <c r="B241" s="12" t="str">
        <f>generator_costs!B246</f>
        <v>Geothermal</v>
      </c>
      <c r="C241" s="12">
        <f>generator_costs!C246</f>
        <v>2045</v>
      </c>
      <c r="D241" s="12">
        <f>generator_costs!I246</f>
        <v>5524200</v>
      </c>
      <c r="E241" s="12">
        <f>generator_costs!J246</f>
        <v>0</v>
      </c>
      <c r="F241" s="12">
        <f>generator_costs!K246</f>
        <v>28.830000000000002</v>
      </c>
      <c r="G241" s="12">
        <f>generator_costs!L246</f>
        <v>0</v>
      </c>
    </row>
    <row r="242" spans="1:7">
      <c r="A242" s="12">
        <f>generator_costs!A247</f>
        <v>10</v>
      </c>
      <c r="B242" s="12" t="str">
        <f>generator_costs!B247</f>
        <v>Geothermal</v>
      </c>
      <c r="C242" s="12">
        <f>generator_costs!C247</f>
        <v>2050</v>
      </c>
      <c r="D242" s="12">
        <f>generator_costs!I247</f>
        <v>5524200</v>
      </c>
      <c r="E242" s="12">
        <f>generator_costs!J247</f>
        <v>0</v>
      </c>
      <c r="F242" s="12">
        <f>generator_costs!K247</f>
        <v>28.830000000000002</v>
      </c>
      <c r="G242" s="12">
        <f>generator_costs!L247</f>
        <v>0</v>
      </c>
    </row>
    <row r="243" spans="1:7">
      <c r="A243" s="12">
        <f>generator_costs!A248</f>
        <v>10</v>
      </c>
      <c r="B243" s="12" t="str">
        <f>generator_costs!B248</f>
        <v>Residential_PV</v>
      </c>
      <c r="C243" s="12">
        <f>generator_costs!C248</f>
        <v>2010</v>
      </c>
      <c r="D243" s="12">
        <f>generator_costs!I248</f>
        <v>5533500</v>
      </c>
      <c r="E243" s="12">
        <f>generator_costs!J248</f>
        <v>46500</v>
      </c>
      <c r="F243" s="12">
        <f>generator_costs!K248</f>
        <v>0</v>
      </c>
      <c r="G243" s="12">
        <f>generator_costs!L248</f>
        <v>0</v>
      </c>
    </row>
    <row r="244" spans="1:7">
      <c r="A244" s="12">
        <f>generator_costs!A249</f>
        <v>10</v>
      </c>
      <c r="B244" s="12" t="str">
        <f>generator_costs!B249</f>
        <v>Residential_PV</v>
      </c>
      <c r="C244" s="12">
        <f>generator_costs!C249</f>
        <v>2015</v>
      </c>
      <c r="D244" s="12">
        <f>generator_costs!I249</f>
        <v>4036200</v>
      </c>
      <c r="E244" s="12">
        <f>generator_costs!J249</f>
        <v>44640</v>
      </c>
      <c r="F244" s="12">
        <f>generator_costs!K249</f>
        <v>0</v>
      </c>
      <c r="G244" s="12">
        <f>generator_costs!L249</f>
        <v>0</v>
      </c>
    </row>
    <row r="245" spans="1:7">
      <c r="A245" s="12">
        <f>generator_costs!A250</f>
        <v>10</v>
      </c>
      <c r="B245" s="12" t="str">
        <f>generator_costs!B250</f>
        <v>Residential_PV</v>
      </c>
      <c r="C245" s="12">
        <f>generator_costs!C250</f>
        <v>2020</v>
      </c>
      <c r="D245" s="12">
        <f>generator_costs!I250</f>
        <v>3487500</v>
      </c>
      <c r="E245" s="12">
        <f>generator_costs!J250</f>
        <v>41850</v>
      </c>
      <c r="F245" s="12">
        <f>generator_costs!K250</f>
        <v>0</v>
      </c>
      <c r="G245" s="12">
        <f>generator_costs!L250</f>
        <v>0</v>
      </c>
    </row>
    <row r="246" spans="1:7">
      <c r="A246" s="12">
        <f>generator_costs!A251</f>
        <v>10</v>
      </c>
      <c r="B246" s="12" t="str">
        <f>generator_costs!B251</f>
        <v>Residential_PV</v>
      </c>
      <c r="C246" s="12">
        <f>generator_costs!C251</f>
        <v>2025</v>
      </c>
      <c r="D246" s="12">
        <f>generator_costs!I251</f>
        <v>3217800</v>
      </c>
      <c r="E246" s="12">
        <f>generator_costs!J251</f>
        <v>39990</v>
      </c>
      <c r="F246" s="12">
        <f>generator_costs!K251</f>
        <v>0</v>
      </c>
      <c r="G246" s="12">
        <f>generator_costs!L251</f>
        <v>0</v>
      </c>
    </row>
    <row r="247" spans="1:7">
      <c r="A247" s="12">
        <f>generator_costs!A252</f>
        <v>10</v>
      </c>
      <c r="B247" s="12" t="str">
        <f>generator_costs!B252</f>
        <v>Residential_PV</v>
      </c>
      <c r="C247" s="12">
        <f>generator_costs!C252</f>
        <v>2030</v>
      </c>
      <c r="D247" s="12">
        <f>generator_costs!I252</f>
        <v>3059700</v>
      </c>
      <c r="E247" s="12">
        <f>generator_costs!J252</f>
        <v>38130</v>
      </c>
      <c r="F247" s="12">
        <f>generator_costs!K252</f>
        <v>0</v>
      </c>
      <c r="G247" s="12">
        <f>generator_costs!L252</f>
        <v>0</v>
      </c>
    </row>
    <row r="248" spans="1:7">
      <c r="A248" s="12">
        <f>generator_costs!A253</f>
        <v>10</v>
      </c>
      <c r="B248" s="12" t="str">
        <f>generator_costs!B253</f>
        <v>Residential_PV</v>
      </c>
      <c r="C248" s="12">
        <f>generator_costs!C253</f>
        <v>2035</v>
      </c>
      <c r="D248" s="12">
        <f>generator_costs!I253</f>
        <v>2966700</v>
      </c>
      <c r="E248" s="12">
        <f>generator_costs!J253</f>
        <v>36270</v>
      </c>
      <c r="F248" s="12">
        <f>generator_costs!K253</f>
        <v>0</v>
      </c>
      <c r="G248" s="12">
        <f>generator_costs!L253</f>
        <v>0</v>
      </c>
    </row>
    <row r="249" spans="1:7">
      <c r="A249" s="12">
        <f>generator_costs!A254</f>
        <v>10</v>
      </c>
      <c r="B249" s="12" t="str">
        <f>generator_costs!B254</f>
        <v>Residential_PV</v>
      </c>
      <c r="C249" s="12">
        <f>generator_costs!C254</f>
        <v>2040</v>
      </c>
      <c r="D249" s="12">
        <f>generator_costs!I254</f>
        <v>2873700</v>
      </c>
      <c r="E249" s="12">
        <f>generator_costs!J254</f>
        <v>34410</v>
      </c>
      <c r="F249" s="12">
        <f>generator_costs!K254</f>
        <v>0</v>
      </c>
      <c r="G249" s="12">
        <f>generator_costs!L254</f>
        <v>0</v>
      </c>
    </row>
    <row r="250" spans="1:7">
      <c r="A250" s="12">
        <f>generator_costs!A255</f>
        <v>10</v>
      </c>
      <c r="B250" s="12" t="str">
        <f>generator_costs!B255</f>
        <v>Residential_PV</v>
      </c>
      <c r="C250" s="12">
        <f>generator_costs!C255</f>
        <v>2045</v>
      </c>
      <c r="D250" s="12">
        <f>generator_costs!I255</f>
        <v>2799300</v>
      </c>
      <c r="E250" s="12">
        <f>generator_costs!J255</f>
        <v>32550</v>
      </c>
      <c r="F250" s="12">
        <f>generator_costs!K255</f>
        <v>0</v>
      </c>
      <c r="G250" s="12">
        <f>generator_costs!L255</f>
        <v>0</v>
      </c>
    </row>
    <row r="251" spans="1:7">
      <c r="A251" s="12">
        <f>generator_costs!A256</f>
        <v>10</v>
      </c>
      <c r="B251" s="12" t="str">
        <f>generator_costs!B256</f>
        <v>Residential_PV</v>
      </c>
      <c r="C251" s="12">
        <f>generator_costs!C256</f>
        <v>2050</v>
      </c>
      <c r="D251" s="12">
        <f>generator_costs!I256</f>
        <v>2724900</v>
      </c>
      <c r="E251" s="12">
        <f>generator_costs!J256</f>
        <v>30690</v>
      </c>
      <c r="F251" s="12">
        <f>generator_costs!K256</f>
        <v>0</v>
      </c>
      <c r="G251" s="12">
        <f>generator_costs!L256</f>
        <v>0</v>
      </c>
    </row>
    <row r="252" spans="1:7">
      <c r="A252" s="12">
        <f>generator_costs!A257</f>
        <v>10</v>
      </c>
      <c r="B252" s="12" t="str">
        <f>generator_costs!B257</f>
        <v>Commercial_PV</v>
      </c>
      <c r="C252" s="12">
        <f>generator_costs!C257</f>
        <v>2010</v>
      </c>
      <c r="D252" s="12">
        <f>generator_costs!I257</f>
        <v>4454700</v>
      </c>
      <c r="E252" s="12">
        <f>generator_costs!J257</f>
        <v>46500</v>
      </c>
      <c r="F252" s="12">
        <f>generator_costs!K257</f>
        <v>0</v>
      </c>
      <c r="G252" s="12">
        <f>generator_costs!L257</f>
        <v>0</v>
      </c>
    </row>
    <row r="253" spans="1:7">
      <c r="A253" s="12">
        <f>generator_costs!A258</f>
        <v>10</v>
      </c>
      <c r="B253" s="12" t="str">
        <f>generator_costs!B258</f>
        <v>Commercial_PV</v>
      </c>
      <c r="C253" s="12">
        <f>generator_costs!C258</f>
        <v>2015</v>
      </c>
      <c r="D253" s="12">
        <f>generator_costs!I258</f>
        <v>3571200</v>
      </c>
      <c r="E253" s="12">
        <f>generator_costs!J258</f>
        <v>44640</v>
      </c>
      <c r="F253" s="12">
        <f>generator_costs!K258</f>
        <v>0</v>
      </c>
      <c r="G253" s="12">
        <f>generator_costs!L258</f>
        <v>0</v>
      </c>
    </row>
    <row r="254" spans="1:7">
      <c r="A254" s="12">
        <f>generator_costs!A259</f>
        <v>10</v>
      </c>
      <c r="B254" s="12" t="str">
        <f>generator_costs!B259</f>
        <v>Commercial_PV</v>
      </c>
      <c r="C254" s="12">
        <f>generator_costs!C259</f>
        <v>2020</v>
      </c>
      <c r="D254" s="12">
        <f>generator_costs!I259</f>
        <v>3106200</v>
      </c>
      <c r="E254" s="12">
        <f>generator_costs!J259</f>
        <v>41850</v>
      </c>
      <c r="F254" s="12">
        <f>generator_costs!K259</f>
        <v>0</v>
      </c>
      <c r="G254" s="12">
        <f>generator_costs!L259</f>
        <v>0</v>
      </c>
    </row>
    <row r="255" spans="1:7">
      <c r="A255" s="12">
        <f>generator_costs!A260</f>
        <v>10</v>
      </c>
      <c r="B255" s="12" t="str">
        <f>generator_costs!B260</f>
        <v>Commercial_PV</v>
      </c>
      <c r="C255" s="12">
        <f>generator_costs!C260</f>
        <v>2025</v>
      </c>
      <c r="D255" s="12">
        <f>generator_costs!I260</f>
        <v>2873700</v>
      </c>
      <c r="E255" s="12">
        <f>generator_costs!J260</f>
        <v>39990</v>
      </c>
      <c r="F255" s="12">
        <f>generator_costs!K260</f>
        <v>0</v>
      </c>
      <c r="G255" s="12">
        <f>generator_costs!L260</f>
        <v>0</v>
      </c>
    </row>
    <row r="256" spans="1:7">
      <c r="A256" s="12">
        <f>generator_costs!A261</f>
        <v>10</v>
      </c>
      <c r="B256" s="12" t="str">
        <f>generator_costs!B261</f>
        <v>Commercial_PV</v>
      </c>
      <c r="C256" s="12">
        <f>generator_costs!C261</f>
        <v>2030</v>
      </c>
      <c r="D256" s="12">
        <f>generator_costs!I261</f>
        <v>2752800</v>
      </c>
      <c r="E256" s="12">
        <f>generator_costs!J261</f>
        <v>38130</v>
      </c>
      <c r="F256" s="12">
        <f>generator_costs!K261</f>
        <v>0</v>
      </c>
      <c r="G256" s="12">
        <f>generator_costs!L261</f>
        <v>0</v>
      </c>
    </row>
    <row r="257" spans="1:7">
      <c r="A257" s="12">
        <f>generator_costs!A262</f>
        <v>10</v>
      </c>
      <c r="B257" s="12" t="str">
        <f>generator_costs!B262</f>
        <v>Commercial_PV</v>
      </c>
      <c r="C257" s="12">
        <f>generator_costs!C262</f>
        <v>2035</v>
      </c>
      <c r="D257" s="12">
        <f>generator_costs!I262</f>
        <v>2659800</v>
      </c>
      <c r="E257" s="12">
        <f>generator_costs!J262</f>
        <v>36270</v>
      </c>
      <c r="F257" s="12">
        <f>generator_costs!K262</f>
        <v>0</v>
      </c>
      <c r="G257" s="12">
        <f>generator_costs!L262</f>
        <v>0</v>
      </c>
    </row>
    <row r="258" spans="1:7">
      <c r="A258" s="12">
        <f>generator_costs!A263</f>
        <v>10</v>
      </c>
      <c r="B258" s="12" t="str">
        <f>generator_costs!B263</f>
        <v>Commercial_PV</v>
      </c>
      <c r="C258" s="12">
        <f>generator_costs!C263</f>
        <v>2040</v>
      </c>
      <c r="D258" s="12">
        <f>generator_costs!I263</f>
        <v>2576100</v>
      </c>
      <c r="E258" s="12">
        <f>generator_costs!J263</f>
        <v>34410</v>
      </c>
      <c r="F258" s="12">
        <f>generator_costs!K263</f>
        <v>0</v>
      </c>
      <c r="G258" s="12">
        <f>generator_costs!L263</f>
        <v>0</v>
      </c>
    </row>
    <row r="259" spans="1:7">
      <c r="A259" s="12">
        <f>generator_costs!A264</f>
        <v>10</v>
      </c>
      <c r="B259" s="12" t="str">
        <f>generator_costs!B264</f>
        <v>Commercial_PV</v>
      </c>
      <c r="C259" s="12">
        <f>generator_costs!C264</f>
        <v>2045</v>
      </c>
      <c r="D259" s="12">
        <f>generator_costs!I264</f>
        <v>2501700</v>
      </c>
      <c r="E259" s="12">
        <f>generator_costs!J264</f>
        <v>32550</v>
      </c>
      <c r="F259" s="12">
        <f>generator_costs!K264</f>
        <v>0</v>
      </c>
      <c r="G259" s="12">
        <f>generator_costs!L264</f>
        <v>0</v>
      </c>
    </row>
    <row r="260" spans="1:7">
      <c r="A260" s="12">
        <f>generator_costs!A265</f>
        <v>10</v>
      </c>
      <c r="B260" s="12" t="str">
        <f>generator_costs!B265</f>
        <v>Commercial_PV</v>
      </c>
      <c r="C260" s="12">
        <f>generator_costs!C265</f>
        <v>2050</v>
      </c>
      <c r="D260" s="12">
        <f>generator_costs!I265</f>
        <v>2436600</v>
      </c>
      <c r="E260" s="12">
        <f>generator_costs!J265</f>
        <v>30690</v>
      </c>
      <c r="F260" s="12">
        <f>generator_costs!K265</f>
        <v>0</v>
      </c>
      <c r="G260" s="12">
        <f>generator_costs!L265</f>
        <v>0</v>
      </c>
    </row>
    <row r="261" spans="1:7">
      <c r="A261" s="12">
        <f>generator_costs!A266</f>
        <v>10</v>
      </c>
      <c r="B261" s="12" t="str">
        <f>generator_costs!B266</f>
        <v>Central_PV</v>
      </c>
      <c r="C261" s="12">
        <f>generator_costs!C266</f>
        <v>2010</v>
      </c>
      <c r="D261" s="12">
        <f>generator_costs!I266</f>
        <v>2790000</v>
      </c>
      <c r="E261" s="12">
        <f>generator_costs!J266</f>
        <v>46500</v>
      </c>
      <c r="F261" s="12">
        <f>generator_costs!K266</f>
        <v>0</v>
      </c>
      <c r="G261" s="12">
        <f>generator_costs!L266</f>
        <v>0</v>
      </c>
    </row>
    <row r="262" spans="1:7">
      <c r="A262" s="12">
        <f>generator_costs!A267</f>
        <v>10</v>
      </c>
      <c r="B262" s="12" t="str">
        <f>generator_costs!B267</f>
        <v>Central_PV</v>
      </c>
      <c r="C262" s="12">
        <f>generator_costs!C267</f>
        <v>2015</v>
      </c>
      <c r="D262" s="12">
        <f>generator_costs!I267</f>
        <v>2436600</v>
      </c>
      <c r="E262" s="12">
        <f>generator_costs!J267</f>
        <v>44640</v>
      </c>
      <c r="F262" s="12">
        <f>generator_costs!K267</f>
        <v>0</v>
      </c>
      <c r="G262" s="12">
        <f>generator_costs!L267</f>
        <v>0</v>
      </c>
    </row>
    <row r="263" spans="1:7">
      <c r="A263" s="12">
        <f>generator_costs!A268</f>
        <v>10</v>
      </c>
      <c r="B263" s="12" t="str">
        <f>generator_costs!B268</f>
        <v>Central_PV</v>
      </c>
      <c r="C263" s="12">
        <f>generator_costs!C268</f>
        <v>2020</v>
      </c>
      <c r="D263" s="12">
        <f>generator_costs!I268</f>
        <v>2334300</v>
      </c>
      <c r="E263" s="12">
        <f>generator_costs!J268</f>
        <v>41850</v>
      </c>
      <c r="F263" s="12">
        <f>generator_costs!K268</f>
        <v>0</v>
      </c>
      <c r="G263" s="12">
        <f>generator_costs!L268</f>
        <v>0</v>
      </c>
    </row>
    <row r="264" spans="1:7">
      <c r="A264" s="12">
        <f>generator_costs!A269</f>
        <v>10</v>
      </c>
      <c r="B264" s="12" t="str">
        <f>generator_costs!B269</f>
        <v>Central_PV</v>
      </c>
      <c r="C264" s="12">
        <f>generator_costs!C269</f>
        <v>2025</v>
      </c>
      <c r="D264" s="12">
        <f>generator_costs!I269</f>
        <v>2241300</v>
      </c>
      <c r="E264" s="12">
        <f>generator_costs!J269</f>
        <v>39990</v>
      </c>
      <c r="F264" s="12">
        <f>generator_costs!K269</f>
        <v>0</v>
      </c>
      <c r="G264" s="12">
        <f>generator_costs!L269</f>
        <v>0</v>
      </c>
    </row>
    <row r="265" spans="1:7">
      <c r="A265" s="12">
        <f>generator_costs!A270</f>
        <v>10</v>
      </c>
      <c r="B265" s="12" t="str">
        <f>generator_costs!B270</f>
        <v>Central_PV</v>
      </c>
      <c r="C265" s="12">
        <f>generator_costs!C270</f>
        <v>2030</v>
      </c>
      <c r="D265" s="12">
        <f>generator_costs!I270</f>
        <v>2148300</v>
      </c>
      <c r="E265" s="12">
        <f>generator_costs!J270</f>
        <v>38130</v>
      </c>
      <c r="F265" s="12">
        <f>generator_costs!K270</f>
        <v>0</v>
      </c>
      <c r="G265" s="12">
        <f>generator_costs!L270</f>
        <v>0</v>
      </c>
    </row>
    <row r="266" spans="1:7">
      <c r="A266" s="12">
        <f>generator_costs!A271</f>
        <v>10</v>
      </c>
      <c r="B266" s="12" t="str">
        <f>generator_costs!B271</f>
        <v>Central_PV</v>
      </c>
      <c r="C266" s="12">
        <f>generator_costs!C271</f>
        <v>2035</v>
      </c>
      <c r="D266" s="12">
        <f>generator_costs!I271</f>
        <v>2073900</v>
      </c>
      <c r="E266" s="12">
        <f>generator_costs!J271</f>
        <v>36270</v>
      </c>
      <c r="F266" s="12">
        <f>generator_costs!K271</f>
        <v>0</v>
      </c>
      <c r="G266" s="12">
        <f>generator_costs!L271</f>
        <v>0</v>
      </c>
    </row>
    <row r="267" spans="1:7">
      <c r="A267" s="12">
        <f>generator_costs!A272</f>
        <v>10</v>
      </c>
      <c r="B267" s="12" t="str">
        <f>generator_costs!B272</f>
        <v>Central_PV</v>
      </c>
      <c r="C267" s="12">
        <f>generator_costs!C272</f>
        <v>2040</v>
      </c>
      <c r="D267" s="12">
        <f>generator_costs!I272</f>
        <v>2008800</v>
      </c>
      <c r="E267" s="12">
        <f>generator_costs!J272</f>
        <v>34410</v>
      </c>
      <c r="F267" s="12">
        <f>generator_costs!K272</f>
        <v>0</v>
      </c>
      <c r="G267" s="12">
        <f>generator_costs!L272</f>
        <v>0</v>
      </c>
    </row>
    <row r="268" spans="1:7">
      <c r="A268" s="12">
        <f>generator_costs!A273</f>
        <v>10</v>
      </c>
      <c r="B268" s="12" t="str">
        <f>generator_costs!B273</f>
        <v>Central_PV</v>
      </c>
      <c r="C268" s="12">
        <f>generator_costs!C273</f>
        <v>2045</v>
      </c>
      <c r="D268" s="12">
        <f>generator_costs!I273</f>
        <v>1943700</v>
      </c>
      <c r="E268" s="12">
        <f>generator_costs!J273</f>
        <v>32550</v>
      </c>
      <c r="F268" s="12">
        <f>generator_costs!K273</f>
        <v>0</v>
      </c>
      <c r="G268" s="12">
        <f>generator_costs!L273</f>
        <v>0</v>
      </c>
    </row>
    <row r="269" spans="1:7">
      <c r="A269" s="12">
        <f>generator_costs!A274</f>
        <v>10</v>
      </c>
      <c r="B269" s="12" t="str">
        <f>generator_costs!B274</f>
        <v>Central_PV</v>
      </c>
      <c r="C269" s="12">
        <f>generator_costs!C274</f>
        <v>2050</v>
      </c>
      <c r="D269" s="12">
        <f>generator_costs!I274</f>
        <v>1887900</v>
      </c>
      <c r="E269" s="12">
        <f>generator_costs!J274</f>
        <v>30690</v>
      </c>
      <c r="F269" s="12">
        <f>generator_costs!K274</f>
        <v>0</v>
      </c>
      <c r="G269" s="12">
        <f>generator_costs!L274</f>
        <v>0</v>
      </c>
    </row>
    <row r="270" spans="1:7">
      <c r="A270" s="12">
        <f>generator_costs!A275</f>
        <v>10</v>
      </c>
      <c r="B270" s="12" t="str">
        <f>generator_costs!B275</f>
        <v>CSP_Trough_No_Storage</v>
      </c>
      <c r="C270" s="12">
        <f>generator_costs!C275</f>
        <v>2010</v>
      </c>
      <c r="D270" s="12">
        <f>generator_costs!I275</f>
        <v>4566300</v>
      </c>
      <c r="E270" s="12">
        <f>generator_costs!J275</f>
        <v>46500</v>
      </c>
      <c r="F270" s="12">
        <f>generator_costs!K275</f>
        <v>0</v>
      </c>
      <c r="G270" s="12">
        <f>generator_costs!L275</f>
        <v>0</v>
      </c>
    </row>
    <row r="271" spans="1:7">
      <c r="A271" s="12">
        <f>generator_costs!A276</f>
        <v>10</v>
      </c>
      <c r="B271" s="12" t="str">
        <f>generator_costs!B276</f>
        <v>CSP_Trough_No_Storage</v>
      </c>
      <c r="C271" s="12">
        <f>generator_costs!C276</f>
        <v>2015</v>
      </c>
      <c r="D271" s="12">
        <f>generator_costs!I276</f>
        <v>4389600</v>
      </c>
      <c r="E271" s="12">
        <f>generator_costs!J276</f>
        <v>46500</v>
      </c>
      <c r="F271" s="12">
        <f>generator_costs!K276</f>
        <v>0</v>
      </c>
      <c r="G271" s="12">
        <f>generator_costs!L276</f>
        <v>0</v>
      </c>
    </row>
    <row r="272" spans="1:7">
      <c r="A272" s="12">
        <f>generator_costs!A277</f>
        <v>10</v>
      </c>
      <c r="B272" s="12" t="str">
        <f>generator_costs!B277</f>
        <v>CSP_Trough_No_Storage</v>
      </c>
      <c r="C272" s="12">
        <f>generator_costs!C277</f>
        <v>2020</v>
      </c>
      <c r="D272" s="12">
        <f>generator_costs!I277</f>
        <v>4222200</v>
      </c>
      <c r="E272" s="12">
        <f>generator_costs!J277</f>
        <v>46500</v>
      </c>
      <c r="F272" s="12">
        <f>generator_costs!K277</f>
        <v>0</v>
      </c>
      <c r="G272" s="12">
        <f>generator_costs!L277</f>
        <v>0</v>
      </c>
    </row>
    <row r="273" spans="1:7">
      <c r="A273" s="12">
        <f>generator_costs!A278</f>
        <v>10</v>
      </c>
      <c r="B273" s="12" t="str">
        <f>generator_costs!B278</f>
        <v>CSP_Trough_No_Storage</v>
      </c>
      <c r="C273" s="12">
        <f>generator_costs!C278</f>
        <v>2025</v>
      </c>
      <c r="D273" s="12">
        <f>generator_costs!I278</f>
        <v>4045500</v>
      </c>
      <c r="E273" s="12">
        <f>generator_costs!J278</f>
        <v>46500</v>
      </c>
      <c r="F273" s="12">
        <f>generator_costs!K278</f>
        <v>0</v>
      </c>
      <c r="G273" s="12">
        <f>generator_costs!L278</f>
        <v>0</v>
      </c>
    </row>
    <row r="274" spans="1:7">
      <c r="A274" s="12">
        <f>generator_costs!A279</f>
        <v>10</v>
      </c>
      <c r="B274" s="12" t="str">
        <f>generator_costs!B279</f>
        <v>CSP_Trough_No_Storage</v>
      </c>
      <c r="C274" s="12">
        <f>generator_costs!C279</f>
        <v>2030</v>
      </c>
      <c r="D274" s="12">
        <f>generator_costs!I279</f>
        <v>3878100</v>
      </c>
      <c r="E274" s="12">
        <f>generator_costs!J279</f>
        <v>46500</v>
      </c>
      <c r="F274" s="12">
        <f>generator_costs!K279</f>
        <v>0</v>
      </c>
      <c r="G274" s="12">
        <f>generator_costs!L279</f>
        <v>0</v>
      </c>
    </row>
    <row r="275" spans="1:7">
      <c r="A275" s="12">
        <f>generator_costs!A280</f>
        <v>10</v>
      </c>
      <c r="B275" s="12" t="str">
        <f>generator_costs!B280</f>
        <v>CSP_Trough_No_Storage</v>
      </c>
      <c r="C275" s="12">
        <f>generator_costs!C280</f>
        <v>2035</v>
      </c>
      <c r="D275" s="12">
        <f>generator_costs!I280</f>
        <v>3707910</v>
      </c>
      <c r="E275" s="12">
        <f>generator_costs!J280</f>
        <v>46500</v>
      </c>
      <c r="F275" s="12">
        <f>generator_costs!K280</f>
        <v>0</v>
      </c>
      <c r="G275" s="12">
        <f>generator_costs!L280</f>
        <v>0</v>
      </c>
    </row>
    <row r="276" spans="1:7">
      <c r="A276" s="12">
        <f>generator_costs!A281</f>
        <v>10</v>
      </c>
      <c r="B276" s="12" t="str">
        <f>generator_costs!B281</f>
        <v>CSP_Trough_No_Storage</v>
      </c>
      <c r="C276" s="12">
        <f>generator_costs!C281</f>
        <v>2040</v>
      </c>
      <c r="D276" s="12">
        <f>generator_costs!I281</f>
        <v>3534000</v>
      </c>
      <c r="E276" s="12">
        <f>generator_costs!J281</f>
        <v>46500</v>
      </c>
      <c r="F276" s="12">
        <f>generator_costs!K281</f>
        <v>0</v>
      </c>
      <c r="G276" s="12">
        <f>generator_costs!L281</f>
        <v>0</v>
      </c>
    </row>
    <row r="277" spans="1:7">
      <c r="A277" s="12">
        <f>generator_costs!A282</f>
        <v>10</v>
      </c>
      <c r="B277" s="12" t="str">
        <f>generator_costs!B282</f>
        <v>CSP_Trough_No_Storage</v>
      </c>
      <c r="C277" s="12">
        <f>generator_costs!C282</f>
        <v>2045</v>
      </c>
      <c r="D277" s="12">
        <f>generator_costs!I282</f>
        <v>3366600</v>
      </c>
      <c r="E277" s="12">
        <f>generator_costs!J282</f>
        <v>46500</v>
      </c>
      <c r="F277" s="12">
        <f>generator_costs!K282</f>
        <v>0</v>
      </c>
      <c r="G277" s="12">
        <f>generator_costs!L282</f>
        <v>0</v>
      </c>
    </row>
    <row r="278" spans="1:7">
      <c r="A278" s="12">
        <f>generator_costs!A283</f>
        <v>10</v>
      </c>
      <c r="B278" s="12" t="str">
        <f>generator_costs!B283</f>
        <v>CSP_Trough_No_Storage</v>
      </c>
      <c r="C278" s="12">
        <f>generator_costs!C283</f>
        <v>2050</v>
      </c>
      <c r="D278" s="12">
        <f>generator_costs!I283</f>
        <v>3189900</v>
      </c>
      <c r="E278" s="12">
        <f>generator_costs!J283</f>
        <v>46500</v>
      </c>
      <c r="F278" s="12">
        <f>generator_costs!K283</f>
        <v>0</v>
      </c>
      <c r="G278" s="12">
        <f>generator_costs!L283</f>
        <v>0</v>
      </c>
    </row>
    <row r="279" spans="1:7">
      <c r="A279" s="12">
        <f>generator_costs!A284</f>
        <v>10</v>
      </c>
      <c r="B279" s="12" t="str">
        <f>generator_costs!B284</f>
        <v>CSP_Trough_6h_Storage</v>
      </c>
      <c r="C279" s="12">
        <f>generator_costs!C284</f>
        <v>2010</v>
      </c>
      <c r="D279" s="12">
        <f>generator_costs!I284</f>
        <v>6565800</v>
      </c>
      <c r="E279" s="12">
        <f>generator_costs!J284</f>
        <v>46500</v>
      </c>
      <c r="F279" s="12">
        <f>generator_costs!K284</f>
        <v>0</v>
      </c>
      <c r="G279" s="12">
        <f>generator_costs!L284</f>
        <v>0</v>
      </c>
    </row>
    <row r="280" spans="1:7">
      <c r="A280" s="12">
        <f>generator_costs!A285</f>
        <v>10</v>
      </c>
      <c r="B280" s="12" t="str">
        <f>generator_costs!B285</f>
        <v>CSP_Trough_6h_Storage</v>
      </c>
      <c r="C280" s="12">
        <f>generator_costs!C285</f>
        <v>2015</v>
      </c>
      <c r="D280" s="12">
        <f>generator_costs!I285</f>
        <v>6324000</v>
      </c>
      <c r="E280" s="12">
        <f>generator_costs!J285</f>
        <v>46500</v>
      </c>
      <c r="F280" s="12">
        <f>generator_costs!K285</f>
        <v>0</v>
      </c>
      <c r="G280" s="12">
        <f>generator_costs!L285</f>
        <v>0</v>
      </c>
    </row>
    <row r="281" spans="1:7">
      <c r="A281" s="12">
        <f>generator_costs!A286</f>
        <v>10</v>
      </c>
      <c r="B281" s="12" t="str">
        <f>generator_costs!B286</f>
        <v>CSP_Trough_6h_Storage</v>
      </c>
      <c r="C281" s="12">
        <f>generator_costs!C286</f>
        <v>2020</v>
      </c>
      <c r="D281" s="12">
        <f>generator_costs!I286</f>
        <v>6072900</v>
      </c>
      <c r="E281" s="12">
        <f>generator_costs!J286</f>
        <v>46500</v>
      </c>
      <c r="F281" s="12">
        <f>generator_costs!K286</f>
        <v>0</v>
      </c>
      <c r="G281" s="12">
        <f>generator_costs!L286</f>
        <v>0</v>
      </c>
    </row>
    <row r="282" spans="1:7">
      <c r="A282" s="12">
        <f>generator_costs!A287</f>
        <v>10</v>
      </c>
      <c r="B282" s="12" t="str">
        <f>generator_costs!B287</f>
        <v>CSP_Trough_6h_Storage</v>
      </c>
      <c r="C282" s="12">
        <f>generator_costs!C287</f>
        <v>2025</v>
      </c>
      <c r="D282" s="12">
        <f>generator_costs!I287</f>
        <v>5505600</v>
      </c>
      <c r="E282" s="12">
        <f>generator_costs!J287</f>
        <v>46500</v>
      </c>
      <c r="F282" s="12">
        <f>generator_costs!K287</f>
        <v>0</v>
      </c>
      <c r="G282" s="12">
        <f>generator_costs!L287</f>
        <v>0</v>
      </c>
    </row>
    <row r="283" spans="1:7">
      <c r="A283" s="12">
        <f>generator_costs!A288</f>
        <v>10</v>
      </c>
      <c r="B283" s="12" t="str">
        <f>generator_costs!B288</f>
        <v>CSP_Trough_6h_Storage</v>
      </c>
      <c r="C283" s="12">
        <f>generator_costs!C288</f>
        <v>2030</v>
      </c>
      <c r="D283" s="12">
        <f>generator_costs!I288</f>
        <v>4938300</v>
      </c>
      <c r="E283" s="12">
        <f>generator_costs!J288</f>
        <v>46500</v>
      </c>
      <c r="F283" s="12">
        <f>generator_costs!K288</f>
        <v>0</v>
      </c>
      <c r="G283" s="12">
        <f>generator_costs!L288</f>
        <v>0</v>
      </c>
    </row>
    <row r="284" spans="1:7">
      <c r="A284" s="12">
        <f>generator_costs!A289</f>
        <v>10</v>
      </c>
      <c r="B284" s="12" t="str">
        <f>generator_costs!B289</f>
        <v>CSP_Trough_6h_Storage</v>
      </c>
      <c r="C284" s="12">
        <f>generator_costs!C289</f>
        <v>2035</v>
      </c>
      <c r="D284" s="12">
        <f>generator_costs!I289</f>
        <v>4371000</v>
      </c>
      <c r="E284" s="12">
        <f>generator_costs!J289</f>
        <v>46500</v>
      </c>
      <c r="F284" s="12">
        <f>generator_costs!K289</f>
        <v>0</v>
      </c>
      <c r="G284" s="12">
        <f>generator_costs!L289</f>
        <v>0</v>
      </c>
    </row>
    <row r="285" spans="1:7">
      <c r="A285" s="12">
        <f>generator_costs!A290</f>
        <v>10</v>
      </c>
      <c r="B285" s="12" t="str">
        <f>generator_costs!B290</f>
        <v>CSP_Trough_6h_Storage</v>
      </c>
      <c r="C285" s="12">
        <f>generator_costs!C290</f>
        <v>2040</v>
      </c>
      <c r="D285" s="12">
        <f>generator_costs!I290</f>
        <v>4371000</v>
      </c>
      <c r="E285" s="12">
        <f>generator_costs!J290</f>
        <v>46500</v>
      </c>
      <c r="F285" s="12">
        <f>generator_costs!K290</f>
        <v>0</v>
      </c>
      <c r="G285" s="12">
        <f>generator_costs!L290</f>
        <v>0</v>
      </c>
    </row>
    <row r="286" spans="1:7">
      <c r="A286" s="12">
        <f>generator_costs!A291</f>
        <v>10</v>
      </c>
      <c r="B286" s="12" t="str">
        <f>generator_costs!B291</f>
        <v>CSP_Trough_6h_Storage</v>
      </c>
      <c r="C286" s="12">
        <f>generator_costs!C291</f>
        <v>2045</v>
      </c>
      <c r="D286" s="12">
        <f>generator_costs!I291</f>
        <v>4371000</v>
      </c>
      <c r="E286" s="12">
        <f>generator_costs!J291</f>
        <v>46500</v>
      </c>
      <c r="F286" s="12">
        <f>generator_costs!K291</f>
        <v>0</v>
      </c>
      <c r="G286" s="12">
        <f>generator_costs!L291</f>
        <v>0</v>
      </c>
    </row>
    <row r="287" spans="1:7">
      <c r="A287" s="12">
        <f>generator_costs!A292</f>
        <v>10</v>
      </c>
      <c r="B287" s="12" t="str">
        <f>generator_costs!B292</f>
        <v>CSP_Trough_6h_Storage</v>
      </c>
      <c r="C287" s="12">
        <f>generator_costs!C292</f>
        <v>2050</v>
      </c>
      <c r="D287" s="12">
        <f>generator_costs!I292</f>
        <v>4371000</v>
      </c>
      <c r="E287" s="12">
        <f>generator_costs!J292</f>
        <v>46500</v>
      </c>
      <c r="F287" s="12">
        <f>generator_costs!K292</f>
        <v>0</v>
      </c>
      <c r="G287" s="12">
        <f>generator_costs!L292</f>
        <v>0</v>
      </c>
    </row>
    <row r="288" spans="1:7">
      <c r="A288" s="12">
        <f>generator_costs!A293</f>
        <v>10</v>
      </c>
      <c r="B288" s="12" t="str">
        <f>generator_costs!B293</f>
        <v>Wind_EP</v>
      </c>
      <c r="C288" s="12">
        <f>generator_costs!C293</f>
        <v>0</v>
      </c>
      <c r="D288" s="12">
        <f>generator_costs!I293</f>
        <v>1915800</v>
      </c>
      <c r="E288" s="12">
        <f>generator_costs!J293</f>
        <v>55800</v>
      </c>
      <c r="F288" s="12">
        <f>generator_costs!K293</f>
        <v>0</v>
      </c>
      <c r="G288" s="12">
        <f>generator_costs!L293</f>
        <v>0</v>
      </c>
    </row>
    <row r="289" spans="1:7">
      <c r="A289" s="12">
        <f>generator_costs!A294</f>
        <v>10</v>
      </c>
      <c r="B289" s="12" t="str">
        <f>generator_costs!B294</f>
        <v>Wind</v>
      </c>
      <c r="C289" s="12">
        <f>generator_costs!C294</f>
        <v>2010</v>
      </c>
      <c r="D289" s="12">
        <f>generator_costs!I294</f>
        <v>1841400</v>
      </c>
      <c r="E289" s="12">
        <f>generator_costs!J294</f>
        <v>55800</v>
      </c>
      <c r="F289" s="12">
        <f>generator_costs!K294</f>
        <v>0</v>
      </c>
      <c r="G289" s="12">
        <f>generator_costs!L294</f>
        <v>0</v>
      </c>
    </row>
    <row r="290" spans="1:7">
      <c r="A290" s="12">
        <f>generator_costs!A295</f>
        <v>10</v>
      </c>
      <c r="B290" s="12" t="str">
        <f>generator_costs!B295</f>
        <v>Wind</v>
      </c>
      <c r="C290" s="12">
        <f>generator_costs!C295</f>
        <v>2015</v>
      </c>
      <c r="D290" s="12">
        <f>generator_costs!I295</f>
        <v>1841400</v>
      </c>
      <c r="E290" s="12">
        <f>generator_costs!J295</f>
        <v>55800</v>
      </c>
      <c r="F290" s="12">
        <f>generator_costs!K295</f>
        <v>0</v>
      </c>
      <c r="G290" s="12">
        <f>generator_costs!L295</f>
        <v>0</v>
      </c>
    </row>
    <row r="291" spans="1:7">
      <c r="A291" s="12">
        <f>generator_costs!A296</f>
        <v>10</v>
      </c>
      <c r="B291" s="12" t="str">
        <f>generator_costs!B296</f>
        <v>Wind</v>
      </c>
      <c r="C291" s="12">
        <f>generator_costs!C296</f>
        <v>2020</v>
      </c>
      <c r="D291" s="12">
        <f>generator_costs!I296</f>
        <v>1841400</v>
      </c>
      <c r="E291" s="12">
        <f>generator_costs!J296</f>
        <v>55800</v>
      </c>
      <c r="F291" s="12">
        <f>generator_costs!K296</f>
        <v>0</v>
      </c>
      <c r="G291" s="12">
        <f>generator_costs!L296</f>
        <v>0</v>
      </c>
    </row>
    <row r="292" spans="1:7">
      <c r="A292" s="12">
        <f>generator_costs!A297</f>
        <v>10</v>
      </c>
      <c r="B292" s="12" t="str">
        <f>generator_costs!B297</f>
        <v>Wind</v>
      </c>
      <c r="C292" s="12">
        <f>generator_costs!C297</f>
        <v>2025</v>
      </c>
      <c r="D292" s="12">
        <f>generator_costs!I297</f>
        <v>1841400</v>
      </c>
      <c r="E292" s="12">
        <f>generator_costs!J297</f>
        <v>55800</v>
      </c>
      <c r="F292" s="12">
        <f>generator_costs!K297</f>
        <v>0</v>
      </c>
      <c r="G292" s="12">
        <f>generator_costs!L297</f>
        <v>0</v>
      </c>
    </row>
    <row r="293" spans="1:7">
      <c r="A293" s="12">
        <f>generator_costs!A298</f>
        <v>10</v>
      </c>
      <c r="B293" s="12" t="str">
        <f>generator_costs!B298</f>
        <v>Wind</v>
      </c>
      <c r="C293" s="12">
        <f>generator_costs!C298</f>
        <v>2030</v>
      </c>
      <c r="D293" s="12">
        <f>generator_costs!I298</f>
        <v>1841400</v>
      </c>
      <c r="E293" s="12">
        <f>generator_costs!J298</f>
        <v>55800</v>
      </c>
      <c r="F293" s="12">
        <f>generator_costs!K298</f>
        <v>0</v>
      </c>
      <c r="G293" s="12">
        <f>generator_costs!L298</f>
        <v>0</v>
      </c>
    </row>
    <row r="294" spans="1:7">
      <c r="A294" s="12">
        <f>generator_costs!A299</f>
        <v>10</v>
      </c>
      <c r="B294" s="12" t="str">
        <f>generator_costs!B299</f>
        <v>Wind</v>
      </c>
      <c r="C294" s="12">
        <f>generator_costs!C299</f>
        <v>2035</v>
      </c>
      <c r="D294" s="12">
        <f>generator_costs!I299</f>
        <v>1841400</v>
      </c>
      <c r="E294" s="12">
        <f>generator_costs!J299</f>
        <v>55800</v>
      </c>
      <c r="F294" s="12">
        <f>generator_costs!K299</f>
        <v>0</v>
      </c>
      <c r="G294" s="12">
        <f>generator_costs!L299</f>
        <v>0</v>
      </c>
    </row>
    <row r="295" spans="1:7">
      <c r="A295" s="12">
        <f>generator_costs!A300</f>
        <v>10</v>
      </c>
      <c r="B295" s="12" t="str">
        <f>generator_costs!B300</f>
        <v>Wind</v>
      </c>
      <c r="C295" s="12">
        <f>generator_costs!C300</f>
        <v>2040</v>
      </c>
      <c r="D295" s="12">
        <f>generator_costs!I300</f>
        <v>1841400</v>
      </c>
      <c r="E295" s="12">
        <f>generator_costs!J300</f>
        <v>55800</v>
      </c>
      <c r="F295" s="12">
        <f>generator_costs!K300</f>
        <v>0</v>
      </c>
      <c r="G295" s="12">
        <f>generator_costs!L300</f>
        <v>0</v>
      </c>
    </row>
    <row r="296" spans="1:7">
      <c r="A296" s="12">
        <f>generator_costs!A301</f>
        <v>10</v>
      </c>
      <c r="B296" s="12" t="str">
        <f>generator_costs!B301</f>
        <v>Wind</v>
      </c>
      <c r="C296" s="12">
        <f>generator_costs!C301</f>
        <v>2045</v>
      </c>
      <c r="D296" s="12">
        <f>generator_costs!I301</f>
        <v>1841400</v>
      </c>
      <c r="E296" s="12">
        <f>generator_costs!J301</f>
        <v>55800</v>
      </c>
      <c r="F296" s="12">
        <f>generator_costs!K301</f>
        <v>0</v>
      </c>
      <c r="G296" s="12">
        <f>generator_costs!L301</f>
        <v>0</v>
      </c>
    </row>
    <row r="297" spans="1:7">
      <c r="A297" s="12">
        <f>generator_costs!A302</f>
        <v>10</v>
      </c>
      <c r="B297" s="12" t="str">
        <f>generator_costs!B302</f>
        <v>Wind</v>
      </c>
      <c r="C297" s="12">
        <f>generator_costs!C302</f>
        <v>2050</v>
      </c>
      <c r="D297" s="12">
        <f>generator_costs!I302</f>
        <v>1841400</v>
      </c>
      <c r="E297" s="12">
        <f>generator_costs!J302</f>
        <v>55800</v>
      </c>
      <c r="F297" s="12">
        <f>generator_costs!K302</f>
        <v>0</v>
      </c>
      <c r="G297" s="12">
        <f>generator_costs!L302</f>
        <v>0</v>
      </c>
    </row>
    <row r="298" spans="1:7">
      <c r="A298" s="12">
        <f>generator_costs!A303</f>
        <v>10</v>
      </c>
      <c r="B298" s="12" t="str">
        <f>generator_costs!B303</f>
        <v>Offshore_Wind</v>
      </c>
      <c r="C298" s="12">
        <f>generator_costs!C303</f>
        <v>2010</v>
      </c>
      <c r="D298" s="12">
        <f>generator_costs!I303</f>
        <v>3078300</v>
      </c>
      <c r="E298" s="12">
        <f>generator_costs!J303</f>
        <v>93000</v>
      </c>
      <c r="F298" s="12">
        <f>generator_costs!K303</f>
        <v>0</v>
      </c>
      <c r="G298" s="12">
        <f>generator_costs!L303</f>
        <v>0</v>
      </c>
    </row>
    <row r="299" spans="1:7">
      <c r="A299" s="12">
        <f>generator_costs!A304</f>
        <v>10</v>
      </c>
      <c r="B299" s="12" t="str">
        <f>generator_costs!B304</f>
        <v>Offshore_Wind</v>
      </c>
      <c r="C299" s="12">
        <f>generator_costs!C304</f>
        <v>2015</v>
      </c>
      <c r="D299" s="12">
        <f>generator_costs!I304</f>
        <v>3003900</v>
      </c>
      <c r="E299" s="12">
        <f>generator_costs!J304</f>
        <v>93000</v>
      </c>
      <c r="F299" s="12">
        <f>generator_costs!K304</f>
        <v>0</v>
      </c>
      <c r="G299" s="12">
        <f>generator_costs!L304</f>
        <v>0</v>
      </c>
    </row>
    <row r="300" spans="1:7">
      <c r="A300" s="12">
        <f>generator_costs!A305</f>
        <v>10</v>
      </c>
      <c r="B300" s="12" t="str">
        <f>generator_costs!B305</f>
        <v>Offshore_Wind</v>
      </c>
      <c r="C300" s="12">
        <f>generator_costs!C305</f>
        <v>2020</v>
      </c>
      <c r="D300" s="12">
        <f>generator_costs!I305</f>
        <v>2929500</v>
      </c>
      <c r="E300" s="12">
        <f>generator_costs!J305</f>
        <v>93000</v>
      </c>
      <c r="F300" s="12">
        <f>generator_costs!K305</f>
        <v>0</v>
      </c>
      <c r="G300" s="12">
        <f>generator_costs!L305</f>
        <v>0</v>
      </c>
    </row>
    <row r="301" spans="1:7">
      <c r="A301" s="12">
        <f>generator_costs!A306</f>
        <v>10</v>
      </c>
      <c r="B301" s="12" t="str">
        <f>generator_costs!B306</f>
        <v>Offshore_Wind</v>
      </c>
      <c r="C301" s="12">
        <f>generator_costs!C306</f>
        <v>2025</v>
      </c>
      <c r="D301" s="12">
        <f>generator_costs!I306</f>
        <v>2855100</v>
      </c>
      <c r="E301" s="12">
        <f>generator_costs!J306</f>
        <v>93000</v>
      </c>
      <c r="F301" s="12">
        <f>generator_costs!K306</f>
        <v>0</v>
      </c>
      <c r="G301" s="12">
        <f>generator_costs!L306</f>
        <v>0</v>
      </c>
    </row>
    <row r="302" spans="1:7">
      <c r="A302" s="12">
        <f>generator_costs!A307</f>
        <v>10</v>
      </c>
      <c r="B302" s="12" t="str">
        <f>generator_costs!B307</f>
        <v>Offshore_Wind</v>
      </c>
      <c r="C302" s="12">
        <f>generator_costs!C307</f>
        <v>2030</v>
      </c>
      <c r="D302" s="12">
        <f>generator_costs!I307</f>
        <v>2780700</v>
      </c>
      <c r="E302" s="12">
        <f>generator_costs!J307</f>
        <v>93000</v>
      </c>
      <c r="F302" s="12">
        <f>generator_costs!K307</f>
        <v>0</v>
      </c>
      <c r="G302" s="12">
        <f>generator_costs!L307</f>
        <v>0</v>
      </c>
    </row>
    <row r="303" spans="1:7">
      <c r="A303" s="12">
        <f>generator_costs!A308</f>
        <v>10</v>
      </c>
      <c r="B303" s="12" t="str">
        <f>generator_costs!B308</f>
        <v>Offshore_Wind</v>
      </c>
      <c r="C303" s="12">
        <f>generator_costs!C308</f>
        <v>2035</v>
      </c>
      <c r="D303" s="12">
        <f>generator_costs!I308</f>
        <v>2780700</v>
      </c>
      <c r="E303" s="12">
        <f>generator_costs!J308</f>
        <v>93000</v>
      </c>
      <c r="F303" s="12">
        <f>generator_costs!K308</f>
        <v>0</v>
      </c>
      <c r="G303" s="12">
        <f>generator_costs!L308</f>
        <v>0</v>
      </c>
    </row>
    <row r="304" spans="1:7">
      <c r="A304" s="12">
        <f>generator_costs!A309</f>
        <v>10</v>
      </c>
      <c r="B304" s="12" t="str">
        <f>generator_costs!B309</f>
        <v>Offshore_Wind</v>
      </c>
      <c r="C304" s="12">
        <f>generator_costs!C309</f>
        <v>2040</v>
      </c>
      <c r="D304" s="12">
        <f>generator_costs!I309</f>
        <v>2780700</v>
      </c>
      <c r="E304" s="12">
        <f>generator_costs!J309</f>
        <v>93000</v>
      </c>
      <c r="F304" s="12">
        <f>generator_costs!K309</f>
        <v>0</v>
      </c>
      <c r="G304" s="12">
        <f>generator_costs!L309</f>
        <v>0</v>
      </c>
    </row>
    <row r="305" spans="1:7">
      <c r="A305" s="12">
        <f>generator_costs!A310</f>
        <v>10</v>
      </c>
      <c r="B305" s="12" t="str">
        <f>generator_costs!B310</f>
        <v>Offshore_Wind</v>
      </c>
      <c r="C305" s="12">
        <f>generator_costs!C310</f>
        <v>2045</v>
      </c>
      <c r="D305" s="12">
        <f>generator_costs!I310</f>
        <v>2780700</v>
      </c>
      <c r="E305" s="12">
        <f>generator_costs!J310</f>
        <v>93000</v>
      </c>
      <c r="F305" s="12">
        <f>generator_costs!K310</f>
        <v>0</v>
      </c>
      <c r="G305" s="12">
        <f>generator_costs!L310</f>
        <v>0</v>
      </c>
    </row>
    <row r="306" spans="1:7">
      <c r="A306" s="12">
        <f>generator_costs!A311</f>
        <v>10</v>
      </c>
      <c r="B306" s="12" t="str">
        <f>generator_costs!B311</f>
        <v>Offshore_Wind</v>
      </c>
      <c r="C306" s="12">
        <f>generator_costs!C311</f>
        <v>2050</v>
      </c>
      <c r="D306" s="12">
        <f>generator_costs!I311</f>
        <v>2780700</v>
      </c>
      <c r="E306" s="12">
        <f>generator_costs!J311</f>
        <v>93000</v>
      </c>
      <c r="F306" s="12">
        <f>generator_costs!K311</f>
        <v>0</v>
      </c>
      <c r="G306" s="12">
        <f>generator_costs!L311</f>
        <v>0</v>
      </c>
    </row>
    <row r="307" spans="1:7">
      <c r="A307" s="12">
        <f>generator_costs!A312</f>
        <v>10</v>
      </c>
      <c r="B307" s="12" t="str">
        <f>generator_costs!B312</f>
        <v>Hydro_NonPumped_EP</v>
      </c>
      <c r="C307" s="12">
        <f>generator_costs!C312</f>
        <v>0</v>
      </c>
      <c r="D307" s="12">
        <f>generator_costs!I312</f>
        <v>3348000</v>
      </c>
      <c r="E307" s="12">
        <f>generator_costs!J312</f>
        <v>13950</v>
      </c>
      <c r="F307" s="12">
        <f>generator_costs!K312</f>
        <v>5.58</v>
      </c>
      <c r="G307" s="12">
        <f>generator_costs!L312</f>
        <v>0</v>
      </c>
    </row>
    <row r="308" spans="1:7">
      <c r="A308" s="12">
        <f>generator_costs!A313</f>
        <v>10</v>
      </c>
      <c r="B308" s="12" t="str">
        <f>generator_costs!B313</f>
        <v>Hydro_Pumped_EP</v>
      </c>
      <c r="C308" s="12">
        <f>generator_costs!C313</f>
        <v>0</v>
      </c>
      <c r="D308" s="12">
        <f>generator_costs!I313</f>
        <v>2073900</v>
      </c>
      <c r="E308" s="12">
        <f>generator_costs!J313</f>
        <v>28644</v>
      </c>
      <c r="F308" s="12">
        <f>generator_costs!K313</f>
        <v>0</v>
      </c>
      <c r="G308" s="12">
        <f>generator_costs!L313</f>
        <v>0</v>
      </c>
    </row>
    <row r="309" spans="1:7">
      <c r="A309" s="12">
        <f>generator_costs!A314</f>
        <v>10</v>
      </c>
      <c r="B309" s="12" t="str">
        <f>generator_costs!B314</f>
        <v>Compressed_Air_Energy_Storage</v>
      </c>
      <c r="C309" s="12">
        <f>generator_costs!C314</f>
        <v>2010</v>
      </c>
      <c r="D309" s="12">
        <f>generator_costs!I314</f>
        <v>763416.66669999994</v>
      </c>
      <c r="E309" s="12">
        <f>generator_costs!J314</f>
        <v>10788</v>
      </c>
      <c r="F309" s="12">
        <f>generator_costs!K314</f>
        <v>1.4415000000000002</v>
      </c>
      <c r="G309" s="12">
        <f>generator_costs!L314</f>
        <v>19085.416669999999</v>
      </c>
    </row>
    <row r="310" spans="1:7">
      <c r="A310" s="12">
        <f>generator_costs!A315</f>
        <v>10</v>
      </c>
      <c r="B310" s="12" t="str">
        <f>generator_costs!B315</f>
        <v>Compressed_Air_Energy_Storage</v>
      </c>
      <c r="C310" s="12">
        <f>generator_costs!C315</f>
        <v>2015</v>
      </c>
      <c r="D310" s="12">
        <f>generator_costs!I315</f>
        <v>763416.66669999994</v>
      </c>
      <c r="E310" s="12">
        <f>generator_costs!J315</f>
        <v>10788</v>
      </c>
      <c r="F310" s="12">
        <f>generator_costs!K315</f>
        <v>1.4415000000000002</v>
      </c>
      <c r="G310" s="12">
        <f>generator_costs!L315</f>
        <v>19085.416669999999</v>
      </c>
    </row>
    <row r="311" spans="1:7">
      <c r="A311" s="12">
        <f>generator_costs!A316</f>
        <v>10</v>
      </c>
      <c r="B311" s="12" t="str">
        <f>generator_costs!B316</f>
        <v>Compressed_Air_Energy_Storage</v>
      </c>
      <c r="C311" s="12">
        <f>generator_costs!C316</f>
        <v>2020</v>
      </c>
      <c r="D311" s="12">
        <f>generator_costs!I316</f>
        <v>763416.66669999994</v>
      </c>
      <c r="E311" s="12">
        <f>generator_costs!J316</f>
        <v>10788</v>
      </c>
      <c r="F311" s="12">
        <f>generator_costs!K316</f>
        <v>1.4415000000000002</v>
      </c>
      <c r="G311" s="12">
        <f>generator_costs!L316</f>
        <v>19085.416669999999</v>
      </c>
    </row>
    <row r="312" spans="1:7">
      <c r="A312" s="12">
        <f>generator_costs!A317</f>
        <v>10</v>
      </c>
      <c r="B312" s="12" t="str">
        <f>generator_costs!B317</f>
        <v>Compressed_Air_Energy_Storage</v>
      </c>
      <c r="C312" s="12">
        <f>generator_costs!C317</f>
        <v>2025</v>
      </c>
      <c r="D312" s="12">
        <f>generator_costs!I317</f>
        <v>763416.66669999994</v>
      </c>
      <c r="E312" s="12">
        <f>generator_costs!J317</f>
        <v>10788</v>
      </c>
      <c r="F312" s="12">
        <f>generator_costs!K317</f>
        <v>1.4415000000000002</v>
      </c>
      <c r="G312" s="12">
        <f>generator_costs!L317</f>
        <v>19085.416669999999</v>
      </c>
    </row>
    <row r="313" spans="1:7">
      <c r="A313" s="12">
        <f>generator_costs!A318</f>
        <v>10</v>
      </c>
      <c r="B313" s="12" t="str">
        <f>generator_costs!B318</f>
        <v>Compressed_Air_Energy_Storage</v>
      </c>
      <c r="C313" s="12">
        <f>generator_costs!C318</f>
        <v>2030</v>
      </c>
      <c r="D313" s="12">
        <f>generator_costs!I318</f>
        <v>763416.66669999994</v>
      </c>
      <c r="E313" s="12">
        <f>generator_costs!J318</f>
        <v>10788</v>
      </c>
      <c r="F313" s="12">
        <f>generator_costs!K318</f>
        <v>1.4415000000000002</v>
      </c>
      <c r="G313" s="12">
        <f>generator_costs!L318</f>
        <v>19085.416669999999</v>
      </c>
    </row>
    <row r="314" spans="1:7">
      <c r="A314" s="12">
        <f>generator_costs!A319</f>
        <v>10</v>
      </c>
      <c r="B314" s="12" t="str">
        <f>generator_costs!B319</f>
        <v>Compressed_Air_Energy_Storage</v>
      </c>
      <c r="C314" s="12">
        <f>generator_costs!C319</f>
        <v>2035</v>
      </c>
      <c r="D314" s="12">
        <f>generator_costs!I319</f>
        <v>763416.66669999994</v>
      </c>
      <c r="E314" s="12">
        <f>generator_costs!J319</f>
        <v>10788</v>
      </c>
      <c r="F314" s="12">
        <f>generator_costs!K319</f>
        <v>1.4415000000000002</v>
      </c>
      <c r="G314" s="12">
        <f>generator_costs!L319</f>
        <v>19085.416669999999</v>
      </c>
    </row>
    <row r="315" spans="1:7">
      <c r="A315" s="12">
        <f>generator_costs!A320</f>
        <v>10</v>
      </c>
      <c r="B315" s="12" t="str">
        <f>generator_costs!B320</f>
        <v>Compressed_Air_Energy_Storage</v>
      </c>
      <c r="C315" s="12">
        <f>generator_costs!C320</f>
        <v>2040</v>
      </c>
      <c r="D315" s="12">
        <f>generator_costs!I320</f>
        <v>763416.66669999994</v>
      </c>
      <c r="E315" s="12">
        <f>generator_costs!J320</f>
        <v>10788</v>
      </c>
      <c r="F315" s="12">
        <f>generator_costs!K320</f>
        <v>1.4415000000000002</v>
      </c>
      <c r="G315" s="12">
        <f>generator_costs!L320</f>
        <v>19085.416669999999</v>
      </c>
    </row>
    <row r="316" spans="1:7">
      <c r="A316" s="12">
        <f>generator_costs!A321</f>
        <v>10</v>
      </c>
      <c r="B316" s="12" t="str">
        <f>generator_costs!B321</f>
        <v>Compressed_Air_Energy_Storage</v>
      </c>
      <c r="C316" s="12">
        <f>generator_costs!C321</f>
        <v>2045</v>
      </c>
      <c r="D316" s="12">
        <f>generator_costs!I321</f>
        <v>763416.66669999994</v>
      </c>
      <c r="E316" s="12">
        <f>generator_costs!J321</f>
        <v>10788</v>
      </c>
      <c r="F316" s="12">
        <f>generator_costs!K321</f>
        <v>1.4415000000000002</v>
      </c>
      <c r="G316" s="12">
        <f>generator_costs!L321</f>
        <v>19085.416669999999</v>
      </c>
    </row>
    <row r="317" spans="1:7">
      <c r="A317" s="12">
        <f>generator_costs!A322</f>
        <v>10</v>
      </c>
      <c r="B317" s="12" t="str">
        <f>generator_costs!B322</f>
        <v>Compressed_Air_Energy_Storage</v>
      </c>
      <c r="C317" s="12">
        <f>generator_costs!C322</f>
        <v>2050</v>
      </c>
      <c r="D317" s="12">
        <f>generator_costs!I322</f>
        <v>763416.66669999994</v>
      </c>
      <c r="E317" s="12">
        <f>generator_costs!J322</f>
        <v>10788</v>
      </c>
      <c r="F317" s="12">
        <f>generator_costs!K322</f>
        <v>1.4415000000000002</v>
      </c>
      <c r="G317" s="12">
        <f>generator_costs!L322</f>
        <v>19085.416669999999</v>
      </c>
    </row>
    <row r="318" spans="1:7">
      <c r="A318" s="12">
        <f>generator_costs!A323</f>
        <v>10</v>
      </c>
      <c r="B318" s="12" t="str">
        <f>generator_costs!B323</f>
        <v>Battery_Storage</v>
      </c>
      <c r="C318" s="12">
        <f>generator_costs!C323</f>
        <v>2010</v>
      </c>
      <c r="D318" s="12">
        <f>generator_costs!I323</f>
        <v>967588.00521512399</v>
      </c>
      <c r="E318" s="12">
        <f>generator_costs!J323</f>
        <v>23436</v>
      </c>
      <c r="F318" s="12">
        <f>generator_costs!K323</f>
        <v>0</v>
      </c>
      <c r="G318" s="12">
        <f>generator_costs!L323</f>
        <v>338655.80182529334</v>
      </c>
    </row>
    <row r="319" spans="1:7">
      <c r="A319" s="12">
        <f>generator_costs!A324</f>
        <v>10</v>
      </c>
      <c r="B319" s="12" t="str">
        <f>generator_costs!B324</f>
        <v>Battery_Storage</v>
      </c>
      <c r="C319" s="12">
        <f>generator_costs!C324</f>
        <v>2015</v>
      </c>
      <c r="D319" s="12">
        <f>generator_costs!I324</f>
        <v>943337.67926988297</v>
      </c>
      <c r="E319" s="12">
        <f>generator_costs!J324</f>
        <v>23436</v>
      </c>
      <c r="F319" s="12">
        <f>generator_costs!K324</f>
        <v>0</v>
      </c>
      <c r="G319" s="12">
        <f>generator_costs!L324</f>
        <v>330168.18774445896</v>
      </c>
    </row>
    <row r="320" spans="1:7">
      <c r="A320" s="12">
        <f>generator_costs!A325</f>
        <v>10</v>
      </c>
      <c r="B320" s="12" t="str">
        <f>generator_costs!B325</f>
        <v>Battery_Storage</v>
      </c>
      <c r="C320" s="12">
        <f>generator_costs!C325</f>
        <v>2020</v>
      </c>
      <c r="D320" s="12">
        <f>generator_costs!I325</f>
        <v>919087.35332464206</v>
      </c>
      <c r="E320" s="12">
        <f>generator_costs!J325</f>
        <v>23436</v>
      </c>
      <c r="F320" s="12">
        <f>generator_costs!K325</f>
        <v>0</v>
      </c>
      <c r="G320" s="12">
        <f>generator_costs!L325</f>
        <v>321680.57366362453</v>
      </c>
    </row>
    <row r="321" spans="1:7">
      <c r="A321" s="12">
        <f>generator_costs!A326</f>
        <v>10</v>
      </c>
      <c r="B321" s="12" t="str">
        <f>generator_costs!B326</f>
        <v>Battery_Storage</v>
      </c>
      <c r="C321" s="12">
        <f>generator_costs!C326</f>
        <v>2025</v>
      </c>
      <c r="D321" s="12">
        <f>generator_costs!I326</f>
        <v>894837.02737939998</v>
      </c>
      <c r="E321" s="12">
        <f>generator_costs!J326</f>
        <v>23436</v>
      </c>
      <c r="F321" s="12">
        <f>generator_costs!K326</f>
        <v>0</v>
      </c>
      <c r="G321" s="12">
        <f>generator_costs!L326</f>
        <v>313192.95958279009</v>
      </c>
    </row>
    <row r="322" spans="1:7">
      <c r="A322" s="12">
        <f>generator_costs!A327</f>
        <v>10</v>
      </c>
      <c r="B322" s="12" t="str">
        <f>generator_costs!B327</f>
        <v>Battery_Storage</v>
      </c>
      <c r="C322" s="12">
        <f>generator_costs!C327</f>
        <v>2030</v>
      </c>
      <c r="D322" s="12">
        <f>generator_costs!I327</f>
        <v>870586.70143415895</v>
      </c>
      <c r="E322" s="12">
        <f>generator_costs!J327</f>
        <v>23436</v>
      </c>
      <c r="F322" s="12">
        <f>generator_costs!K327</f>
        <v>0</v>
      </c>
      <c r="G322" s="12">
        <f>generator_costs!L327</f>
        <v>304705.34550195566</v>
      </c>
    </row>
    <row r="323" spans="1:7">
      <c r="A323" s="12">
        <f>generator_costs!A328</f>
        <v>10</v>
      </c>
      <c r="B323" s="12" t="str">
        <f>generator_costs!B328</f>
        <v>Battery_Storage</v>
      </c>
      <c r="C323" s="12">
        <f>generator_costs!C328</f>
        <v>2035</v>
      </c>
      <c r="D323" s="12">
        <f>generator_costs!I328</f>
        <v>846336.37548891804</v>
      </c>
      <c r="E323" s="12">
        <f>generator_costs!J328</f>
        <v>23436</v>
      </c>
      <c r="F323" s="12">
        <f>generator_costs!K328</f>
        <v>0</v>
      </c>
      <c r="G323" s="12">
        <f>generator_costs!L328</f>
        <v>296217.73142112128</v>
      </c>
    </row>
    <row r="324" spans="1:7">
      <c r="A324" s="12">
        <f>generator_costs!A329</f>
        <v>10</v>
      </c>
      <c r="B324" s="12" t="str">
        <f>generator_costs!B329</f>
        <v>Battery_Storage</v>
      </c>
      <c r="C324" s="12">
        <f>generator_costs!C329</f>
        <v>2040</v>
      </c>
      <c r="D324" s="12">
        <f>generator_costs!I329</f>
        <v>822086.04954367701</v>
      </c>
      <c r="E324" s="12">
        <f>generator_costs!J329</f>
        <v>23436</v>
      </c>
      <c r="F324" s="12">
        <f>generator_costs!K329</f>
        <v>0</v>
      </c>
      <c r="G324" s="12">
        <f>generator_costs!L329</f>
        <v>287730.11734028679</v>
      </c>
    </row>
    <row r="325" spans="1:7">
      <c r="A325" s="12">
        <f>generator_costs!A330</f>
        <v>10</v>
      </c>
      <c r="B325" s="12" t="str">
        <f>generator_costs!B330</f>
        <v>Battery_Storage</v>
      </c>
      <c r="C325" s="12">
        <f>generator_costs!C330</f>
        <v>2045</v>
      </c>
      <c r="D325" s="12">
        <f>generator_costs!I330</f>
        <v>797835.72359843599</v>
      </c>
      <c r="E325" s="12">
        <f>generator_costs!J330</f>
        <v>23436</v>
      </c>
      <c r="F325" s="12">
        <f>generator_costs!K330</f>
        <v>0</v>
      </c>
      <c r="G325" s="12">
        <f>generator_costs!L330</f>
        <v>279242.50325945241</v>
      </c>
    </row>
    <row r="326" spans="1:7">
      <c r="A326" s="12">
        <f>generator_costs!A331</f>
        <v>10</v>
      </c>
      <c r="B326" s="12" t="str">
        <f>generator_costs!B331</f>
        <v>Battery_Storage</v>
      </c>
      <c r="C326" s="12">
        <f>generator_costs!C331</f>
        <v>2050</v>
      </c>
      <c r="D326" s="12">
        <f>generator_costs!I331</f>
        <v>773585.39765319403</v>
      </c>
      <c r="E326" s="12">
        <f>generator_costs!J331</f>
        <v>23436</v>
      </c>
      <c r="F326" s="12">
        <f>generator_costs!K331</f>
        <v>0</v>
      </c>
      <c r="G326" s="12">
        <f>generator_costs!L331</f>
        <v>270754.88917861797</v>
      </c>
    </row>
    <row r="327" spans="1:7">
      <c r="B327" s="12"/>
      <c r="C327" s="12"/>
      <c r="D327" s="12"/>
      <c r="E327" s="12"/>
      <c r="F327" s="12"/>
      <c r="G327" s="12"/>
    </row>
    <row r="328" spans="1:7">
      <c r="B328" s="12"/>
      <c r="C328" s="12"/>
      <c r="D328" s="12"/>
      <c r="E328" s="12"/>
      <c r="F328" s="12"/>
      <c r="G328" s="12"/>
    </row>
    <row r="329" spans="1:7">
      <c r="B329" s="12"/>
      <c r="C329" s="12"/>
      <c r="D329" s="12"/>
      <c r="E329" s="12"/>
      <c r="F329" s="12"/>
      <c r="G329" s="12"/>
    </row>
    <row r="330" spans="1:7">
      <c r="B330" s="12"/>
      <c r="C330" s="12"/>
      <c r="D330" s="12"/>
      <c r="E330" s="12"/>
      <c r="F330" s="12"/>
      <c r="G330" s="12"/>
    </row>
    <row r="331" spans="1:7">
      <c r="B331" s="12"/>
      <c r="C331" s="12"/>
      <c r="D331" s="12"/>
      <c r="E331" s="12"/>
      <c r="F331" s="12"/>
      <c r="G331" s="12"/>
    </row>
    <row r="332" spans="1:7">
      <c r="B332" s="12"/>
      <c r="C332" s="12"/>
      <c r="D332" s="12"/>
      <c r="E332" s="12"/>
      <c r="F332" s="12"/>
      <c r="G332" s="12"/>
    </row>
    <row r="333" spans="1:7">
      <c r="B333" s="12"/>
      <c r="C333" s="12"/>
      <c r="D333" s="12"/>
      <c r="E333" s="12"/>
      <c r="F333" s="12"/>
      <c r="G333" s="12"/>
    </row>
    <row r="334" spans="1:7">
      <c r="B334" s="12"/>
      <c r="C334" s="12"/>
      <c r="D334" s="12"/>
      <c r="E334" s="12"/>
      <c r="F334" s="12"/>
      <c r="G334" s="12"/>
    </row>
    <row r="335" spans="1:7">
      <c r="B335" s="12"/>
      <c r="C335" s="12"/>
      <c r="D335" s="12"/>
      <c r="E335" s="12"/>
      <c r="F335" s="12"/>
    </row>
    <row r="336" spans="1:7">
      <c r="B336" s="12"/>
      <c r="C336" s="12"/>
      <c r="D336" s="12"/>
      <c r="E336" s="12"/>
      <c r="F336" s="12"/>
    </row>
    <row r="337" spans="2:6">
      <c r="B337" s="12"/>
      <c r="C337" s="12"/>
      <c r="D337" s="12"/>
      <c r="E337" s="12"/>
      <c r="F337" s="12"/>
    </row>
    <row r="338" spans="2:6">
      <c r="B338" s="12"/>
      <c r="C338" s="12"/>
      <c r="D338" s="12"/>
      <c r="E338" s="12"/>
      <c r="F338" s="12"/>
    </row>
    <row r="339" spans="2:6">
      <c r="B339" s="12"/>
      <c r="C339" s="12"/>
      <c r="D339" s="12"/>
      <c r="E339" s="12"/>
      <c r="F339" s="12"/>
    </row>
    <row r="340" spans="2:6">
      <c r="B340" s="12"/>
      <c r="C340" s="12"/>
      <c r="D340" s="12"/>
      <c r="E340" s="12"/>
      <c r="F340" s="12"/>
    </row>
    <row r="341" spans="2:6">
      <c r="B341" s="12"/>
      <c r="C341" s="12"/>
      <c r="D341" s="12"/>
      <c r="E341" s="12"/>
      <c r="F341" s="12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selection activeCell="H3" sqref="H3:H5"/>
    </sheetView>
  </sheetViews>
  <sheetFormatPr baseColWidth="10" defaultRowHeight="13" x14ac:dyDescent="0"/>
  <cols>
    <col min="1" max="1" width="14.28515625" style="29" customWidth="1"/>
    <col min="2" max="7" width="10.7109375" style="29"/>
    <col min="8" max="8" width="12.42578125" style="29" customWidth="1"/>
    <col min="9" max="16" width="10.7109375" style="29"/>
    <col min="17" max="17" width="33.85546875" style="29" customWidth="1"/>
    <col min="18" max="16384" width="10.7109375" style="29"/>
  </cols>
  <sheetData>
    <row r="1" spans="1:11">
      <c r="A1" s="27" t="s">
        <v>57</v>
      </c>
      <c r="B1" s="27" t="s">
        <v>58</v>
      </c>
      <c r="C1" s="27"/>
      <c r="D1" s="27"/>
      <c r="E1" s="27"/>
      <c r="F1" s="27" t="s">
        <v>59</v>
      </c>
      <c r="G1" s="27" t="s">
        <v>60</v>
      </c>
      <c r="H1" s="28" t="s">
        <v>95</v>
      </c>
      <c r="I1" s="28" t="s">
        <v>96</v>
      </c>
    </row>
    <row r="2" spans="1:11">
      <c r="B2" s="30">
        <v>0.25</v>
      </c>
      <c r="C2" s="30">
        <v>0.5</v>
      </c>
      <c r="D2" s="30">
        <v>0.75</v>
      </c>
      <c r="E2" s="30">
        <v>1</v>
      </c>
      <c r="F2" s="30"/>
    </row>
    <row r="3" spans="1:11">
      <c r="A3" s="29" t="s">
        <v>92</v>
      </c>
      <c r="B3" s="29">
        <v>1.788</v>
      </c>
      <c r="C3" s="29">
        <v>1.1950000000000001</v>
      </c>
      <c r="D3" s="29">
        <v>1.1020000000000001</v>
      </c>
      <c r="E3" s="29">
        <v>1</v>
      </c>
      <c r="F3" s="31">
        <v>3.7999999999999999E-2</v>
      </c>
      <c r="G3" s="32">
        <f t="shared" ref="G3:G4" si="0">IF(10*F3&gt;1, 1, 10*F3)</f>
        <v>0.38</v>
      </c>
      <c r="H3" s="37">
        <f>SUM(F15:F52)/COUNT(F15:F52)</f>
        <v>0.32674288031546511</v>
      </c>
      <c r="I3" s="33"/>
    </row>
    <row r="4" spans="1:11">
      <c r="A4" s="31" t="s">
        <v>93</v>
      </c>
      <c r="B4" s="29">
        <v>1.276</v>
      </c>
      <c r="C4" s="29">
        <v>1.0609999999999999</v>
      </c>
      <c r="D4" s="29">
        <v>1.01</v>
      </c>
      <c r="E4" s="29">
        <v>1</v>
      </c>
      <c r="F4" s="31">
        <v>3.1E-2</v>
      </c>
      <c r="G4" s="32">
        <f t="shared" si="0"/>
        <v>0.31</v>
      </c>
      <c r="H4" s="37">
        <f>SUM(G15:G45)/COUNT(G15:G45)</f>
        <v>3.6286555725794888E-2</v>
      </c>
    </row>
    <row r="5" spans="1:11">
      <c r="A5" s="31" t="s">
        <v>42</v>
      </c>
      <c r="B5" s="29">
        <v>1.504</v>
      </c>
      <c r="C5" s="29">
        <v>1.095</v>
      </c>
      <c r="D5" s="29">
        <v>1.0289999999999999</v>
      </c>
      <c r="E5" s="29">
        <v>1</v>
      </c>
      <c r="F5" s="31">
        <v>0.13500000000000001</v>
      </c>
      <c r="G5" s="32">
        <f>IF(10*F5&gt;1, 1, 10*F5)</f>
        <v>1</v>
      </c>
      <c r="H5" s="37">
        <f>SUM(H15:H64)/COUNT(H15:H64)</f>
        <v>0.10023971011738134</v>
      </c>
      <c r="I5" s="29" t="s">
        <v>104</v>
      </c>
    </row>
    <row r="8" spans="1:11">
      <c r="A8" s="28" t="s">
        <v>105</v>
      </c>
    </row>
    <row r="9" spans="1:11">
      <c r="A9" s="31" t="s">
        <v>106</v>
      </c>
      <c r="B9" s="12" t="s">
        <v>5</v>
      </c>
    </row>
    <row r="10" spans="1:11">
      <c r="A10" s="29" t="s">
        <v>107</v>
      </c>
      <c r="B10" s="29" t="s">
        <v>108</v>
      </c>
    </row>
    <row r="12" spans="1:11">
      <c r="C12" s="29" t="s">
        <v>109</v>
      </c>
      <c r="F12" s="29" t="s">
        <v>110</v>
      </c>
      <c r="J12" s="29" t="s">
        <v>111</v>
      </c>
      <c r="K12" s="29" t="s">
        <v>99</v>
      </c>
    </row>
    <row r="13" spans="1:11">
      <c r="A13" s="31" t="s">
        <v>100</v>
      </c>
      <c r="B13" s="29" t="s">
        <v>101</v>
      </c>
      <c r="C13" s="29" t="s">
        <v>92</v>
      </c>
      <c r="D13" s="29" t="s">
        <v>102</v>
      </c>
      <c r="E13" s="29" t="s">
        <v>103</v>
      </c>
      <c r="F13" s="31" t="s">
        <v>92</v>
      </c>
      <c r="G13" s="31" t="s">
        <v>102</v>
      </c>
      <c r="H13" s="31" t="s">
        <v>103</v>
      </c>
      <c r="J13" s="31" t="s">
        <v>92</v>
      </c>
      <c r="K13" s="31" t="s">
        <v>92</v>
      </c>
    </row>
    <row r="14" spans="1:11">
      <c r="A14" s="34">
        <v>1</v>
      </c>
      <c r="B14" s="34">
        <f>1-A14</f>
        <v>0</v>
      </c>
      <c r="C14" s="29">
        <v>1</v>
      </c>
      <c r="D14" s="29">
        <v>1</v>
      </c>
      <c r="E14" s="29">
        <v>1</v>
      </c>
      <c r="F14" s="35" t="e">
        <f>(C14-1)*(1-$B14)/$B14</f>
        <v>#DIV/0!</v>
      </c>
      <c r="G14" s="35" t="e">
        <f>(D14-1)*(1-$B14)/$B14</f>
        <v>#DIV/0!</v>
      </c>
      <c r="H14" s="35" t="e">
        <f>(E14-1)*(1-$B14)/$B14</f>
        <v>#DIV/0!</v>
      </c>
      <c r="J14" s="29">
        <f>A14*1*7*(C14-1)</f>
        <v>0</v>
      </c>
      <c r="K14" s="29" t="e">
        <f>B14*1*7*F14</f>
        <v>#DIV/0!</v>
      </c>
    </row>
    <row r="15" spans="1:11">
      <c r="A15" s="34">
        <v>0.99</v>
      </c>
      <c r="B15" s="34">
        <f t="shared" ref="B15:B78" si="1">1-A15</f>
        <v>1.0000000000000009E-2</v>
      </c>
      <c r="C15" s="35">
        <f t="shared" ref="C15:C38" si="2">C$14+(C$39-C$14)/((A$14-A$39)*100)*((A$14-A15)*100)</f>
        <v>1.0040800000000001</v>
      </c>
      <c r="D15" s="35">
        <f t="shared" ref="D15:E30" si="3">D$14+(D$39-D$14)/((C$14-C$39)*100)*((C$14-C15)*100)</f>
        <v>1.0004</v>
      </c>
      <c r="E15" s="35">
        <f t="shared" si="3"/>
        <v>1.0011599999999998</v>
      </c>
      <c r="F15" s="35">
        <f>$A15*(C15-1)/((1-$A15)*1)</f>
        <v>0.40392000000000794</v>
      </c>
      <c r="G15" s="35">
        <f t="shared" ref="G15:H15" si="4">$A15*(D15-1)/((1-$A15)*1)</f>
        <v>3.9599999999995604E-2</v>
      </c>
      <c r="H15" s="35">
        <f t="shared" si="4"/>
        <v>0.11483999999998284</v>
      </c>
      <c r="J15" s="29">
        <f t="shared" ref="J15:J64" si="5">A15*1*7*(C15-1)</f>
        <v>2.8274400000000578E-2</v>
      </c>
      <c r="K15" s="29">
        <f t="shared" ref="K15:K64" si="6">B15*1*7*F15</f>
        <v>2.8274400000000581E-2</v>
      </c>
    </row>
    <row r="16" spans="1:11">
      <c r="A16" s="34">
        <v>0.98</v>
      </c>
      <c r="B16" s="34">
        <f t="shared" si="1"/>
        <v>2.0000000000000018E-2</v>
      </c>
      <c r="C16" s="35">
        <f t="shared" si="2"/>
        <v>1.0081599999999999</v>
      </c>
      <c r="D16" s="35">
        <f t="shared" si="3"/>
        <v>1.0007999999999999</v>
      </c>
      <c r="E16" s="35">
        <f t="shared" si="3"/>
        <v>1.0023199999999997</v>
      </c>
      <c r="F16" s="35">
        <f t="shared" ref="F16:F79" si="7">$A16*(C16-1)/((1-$A16)*1)</f>
        <v>0.39983999999999698</v>
      </c>
      <c r="G16" s="35">
        <f t="shared" ref="G16:G79" si="8">$A16*(D16-1)/((1-$A16)*1)</f>
        <v>3.9199999999995648E-2</v>
      </c>
      <c r="H16" s="35">
        <f t="shared" ref="H16:H79" si="9">$A16*(E16-1)/((1-$A16)*1)</f>
        <v>0.11367999999998302</v>
      </c>
      <c r="J16" s="29">
        <f t="shared" si="5"/>
        <v>5.5977599999999621E-2</v>
      </c>
      <c r="K16" s="29">
        <f t="shared" si="6"/>
        <v>5.5977599999999628E-2</v>
      </c>
    </row>
    <row r="17" spans="1:11">
      <c r="A17" s="34">
        <v>0.97</v>
      </c>
      <c r="B17" s="34">
        <f t="shared" si="1"/>
        <v>3.0000000000000027E-2</v>
      </c>
      <c r="C17" s="35">
        <f t="shared" si="2"/>
        <v>1.01224</v>
      </c>
      <c r="D17" s="35">
        <f t="shared" si="3"/>
        <v>1.0012000000000001</v>
      </c>
      <c r="E17" s="35">
        <f t="shared" si="3"/>
        <v>1.0034800000000001</v>
      </c>
      <c r="F17" s="35">
        <f t="shared" si="7"/>
        <v>0.39576000000000056</v>
      </c>
      <c r="G17" s="35">
        <f t="shared" si="8"/>
        <v>3.8800000000002867E-2</v>
      </c>
      <c r="H17" s="35">
        <f t="shared" si="9"/>
        <v>0.11252000000000474</v>
      </c>
      <c r="J17" s="29">
        <f t="shared" si="5"/>
        <v>8.31096000000002E-2</v>
      </c>
      <c r="K17" s="29">
        <f t="shared" si="6"/>
        <v>8.3109600000000186E-2</v>
      </c>
    </row>
    <row r="18" spans="1:11">
      <c r="A18" s="34">
        <v>0.96</v>
      </c>
      <c r="B18" s="34">
        <f t="shared" si="1"/>
        <v>4.0000000000000036E-2</v>
      </c>
      <c r="C18" s="35">
        <f t="shared" si="2"/>
        <v>1.0163200000000001</v>
      </c>
      <c r="D18" s="35">
        <f t="shared" si="3"/>
        <v>1.0016</v>
      </c>
      <c r="E18" s="35">
        <f t="shared" si="3"/>
        <v>1.0046400000000002</v>
      </c>
      <c r="F18" s="35">
        <f t="shared" si="7"/>
        <v>0.3916800000000023</v>
      </c>
      <c r="G18" s="35">
        <f t="shared" si="8"/>
        <v>3.8400000000001065E-2</v>
      </c>
      <c r="H18" s="35">
        <f t="shared" si="9"/>
        <v>0.11136000000000469</v>
      </c>
      <c r="J18" s="29">
        <f t="shared" si="5"/>
        <v>0.10967040000000075</v>
      </c>
      <c r="K18" s="29">
        <f t="shared" si="6"/>
        <v>0.10967040000000074</v>
      </c>
    </row>
    <row r="19" spans="1:11">
      <c r="A19" s="34">
        <v>0.95</v>
      </c>
      <c r="B19" s="34">
        <f t="shared" si="1"/>
        <v>5.0000000000000044E-2</v>
      </c>
      <c r="C19" s="35">
        <f t="shared" si="2"/>
        <v>1.0204</v>
      </c>
      <c r="D19" s="35">
        <f t="shared" si="3"/>
        <v>1.002</v>
      </c>
      <c r="E19" s="35">
        <f t="shared" si="3"/>
        <v>1.0058</v>
      </c>
      <c r="F19" s="35">
        <f t="shared" si="7"/>
        <v>0.38759999999999911</v>
      </c>
      <c r="G19" s="35">
        <f t="shared" si="8"/>
        <v>3.7999999999999999E-2</v>
      </c>
      <c r="H19" s="35">
        <f t="shared" si="9"/>
        <v>0.11020000000000042</v>
      </c>
      <c r="J19" s="29">
        <f t="shared" si="5"/>
        <v>0.13565999999999981</v>
      </c>
      <c r="K19" s="29">
        <f t="shared" si="6"/>
        <v>0.13565999999999981</v>
      </c>
    </row>
    <row r="20" spans="1:11">
      <c r="A20" s="34">
        <v>0.94</v>
      </c>
      <c r="B20" s="34">
        <f t="shared" si="1"/>
        <v>6.0000000000000053E-2</v>
      </c>
      <c r="C20" s="35">
        <f t="shared" si="2"/>
        <v>1.0244800000000001</v>
      </c>
      <c r="D20" s="35">
        <f t="shared" si="3"/>
        <v>1.0024</v>
      </c>
      <c r="E20" s="35">
        <f t="shared" si="3"/>
        <v>1.0069599999999999</v>
      </c>
      <c r="F20" s="35">
        <f t="shared" si="7"/>
        <v>0.38352000000000053</v>
      </c>
      <c r="G20" s="35">
        <f t="shared" si="8"/>
        <v>3.7599999999999308E-2</v>
      </c>
      <c r="H20" s="35">
        <f t="shared" si="9"/>
        <v>0.10903999999999762</v>
      </c>
      <c r="J20" s="29">
        <f t="shared" si="5"/>
        <v>0.16107840000000037</v>
      </c>
      <c r="K20" s="29">
        <f t="shared" si="6"/>
        <v>0.16107840000000037</v>
      </c>
    </row>
    <row r="21" spans="1:11">
      <c r="A21" s="34">
        <v>0.93</v>
      </c>
      <c r="B21" s="34">
        <f t="shared" si="1"/>
        <v>6.9999999999999951E-2</v>
      </c>
      <c r="C21" s="35">
        <f t="shared" si="2"/>
        <v>1.0285599999999999</v>
      </c>
      <c r="D21" s="35">
        <f t="shared" si="3"/>
        <v>1.0027999999999999</v>
      </c>
      <c r="E21" s="35">
        <f t="shared" si="3"/>
        <v>1.0081199999999997</v>
      </c>
      <c r="F21" s="35">
        <f t="shared" si="7"/>
        <v>0.37943999999999922</v>
      </c>
      <c r="G21" s="35">
        <f t="shared" si="8"/>
        <v>3.719999999999888E-2</v>
      </c>
      <c r="H21" s="35">
        <f t="shared" si="9"/>
        <v>0.10787999999999587</v>
      </c>
      <c r="J21" s="29">
        <f t="shared" si="5"/>
        <v>0.1859255999999995</v>
      </c>
      <c r="K21" s="29">
        <f t="shared" si="6"/>
        <v>0.1859255999999995</v>
      </c>
    </row>
    <row r="22" spans="1:11">
      <c r="A22" s="34">
        <v>0.92</v>
      </c>
      <c r="B22" s="34">
        <f t="shared" si="1"/>
        <v>7.999999999999996E-2</v>
      </c>
      <c r="C22" s="35">
        <f t="shared" si="2"/>
        <v>1.03264</v>
      </c>
      <c r="D22" s="35">
        <f t="shared" si="3"/>
        <v>1.0032000000000001</v>
      </c>
      <c r="E22" s="35">
        <f t="shared" si="3"/>
        <v>1.0092800000000002</v>
      </c>
      <c r="F22" s="35">
        <f t="shared" si="7"/>
        <v>0.37536000000000025</v>
      </c>
      <c r="G22" s="35">
        <f t="shared" si="8"/>
        <v>3.6800000000001075E-2</v>
      </c>
      <c r="H22" s="35">
        <f t="shared" si="9"/>
        <v>0.10672000000000208</v>
      </c>
      <c r="J22" s="29">
        <f t="shared" si="5"/>
        <v>0.21020160000000002</v>
      </c>
      <c r="K22" s="29">
        <f t="shared" si="6"/>
        <v>0.21020160000000004</v>
      </c>
    </row>
    <row r="23" spans="1:11">
      <c r="A23" s="34">
        <v>0.91</v>
      </c>
      <c r="B23" s="34">
        <f t="shared" si="1"/>
        <v>8.9999999999999969E-2</v>
      </c>
      <c r="C23" s="35">
        <f t="shared" si="2"/>
        <v>1.0367200000000001</v>
      </c>
      <c r="D23" s="35">
        <f t="shared" si="3"/>
        <v>1.0036</v>
      </c>
      <c r="E23" s="35">
        <f t="shared" si="3"/>
        <v>1.01044</v>
      </c>
      <c r="F23" s="35">
        <f t="shared" si="7"/>
        <v>0.37128000000000105</v>
      </c>
      <c r="G23" s="35">
        <f t="shared" si="8"/>
        <v>3.6400000000000494E-2</v>
      </c>
      <c r="H23" s="35">
        <f t="shared" si="9"/>
        <v>0.10556000000000008</v>
      </c>
      <c r="J23" s="29">
        <f t="shared" si="5"/>
        <v>0.23390640000000054</v>
      </c>
      <c r="K23" s="29">
        <f t="shared" si="6"/>
        <v>0.23390640000000057</v>
      </c>
    </row>
    <row r="24" spans="1:11">
      <c r="A24" s="34">
        <v>0.9</v>
      </c>
      <c r="B24" s="34">
        <f t="shared" si="1"/>
        <v>9.9999999999999978E-2</v>
      </c>
      <c r="C24" s="35">
        <f t="shared" si="2"/>
        <v>1.0407999999999999</v>
      </c>
      <c r="D24" s="35">
        <f t="shared" si="3"/>
        <v>1.004</v>
      </c>
      <c r="E24" s="35">
        <f t="shared" si="3"/>
        <v>1.0116000000000001</v>
      </c>
      <c r="F24" s="35">
        <f t="shared" si="7"/>
        <v>0.36719999999999964</v>
      </c>
      <c r="G24" s="35">
        <f t="shared" si="8"/>
        <v>3.6000000000000039E-2</v>
      </c>
      <c r="H24" s="35">
        <f t="shared" si="9"/>
        <v>0.10440000000000052</v>
      </c>
      <c r="J24" s="29">
        <f t="shared" si="5"/>
        <v>0.25703999999999966</v>
      </c>
      <c r="K24" s="29">
        <f t="shared" si="6"/>
        <v>0.25703999999999971</v>
      </c>
    </row>
    <row r="25" spans="1:11">
      <c r="A25" s="34">
        <v>0.89</v>
      </c>
      <c r="B25" s="34">
        <f t="shared" si="1"/>
        <v>0.10999999999999999</v>
      </c>
      <c r="C25" s="35">
        <f t="shared" si="2"/>
        <v>1.04488</v>
      </c>
      <c r="D25" s="35">
        <f t="shared" si="3"/>
        <v>1.0044</v>
      </c>
      <c r="E25" s="35">
        <f t="shared" si="3"/>
        <v>1.0127599999999999</v>
      </c>
      <c r="F25" s="35">
        <f t="shared" si="7"/>
        <v>0.36312000000000028</v>
      </c>
      <c r="G25" s="35">
        <f t="shared" si="8"/>
        <v>3.5599999999999674E-2</v>
      </c>
      <c r="H25" s="35">
        <f t="shared" si="9"/>
        <v>0.10323999999999905</v>
      </c>
      <c r="J25" s="29">
        <f t="shared" si="5"/>
        <v>0.2796024000000002</v>
      </c>
      <c r="K25" s="29">
        <f t="shared" si="6"/>
        <v>0.2796024000000002</v>
      </c>
    </row>
    <row r="26" spans="1:11">
      <c r="A26" s="34">
        <v>0.88</v>
      </c>
      <c r="B26" s="34">
        <f t="shared" si="1"/>
        <v>0.12</v>
      </c>
      <c r="C26" s="35">
        <f t="shared" si="2"/>
        <v>1.0489600000000001</v>
      </c>
      <c r="D26" s="35">
        <f t="shared" si="3"/>
        <v>1.0047999999999999</v>
      </c>
      <c r="E26" s="35">
        <f t="shared" si="3"/>
        <v>1.0139199999999997</v>
      </c>
      <c r="F26" s="35">
        <f t="shared" si="7"/>
        <v>0.35904000000000086</v>
      </c>
      <c r="G26" s="35">
        <f t="shared" si="8"/>
        <v>3.5199999999999385E-2</v>
      </c>
      <c r="H26" s="35">
        <f t="shared" si="9"/>
        <v>0.10207999999999787</v>
      </c>
      <c r="J26" s="29">
        <f t="shared" si="5"/>
        <v>0.30159360000000074</v>
      </c>
      <c r="K26" s="29">
        <f t="shared" si="6"/>
        <v>0.30159360000000068</v>
      </c>
    </row>
    <row r="27" spans="1:11">
      <c r="A27" s="34">
        <v>0.87</v>
      </c>
      <c r="B27" s="34">
        <f t="shared" si="1"/>
        <v>0.13</v>
      </c>
      <c r="C27" s="35">
        <f t="shared" si="2"/>
        <v>1.05304</v>
      </c>
      <c r="D27" s="35">
        <f t="shared" si="3"/>
        <v>1.0052000000000001</v>
      </c>
      <c r="E27" s="35">
        <f t="shared" si="3"/>
        <v>1.0150800000000002</v>
      </c>
      <c r="F27" s="35">
        <f t="shared" si="7"/>
        <v>0.35495999999999983</v>
      </c>
      <c r="G27" s="35">
        <f t="shared" si="8"/>
        <v>3.4800000000000622E-2</v>
      </c>
      <c r="H27" s="35">
        <f t="shared" si="9"/>
        <v>0.10092000000000136</v>
      </c>
      <c r="J27" s="29">
        <f t="shared" si="5"/>
        <v>0.32301359999999985</v>
      </c>
      <c r="K27" s="29">
        <f t="shared" si="6"/>
        <v>0.32301359999999985</v>
      </c>
    </row>
    <row r="28" spans="1:11">
      <c r="A28" s="34">
        <v>0.86</v>
      </c>
      <c r="B28" s="34">
        <f t="shared" si="1"/>
        <v>0.14000000000000001</v>
      </c>
      <c r="C28" s="35">
        <f t="shared" si="2"/>
        <v>1.0571200000000001</v>
      </c>
      <c r="D28" s="35">
        <f t="shared" si="3"/>
        <v>1.0056</v>
      </c>
      <c r="E28" s="35">
        <f t="shared" si="3"/>
        <v>1.01624</v>
      </c>
      <c r="F28" s="35">
        <f t="shared" si="7"/>
        <v>0.3508800000000003</v>
      </c>
      <c r="G28" s="35">
        <f t="shared" si="8"/>
        <v>3.4400000000000298E-2</v>
      </c>
      <c r="H28" s="35">
        <f t="shared" si="9"/>
        <v>9.9760000000000196E-2</v>
      </c>
      <c r="J28" s="29">
        <f t="shared" si="5"/>
        <v>0.34386240000000035</v>
      </c>
      <c r="K28" s="29">
        <f t="shared" si="6"/>
        <v>0.34386240000000035</v>
      </c>
    </row>
    <row r="29" spans="1:11">
      <c r="A29" s="34">
        <v>0.85</v>
      </c>
      <c r="B29" s="34">
        <f t="shared" si="1"/>
        <v>0.15000000000000002</v>
      </c>
      <c r="C29" s="35">
        <f t="shared" si="2"/>
        <v>1.0612000000000001</v>
      </c>
      <c r="D29" s="35">
        <f t="shared" si="3"/>
        <v>1.006</v>
      </c>
      <c r="E29" s="35">
        <f t="shared" si="3"/>
        <v>1.0173999999999999</v>
      </c>
      <c r="F29" s="35">
        <f t="shared" si="7"/>
        <v>0.34680000000000077</v>
      </c>
      <c r="G29" s="35">
        <f t="shared" si="8"/>
        <v>3.4000000000000023E-2</v>
      </c>
      <c r="H29" s="35">
        <f t="shared" si="9"/>
        <v>9.8599999999999188E-2</v>
      </c>
      <c r="J29" s="29">
        <f t="shared" si="5"/>
        <v>0.36414000000000085</v>
      </c>
      <c r="K29" s="29">
        <f t="shared" si="6"/>
        <v>0.36414000000000091</v>
      </c>
    </row>
    <row r="30" spans="1:11">
      <c r="A30" s="34">
        <v>0.84</v>
      </c>
      <c r="B30" s="34">
        <f t="shared" si="1"/>
        <v>0.16000000000000003</v>
      </c>
      <c r="C30" s="35">
        <f t="shared" si="2"/>
        <v>1.06528</v>
      </c>
      <c r="D30" s="35">
        <f t="shared" si="3"/>
        <v>1.0064</v>
      </c>
      <c r="E30" s="35">
        <f t="shared" si="3"/>
        <v>1.0185599999999999</v>
      </c>
      <c r="F30" s="35">
        <f t="shared" si="7"/>
        <v>0.34271999999999991</v>
      </c>
      <c r="G30" s="35">
        <f t="shared" si="8"/>
        <v>3.359999999999979E-2</v>
      </c>
      <c r="H30" s="35">
        <f t="shared" si="9"/>
        <v>9.7439999999999513E-2</v>
      </c>
      <c r="J30" s="29">
        <f t="shared" si="5"/>
        <v>0.38384640000000003</v>
      </c>
      <c r="K30" s="29">
        <f t="shared" si="6"/>
        <v>0.38384639999999992</v>
      </c>
    </row>
    <row r="31" spans="1:11">
      <c r="A31" s="34">
        <v>0.83</v>
      </c>
      <c r="B31" s="34">
        <f t="shared" si="1"/>
        <v>0.17000000000000004</v>
      </c>
      <c r="C31" s="35">
        <f t="shared" si="2"/>
        <v>1.0693600000000001</v>
      </c>
      <c r="D31" s="35">
        <f t="shared" ref="D31:E38" si="10">D$14+(D$39-D$14)/((C$14-C$39)*100)*((C$14-C31)*100)</f>
        <v>1.0067999999999999</v>
      </c>
      <c r="E31" s="35">
        <f t="shared" si="10"/>
        <v>1.0197199999999997</v>
      </c>
      <c r="F31" s="35">
        <f t="shared" si="7"/>
        <v>0.33864000000000033</v>
      </c>
      <c r="G31" s="35">
        <f t="shared" si="8"/>
        <v>3.3199999999999584E-2</v>
      </c>
      <c r="H31" s="35">
        <f t="shared" si="9"/>
        <v>9.6279999999998686E-2</v>
      </c>
      <c r="J31" s="29">
        <f t="shared" si="5"/>
        <v>0.40298160000000049</v>
      </c>
      <c r="K31" s="29">
        <f t="shared" si="6"/>
        <v>0.40298160000000055</v>
      </c>
    </row>
    <row r="32" spans="1:11">
      <c r="A32" s="34">
        <v>0.82</v>
      </c>
      <c r="B32" s="34">
        <f t="shared" si="1"/>
        <v>0.18000000000000005</v>
      </c>
      <c r="C32" s="35">
        <f t="shared" si="2"/>
        <v>1.0734400000000002</v>
      </c>
      <c r="D32" s="35">
        <f t="shared" si="10"/>
        <v>1.0072000000000001</v>
      </c>
      <c r="E32" s="35">
        <f t="shared" si="10"/>
        <v>1.0208800000000002</v>
      </c>
      <c r="F32" s="35">
        <f t="shared" si="7"/>
        <v>0.33456000000000069</v>
      </c>
      <c r="G32" s="35">
        <f t="shared" si="8"/>
        <v>3.2800000000000419E-2</v>
      </c>
      <c r="H32" s="35">
        <f t="shared" si="9"/>
        <v>9.5120000000001023E-2</v>
      </c>
      <c r="J32" s="29">
        <f t="shared" si="5"/>
        <v>0.42154560000000096</v>
      </c>
      <c r="K32" s="29">
        <f t="shared" si="6"/>
        <v>0.42154560000000096</v>
      </c>
    </row>
    <row r="33" spans="1:11">
      <c r="A33" s="34">
        <v>0.81</v>
      </c>
      <c r="B33" s="34">
        <f t="shared" si="1"/>
        <v>0.18999999999999995</v>
      </c>
      <c r="C33" s="35">
        <f t="shared" si="2"/>
        <v>1.07752</v>
      </c>
      <c r="D33" s="35">
        <f t="shared" si="10"/>
        <v>1.0076000000000001</v>
      </c>
      <c r="E33" s="35">
        <f t="shared" si="10"/>
        <v>1.0220400000000001</v>
      </c>
      <c r="F33" s="35">
        <f t="shared" si="7"/>
        <v>0.33048000000000027</v>
      </c>
      <c r="G33" s="35">
        <f t="shared" si="8"/>
        <v>3.2400000000000227E-2</v>
      </c>
      <c r="H33" s="35">
        <f t="shared" si="9"/>
        <v>9.3960000000000293E-2</v>
      </c>
      <c r="J33" s="29">
        <f t="shared" si="5"/>
        <v>0.43953840000000016</v>
      </c>
      <c r="K33" s="29">
        <f t="shared" si="6"/>
        <v>0.43953840000000022</v>
      </c>
    </row>
    <row r="34" spans="1:11">
      <c r="A34" s="34">
        <v>0.8</v>
      </c>
      <c r="B34" s="34">
        <f t="shared" si="1"/>
        <v>0.19999999999999996</v>
      </c>
      <c r="C34" s="35">
        <f t="shared" si="2"/>
        <v>1.0816000000000001</v>
      </c>
      <c r="D34" s="35">
        <f t="shared" si="10"/>
        <v>1.008</v>
      </c>
      <c r="E34" s="35">
        <f t="shared" si="10"/>
        <v>1.0231999999999999</v>
      </c>
      <c r="F34" s="35">
        <f t="shared" si="7"/>
        <v>0.32640000000000058</v>
      </c>
      <c r="G34" s="35">
        <f t="shared" si="8"/>
        <v>3.2000000000000042E-2</v>
      </c>
      <c r="H34" s="35">
        <f t="shared" si="9"/>
        <v>9.2799999999999563E-2</v>
      </c>
      <c r="J34" s="29">
        <f t="shared" si="5"/>
        <v>0.4569600000000007</v>
      </c>
      <c r="K34" s="29">
        <f t="shared" si="6"/>
        <v>0.4569600000000007</v>
      </c>
    </row>
    <row r="35" spans="1:11">
      <c r="A35" s="34">
        <v>0.79</v>
      </c>
      <c r="B35" s="34">
        <f t="shared" si="1"/>
        <v>0.20999999999999996</v>
      </c>
      <c r="C35" s="35">
        <f t="shared" si="2"/>
        <v>1.08568</v>
      </c>
      <c r="D35" s="35">
        <f t="shared" si="10"/>
        <v>1.0084</v>
      </c>
      <c r="E35" s="35">
        <f t="shared" si="10"/>
        <v>1.0243599999999997</v>
      </c>
      <c r="F35" s="35">
        <f t="shared" si="7"/>
        <v>0.32232</v>
      </c>
      <c r="G35" s="35">
        <f t="shared" si="8"/>
        <v>3.1599999999999864E-2</v>
      </c>
      <c r="H35" s="35">
        <f t="shared" si="9"/>
        <v>9.1639999999998945E-2</v>
      </c>
      <c r="J35" s="29">
        <f t="shared" si="5"/>
        <v>0.47381039999999991</v>
      </c>
      <c r="K35" s="29">
        <f t="shared" si="6"/>
        <v>0.47381039999999991</v>
      </c>
    </row>
    <row r="36" spans="1:11">
      <c r="A36" s="34">
        <v>0.78</v>
      </c>
      <c r="B36" s="34">
        <f t="shared" si="1"/>
        <v>0.21999999999999997</v>
      </c>
      <c r="C36" s="35">
        <f t="shared" si="2"/>
        <v>1.0897600000000001</v>
      </c>
      <c r="D36" s="35">
        <f t="shared" si="10"/>
        <v>1.0087999999999999</v>
      </c>
      <c r="E36" s="35">
        <f t="shared" si="10"/>
        <v>1.0255199999999998</v>
      </c>
      <c r="F36" s="35">
        <f t="shared" si="7"/>
        <v>0.3182400000000003</v>
      </c>
      <c r="G36" s="35">
        <f t="shared" si="8"/>
        <v>3.1199999999999718E-2</v>
      </c>
      <c r="H36" s="35">
        <f t="shared" si="9"/>
        <v>9.0479999999999186E-2</v>
      </c>
      <c r="J36" s="29">
        <f t="shared" si="5"/>
        <v>0.49008960000000035</v>
      </c>
      <c r="K36" s="29">
        <f t="shared" si="6"/>
        <v>0.4900896000000004</v>
      </c>
    </row>
    <row r="37" spans="1:11">
      <c r="A37" s="34">
        <v>0.77</v>
      </c>
      <c r="B37" s="34">
        <f t="shared" si="1"/>
        <v>0.22999999999999998</v>
      </c>
      <c r="C37" s="35">
        <f t="shared" si="2"/>
        <v>1.0938400000000001</v>
      </c>
      <c r="D37" s="35">
        <f t="shared" si="10"/>
        <v>1.0092000000000001</v>
      </c>
      <c r="E37" s="35">
        <f t="shared" si="10"/>
        <v>1.0266800000000003</v>
      </c>
      <c r="F37" s="35">
        <f t="shared" si="7"/>
        <v>0.31416000000000049</v>
      </c>
      <c r="G37" s="35">
        <f t="shared" si="8"/>
        <v>3.0800000000000327E-2</v>
      </c>
      <c r="H37" s="35">
        <f t="shared" si="9"/>
        <v>8.9320000000000871E-2</v>
      </c>
      <c r="J37" s="29">
        <f t="shared" si="5"/>
        <v>0.50579760000000085</v>
      </c>
      <c r="K37" s="29">
        <f t="shared" si="6"/>
        <v>0.50579760000000074</v>
      </c>
    </row>
    <row r="38" spans="1:11">
      <c r="A38" s="34">
        <v>0.76</v>
      </c>
      <c r="B38" s="34">
        <f t="shared" si="1"/>
        <v>0.24</v>
      </c>
      <c r="C38" s="35">
        <f t="shared" si="2"/>
        <v>1.09792</v>
      </c>
      <c r="D38" s="35">
        <f t="shared" si="10"/>
        <v>1.0096000000000001</v>
      </c>
      <c r="E38" s="35">
        <f t="shared" si="10"/>
        <v>1.0278400000000001</v>
      </c>
      <c r="F38" s="35">
        <f t="shared" si="7"/>
        <v>0.31008000000000002</v>
      </c>
      <c r="G38" s="35">
        <f t="shared" si="8"/>
        <v>3.040000000000017E-2</v>
      </c>
      <c r="H38" s="35">
        <f t="shared" si="9"/>
        <v>8.816000000000028E-2</v>
      </c>
      <c r="J38" s="29">
        <f t="shared" si="5"/>
        <v>0.52093440000000002</v>
      </c>
      <c r="K38" s="29">
        <f t="shared" si="6"/>
        <v>0.52093440000000002</v>
      </c>
    </row>
    <row r="39" spans="1:11">
      <c r="A39" s="36">
        <v>0.75</v>
      </c>
      <c r="B39" s="36">
        <f t="shared" si="1"/>
        <v>0.25</v>
      </c>
      <c r="C39" s="31">
        <v>1.1020000000000001</v>
      </c>
      <c r="D39" s="31">
        <v>1.01</v>
      </c>
      <c r="E39" s="31">
        <v>1.0289999999999999</v>
      </c>
      <c r="F39" s="35">
        <f t="shared" si="7"/>
        <v>0.30600000000000027</v>
      </c>
      <c r="G39" s="35">
        <f t="shared" si="8"/>
        <v>3.0000000000000027E-2</v>
      </c>
      <c r="H39" s="35">
        <f t="shared" si="9"/>
        <v>8.6999999999999744E-2</v>
      </c>
      <c r="J39" s="29">
        <f t="shared" si="5"/>
        <v>0.53550000000000053</v>
      </c>
      <c r="K39" s="29">
        <f t="shared" si="6"/>
        <v>0.53550000000000053</v>
      </c>
    </row>
    <row r="40" spans="1:11">
      <c r="A40" s="34">
        <v>0.74</v>
      </c>
      <c r="B40" s="34">
        <f t="shared" si="1"/>
        <v>0.26</v>
      </c>
      <c r="C40" s="35">
        <f t="shared" ref="C40:C63" si="11">C$39+((C$64-C$39)/((A$39-A$64)*100))*((A$39-A40)*100)</f>
        <v>1.10572</v>
      </c>
      <c r="D40" s="35">
        <f t="shared" ref="D40:E55" si="12">D$39+((D$64-D$39)/((C$39-C$64)*100))*((C$39-C40)*100)</f>
        <v>1.0120400000000001</v>
      </c>
      <c r="E40" s="35">
        <f t="shared" si="12"/>
        <v>1.0316399999999999</v>
      </c>
      <c r="F40" s="35">
        <f t="shared" si="7"/>
        <v>0.30089538461538468</v>
      </c>
      <c r="G40" s="35">
        <f t="shared" si="8"/>
        <v>3.426769230769245E-2</v>
      </c>
      <c r="H40" s="35">
        <f t="shared" si="9"/>
        <v>9.0052307692307376E-2</v>
      </c>
      <c r="J40" s="29">
        <f t="shared" si="5"/>
        <v>0.54762960000000016</v>
      </c>
      <c r="K40" s="29">
        <f t="shared" si="6"/>
        <v>0.54762960000000016</v>
      </c>
    </row>
    <row r="41" spans="1:11">
      <c r="A41" s="34">
        <v>0.73</v>
      </c>
      <c r="B41" s="34">
        <f t="shared" si="1"/>
        <v>0.27</v>
      </c>
      <c r="C41" s="35">
        <f t="shared" si="11"/>
        <v>1.1094400000000002</v>
      </c>
      <c r="D41" s="35">
        <f t="shared" si="12"/>
        <v>1.0140800000000001</v>
      </c>
      <c r="E41" s="35">
        <f t="shared" si="12"/>
        <v>1.0342800000000001</v>
      </c>
      <c r="F41" s="35">
        <f t="shared" si="7"/>
        <v>0.29589333333333384</v>
      </c>
      <c r="G41" s="35">
        <f t="shared" si="8"/>
        <v>3.8068148148148399E-2</v>
      </c>
      <c r="H41" s="35">
        <f t="shared" si="9"/>
        <v>9.2682962962963203E-2</v>
      </c>
      <c r="J41" s="29">
        <f t="shared" si="5"/>
        <v>0.55923840000000102</v>
      </c>
      <c r="K41" s="29">
        <f t="shared" si="6"/>
        <v>0.55923840000000102</v>
      </c>
    </row>
    <row r="42" spans="1:11">
      <c r="A42" s="34">
        <v>0.72</v>
      </c>
      <c r="B42" s="34">
        <f t="shared" si="1"/>
        <v>0.28000000000000003</v>
      </c>
      <c r="C42" s="35">
        <f t="shared" si="11"/>
        <v>1.1131600000000001</v>
      </c>
      <c r="D42" s="35">
        <f t="shared" si="12"/>
        <v>1.0161200000000001</v>
      </c>
      <c r="E42" s="35">
        <f t="shared" si="12"/>
        <v>1.0369200000000001</v>
      </c>
      <c r="F42" s="35">
        <f t="shared" si="7"/>
        <v>0.29098285714285749</v>
      </c>
      <c r="G42" s="35">
        <f t="shared" si="8"/>
        <v>4.145142857142891E-2</v>
      </c>
      <c r="H42" s="35">
        <f t="shared" si="9"/>
        <v>9.4937142857143011E-2</v>
      </c>
      <c r="J42" s="29">
        <f t="shared" si="5"/>
        <v>0.57032640000000079</v>
      </c>
      <c r="K42" s="29">
        <f t="shared" si="6"/>
        <v>0.57032640000000068</v>
      </c>
    </row>
    <row r="43" spans="1:11">
      <c r="A43" s="34">
        <v>0.71</v>
      </c>
      <c r="B43" s="34">
        <f t="shared" si="1"/>
        <v>0.29000000000000004</v>
      </c>
      <c r="C43" s="35">
        <f t="shared" si="11"/>
        <v>1.1168800000000001</v>
      </c>
      <c r="D43" s="35">
        <f t="shared" si="12"/>
        <v>1.01816</v>
      </c>
      <c r="E43" s="35">
        <f t="shared" si="12"/>
        <v>1.0395599999999998</v>
      </c>
      <c r="F43" s="35">
        <f t="shared" si="7"/>
        <v>0.28615448275862088</v>
      </c>
      <c r="G43" s="35">
        <f t="shared" si="8"/>
        <v>4.4460689655172296E-2</v>
      </c>
      <c r="H43" s="35">
        <f t="shared" si="9"/>
        <v>9.6853793103447813E-2</v>
      </c>
      <c r="J43" s="29">
        <f t="shared" si="5"/>
        <v>0.58089360000000045</v>
      </c>
      <c r="K43" s="29">
        <f t="shared" si="6"/>
        <v>0.58089360000000045</v>
      </c>
    </row>
    <row r="44" spans="1:11">
      <c r="A44" s="34">
        <v>0.7</v>
      </c>
      <c r="B44" s="34">
        <f t="shared" si="1"/>
        <v>0.30000000000000004</v>
      </c>
      <c r="C44" s="35">
        <f t="shared" si="11"/>
        <v>1.1206</v>
      </c>
      <c r="D44" s="35">
        <f t="shared" si="12"/>
        <v>1.0202</v>
      </c>
      <c r="E44" s="35">
        <f t="shared" si="12"/>
        <v>1.0422</v>
      </c>
      <c r="F44" s="35">
        <f t="shared" si="7"/>
        <v>0.28140000000000004</v>
      </c>
      <c r="G44" s="35">
        <f t="shared" si="8"/>
        <v>4.7133333333333312E-2</v>
      </c>
      <c r="H44" s="35">
        <f t="shared" si="9"/>
        <v>9.8466666666666675E-2</v>
      </c>
      <c r="J44" s="29">
        <f t="shared" si="5"/>
        <v>0.59094000000000013</v>
      </c>
      <c r="K44" s="29">
        <f t="shared" si="6"/>
        <v>0.59094000000000024</v>
      </c>
    </row>
    <row r="45" spans="1:11">
      <c r="A45" s="34">
        <v>0.69</v>
      </c>
      <c r="B45" s="34">
        <f t="shared" si="1"/>
        <v>0.31000000000000005</v>
      </c>
      <c r="C45" s="35">
        <f t="shared" si="11"/>
        <v>1.1243200000000002</v>
      </c>
      <c r="D45" s="35">
        <f t="shared" si="12"/>
        <v>1.02224</v>
      </c>
      <c r="E45" s="35">
        <f t="shared" si="12"/>
        <v>1.04484</v>
      </c>
      <c r="F45" s="35">
        <f t="shared" si="7"/>
        <v>0.27671225806451655</v>
      </c>
      <c r="G45" s="35">
        <f t="shared" si="8"/>
        <v>4.9501935483871037E-2</v>
      </c>
      <c r="H45" s="35">
        <f t="shared" si="9"/>
        <v>9.9805161290322533E-2</v>
      </c>
      <c r="J45" s="29">
        <f t="shared" si="5"/>
        <v>0.60046560000000104</v>
      </c>
      <c r="K45" s="29">
        <f t="shared" si="6"/>
        <v>0.60046560000000104</v>
      </c>
    </row>
    <row r="46" spans="1:11">
      <c r="A46" s="34">
        <v>0.68</v>
      </c>
      <c r="B46" s="34">
        <f t="shared" si="1"/>
        <v>0.31999999999999995</v>
      </c>
      <c r="C46" s="35">
        <f t="shared" si="11"/>
        <v>1.1280400000000002</v>
      </c>
      <c r="D46" s="35">
        <f t="shared" si="12"/>
        <v>1.0242800000000001</v>
      </c>
      <c r="E46" s="35">
        <f t="shared" si="12"/>
        <v>1.04748</v>
      </c>
      <c r="F46" s="35">
        <f t="shared" si="7"/>
        <v>0.27208500000000035</v>
      </c>
      <c r="G46" s="35">
        <f t="shared" si="8"/>
        <v>5.1595000000000175E-2</v>
      </c>
      <c r="H46" s="35">
        <f t="shared" si="9"/>
        <v>0.10089499999999994</v>
      </c>
      <c r="J46" s="29">
        <f t="shared" si="5"/>
        <v>0.60947040000000086</v>
      </c>
      <c r="K46" s="29">
        <f t="shared" si="6"/>
        <v>0.60947040000000074</v>
      </c>
    </row>
    <row r="47" spans="1:11">
      <c r="A47" s="34">
        <v>0.67</v>
      </c>
      <c r="B47" s="34">
        <f t="shared" si="1"/>
        <v>0.32999999999999996</v>
      </c>
      <c r="C47" s="35">
        <f t="shared" si="11"/>
        <v>1.1317600000000001</v>
      </c>
      <c r="D47" s="35">
        <f t="shared" si="12"/>
        <v>1.0263199999999999</v>
      </c>
      <c r="E47" s="35">
        <f t="shared" si="12"/>
        <v>1.0501199999999997</v>
      </c>
      <c r="F47" s="35">
        <f t="shared" si="7"/>
        <v>0.26751272727272751</v>
      </c>
      <c r="G47" s="35">
        <f t="shared" si="8"/>
        <v>5.3437575757575559E-2</v>
      </c>
      <c r="H47" s="35">
        <f t="shared" si="9"/>
        <v>0.10175878787878734</v>
      </c>
      <c r="J47" s="29">
        <f t="shared" si="5"/>
        <v>0.61795440000000057</v>
      </c>
      <c r="K47" s="29">
        <f t="shared" si="6"/>
        <v>0.61795440000000046</v>
      </c>
    </row>
    <row r="48" spans="1:11">
      <c r="A48" s="34">
        <v>0.66</v>
      </c>
      <c r="B48" s="34">
        <f t="shared" si="1"/>
        <v>0.33999999999999997</v>
      </c>
      <c r="C48" s="35">
        <f t="shared" si="11"/>
        <v>1.13548</v>
      </c>
      <c r="D48" s="35">
        <f t="shared" si="12"/>
        <v>1.0283599999999999</v>
      </c>
      <c r="E48" s="35">
        <f t="shared" si="12"/>
        <v>1.0527599999999999</v>
      </c>
      <c r="F48" s="35">
        <f t="shared" si="7"/>
        <v>0.26299058823529425</v>
      </c>
      <c r="G48" s="35">
        <f t="shared" si="8"/>
        <v>5.5051764705882252E-2</v>
      </c>
      <c r="H48" s="35">
        <f t="shared" si="9"/>
        <v>0.10241647058823514</v>
      </c>
      <c r="J48" s="29">
        <f t="shared" si="5"/>
        <v>0.62591760000000018</v>
      </c>
      <c r="K48" s="29">
        <f t="shared" si="6"/>
        <v>0.6259176000000003</v>
      </c>
    </row>
    <row r="49" spans="1:11">
      <c r="A49" s="34">
        <v>0.65</v>
      </c>
      <c r="B49" s="34">
        <f t="shared" si="1"/>
        <v>0.35</v>
      </c>
      <c r="C49" s="35">
        <f t="shared" si="11"/>
        <v>1.1392</v>
      </c>
      <c r="D49" s="35">
        <f t="shared" si="12"/>
        <v>1.0304</v>
      </c>
      <c r="E49" s="35">
        <f t="shared" si="12"/>
        <v>1.0553999999999999</v>
      </c>
      <c r="F49" s="35">
        <f t="shared" si="7"/>
        <v>0.2585142857142857</v>
      </c>
      <c r="G49" s="35">
        <f t="shared" si="8"/>
        <v>5.6457142857142831E-2</v>
      </c>
      <c r="H49" s="35">
        <f t="shared" si="9"/>
        <v>0.10288571428571409</v>
      </c>
      <c r="J49" s="29">
        <f t="shared" si="5"/>
        <v>0.63335999999999992</v>
      </c>
      <c r="K49" s="29">
        <f t="shared" si="6"/>
        <v>0.63335999999999992</v>
      </c>
    </row>
    <row r="50" spans="1:11">
      <c r="A50" s="34">
        <v>0.64</v>
      </c>
      <c r="B50" s="34">
        <f t="shared" si="1"/>
        <v>0.36</v>
      </c>
      <c r="C50" s="35">
        <f t="shared" si="11"/>
        <v>1.1429200000000002</v>
      </c>
      <c r="D50" s="35">
        <f t="shared" si="12"/>
        <v>1.03244</v>
      </c>
      <c r="E50" s="35">
        <f t="shared" si="12"/>
        <v>1.0580400000000001</v>
      </c>
      <c r="F50" s="35">
        <f t="shared" si="7"/>
        <v>0.25408000000000031</v>
      </c>
      <c r="G50" s="35">
        <f t="shared" si="8"/>
        <v>5.7671111111111159E-2</v>
      </c>
      <c r="H50" s="35">
        <f t="shared" si="9"/>
        <v>0.10318222222222238</v>
      </c>
      <c r="J50" s="29">
        <f t="shared" si="5"/>
        <v>0.64028160000000078</v>
      </c>
      <c r="K50" s="29">
        <f t="shared" si="6"/>
        <v>0.64028160000000078</v>
      </c>
    </row>
    <row r="51" spans="1:11">
      <c r="A51" s="34">
        <v>0.63</v>
      </c>
      <c r="B51" s="34">
        <f t="shared" si="1"/>
        <v>0.37</v>
      </c>
      <c r="C51" s="35">
        <f t="shared" si="11"/>
        <v>1.1466400000000001</v>
      </c>
      <c r="D51" s="35">
        <f t="shared" si="12"/>
        <v>1.0344800000000001</v>
      </c>
      <c r="E51" s="35">
        <f t="shared" si="12"/>
        <v>1.0606800000000001</v>
      </c>
      <c r="F51" s="35">
        <f t="shared" si="7"/>
        <v>0.24968432432432452</v>
      </c>
      <c r="G51" s="35">
        <f t="shared" si="8"/>
        <v>5.8709189189189298E-2</v>
      </c>
      <c r="H51" s="35">
        <f t="shared" si="9"/>
        <v>0.10332000000000012</v>
      </c>
      <c r="J51" s="29">
        <f t="shared" si="5"/>
        <v>0.64668240000000043</v>
      </c>
      <c r="K51" s="29">
        <f t="shared" si="6"/>
        <v>0.64668240000000043</v>
      </c>
    </row>
    <row r="52" spans="1:11">
      <c r="A52" s="34">
        <v>0.62</v>
      </c>
      <c r="B52" s="34">
        <f t="shared" si="1"/>
        <v>0.38</v>
      </c>
      <c r="C52" s="35">
        <f t="shared" si="11"/>
        <v>1.15036</v>
      </c>
      <c r="D52" s="35">
        <f t="shared" si="12"/>
        <v>1.0365199999999999</v>
      </c>
      <c r="E52" s="35">
        <f t="shared" si="12"/>
        <v>1.0633199999999998</v>
      </c>
      <c r="F52" s="35">
        <f t="shared" si="7"/>
        <v>0.24532421052631587</v>
      </c>
      <c r="G52" s="35">
        <f t="shared" si="8"/>
        <v>5.9585263157894551E-2</v>
      </c>
      <c r="H52" s="35">
        <f t="shared" si="9"/>
        <v>0.10331157894736813</v>
      </c>
      <c r="J52" s="29">
        <f t="shared" si="5"/>
        <v>0.65256240000000021</v>
      </c>
      <c r="K52" s="29">
        <f t="shared" si="6"/>
        <v>0.65256240000000021</v>
      </c>
    </row>
    <row r="53" spans="1:11">
      <c r="A53" s="34">
        <v>0.61</v>
      </c>
      <c r="B53" s="34">
        <f t="shared" si="1"/>
        <v>0.39</v>
      </c>
      <c r="C53" s="35">
        <f t="shared" si="11"/>
        <v>1.15408</v>
      </c>
      <c r="D53" s="35">
        <f t="shared" si="12"/>
        <v>1.0385599999999999</v>
      </c>
      <c r="E53" s="35">
        <f t="shared" si="12"/>
        <v>1.0659599999999998</v>
      </c>
      <c r="F53" s="35">
        <f t="shared" si="7"/>
        <v>0.24099692307692305</v>
      </c>
      <c r="G53" s="35">
        <f t="shared" si="8"/>
        <v>6.0311794871794756E-2</v>
      </c>
      <c r="H53" s="35">
        <f t="shared" si="9"/>
        <v>0.10316820512820481</v>
      </c>
      <c r="J53" s="29">
        <f t="shared" si="5"/>
        <v>0.65792159999999988</v>
      </c>
      <c r="K53" s="29">
        <f t="shared" si="6"/>
        <v>0.65792159999999988</v>
      </c>
    </row>
    <row r="54" spans="1:11">
      <c r="A54" s="34">
        <v>0.6</v>
      </c>
      <c r="B54" s="34">
        <f t="shared" si="1"/>
        <v>0.4</v>
      </c>
      <c r="C54" s="35">
        <f t="shared" si="11"/>
        <v>1.1578000000000002</v>
      </c>
      <c r="D54" s="35">
        <f t="shared" si="12"/>
        <v>1.0406</v>
      </c>
      <c r="E54" s="35">
        <f t="shared" si="12"/>
        <v>1.0686</v>
      </c>
      <c r="F54" s="35">
        <f t="shared" si="7"/>
        <v>0.23670000000000024</v>
      </c>
      <c r="G54" s="35">
        <f t="shared" si="8"/>
        <v>6.0899999999999954E-2</v>
      </c>
      <c r="H54" s="35">
        <f t="shared" si="9"/>
        <v>0.10289999999999998</v>
      </c>
      <c r="J54" s="29">
        <f t="shared" si="5"/>
        <v>0.66276000000000068</v>
      </c>
      <c r="K54" s="29">
        <f t="shared" si="6"/>
        <v>0.66276000000000079</v>
      </c>
    </row>
    <row r="55" spans="1:11">
      <c r="A55" s="34">
        <v>0.59</v>
      </c>
      <c r="B55" s="34">
        <f t="shared" si="1"/>
        <v>0.41000000000000003</v>
      </c>
      <c r="C55" s="35">
        <f t="shared" si="11"/>
        <v>1.1615200000000001</v>
      </c>
      <c r="D55" s="35">
        <f t="shared" si="12"/>
        <v>1.04264</v>
      </c>
      <c r="E55" s="35">
        <f t="shared" si="12"/>
        <v>1.07124</v>
      </c>
      <c r="F55" s="35">
        <f t="shared" si="7"/>
        <v>0.23243121951219525</v>
      </c>
      <c r="G55" s="35">
        <f t="shared" si="8"/>
        <v>6.1360000000000012E-2</v>
      </c>
      <c r="H55" s="35">
        <f t="shared" si="9"/>
        <v>0.10251609756097556</v>
      </c>
      <c r="J55" s="29">
        <f t="shared" si="5"/>
        <v>0.66707760000000038</v>
      </c>
      <c r="K55" s="29">
        <f t="shared" si="6"/>
        <v>0.66707760000000038</v>
      </c>
    </row>
    <row r="56" spans="1:11">
      <c r="A56" s="34">
        <v>0.57999999999999996</v>
      </c>
      <c r="B56" s="34">
        <f t="shared" si="1"/>
        <v>0.42000000000000004</v>
      </c>
      <c r="C56" s="35">
        <f t="shared" si="11"/>
        <v>1.1652400000000001</v>
      </c>
      <c r="D56" s="35">
        <f t="shared" ref="D56:E63" si="13">D$39+((D$64-D$39)/((C$39-C$64)*100))*((C$39-C56)*100)</f>
        <v>1.0446800000000001</v>
      </c>
      <c r="E56" s="35">
        <f t="shared" si="13"/>
        <v>1.0738800000000002</v>
      </c>
      <c r="F56" s="35">
        <f t="shared" si="7"/>
        <v>0.22818857142857146</v>
      </c>
      <c r="G56" s="35">
        <f t="shared" si="8"/>
        <v>6.170095238095244E-2</v>
      </c>
      <c r="H56" s="35">
        <f t="shared" si="9"/>
        <v>0.10202476190476212</v>
      </c>
      <c r="J56" s="29">
        <f t="shared" si="5"/>
        <v>0.6708744000000002</v>
      </c>
      <c r="K56" s="29">
        <f t="shared" si="6"/>
        <v>0.6708744000000002</v>
      </c>
    </row>
    <row r="57" spans="1:11">
      <c r="A57" s="34">
        <v>0.56999999999999995</v>
      </c>
      <c r="B57" s="34">
        <f t="shared" si="1"/>
        <v>0.43000000000000005</v>
      </c>
      <c r="C57" s="35">
        <f t="shared" si="11"/>
        <v>1.16896</v>
      </c>
      <c r="D57" s="35">
        <f t="shared" si="13"/>
        <v>1.0467199999999999</v>
      </c>
      <c r="E57" s="35">
        <f t="shared" si="13"/>
        <v>1.0765199999999999</v>
      </c>
      <c r="F57" s="35">
        <f t="shared" si="7"/>
        <v>0.2239702325581395</v>
      </c>
      <c r="G57" s="35">
        <f t="shared" si="8"/>
        <v>6.1931162790697492E-2</v>
      </c>
      <c r="H57" s="35">
        <f t="shared" si="9"/>
        <v>0.1014334883720929</v>
      </c>
      <c r="J57" s="29">
        <f t="shared" si="5"/>
        <v>0.67415039999999993</v>
      </c>
      <c r="K57" s="29">
        <f t="shared" si="6"/>
        <v>0.67415039999999993</v>
      </c>
    </row>
    <row r="58" spans="1:11">
      <c r="A58" s="34">
        <v>0.56000000000000005</v>
      </c>
      <c r="B58" s="34">
        <f t="shared" si="1"/>
        <v>0.43999999999999995</v>
      </c>
      <c r="C58" s="35">
        <f t="shared" si="11"/>
        <v>1.1726799999999999</v>
      </c>
      <c r="D58" s="35">
        <f t="shared" si="13"/>
        <v>1.0487599999999999</v>
      </c>
      <c r="E58" s="35">
        <f t="shared" si="13"/>
        <v>1.0791599999999999</v>
      </c>
      <c r="F58" s="35">
        <f t="shared" si="7"/>
        <v>0.21977454545454542</v>
      </c>
      <c r="G58" s="35">
        <f t="shared" si="8"/>
        <v>6.2058181818181721E-2</v>
      </c>
      <c r="H58" s="35">
        <f t="shared" si="9"/>
        <v>0.1007490909090908</v>
      </c>
      <c r="J58" s="29">
        <f t="shared" si="5"/>
        <v>0.67690559999999989</v>
      </c>
      <c r="K58" s="29">
        <f t="shared" si="6"/>
        <v>0.67690559999999977</v>
      </c>
    </row>
    <row r="59" spans="1:11">
      <c r="A59" s="34">
        <v>0.55000000000000004</v>
      </c>
      <c r="B59" s="34">
        <f t="shared" si="1"/>
        <v>0.44999999999999996</v>
      </c>
      <c r="C59" s="35">
        <f t="shared" si="11"/>
        <v>1.1764000000000001</v>
      </c>
      <c r="D59" s="35">
        <f t="shared" si="13"/>
        <v>1.0508</v>
      </c>
      <c r="E59" s="35">
        <f t="shared" si="13"/>
        <v>1.0817999999999999</v>
      </c>
      <c r="F59" s="35">
        <f t="shared" si="7"/>
        <v>0.21560000000000015</v>
      </c>
      <c r="G59" s="35">
        <f t="shared" si="8"/>
        <v>6.2088888888888846E-2</v>
      </c>
      <c r="H59" s="35">
        <f t="shared" si="9"/>
        <v>9.9977777777777638E-2</v>
      </c>
      <c r="J59" s="29">
        <f t="shared" si="5"/>
        <v>0.67914000000000052</v>
      </c>
      <c r="K59" s="29">
        <f t="shared" si="6"/>
        <v>0.67914000000000041</v>
      </c>
    </row>
    <row r="60" spans="1:11">
      <c r="A60" s="34">
        <v>0.54</v>
      </c>
      <c r="B60" s="34">
        <f t="shared" si="1"/>
        <v>0.45999999999999996</v>
      </c>
      <c r="C60" s="35">
        <f t="shared" si="11"/>
        <v>1.1801200000000001</v>
      </c>
      <c r="D60" s="35">
        <f t="shared" si="13"/>
        <v>1.05284</v>
      </c>
      <c r="E60" s="35">
        <f t="shared" si="13"/>
        <v>1.0844400000000001</v>
      </c>
      <c r="F60" s="35">
        <f t="shared" si="7"/>
        <v>0.21144521739130445</v>
      </c>
      <c r="G60" s="35">
        <f t="shared" si="8"/>
        <v>6.2029565217391308E-2</v>
      </c>
      <c r="H60" s="35">
        <f t="shared" si="9"/>
        <v>9.9125217391304449E-2</v>
      </c>
      <c r="J60" s="29">
        <f t="shared" si="5"/>
        <v>0.68085360000000028</v>
      </c>
      <c r="K60" s="29">
        <f t="shared" si="6"/>
        <v>0.68085360000000028</v>
      </c>
    </row>
    <row r="61" spans="1:11">
      <c r="A61" s="34">
        <v>0.53</v>
      </c>
      <c r="B61" s="34">
        <f t="shared" si="1"/>
        <v>0.47</v>
      </c>
      <c r="C61" s="35">
        <f t="shared" si="11"/>
        <v>1.18384</v>
      </c>
      <c r="D61" s="35">
        <f t="shared" si="13"/>
        <v>1.0548799999999998</v>
      </c>
      <c r="E61" s="35">
        <f t="shared" si="13"/>
        <v>1.0870799999999998</v>
      </c>
      <c r="F61" s="35">
        <f t="shared" si="7"/>
        <v>0.20730893617021282</v>
      </c>
      <c r="G61" s="35">
        <f t="shared" si="8"/>
        <v>6.1885957446808311E-2</v>
      </c>
      <c r="H61" s="35">
        <f t="shared" si="9"/>
        <v>9.8196595744680662E-2</v>
      </c>
      <c r="J61" s="29">
        <f t="shared" si="5"/>
        <v>0.68204640000000005</v>
      </c>
      <c r="K61" s="29">
        <f t="shared" si="6"/>
        <v>0.68204640000000016</v>
      </c>
    </row>
    <row r="62" spans="1:11">
      <c r="A62" s="34">
        <v>0.52</v>
      </c>
      <c r="B62" s="34">
        <f t="shared" si="1"/>
        <v>0.48</v>
      </c>
      <c r="C62" s="35">
        <f t="shared" si="11"/>
        <v>1.1875599999999999</v>
      </c>
      <c r="D62" s="35">
        <f t="shared" si="13"/>
        <v>1.0569199999999999</v>
      </c>
      <c r="E62" s="35">
        <f t="shared" si="13"/>
        <v>1.0897199999999998</v>
      </c>
      <c r="F62" s="35">
        <f t="shared" si="7"/>
        <v>0.20318999999999995</v>
      </c>
      <c r="G62" s="35">
        <f t="shared" si="8"/>
        <v>6.1663333333333181E-2</v>
      </c>
      <c r="H62" s="35">
        <f t="shared" si="9"/>
        <v>9.7196666666666445E-2</v>
      </c>
      <c r="J62" s="29">
        <f t="shared" si="5"/>
        <v>0.68271839999999984</v>
      </c>
      <c r="K62" s="29">
        <f t="shared" si="6"/>
        <v>0.68271839999999984</v>
      </c>
    </row>
    <row r="63" spans="1:11">
      <c r="A63" s="34">
        <v>0.51</v>
      </c>
      <c r="B63" s="34">
        <f t="shared" si="1"/>
        <v>0.49</v>
      </c>
      <c r="C63" s="35">
        <f t="shared" si="11"/>
        <v>1.1912800000000001</v>
      </c>
      <c r="D63" s="35">
        <f t="shared" si="13"/>
        <v>1.0589599999999999</v>
      </c>
      <c r="E63" s="35">
        <f t="shared" si="13"/>
        <v>1.09236</v>
      </c>
      <c r="F63" s="35">
        <f t="shared" si="7"/>
        <v>0.19908734693877564</v>
      </c>
      <c r="G63" s="35">
        <f t="shared" si="8"/>
        <v>6.1366530612244799E-2</v>
      </c>
      <c r="H63" s="35">
        <f t="shared" si="9"/>
        <v>9.6129795918367358E-2</v>
      </c>
      <c r="J63" s="29">
        <f t="shared" si="5"/>
        <v>0.68286960000000052</v>
      </c>
      <c r="K63" s="29">
        <f t="shared" si="6"/>
        <v>0.68286960000000041</v>
      </c>
    </row>
    <row r="64" spans="1:11">
      <c r="A64" s="34">
        <v>0.5</v>
      </c>
      <c r="B64" s="34">
        <f t="shared" si="1"/>
        <v>0.5</v>
      </c>
      <c r="C64" s="29">
        <v>1.1950000000000001</v>
      </c>
      <c r="D64" s="29">
        <v>1.0609999999999999</v>
      </c>
      <c r="E64" s="29">
        <v>1.095</v>
      </c>
      <c r="F64" s="35">
        <f t="shared" si="7"/>
        <v>0.19500000000000006</v>
      </c>
      <c r="G64" s="35">
        <f t="shared" si="8"/>
        <v>6.0999999999999943E-2</v>
      </c>
      <c r="H64" s="35">
        <f t="shared" si="9"/>
        <v>9.4999999999999973E-2</v>
      </c>
      <c r="J64" s="29">
        <f t="shared" si="5"/>
        <v>0.68250000000000022</v>
      </c>
      <c r="K64" s="29">
        <f t="shared" si="6"/>
        <v>0.68250000000000022</v>
      </c>
    </row>
    <row r="65" spans="1:13">
      <c r="A65" s="34">
        <v>0.49</v>
      </c>
      <c r="B65" s="34">
        <f t="shared" si="1"/>
        <v>0.51</v>
      </c>
      <c r="C65" s="35">
        <f>C$64+((C$89-C$64)/((A$64-A$89)*100))*((A$64-A65)*100)</f>
        <v>1.21872</v>
      </c>
      <c r="D65" s="35">
        <f>D$64+((D$89-D$64)/((B$64-B$89)*100))*((B$64-B65)*100)</f>
        <v>1.0695999999999999</v>
      </c>
      <c r="E65" s="35">
        <f>E$64+((E$89-E$64)/((C$64-C$89)*100))*((C$64-C65)*100)</f>
        <v>1.1113599999999999</v>
      </c>
      <c r="F65" s="35">
        <f t="shared" si="7"/>
        <v>0.21014274509803924</v>
      </c>
      <c r="G65" s="35">
        <f t="shared" si="8"/>
        <v>6.6870588235294001E-2</v>
      </c>
      <c r="H65" s="35">
        <f t="shared" si="9"/>
        <v>0.1069929411764705</v>
      </c>
    </row>
    <row r="66" spans="1:13">
      <c r="A66" s="34">
        <v>0.48</v>
      </c>
      <c r="B66" s="34">
        <f t="shared" si="1"/>
        <v>0.52</v>
      </c>
      <c r="C66" s="35">
        <f t="shared" ref="C66:E88" si="14">C$64+((C$89-C$64)/((A$64-A$89)*100))*((A$64-A66)*100)</f>
        <v>1.2424400000000002</v>
      </c>
      <c r="D66" s="35">
        <f t="shared" si="14"/>
        <v>1.0782</v>
      </c>
      <c r="E66" s="35">
        <f t="shared" si="14"/>
        <v>1.1277200000000001</v>
      </c>
      <c r="F66" s="35">
        <f t="shared" si="7"/>
        <v>0.2237907692307694</v>
      </c>
      <c r="G66" s="35">
        <f t="shared" si="8"/>
        <v>7.2184615384615416E-2</v>
      </c>
      <c r="H66" s="35">
        <f t="shared" si="9"/>
        <v>0.11789538461538465</v>
      </c>
    </row>
    <row r="67" spans="1:13">
      <c r="A67" s="34">
        <v>0.47</v>
      </c>
      <c r="B67" s="34">
        <f t="shared" si="1"/>
        <v>0.53</v>
      </c>
      <c r="C67" s="35">
        <f t="shared" si="14"/>
        <v>1.2661600000000002</v>
      </c>
      <c r="D67" s="35">
        <f t="shared" si="14"/>
        <v>1.0868</v>
      </c>
      <c r="E67" s="35">
        <f t="shared" si="14"/>
        <v>1.14408</v>
      </c>
      <c r="F67" s="35">
        <f t="shared" si="7"/>
        <v>0.23602867924528315</v>
      </c>
      <c r="G67" s="35">
        <f t="shared" si="8"/>
        <v>7.6973584905660364E-2</v>
      </c>
      <c r="H67" s="35">
        <f t="shared" si="9"/>
        <v>0.12776905660377355</v>
      </c>
    </row>
    <row r="68" spans="1:13">
      <c r="A68" s="34">
        <v>0.46</v>
      </c>
      <c r="B68" s="34">
        <f t="shared" si="1"/>
        <v>0.54</v>
      </c>
      <c r="C68" s="35">
        <f t="shared" si="14"/>
        <v>1.2898799999999999</v>
      </c>
      <c r="D68" s="35">
        <f t="shared" si="14"/>
        <v>1.0953999999999999</v>
      </c>
      <c r="E68" s="35">
        <f t="shared" si="14"/>
        <v>1.1604399999999999</v>
      </c>
      <c r="F68" s="35">
        <f t="shared" si="7"/>
        <v>0.24693481481481472</v>
      </c>
      <c r="G68" s="35">
        <f t="shared" si="8"/>
        <v>8.1266666666666612E-2</v>
      </c>
      <c r="H68" s="35">
        <f t="shared" si="9"/>
        <v>0.13667111111111102</v>
      </c>
    </row>
    <row r="69" spans="1:13" ht="15">
      <c r="A69" s="34">
        <v>0.45</v>
      </c>
      <c r="B69" s="34">
        <f t="shared" si="1"/>
        <v>0.55000000000000004</v>
      </c>
      <c r="C69" s="35">
        <f t="shared" si="14"/>
        <v>1.3136000000000001</v>
      </c>
      <c r="D69" s="35">
        <f t="shared" si="14"/>
        <v>1.1040000000000001</v>
      </c>
      <c r="E69" s="35">
        <f t="shared" si="14"/>
        <v>1.1768000000000001</v>
      </c>
      <c r="F69" s="35">
        <f t="shared" si="7"/>
        <v>0.25658181818181824</v>
      </c>
      <c r="G69" s="35">
        <f t="shared" si="8"/>
        <v>8.5090909090909161E-2</v>
      </c>
      <c r="H69" s="35">
        <f t="shared" si="9"/>
        <v>0.14465454545454551</v>
      </c>
      <c r="M69" s="25" t="s">
        <v>67</v>
      </c>
    </row>
    <row r="70" spans="1:13" ht="15">
      <c r="A70" s="34">
        <v>0.44</v>
      </c>
      <c r="B70" s="34">
        <f t="shared" si="1"/>
        <v>0.56000000000000005</v>
      </c>
      <c r="C70" s="35">
        <f t="shared" si="14"/>
        <v>1.3373200000000001</v>
      </c>
      <c r="D70" s="35">
        <f t="shared" si="14"/>
        <v>1.1126</v>
      </c>
      <c r="E70" s="35">
        <f t="shared" si="14"/>
        <v>1.19316</v>
      </c>
      <c r="F70" s="35">
        <f t="shared" si="7"/>
        <v>0.26503714285714286</v>
      </c>
      <c r="G70" s="35">
        <f t="shared" si="8"/>
        <v>8.847142857142859E-2</v>
      </c>
      <c r="H70" s="35">
        <f t="shared" si="9"/>
        <v>0.15176857142857139</v>
      </c>
      <c r="M70" s="25"/>
    </row>
    <row r="71" spans="1:13" ht="15">
      <c r="A71" s="34">
        <v>0.43</v>
      </c>
      <c r="B71" s="34">
        <f t="shared" si="1"/>
        <v>0.57000000000000006</v>
      </c>
      <c r="C71" s="35">
        <f t="shared" si="14"/>
        <v>1.36104</v>
      </c>
      <c r="D71" s="35">
        <f t="shared" si="14"/>
        <v>1.1212</v>
      </c>
      <c r="E71" s="35">
        <f t="shared" si="14"/>
        <v>1.2095199999999999</v>
      </c>
      <c r="F71" s="35">
        <f t="shared" si="7"/>
        <v>0.27236350877192977</v>
      </c>
      <c r="G71" s="35">
        <f t="shared" si="8"/>
        <v>9.1431578947368392E-2</v>
      </c>
      <c r="H71" s="35">
        <f t="shared" si="9"/>
        <v>0.15805894736842099</v>
      </c>
      <c r="M71" s="25" t="s">
        <v>68</v>
      </c>
    </row>
    <row r="72" spans="1:13" ht="15">
      <c r="A72" s="34">
        <v>0.42</v>
      </c>
      <c r="B72" s="34">
        <f t="shared" si="1"/>
        <v>0.58000000000000007</v>
      </c>
      <c r="C72" s="35">
        <f t="shared" si="14"/>
        <v>1.38476</v>
      </c>
      <c r="D72" s="35">
        <f t="shared" si="14"/>
        <v>1.1297999999999999</v>
      </c>
      <c r="E72" s="35">
        <f t="shared" si="14"/>
        <v>1.2258799999999999</v>
      </c>
      <c r="F72" s="35">
        <f t="shared" si="7"/>
        <v>0.27861931034482756</v>
      </c>
      <c r="G72" s="35">
        <f t="shared" si="8"/>
        <v>9.3993103448275786E-2</v>
      </c>
      <c r="H72" s="35">
        <f t="shared" si="9"/>
        <v>0.16356827586206885</v>
      </c>
      <c r="M72" s="25" t="s">
        <v>70</v>
      </c>
    </row>
    <row r="73" spans="1:13" ht="15">
      <c r="A73" s="34">
        <v>0.41</v>
      </c>
      <c r="B73" s="34">
        <f t="shared" si="1"/>
        <v>0.59000000000000008</v>
      </c>
      <c r="C73" s="35">
        <f t="shared" si="14"/>
        <v>1.4084800000000002</v>
      </c>
      <c r="D73" s="35">
        <f t="shared" si="14"/>
        <v>1.1384000000000001</v>
      </c>
      <c r="E73" s="35">
        <f t="shared" si="14"/>
        <v>1.24224</v>
      </c>
      <c r="F73" s="35">
        <f t="shared" si="7"/>
        <v>0.2838589830508475</v>
      </c>
      <c r="G73" s="35">
        <f t="shared" si="8"/>
        <v>9.6176271186440718E-2</v>
      </c>
      <c r="H73" s="35">
        <f t="shared" si="9"/>
        <v>0.16833627118644065</v>
      </c>
      <c r="M73" s="25"/>
    </row>
    <row r="74" spans="1:13" ht="15">
      <c r="A74" s="34">
        <v>0.4</v>
      </c>
      <c r="B74" s="34">
        <f t="shared" si="1"/>
        <v>0.6</v>
      </c>
      <c r="C74" s="35">
        <f t="shared" si="14"/>
        <v>1.4321999999999999</v>
      </c>
      <c r="D74" s="35">
        <f t="shared" si="14"/>
        <v>1.147</v>
      </c>
      <c r="E74" s="35">
        <f t="shared" si="14"/>
        <v>1.2585999999999999</v>
      </c>
      <c r="F74" s="35">
        <f t="shared" si="7"/>
        <v>0.2881333333333333</v>
      </c>
      <c r="G74" s="35">
        <f t="shared" si="8"/>
        <v>9.8000000000000018E-2</v>
      </c>
      <c r="H74" s="35">
        <f t="shared" si="9"/>
        <v>0.17239999999999997</v>
      </c>
      <c r="M74" s="25" t="s">
        <v>94</v>
      </c>
    </row>
    <row r="75" spans="1:13" ht="15">
      <c r="A75" s="34">
        <v>0.39</v>
      </c>
      <c r="B75" s="34">
        <f t="shared" si="1"/>
        <v>0.61</v>
      </c>
      <c r="C75" s="35">
        <f t="shared" si="14"/>
        <v>1.4559199999999999</v>
      </c>
      <c r="D75" s="35">
        <f t="shared" si="14"/>
        <v>1.1556</v>
      </c>
      <c r="E75" s="35">
        <f t="shared" si="14"/>
        <v>1.2749599999999999</v>
      </c>
      <c r="F75" s="35">
        <f t="shared" si="7"/>
        <v>0.29148983606557372</v>
      </c>
      <c r="G75" s="35">
        <f t="shared" si="8"/>
        <v>9.9481967213114739E-2</v>
      </c>
      <c r="H75" s="35">
        <f t="shared" si="9"/>
        <v>0.17579409836065565</v>
      </c>
      <c r="M75" s="25"/>
    </row>
    <row r="76" spans="1:13" ht="15">
      <c r="A76" s="34">
        <v>0.38</v>
      </c>
      <c r="B76" s="34">
        <f t="shared" si="1"/>
        <v>0.62</v>
      </c>
      <c r="C76" s="35">
        <f t="shared" si="14"/>
        <v>1.4796400000000001</v>
      </c>
      <c r="D76" s="35">
        <f t="shared" si="14"/>
        <v>1.1641999999999999</v>
      </c>
      <c r="E76" s="35">
        <f t="shared" si="14"/>
        <v>1.29132</v>
      </c>
      <c r="F76" s="35">
        <f t="shared" si="7"/>
        <v>0.29397290322580649</v>
      </c>
      <c r="G76" s="35">
        <f t="shared" si="8"/>
        <v>0.10063870967741929</v>
      </c>
      <c r="H76" s="35">
        <f t="shared" si="9"/>
        <v>0.17855096774193549</v>
      </c>
      <c r="M76" s="25" t="s">
        <v>2</v>
      </c>
    </row>
    <row r="77" spans="1:13" ht="15">
      <c r="A77" s="34">
        <v>0.37</v>
      </c>
      <c r="B77" s="34">
        <f t="shared" si="1"/>
        <v>0.63</v>
      </c>
      <c r="C77" s="35">
        <f t="shared" si="14"/>
        <v>1.50336</v>
      </c>
      <c r="D77" s="35">
        <f t="shared" si="14"/>
        <v>1.1728000000000001</v>
      </c>
      <c r="E77" s="35">
        <f t="shared" si="14"/>
        <v>1.30768</v>
      </c>
      <c r="F77" s="35">
        <f t="shared" si="7"/>
        <v>0.29562412698412699</v>
      </c>
      <c r="G77" s="35">
        <f t="shared" si="8"/>
        <v>0.10148571428571432</v>
      </c>
      <c r="H77" s="35">
        <f t="shared" si="9"/>
        <v>0.18070095238095235</v>
      </c>
      <c r="M77" s="25"/>
    </row>
    <row r="78" spans="1:13" ht="15">
      <c r="A78" s="34">
        <v>0.36</v>
      </c>
      <c r="B78" s="34">
        <f t="shared" si="1"/>
        <v>0.64</v>
      </c>
      <c r="C78" s="35">
        <f t="shared" si="14"/>
        <v>1.5270800000000002</v>
      </c>
      <c r="D78" s="35">
        <f t="shared" si="14"/>
        <v>1.1814</v>
      </c>
      <c r="E78" s="35">
        <f t="shared" si="14"/>
        <v>1.3240400000000001</v>
      </c>
      <c r="F78" s="35">
        <f t="shared" si="7"/>
        <v>0.29648250000000009</v>
      </c>
      <c r="G78" s="35">
        <f t="shared" si="8"/>
        <v>0.1020375</v>
      </c>
      <c r="H78" s="35">
        <f t="shared" si="9"/>
        <v>0.18227250000000006</v>
      </c>
      <c r="M78" s="25" t="s">
        <v>14</v>
      </c>
    </row>
    <row r="79" spans="1:13" ht="15">
      <c r="A79" s="34">
        <v>0.35</v>
      </c>
      <c r="B79" s="34">
        <f t="shared" ref="B79:B89" si="15">1-A79</f>
        <v>0.65</v>
      </c>
      <c r="C79" s="35">
        <f t="shared" si="14"/>
        <v>1.5508000000000002</v>
      </c>
      <c r="D79" s="35">
        <f t="shared" si="14"/>
        <v>1.19</v>
      </c>
      <c r="E79" s="35">
        <f t="shared" si="14"/>
        <v>1.3404</v>
      </c>
      <c r="F79" s="35">
        <f t="shared" si="7"/>
        <v>0.29658461538461545</v>
      </c>
      <c r="G79" s="35">
        <f t="shared" si="8"/>
        <v>0.10230769230769227</v>
      </c>
      <c r="H79" s="35">
        <f t="shared" si="9"/>
        <v>0.1832923076923077</v>
      </c>
      <c r="M79" s="25"/>
    </row>
    <row r="80" spans="1:13" ht="15">
      <c r="A80" s="34">
        <v>0.34</v>
      </c>
      <c r="B80" s="34">
        <f t="shared" si="15"/>
        <v>0.65999999999999992</v>
      </c>
      <c r="C80" s="35">
        <f t="shared" si="14"/>
        <v>1.5745199999999999</v>
      </c>
      <c r="D80" s="35">
        <f t="shared" si="14"/>
        <v>1.1985999999999999</v>
      </c>
      <c r="E80" s="35">
        <f t="shared" si="14"/>
        <v>1.35676</v>
      </c>
      <c r="F80" s="35">
        <f t="shared" ref="F80:F89" si="16">$A80*(C80-1)/((1-$A80)*1)</f>
        <v>0.2959648484848485</v>
      </c>
      <c r="G80" s="35">
        <f t="shared" ref="G80:G89" si="17">$A80*(D80-1)/((1-$A80)*1)</f>
        <v>0.10230909090909088</v>
      </c>
      <c r="H80" s="35">
        <f t="shared" ref="H80:H89" si="18">$A80*(E80-1)/((1-$A80)*1)</f>
        <v>0.18378545454545456</v>
      </c>
      <c r="M80" s="26" t="s">
        <v>48</v>
      </c>
    </row>
    <row r="81" spans="1:8">
      <c r="A81" s="34">
        <v>0.33</v>
      </c>
      <c r="B81" s="34">
        <f t="shared" si="15"/>
        <v>0.66999999999999993</v>
      </c>
      <c r="C81" s="35">
        <f t="shared" si="14"/>
        <v>1.5982400000000001</v>
      </c>
      <c r="D81" s="35">
        <f t="shared" si="14"/>
        <v>1.2071999999999998</v>
      </c>
      <c r="E81" s="35">
        <f t="shared" si="14"/>
        <v>1.3731200000000001</v>
      </c>
      <c r="F81" s="35">
        <f t="shared" si="16"/>
        <v>0.29465552238805981</v>
      </c>
      <c r="G81" s="35">
        <f t="shared" si="17"/>
        <v>0.10205373134328352</v>
      </c>
      <c r="H81" s="35">
        <f t="shared" si="18"/>
        <v>0.1837755223880598</v>
      </c>
    </row>
    <row r="82" spans="1:8">
      <c r="A82" s="34">
        <v>0.32</v>
      </c>
      <c r="B82" s="34">
        <f t="shared" si="15"/>
        <v>0.67999999999999994</v>
      </c>
      <c r="C82" s="35">
        <f t="shared" si="14"/>
        <v>1.6219600000000001</v>
      </c>
      <c r="D82" s="35">
        <f t="shared" si="14"/>
        <v>1.2158</v>
      </c>
      <c r="E82" s="35">
        <f t="shared" si="14"/>
        <v>1.38948</v>
      </c>
      <c r="F82" s="35">
        <f t="shared" si="16"/>
        <v>0.29268705882352947</v>
      </c>
      <c r="G82" s="35">
        <f t="shared" si="17"/>
        <v>0.10155294117647058</v>
      </c>
      <c r="H82" s="35">
        <f t="shared" si="18"/>
        <v>0.18328470588235299</v>
      </c>
    </row>
    <row r="83" spans="1:8">
      <c r="A83" s="34">
        <v>0.31</v>
      </c>
      <c r="B83" s="34">
        <f t="shared" si="15"/>
        <v>0.69</v>
      </c>
      <c r="C83" s="35">
        <f t="shared" si="14"/>
        <v>1.64568</v>
      </c>
      <c r="D83" s="35">
        <f t="shared" si="14"/>
        <v>1.2243999999999999</v>
      </c>
      <c r="E83" s="35">
        <f t="shared" si="14"/>
        <v>1.40584</v>
      </c>
      <c r="F83" s="35">
        <f t="shared" si="16"/>
        <v>0.29008811594202899</v>
      </c>
      <c r="G83" s="35">
        <f t="shared" si="17"/>
        <v>0.10081739130434779</v>
      </c>
      <c r="H83" s="35">
        <f t="shared" si="18"/>
        <v>0.18233391304347826</v>
      </c>
    </row>
    <row r="84" spans="1:8">
      <c r="A84" s="34">
        <v>0.3</v>
      </c>
      <c r="B84" s="34">
        <f t="shared" si="15"/>
        <v>0.7</v>
      </c>
      <c r="C84" s="35">
        <f t="shared" si="14"/>
        <v>1.6694</v>
      </c>
      <c r="D84" s="35">
        <f t="shared" si="14"/>
        <v>1.2330000000000001</v>
      </c>
      <c r="E84" s="35">
        <f t="shared" si="14"/>
        <v>1.4221999999999999</v>
      </c>
      <c r="F84" s="35">
        <f t="shared" si="16"/>
        <v>0.2868857142857143</v>
      </c>
      <c r="G84" s="35">
        <f t="shared" si="17"/>
        <v>9.9857142857142908E-2</v>
      </c>
      <c r="H84" s="35">
        <f t="shared" si="18"/>
        <v>0.1809428571428571</v>
      </c>
    </row>
    <row r="85" spans="1:8">
      <c r="A85" s="34">
        <v>0.28999999999999998</v>
      </c>
      <c r="B85" s="34">
        <f t="shared" si="15"/>
        <v>0.71</v>
      </c>
      <c r="C85" s="35">
        <f t="shared" si="14"/>
        <v>1.6931200000000002</v>
      </c>
      <c r="D85" s="35">
        <f t="shared" si="14"/>
        <v>1.2416</v>
      </c>
      <c r="E85" s="35">
        <f t="shared" si="14"/>
        <v>1.4385600000000001</v>
      </c>
      <c r="F85" s="35">
        <f t="shared" si="16"/>
        <v>0.28310535211267612</v>
      </c>
      <c r="G85" s="35">
        <f t="shared" si="17"/>
        <v>9.8681690140845074E-2</v>
      </c>
      <c r="H85" s="35">
        <f t="shared" si="18"/>
        <v>0.17913014084507042</v>
      </c>
    </row>
    <row r="86" spans="1:8">
      <c r="A86" s="34">
        <v>0.28000000000000003</v>
      </c>
      <c r="B86" s="34">
        <f t="shared" si="15"/>
        <v>0.72</v>
      </c>
      <c r="C86" s="35">
        <f t="shared" si="14"/>
        <v>1.7168399999999999</v>
      </c>
      <c r="D86" s="35">
        <f t="shared" si="14"/>
        <v>1.2502</v>
      </c>
      <c r="E86" s="35">
        <f t="shared" si="14"/>
        <v>1.45492</v>
      </c>
      <c r="F86" s="35">
        <f t="shared" si="16"/>
        <v>0.27877111111111114</v>
      </c>
      <c r="G86" s="35">
        <f t="shared" si="17"/>
        <v>9.7300000000000011E-2</v>
      </c>
      <c r="H86" s="35">
        <f t="shared" si="18"/>
        <v>0.17691333333333334</v>
      </c>
    </row>
    <row r="87" spans="1:8">
      <c r="A87" s="34">
        <v>0.27</v>
      </c>
      <c r="B87" s="34">
        <f t="shared" si="15"/>
        <v>0.73</v>
      </c>
      <c r="C87" s="35">
        <f t="shared" si="14"/>
        <v>1.7405599999999999</v>
      </c>
      <c r="D87" s="35">
        <f t="shared" si="14"/>
        <v>1.2587999999999999</v>
      </c>
      <c r="E87" s="35">
        <f t="shared" si="14"/>
        <v>1.4712799999999999</v>
      </c>
      <c r="F87" s="35">
        <f t="shared" si="16"/>
        <v>0.27390575342465756</v>
      </c>
      <c r="G87" s="35">
        <f t="shared" si="17"/>
        <v>9.5720547945205459E-2</v>
      </c>
      <c r="H87" s="35">
        <f t="shared" si="18"/>
        <v>0.1743090410958904</v>
      </c>
    </row>
    <row r="88" spans="1:8">
      <c r="A88" s="34">
        <v>0.26</v>
      </c>
      <c r="B88" s="34">
        <f t="shared" si="15"/>
        <v>0.74</v>
      </c>
      <c r="C88" s="35">
        <f t="shared" si="14"/>
        <v>1.7642800000000001</v>
      </c>
      <c r="D88" s="35">
        <f t="shared" si="14"/>
        <v>1.2674000000000001</v>
      </c>
      <c r="E88" s="35">
        <f t="shared" si="14"/>
        <v>1.4876400000000001</v>
      </c>
      <c r="F88" s="35">
        <f t="shared" si="16"/>
        <v>0.26853081081081087</v>
      </c>
      <c r="G88" s="35">
        <f t="shared" si="17"/>
        <v>9.3951351351351395E-2</v>
      </c>
      <c r="H88" s="35">
        <f t="shared" si="18"/>
        <v>0.17133297297297301</v>
      </c>
    </row>
    <row r="89" spans="1:8">
      <c r="A89" s="34">
        <v>0.25</v>
      </c>
      <c r="B89" s="34">
        <f t="shared" si="15"/>
        <v>0.75</v>
      </c>
      <c r="C89" s="35">
        <v>1.788</v>
      </c>
      <c r="D89" s="29">
        <v>1.276</v>
      </c>
      <c r="E89" s="29">
        <v>1.504</v>
      </c>
      <c r="F89" s="35">
        <f t="shared" si="16"/>
        <v>0.26266666666666666</v>
      </c>
      <c r="G89" s="35">
        <f t="shared" si="17"/>
        <v>9.2000000000000012E-2</v>
      </c>
      <c r="H89" s="35">
        <f t="shared" si="18"/>
        <v>0.16800000000000001</v>
      </c>
    </row>
    <row r="90" spans="1:8">
      <c r="A90" s="34"/>
      <c r="B90" s="34"/>
      <c r="C90" s="35"/>
      <c r="F90" s="35"/>
      <c r="G90" s="35"/>
      <c r="H90" s="35"/>
    </row>
    <row r="91" spans="1:8">
      <c r="A91" s="34"/>
      <c r="B91" s="34"/>
      <c r="C91" s="35"/>
      <c r="F91" s="35"/>
      <c r="G91" s="35"/>
      <c r="H91" s="35"/>
    </row>
    <row r="92" spans="1:8">
      <c r="A92" s="34"/>
      <c r="B92" s="34"/>
      <c r="C92" s="35"/>
      <c r="F92" s="35"/>
      <c r="G92" s="35"/>
      <c r="H92" s="35"/>
    </row>
    <row r="93" spans="1:8">
      <c r="A93" s="34"/>
      <c r="B93" s="34"/>
      <c r="C93" s="35"/>
      <c r="F93" s="35"/>
      <c r="G93" s="35"/>
      <c r="H93" s="35"/>
    </row>
    <row r="94" spans="1:8">
      <c r="A94" s="34"/>
      <c r="B94" s="34"/>
      <c r="C94" s="35"/>
      <c r="F94" s="35"/>
      <c r="G94" s="35"/>
      <c r="H94" s="35"/>
    </row>
    <row r="95" spans="1:8">
      <c r="A95" s="34"/>
      <c r="B95" s="34"/>
      <c r="C95" s="35"/>
      <c r="F95" s="35"/>
      <c r="G95" s="35"/>
      <c r="H95" s="35"/>
    </row>
    <row r="96" spans="1:8">
      <c r="A96" s="34"/>
      <c r="B96" s="34"/>
      <c r="C96" s="35"/>
      <c r="F96" s="35"/>
      <c r="G96" s="35"/>
      <c r="H96" s="35"/>
    </row>
    <row r="97" spans="1:8">
      <c r="A97" s="34"/>
      <c r="B97" s="34"/>
      <c r="C97" s="35"/>
      <c r="F97" s="35"/>
      <c r="G97" s="35"/>
      <c r="H97" s="35"/>
    </row>
    <row r="98" spans="1:8">
      <c r="A98" s="34"/>
      <c r="B98" s="34"/>
      <c r="C98" s="35"/>
      <c r="F98" s="35"/>
      <c r="G98" s="35"/>
      <c r="H98" s="35"/>
    </row>
    <row r="99" spans="1:8">
      <c r="A99" s="34"/>
      <c r="B99" s="34"/>
      <c r="C99" s="35"/>
      <c r="F99" s="35"/>
      <c r="G99" s="35"/>
      <c r="H99" s="35"/>
    </row>
    <row r="100" spans="1:8">
      <c r="A100" s="34"/>
      <c r="B100" s="34"/>
      <c r="C100" s="35"/>
      <c r="F100" s="35"/>
      <c r="G100" s="35"/>
      <c r="H100" s="35"/>
    </row>
    <row r="101" spans="1:8">
      <c r="A101" s="34"/>
      <c r="B101" s="34"/>
      <c r="C101" s="35"/>
      <c r="F101" s="35"/>
      <c r="G101" s="35"/>
      <c r="H101" s="35"/>
    </row>
    <row r="102" spans="1:8">
      <c r="A102" s="34"/>
      <c r="B102" s="34"/>
      <c r="C102" s="35"/>
      <c r="F102" s="35"/>
      <c r="G102" s="35"/>
      <c r="H102" s="35"/>
    </row>
    <row r="103" spans="1:8">
      <c r="A103" s="34"/>
      <c r="B103" s="34"/>
      <c r="C103" s="35"/>
      <c r="F103" s="35"/>
      <c r="G103" s="35"/>
      <c r="H103" s="35"/>
    </row>
    <row r="104" spans="1:8">
      <c r="A104" s="34"/>
      <c r="B104" s="34"/>
      <c r="C104" s="35"/>
      <c r="F104" s="35"/>
      <c r="G104" s="35"/>
      <c r="H104" s="35"/>
    </row>
    <row r="105" spans="1:8">
      <c r="A105" s="34"/>
      <c r="B105" s="34"/>
      <c r="C105" s="35"/>
      <c r="F105" s="35"/>
      <c r="G105" s="35"/>
      <c r="H105" s="35"/>
    </row>
    <row r="106" spans="1:8">
      <c r="A106" s="34"/>
      <c r="B106" s="34"/>
      <c r="C106" s="35"/>
      <c r="F106" s="35"/>
      <c r="G106" s="35"/>
      <c r="H106" s="35"/>
    </row>
    <row r="107" spans="1:8">
      <c r="A107" s="34"/>
      <c r="B107" s="34"/>
      <c r="C107" s="35"/>
      <c r="F107" s="35"/>
      <c r="G107" s="35"/>
      <c r="H107" s="35"/>
    </row>
    <row r="108" spans="1:8">
      <c r="A108" s="34"/>
      <c r="B108" s="34"/>
      <c r="C108" s="35"/>
      <c r="F108" s="35"/>
      <c r="G108" s="35"/>
      <c r="H108" s="35"/>
    </row>
    <row r="109" spans="1:8">
      <c r="A109" s="34"/>
      <c r="B109" s="34"/>
      <c r="C109" s="35"/>
      <c r="F109" s="35"/>
      <c r="G109" s="35"/>
      <c r="H109" s="35"/>
    </row>
    <row r="110" spans="1:8">
      <c r="A110" s="34"/>
      <c r="B110" s="34"/>
      <c r="C110" s="35"/>
      <c r="F110" s="35"/>
      <c r="G110" s="35"/>
      <c r="H110" s="35"/>
    </row>
    <row r="111" spans="1:8">
      <c r="A111" s="34"/>
      <c r="B111" s="34"/>
      <c r="C111" s="35"/>
      <c r="F111" s="35"/>
      <c r="G111" s="35"/>
      <c r="H111" s="35"/>
    </row>
    <row r="112" spans="1:8">
      <c r="A112" s="34"/>
      <c r="B112" s="34"/>
      <c r="C112" s="35"/>
      <c r="F112" s="35"/>
      <c r="G112" s="35"/>
      <c r="H112" s="35"/>
    </row>
    <row r="113" spans="1:8">
      <c r="A113" s="34"/>
      <c r="B113" s="34"/>
      <c r="C113" s="35"/>
      <c r="F113" s="35"/>
      <c r="G113" s="35"/>
      <c r="H113" s="35"/>
    </row>
    <row r="114" spans="1:8">
      <c r="A114" s="34"/>
      <c r="B114" s="34"/>
      <c r="C114" s="35"/>
      <c r="F114" s="35"/>
      <c r="G114" s="35"/>
      <c r="H114" s="35"/>
    </row>
  </sheetData>
  <phoneticPr fontId="9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71" sqref="B71"/>
    </sheetView>
  </sheetViews>
  <sheetFormatPr baseColWidth="10" defaultRowHeight="13" x14ac:dyDescent="0"/>
  <cols>
    <col min="1" max="1" width="14.28515625" style="16" customWidth="1"/>
    <col min="2" max="7" width="10.7109375" style="16"/>
    <col min="8" max="8" width="12.42578125" style="16" customWidth="1"/>
    <col min="9" max="16" width="10.7109375" style="16"/>
    <col min="17" max="17" width="33.85546875" style="16" customWidth="1"/>
    <col min="18" max="16384" width="10.7109375" style="16"/>
  </cols>
  <sheetData>
    <row r="1" spans="1:11">
      <c r="A1" s="14" t="s">
        <v>7</v>
      </c>
      <c r="B1" s="14" t="s">
        <v>66</v>
      </c>
      <c r="C1" s="14"/>
      <c r="D1" s="14"/>
      <c r="E1" s="14"/>
      <c r="F1" s="14" t="s">
        <v>18</v>
      </c>
      <c r="G1" s="14" t="s">
        <v>19</v>
      </c>
      <c r="H1" s="15"/>
      <c r="I1" s="15" t="s">
        <v>49</v>
      </c>
    </row>
    <row r="2" spans="1:11">
      <c r="B2" s="17">
        <v>0.25</v>
      </c>
      <c r="C2" s="17">
        <v>0.5</v>
      </c>
      <c r="D2" s="17">
        <v>0.75</v>
      </c>
      <c r="E2" s="17">
        <v>1</v>
      </c>
      <c r="F2" s="17"/>
    </row>
    <row r="3" spans="1:11">
      <c r="A3" s="16" t="s">
        <v>50</v>
      </c>
      <c r="B3" s="16">
        <v>1.788</v>
      </c>
      <c r="C3" s="16">
        <v>1.1950000000000001</v>
      </c>
      <c r="D3" s="16">
        <v>1.1020000000000001</v>
      </c>
      <c r="E3" s="16">
        <v>1</v>
      </c>
      <c r="F3" s="18">
        <v>3.7999999999999999E-2</v>
      </c>
      <c r="G3" s="19">
        <f t="shared" ref="G3:G4" si="0">IF(10*F3&gt;1, 1, 10*F3)</f>
        <v>0.38</v>
      </c>
      <c r="H3" s="20"/>
      <c r="I3" s="21"/>
    </row>
    <row r="4" spans="1:11">
      <c r="A4" s="18" t="s">
        <v>22</v>
      </c>
      <c r="B4" s="16">
        <v>1.276</v>
      </c>
      <c r="C4" s="16">
        <v>1.0609999999999999</v>
      </c>
      <c r="D4" s="16">
        <v>1.01</v>
      </c>
      <c r="E4" s="16">
        <v>1</v>
      </c>
      <c r="F4" s="18">
        <v>3.1E-2</v>
      </c>
      <c r="G4" s="19">
        <f t="shared" si="0"/>
        <v>0.31</v>
      </c>
      <c r="H4" s="20"/>
    </row>
    <row r="5" spans="1:11">
      <c r="A5" s="18" t="s">
        <v>47</v>
      </c>
      <c r="B5" s="16">
        <v>1.504</v>
      </c>
      <c r="C5" s="16">
        <v>1.095</v>
      </c>
      <c r="D5" s="16">
        <v>1.0289999999999999</v>
      </c>
      <c r="E5" s="16">
        <v>1</v>
      </c>
      <c r="F5" s="18">
        <v>0.13500000000000001</v>
      </c>
      <c r="G5" s="19">
        <f>IF(10*F5&gt;1, 1, 10*F5)</f>
        <v>1</v>
      </c>
      <c r="H5" s="20"/>
      <c r="I5" s="16" t="s">
        <v>10</v>
      </c>
    </row>
    <row r="8" spans="1:11">
      <c r="A8" s="15" t="s">
        <v>11</v>
      </c>
    </row>
    <row r="9" spans="1:11">
      <c r="A9" s="18" t="s">
        <v>12</v>
      </c>
      <c r="B9" s="12" t="s">
        <v>5</v>
      </c>
    </row>
    <row r="10" spans="1:11">
      <c r="A10" s="16" t="s">
        <v>61</v>
      </c>
      <c r="B10" s="16" t="s">
        <v>62</v>
      </c>
    </row>
    <row r="12" spans="1:11">
      <c r="B12" s="16" t="s">
        <v>63</v>
      </c>
      <c r="E12" s="16" t="s">
        <v>64</v>
      </c>
      <c r="I12" s="38" t="s">
        <v>3</v>
      </c>
      <c r="J12" s="38"/>
      <c r="K12" s="38"/>
    </row>
    <row r="13" spans="1:11">
      <c r="A13" s="18" t="s">
        <v>36</v>
      </c>
      <c r="B13" s="16" t="s">
        <v>50</v>
      </c>
      <c r="C13" s="16" t="s">
        <v>24</v>
      </c>
      <c r="D13" s="16" t="s">
        <v>25</v>
      </c>
      <c r="E13" s="18" t="s">
        <v>50</v>
      </c>
      <c r="F13" s="18" t="s">
        <v>24</v>
      </c>
      <c r="G13" s="18" t="s">
        <v>25</v>
      </c>
      <c r="I13" s="38" t="s">
        <v>50</v>
      </c>
      <c r="J13" s="38" t="s">
        <v>24</v>
      </c>
      <c r="K13" s="38" t="s">
        <v>25</v>
      </c>
    </row>
    <row r="14" spans="1:11">
      <c r="A14" s="22">
        <v>1</v>
      </c>
      <c r="B14" s="16">
        <v>1</v>
      </c>
      <c r="C14" s="16">
        <v>1</v>
      </c>
      <c r="D14" s="16">
        <v>1</v>
      </c>
      <c r="E14" s="23" t="e">
        <f>($A14*(B14-1))/((1-$A14)*1)</f>
        <v>#DIV/0!</v>
      </c>
      <c r="F14" s="23" t="e">
        <f t="shared" ref="F14:G77" si="1">($A14*(C14-1))/((1-$A14)*1)</f>
        <v>#DIV/0!</v>
      </c>
      <c r="G14" s="23" t="e">
        <f t="shared" si="1"/>
        <v>#DIV/0!</v>
      </c>
      <c r="I14" s="38">
        <f>SUM(E15:E74)/COUNT(E15:E74)</f>
        <v>0.29291239497819632</v>
      </c>
      <c r="J14" s="38">
        <f>SUM(F15:F74)/COUNT(F15:F74)</f>
        <v>5.176908980125651E-2</v>
      </c>
      <c r="K14" s="38">
        <f>SUM(G15:G74)/COUNT(G15:G74)</f>
        <v>0.10766834351126428</v>
      </c>
    </row>
    <row r="15" spans="1:11">
      <c r="A15" s="22">
        <v>0.99</v>
      </c>
      <c r="B15" s="23">
        <f t="shared" ref="B15:D38" si="2">B$14+(B$39-B$14)/((A$14-A$39)*100)*((A$14-A15)*100)</f>
        <v>1.0040800000000001</v>
      </c>
      <c r="C15" s="23">
        <f t="shared" si="2"/>
        <v>1.0004</v>
      </c>
      <c r="D15" s="23">
        <f t="shared" si="2"/>
        <v>1.0011599999999998</v>
      </c>
      <c r="E15" s="23">
        <f t="shared" ref="E15:G78" si="3">($A15*(B15-1))/((1-$A15)*1)</f>
        <v>0.40392000000000794</v>
      </c>
      <c r="F15" s="23">
        <f t="shared" si="1"/>
        <v>3.9599999999995604E-2</v>
      </c>
      <c r="G15" s="23">
        <f t="shared" si="1"/>
        <v>0.11483999999998284</v>
      </c>
    </row>
    <row r="16" spans="1:11">
      <c r="A16" s="22">
        <v>0.98</v>
      </c>
      <c r="B16" s="23">
        <f t="shared" si="2"/>
        <v>1.0081599999999999</v>
      </c>
      <c r="C16" s="23">
        <f t="shared" si="2"/>
        <v>1.0007999999999999</v>
      </c>
      <c r="D16" s="23">
        <f t="shared" si="2"/>
        <v>1.0023199999999997</v>
      </c>
      <c r="E16" s="23">
        <f t="shared" si="3"/>
        <v>0.39983999999999698</v>
      </c>
      <c r="F16" s="23">
        <f t="shared" si="1"/>
        <v>3.9199999999995648E-2</v>
      </c>
      <c r="G16" s="23">
        <f t="shared" si="1"/>
        <v>0.11367999999998302</v>
      </c>
    </row>
    <row r="17" spans="1:7">
      <c r="A17" s="22">
        <v>0.97</v>
      </c>
      <c r="B17" s="23">
        <f t="shared" si="2"/>
        <v>1.01224</v>
      </c>
      <c r="C17" s="23">
        <f t="shared" si="2"/>
        <v>1.0012000000000001</v>
      </c>
      <c r="D17" s="23">
        <f t="shared" si="2"/>
        <v>1.0034800000000001</v>
      </c>
      <c r="E17" s="23">
        <f t="shared" si="3"/>
        <v>0.39576000000000056</v>
      </c>
      <c r="F17" s="23">
        <f t="shared" si="1"/>
        <v>3.8800000000002867E-2</v>
      </c>
      <c r="G17" s="23">
        <f t="shared" si="1"/>
        <v>0.11252000000000474</v>
      </c>
    </row>
    <row r="18" spans="1:7">
      <c r="A18" s="22">
        <v>0.96</v>
      </c>
      <c r="B18" s="23">
        <f t="shared" si="2"/>
        <v>1.0163200000000001</v>
      </c>
      <c r="C18" s="23">
        <f t="shared" si="2"/>
        <v>1.0016</v>
      </c>
      <c r="D18" s="23">
        <f t="shared" si="2"/>
        <v>1.0046400000000002</v>
      </c>
      <c r="E18" s="23">
        <f t="shared" si="3"/>
        <v>0.3916800000000023</v>
      </c>
      <c r="F18" s="23">
        <f t="shared" si="1"/>
        <v>3.8400000000001065E-2</v>
      </c>
      <c r="G18" s="23">
        <f t="shared" si="1"/>
        <v>0.11136000000000469</v>
      </c>
    </row>
    <row r="19" spans="1:7">
      <c r="A19" s="22">
        <v>0.95</v>
      </c>
      <c r="B19" s="23">
        <f t="shared" si="2"/>
        <v>1.0204</v>
      </c>
      <c r="C19" s="23">
        <f t="shared" si="2"/>
        <v>1.002</v>
      </c>
      <c r="D19" s="23">
        <f t="shared" si="2"/>
        <v>1.0058</v>
      </c>
      <c r="E19" s="23">
        <f t="shared" si="3"/>
        <v>0.38759999999999911</v>
      </c>
      <c r="F19" s="23">
        <f t="shared" si="1"/>
        <v>3.7999999999999999E-2</v>
      </c>
      <c r="G19" s="23">
        <f t="shared" si="1"/>
        <v>0.11020000000000042</v>
      </c>
    </row>
    <row r="20" spans="1:7">
      <c r="A20" s="22">
        <v>0.94</v>
      </c>
      <c r="B20" s="23">
        <f t="shared" si="2"/>
        <v>1.0244800000000001</v>
      </c>
      <c r="C20" s="23">
        <f t="shared" si="2"/>
        <v>1.0024</v>
      </c>
      <c r="D20" s="23">
        <f t="shared" si="2"/>
        <v>1.0069599999999999</v>
      </c>
      <c r="E20" s="23">
        <f t="shared" si="3"/>
        <v>0.38352000000000053</v>
      </c>
      <c r="F20" s="23">
        <f t="shared" si="1"/>
        <v>3.7599999999999308E-2</v>
      </c>
      <c r="G20" s="23">
        <f t="shared" si="1"/>
        <v>0.10903999999999762</v>
      </c>
    </row>
    <row r="21" spans="1:7">
      <c r="A21" s="22">
        <v>0.93</v>
      </c>
      <c r="B21" s="23">
        <f t="shared" si="2"/>
        <v>1.0285599999999999</v>
      </c>
      <c r="C21" s="23">
        <f t="shared" si="2"/>
        <v>1.0027999999999999</v>
      </c>
      <c r="D21" s="23">
        <f t="shared" si="2"/>
        <v>1.0081199999999997</v>
      </c>
      <c r="E21" s="23">
        <f t="shared" si="3"/>
        <v>0.37943999999999922</v>
      </c>
      <c r="F21" s="23">
        <f t="shared" si="1"/>
        <v>3.719999999999888E-2</v>
      </c>
      <c r="G21" s="23">
        <f t="shared" si="1"/>
        <v>0.10787999999999587</v>
      </c>
    </row>
    <row r="22" spans="1:7">
      <c r="A22" s="22">
        <v>0.92</v>
      </c>
      <c r="B22" s="23">
        <f t="shared" si="2"/>
        <v>1.03264</v>
      </c>
      <c r="C22" s="23">
        <f t="shared" si="2"/>
        <v>1.0032000000000001</v>
      </c>
      <c r="D22" s="23">
        <f t="shared" si="2"/>
        <v>1.0092800000000002</v>
      </c>
      <c r="E22" s="23">
        <f t="shared" si="3"/>
        <v>0.37536000000000025</v>
      </c>
      <c r="F22" s="23">
        <f t="shared" si="1"/>
        <v>3.6800000000001075E-2</v>
      </c>
      <c r="G22" s="23">
        <f t="shared" si="1"/>
        <v>0.10672000000000208</v>
      </c>
    </row>
    <row r="23" spans="1:7">
      <c r="A23" s="22">
        <v>0.91</v>
      </c>
      <c r="B23" s="23">
        <f t="shared" si="2"/>
        <v>1.0367200000000001</v>
      </c>
      <c r="C23" s="23">
        <f t="shared" si="2"/>
        <v>1.0036</v>
      </c>
      <c r="D23" s="23">
        <f t="shared" si="2"/>
        <v>1.01044</v>
      </c>
      <c r="E23" s="23">
        <f t="shared" si="3"/>
        <v>0.37128000000000105</v>
      </c>
      <c r="F23" s="23">
        <f t="shared" si="1"/>
        <v>3.6400000000000494E-2</v>
      </c>
      <c r="G23" s="23">
        <f t="shared" si="1"/>
        <v>0.10556000000000008</v>
      </c>
    </row>
    <row r="24" spans="1:7">
      <c r="A24" s="22">
        <v>0.9</v>
      </c>
      <c r="B24" s="23">
        <f t="shared" si="2"/>
        <v>1.0407999999999999</v>
      </c>
      <c r="C24" s="23">
        <f t="shared" si="2"/>
        <v>1.004</v>
      </c>
      <c r="D24" s="23">
        <f t="shared" si="2"/>
        <v>1.0116000000000001</v>
      </c>
      <c r="E24" s="23">
        <f t="shared" si="3"/>
        <v>0.36719999999999964</v>
      </c>
      <c r="F24" s="23">
        <f t="shared" si="1"/>
        <v>3.6000000000000039E-2</v>
      </c>
      <c r="G24" s="23">
        <f t="shared" si="1"/>
        <v>0.10440000000000052</v>
      </c>
    </row>
    <row r="25" spans="1:7">
      <c r="A25" s="22">
        <v>0.89</v>
      </c>
      <c r="B25" s="23">
        <f t="shared" si="2"/>
        <v>1.04488</v>
      </c>
      <c r="C25" s="23">
        <f t="shared" si="2"/>
        <v>1.0044</v>
      </c>
      <c r="D25" s="23">
        <f t="shared" si="2"/>
        <v>1.0127599999999999</v>
      </c>
      <c r="E25" s="23">
        <f t="shared" si="3"/>
        <v>0.36312000000000028</v>
      </c>
      <c r="F25" s="23">
        <f t="shared" si="1"/>
        <v>3.5599999999999674E-2</v>
      </c>
      <c r="G25" s="23">
        <f t="shared" si="1"/>
        <v>0.10323999999999905</v>
      </c>
    </row>
    <row r="26" spans="1:7">
      <c r="A26" s="22">
        <v>0.88</v>
      </c>
      <c r="B26" s="23">
        <f t="shared" si="2"/>
        <v>1.0489600000000001</v>
      </c>
      <c r="C26" s="23">
        <f t="shared" si="2"/>
        <v>1.0047999999999999</v>
      </c>
      <c r="D26" s="23">
        <f t="shared" si="2"/>
        <v>1.0139199999999997</v>
      </c>
      <c r="E26" s="23">
        <f t="shared" si="3"/>
        <v>0.35904000000000086</v>
      </c>
      <c r="F26" s="23">
        <f t="shared" si="1"/>
        <v>3.5199999999999385E-2</v>
      </c>
      <c r="G26" s="23">
        <f t="shared" si="1"/>
        <v>0.10207999999999787</v>
      </c>
    </row>
    <row r="27" spans="1:7">
      <c r="A27" s="22">
        <v>0.87</v>
      </c>
      <c r="B27" s="23">
        <f t="shared" si="2"/>
        <v>1.05304</v>
      </c>
      <c r="C27" s="23">
        <f t="shared" si="2"/>
        <v>1.0052000000000001</v>
      </c>
      <c r="D27" s="23">
        <f t="shared" si="2"/>
        <v>1.0150800000000002</v>
      </c>
      <c r="E27" s="23">
        <f t="shared" si="3"/>
        <v>0.35495999999999983</v>
      </c>
      <c r="F27" s="23">
        <f t="shared" si="1"/>
        <v>3.4800000000000622E-2</v>
      </c>
      <c r="G27" s="23">
        <f t="shared" si="1"/>
        <v>0.10092000000000136</v>
      </c>
    </row>
    <row r="28" spans="1:7">
      <c r="A28" s="22">
        <v>0.86</v>
      </c>
      <c r="B28" s="23">
        <f t="shared" si="2"/>
        <v>1.0571200000000001</v>
      </c>
      <c r="C28" s="23">
        <f t="shared" si="2"/>
        <v>1.0056</v>
      </c>
      <c r="D28" s="23">
        <f t="shared" si="2"/>
        <v>1.01624</v>
      </c>
      <c r="E28" s="23">
        <f t="shared" si="3"/>
        <v>0.3508800000000003</v>
      </c>
      <c r="F28" s="23">
        <f t="shared" si="1"/>
        <v>3.4400000000000298E-2</v>
      </c>
      <c r="G28" s="23">
        <f t="shared" si="1"/>
        <v>9.9760000000000196E-2</v>
      </c>
    </row>
    <row r="29" spans="1:7">
      <c r="A29" s="22">
        <v>0.85</v>
      </c>
      <c r="B29" s="23">
        <f t="shared" si="2"/>
        <v>1.0612000000000001</v>
      </c>
      <c r="C29" s="23">
        <f t="shared" si="2"/>
        <v>1.006</v>
      </c>
      <c r="D29" s="23">
        <f t="shared" si="2"/>
        <v>1.0173999999999999</v>
      </c>
      <c r="E29" s="23">
        <f t="shared" si="3"/>
        <v>0.34680000000000077</v>
      </c>
      <c r="F29" s="23">
        <f t="shared" si="1"/>
        <v>3.4000000000000023E-2</v>
      </c>
      <c r="G29" s="23">
        <f t="shared" si="1"/>
        <v>9.8599999999999188E-2</v>
      </c>
    </row>
    <row r="30" spans="1:7">
      <c r="A30" s="22">
        <v>0.84</v>
      </c>
      <c r="B30" s="23">
        <f t="shared" si="2"/>
        <v>1.06528</v>
      </c>
      <c r="C30" s="23">
        <f t="shared" si="2"/>
        <v>1.0064</v>
      </c>
      <c r="D30" s="23">
        <f t="shared" si="2"/>
        <v>1.0185599999999999</v>
      </c>
      <c r="E30" s="23">
        <f t="shared" si="3"/>
        <v>0.34271999999999991</v>
      </c>
      <c r="F30" s="23">
        <f t="shared" si="1"/>
        <v>3.359999999999979E-2</v>
      </c>
      <c r="G30" s="23">
        <f t="shared" si="1"/>
        <v>9.7439999999999513E-2</v>
      </c>
    </row>
    <row r="31" spans="1:7">
      <c r="A31" s="22">
        <v>0.83</v>
      </c>
      <c r="B31" s="23">
        <f t="shared" si="2"/>
        <v>1.0693600000000001</v>
      </c>
      <c r="C31" s="23">
        <f t="shared" si="2"/>
        <v>1.0067999999999999</v>
      </c>
      <c r="D31" s="23">
        <f t="shared" si="2"/>
        <v>1.0197199999999997</v>
      </c>
      <c r="E31" s="23">
        <f t="shared" si="3"/>
        <v>0.33864000000000033</v>
      </c>
      <c r="F31" s="23">
        <f t="shared" si="1"/>
        <v>3.3199999999999584E-2</v>
      </c>
      <c r="G31" s="23">
        <f t="shared" si="1"/>
        <v>9.6279999999998686E-2</v>
      </c>
    </row>
    <row r="32" spans="1:7">
      <c r="A32" s="22">
        <v>0.82</v>
      </c>
      <c r="B32" s="23">
        <f t="shared" si="2"/>
        <v>1.0734400000000002</v>
      </c>
      <c r="C32" s="23">
        <f t="shared" si="2"/>
        <v>1.0072000000000001</v>
      </c>
      <c r="D32" s="23">
        <f t="shared" si="2"/>
        <v>1.0208800000000002</v>
      </c>
      <c r="E32" s="23">
        <f t="shared" si="3"/>
        <v>0.33456000000000069</v>
      </c>
      <c r="F32" s="23">
        <f t="shared" si="1"/>
        <v>3.2800000000000419E-2</v>
      </c>
      <c r="G32" s="23">
        <f t="shared" si="1"/>
        <v>9.5120000000001023E-2</v>
      </c>
    </row>
    <row r="33" spans="1:7">
      <c r="A33" s="22">
        <v>0.81</v>
      </c>
      <c r="B33" s="23">
        <f t="shared" si="2"/>
        <v>1.07752</v>
      </c>
      <c r="C33" s="23">
        <f t="shared" si="2"/>
        <v>1.0076000000000001</v>
      </c>
      <c r="D33" s="23">
        <f t="shared" si="2"/>
        <v>1.0220400000000001</v>
      </c>
      <c r="E33" s="23">
        <f t="shared" si="3"/>
        <v>0.33048000000000027</v>
      </c>
      <c r="F33" s="23">
        <f t="shared" si="1"/>
        <v>3.2400000000000227E-2</v>
      </c>
      <c r="G33" s="23">
        <f t="shared" si="1"/>
        <v>9.3960000000000293E-2</v>
      </c>
    </row>
    <row r="34" spans="1:7">
      <c r="A34" s="22">
        <v>0.8</v>
      </c>
      <c r="B34" s="23">
        <f t="shared" si="2"/>
        <v>1.0816000000000001</v>
      </c>
      <c r="C34" s="23">
        <f t="shared" si="2"/>
        <v>1.008</v>
      </c>
      <c r="D34" s="23">
        <f t="shared" si="2"/>
        <v>1.0231999999999999</v>
      </c>
      <c r="E34" s="23">
        <f t="shared" si="3"/>
        <v>0.32640000000000058</v>
      </c>
      <c r="F34" s="23">
        <f t="shared" si="1"/>
        <v>3.2000000000000042E-2</v>
      </c>
      <c r="G34" s="23">
        <f t="shared" si="1"/>
        <v>9.2799999999999563E-2</v>
      </c>
    </row>
    <row r="35" spans="1:7">
      <c r="A35" s="22">
        <v>0.79</v>
      </c>
      <c r="B35" s="23">
        <f t="shared" si="2"/>
        <v>1.08568</v>
      </c>
      <c r="C35" s="23">
        <f t="shared" si="2"/>
        <v>1.0084</v>
      </c>
      <c r="D35" s="23">
        <f t="shared" si="2"/>
        <v>1.0243599999999997</v>
      </c>
      <c r="E35" s="23">
        <f t="shared" si="3"/>
        <v>0.32232</v>
      </c>
      <c r="F35" s="23">
        <f t="shared" si="1"/>
        <v>3.1599999999999864E-2</v>
      </c>
      <c r="G35" s="23">
        <f t="shared" si="1"/>
        <v>9.1639999999998945E-2</v>
      </c>
    </row>
    <row r="36" spans="1:7">
      <c r="A36" s="22">
        <v>0.78</v>
      </c>
      <c r="B36" s="23">
        <f t="shared" si="2"/>
        <v>1.0897600000000001</v>
      </c>
      <c r="C36" s="23">
        <f t="shared" si="2"/>
        <v>1.0087999999999999</v>
      </c>
      <c r="D36" s="23">
        <f t="shared" si="2"/>
        <v>1.0255199999999998</v>
      </c>
      <c r="E36" s="23">
        <f t="shared" si="3"/>
        <v>0.3182400000000003</v>
      </c>
      <c r="F36" s="23">
        <f t="shared" si="1"/>
        <v>3.1199999999999718E-2</v>
      </c>
      <c r="G36" s="23">
        <f t="shared" si="1"/>
        <v>9.0479999999999186E-2</v>
      </c>
    </row>
    <row r="37" spans="1:7">
      <c r="A37" s="22">
        <v>0.77</v>
      </c>
      <c r="B37" s="23">
        <f t="shared" si="2"/>
        <v>1.0938400000000001</v>
      </c>
      <c r="C37" s="23">
        <f t="shared" si="2"/>
        <v>1.0092000000000001</v>
      </c>
      <c r="D37" s="23">
        <f t="shared" si="2"/>
        <v>1.0266800000000003</v>
      </c>
      <c r="E37" s="23">
        <f t="shared" si="3"/>
        <v>0.31416000000000049</v>
      </c>
      <c r="F37" s="23">
        <f t="shared" si="1"/>
        <v>3.0800000000000327E-2</v>
      </c>
      <c r="G37" s="23">
        <f t="shared" si="1"/>
        <v>8.9320000000000871E-2</v>
      </c>
    </row>
    <row r="38" spans="1:7">
      <c r="A38" s="22">
        <v>0.76</v>
      </c>
      <c r="B38" s="23">
        <f t="shared" si="2"/>
        <v>1.09792</v>
      </c>
      <c r="C38" s="23">
        <f t="shared" si="2"/>
        <v>1.0096000000000001</v>
      </c>
      <c r="D38" s="23">
        <f t="shared" si="2"/>
        <v>1.0278400000000001</v>
      </c>
      <c r="E38" s="23">
        <f t="shared" si="3"/>
        <v>0.31008000000000002</v>
      </c>
      <c r="F38" s="23">
        <f t="shared" si="1"/>
        <v>3.040000000000017E-2</v>
      </c>
      <c r="G38" s="23">
        <f t="shared" si="1"/>
        <v>8.816000000000028E-2</v>
      </c>
    </row>
    <row r="39" spans="1:7">
      <c r="A39" s="24">
        <v>0.75</v>
      </c>
      <c r="B39" s="18">
        <v>1.1020000000000001</v>
      </c>
      <c r="C39" s="18">
        <v>1.01</v>
      </c>
      <c r="D39" s="18">
        <v>1.0289999999999999</v>
      </c>
      <c r="E39" s="23">
        <f t="shared" si="3"/>
        <v>0.30600000000000027</v>
      </c>
      <c r="F39" s="23">
        <f t="shared" si="1"/>
        <v>3.0000000000000027E-2</v>
      </c>
      <c r="G39" s="23">
        <f t="shared" si="1"/>
        <v>8.6999999999999744E-2</v>
      </c>
    </row>
    <row r="40" spans="1:7">
      <c r="A40" s="22">
        <v>0.74</v>
      </c>
      <c r="B40" s="23">
        <f t="shared" ref="B40:D63" si="4">B$39+((B$64-B$39)/((A$39-A$64)*100))*((A$39-A40)*100)</f>
        <v>1.10572</v>
      </c>
      <c r="C40" s="23">
        <f t="shared" si="4"/>
        <v>1.0120400000000001</v>
      </c>
      <c r="D40" s="23">
        <f t="shared" si="4"/>
        <v>1.0316399999999999</v>
      </c>
      <c r="E40" s="23">
        <f t="shared" si="3"/>
        <v>0.30089538461538468</v>
      </c>
      <c r="F40" s="23">
        <f t="shared" si="1"/>
        <v>3.426769230769245E-2</v>
      </c>
      <c r="G40" s="23">
        <f t="shared" si="1"/>
        <v>9.0052307692307376E-2</v>
      </c>
    </row>
    <row r="41" spans="1:7">
      <c r="A41" s="22">
        <v>0.73</v>
      </c>
      <c r="B41" s="23">
        <f t="shared" si="4"/>
        <v>1.1094400000000002</v>
      </c>
      <c r="C41" s="23">
        <f t="shared" si="4"/>
        <v>1.0140800000000001</v>
      </c>
      <c r="D41" s="23">
        <f t="shared" si="4"/>
        <v>1.0342800000000001</v>
      </c>
      <c r="E41" s="23">
        <f t="shared" si="3"/>
        <v>0.29589333333333384</v>
      </c>
      <c r="F41" s="23">
        <f t="shared" si="1"/>
        <v>3.8068148148148399E-2</v>
      </c>
      <c r="G41" s="23">
        <f t="shared" si="1"/>
        <v>9.2682962962963203E-2</v>
      </c>
    </row>
    <row r="42" spans="1:7">
      <c r="A42" s="22">
        <v>0.72</v>
      </c>
      <c r="B42" s="23">
        <f t="shared" si="4"/>
        <v>1.1131600000000001</v>
      </c>
      <c r="C42" s="23">
        <f t="shared" si="4"/>
        <v>1.0161200000000001</v>
      </c>
      <c r="D42" s="23">
        <f t="shared" si="4"/>
        <v>1.0369200000000001</v>
      </c>
      <c r="E42" s="23">
        <f t="shared" si="3"/>
        <v>0.29098285714285749</v>
      </c>
      <c r="F42" s="23">
        <f t="shared" si="1"/>
        <v>4.145142857142891E-2</v>
      </c>
      <c r="G42" s="23">
        <f t="shared" si="1"/>
        <v>9.4937142857143011E-2</v>
      </c>
    </row>
    <row r="43" spans="1:7">
      <c r="A43" s="22">
        <v>0.71</v>
      </c>
      <c r="B43" s="23">
        <f t="shared" si="4"/>
        <v>1.1168800000000001</v>
      </c>
      <c r="C43" s="23">
        <f t="shared" si="4"/>
        <v>1.01816</v>
      </c>
      <c r="D43" s="23">
        <f t="shared" si="4"/>
        <v>1.0395599999999998</v>
      </c>
      <c r="E43" s="23">
        <f t="shared" si="3"/>
        <v>0.28615448275862088</v>
      </c>
      <c r="F43" s="23">
        <f t="shared" si="1"/>
        <v>4.4460689655172296E-2</v>
      </c>
      <c r="G43" s="23">
        <f t="shared" si="1"/>
        <v>9.6853793103447813E-2</v>
      </c>
    </row>
    <row r="44" spans="1:7">
      <c r="A44" s="22">
        <v>0.7</v>
      </c>
      <c r="B44" s="23">
        <f t="shared" si="4"/>
        <v>1.1206</v>
      </c>
      <c r="C44" s="23">
        <f t="shared" si="4"/>
        <v>1.0202</v>
      </c>
      <c r="D44" s="23">
        <f t="shared" si="4"/>
        <v>1.0422</v>
      </c>
      <c r="E44" s="23">
        <f t="shared" si="3"/>
        <v>0.28140000000000004</v>
      </c>
      <c r="F44" s="23">
        <f t="shared" si="1"/>
        <v>4.7133333333333312E-2</v>
      </c>
      <c r="G44" s="23">
        <f t="shared" si="1"/>
        <v>9.8466666666666675E-2</v>
      </c>
    </row>
    <row r="45" spans="1:7">
      <c r="A45" s="22">
        <v>0.69</v>
      </c>
      <c r="B45" s="23">
        <f t="shared" si="4"/>
        <v>1.1243200000000002</v>
      </c>
      <c r="C45" s="23">
        <f t="shared" si="4"/>
        <v>1.02224</v>
      </c>
      <c r="D45" s="23">
        <f t="shared" si="4"/>
        <v>1.04484</v>
      </c>
      <c r="E45" s="23">
        <f t="shared" si="3"/>
        <v>0.27671225806451655</v>
      </c>
      <c r="F45" s="23">
        <f t="shared" si="1"/>
        <v>4.9501935483871037E-2</v>
      </c>
      <c r="G45" s="23">
        <f t="shared" si="1"/>
        <v>9.9805161290322533E-2</v>
      </c>
    </row>
    <row r="46" spans="1:7">
      <c r="A46" s="22">
        <v>0.68</v>
      </c>
      <c r="B46" s="23">
        <f t="shared" si="4"/>
        <v>1.1280400000000002</v>
      </c>
      <c r="C46" s="23">
        <f t="shared" si="4"/>
        <v>1.0242800000000001</v>
      </c>
      <c r="D46" s="23">
        <f t="shared" si="4"/>
        <v>1.04748</v>
      </c>
      <c r="E46" s="23">
        <f t="shared" si="3"/>
        <v>0.27208500000000035</v>
      </c>
      <c r="F46" s="23">
        <f t="shared" si="1"/>
        <v>5.1595000000000175E-2</v>
      </c>
      <c r="G46" s="23">
        <f t="shared" si="1"/>
        <v>0.10089499999999994</v>
      </c>
    </row>
    <row r="47" spans="1:7">
      <c r="A47" s="22">
        <v>0.67</v>
      </c>
      <c r="B47" s="23">
        <f t="shared" si="4"/>
        <v>1.1317600000000001</v>
      </c>
      <c r="C47" s="23">
        <f t="shared" si="4"/>
        <v>1.0263199999999999</v>
      </c>
      <c r="D47" s="23">
        <f t="shared" si="4"/>
        <v>1.0501199999999997</v>
      </c>
      <c r="E47" s="23">
        <f t="shared" si="3"/>
        <v>0.26751272727272751</v>
      </c>
      <c r="F47" s="23">
        <f t="shared" si="1"/>
        <v>5.3437575757575559E-2</v>
      </c>
      <c r="G47" s="23">
        <f t="shared" si="1"/>
        <v>0.10175878787878734</v>
      </c>
    </row>
    <row r="48" spans="1:7">
      <c r="A48" s="22">
        <v>0.66</v>
      </c>
      <c r="B48" s="23">
        <f t="shared" si="4"/>
        <v>1.13548</v>
      </c>
      <c r="C48" s="23">
        <f t="shared" si="4"/>
        <v>1.0283599999999999</v>
      </c>
      <c r="D48" s="23">
        <f t="shared" si="4"/>
        <v>1.0527599999999999</v>
      </c>
      <c r="E48" s="23">
        <f t="shared" si="3"/>
        <v>0.26299058823529425</v>
      </c>
      <c r="F48" s="23">
        <f t="shared" si="1"/>
        <v>5.5051764705882252E-2</v>
      </c>
      <c r="G48" s="23">
        <f t="shared" si="1"/>
        <v>0.10241647058823514</v>
      </c>
    </row>
    <row r="49" spans="1:11">
      <c r="A49" s="22">
        <v>0.65</v>
      </c>
      <c r="B49" s="23">
        <f t="shared" si="4"/>
        <v>1.1392</v>
      </c>
      <c r="C49" s="23">
        <f t="shared" si="4"/>
        <v>1.0304</v>
      </c>
      <c r="D49" s="23">
        <f t="shared" si="4"/>
        <v>1.0553999999999999</v>
      </c>
      <c r="E49" s="23">
        <f t="shared" si="3"/>
        <v>0.2585142857142857</v>
      </c>
      <c r="F49" s="23">
        <f t="shared" si="1"/>
        <v>5.6457142857142831E-2</v>
      </c>
      <c r="G49" s="23">
        <f t="shared" si="1"/>
        <v>0.10288571428571409</v>
      </c>
    </row>
    <row r="50" spans="1:11">
      <c r="A50" s="22">
        <v>0.64</v>
      </c>
      <c r="B50" s="23">
        <f t="shared" si="4"/>
        <v>1.1429200000000002</v>
      </c>
      <c r="C50" s="23">
        <f t="shared" si="4"/>
        <v>1.03244</v>
      </c>
      <c r="D50" s="23">
        <f t="shared" si="4"/>
        <v>1.0580400000000001</v>
      </c>
      <c r="E50" s="23">
        <f t="shared" si="3"/>
        <v>0.25408000000000031</v>
      </c>
      <c r="F50" s="23">
        <f t="shared" si="1"/>
        <v>5.7671111111111159E-2</v>
      </c>
      <c r="G50" s="23">
        <f t="shared" si="1"/>
        <v>0.10318222222222238</v>
      </c>
    </row>
    <row r="51" spans="1:11">
      <c r="A51" s="22">
        <v>0.63</v>
      </c>
      <c r="B51" s="23">
        <f t="shared" si="4"/>
        <v>1.1466400000000001</v>
      </c>
      <c r="C51" s="23">
        <f t="shared" si="4"/>
        <v>1.0344800000000001</v>
      </c>
      <c r="D51" s="23">
        <f t="shared" si="4"/>
        <v>1.0606800000000001</v>
      </c>
      <c r="E51" s="23">
        <f t="shared" si="3"/>
        <v>0.24968432432432452</v>
      </c>
      <c r="F51" s="23">
        <f t="shared" si="1"/>
        <v>5.8709189189189298E-2</v>
      </c>
      <c r="G51" s="23">
        <f t="shared" si="1"/>
        <v>0.10332000000000012</v>
      </c>
    </row>
    <row r="52" spans="1:11">
      <c r="A52" s="22">
        <v>0.62</v>
      </c>
      <c r="B52" s="23">
        <f t="shared" si="4"/>
        <v>1.15036</v>
      </c>
      <c r="C52" s="23">
        <f t="shared" si="4"/>
        <v>1.0365199999999999</v>
      </c>
      <c r="D52" s="23">
        <f t="shared" si="4"/>
        <v>1.0633199999999998</v>
      </c>
      <c r="E52" s="23">
        <f t="shared" si="3"/>
        <v>0.24532421052631587</v>
      </c>
      <c r="F52" s="23">
        <f t="shared" si="1"/>
        <v>5.9585263157894551E-2</v>
      </c>
      <c r="G52" s="23">
        <f t="shared" si="1"/>
        <v>0.10331157894736813</v>
      </c>
    </row>
    <row r="53" spans="1:11">
      <c r="A53" s="22">
        <v>0.61</v>
      </c>
      <c r="B53" s="23">
        <f t="shared" si="4"/>
        <v>1.15408</v>
      </c>
      <c r="C53" s="23">
        <f t="shared" si="4"/>
        <v>1.0385599999999999</v>
      </c>
      <c r="D53" s="23">
        <f t="shared" si="4"/>
        <v>1.0659599999999998</v>
      </c>
      <c r="E53" s="23">
        <f t="shared" si="3"/>
        <v>0.24099692307692305</v>
      </c>
      <c r="F53" s="23">
        <f t="shared" si="1"/>
        <v>6.0311794871794756E-2</v>
      </c>
      <c r="G53" s="23">
        <f t="shared" si="1"/>
        <v>0.10316820512820481</v>
      </c>
    </row>
    <row r="54" spans="1:11">
      <c r="A54" s="22">
        <v>0.6</v>
      </c>
      <c r="B54" s="23">
        <f t="shared" si="4"/>
        <v>1.1578000000000002</v>
      </c>
      <c r="C54" s="23">
        <f t="shared" si="4"/>
        <v>1.0406</v>
      </c>
      <c r="D54" s="23">
        <f t="shared" si="4"/>
        <v>1.0686</v>
      </c>
      <c r="E54" s="23">
        <f t="shared" si="3"/>
        <v>0.23670000000000024</v>
      </c>
      <c r="F54" s="23">
        <f t="shared" si="1"/>
        <v>6.0899999999999954E-2</v>
      </c>
      <c r="G54" s="23">
        <f t="shared" si="1"/>
        <v>0.10289999999999998</v>
      </c>
    </row>
    <row r="55" spans="1:11">
      <c r="A55" s="22">
        <v>0.59</v>
      </c>
      <c r="B55" s="23">
        <f t="shared" si="4"/>
        <v>1.1615200000000001</v>
      </c>
      <c r="C55" s="23">
        <f t="shared" si="4"/>
        <v>1.04264</v>
      </c>
      <c r="D55" s="23">
        <f t="shared" si="4"/>
        <v>1.07124</v>
      </c>
      <c r="E55" s="23">
        <f t="shared" si="3"/>
        <v>0.23243121951219525</v>
      </c>
      <c r="F55" s="23">
        <f t="shared" si="1"/>
        <v>6.1360000000000012E-2</v>
      </c>
      <c r="G55" s="23">
        <f t="shared" si="1"/>
        <v>0.10251609756097556</v>
      </c>
    </row>
    <row r="56" spans="1:11">
      <c r="A56" s="22">
        <v>0.57999999999999996</v>
      </c>
      <c r="B56" s="23">
        <f t="shared" si="4"/>
        <v>1.1652400000000001</v>
      </c>
      <c r="C56" s="23">
        <f t="shared" si="4"/>
        <v>1.0446800000000001</v>
      </c>
      <c r="D56" s="23">
        <f t="shared" si="4"/>
        <v>1.0738800000000002</v>
      </c>
      <c r="E56" s="23">
        <f t="shared" si="3"/>
        <v>0.22818857142857146</v>
      </c>
      <c r="F56" s="23">
        <f t="shared" si="1"/>
        <v>6.170095238095244E-2</v>
      </c>
      <c r="G56" s="23">
        <f t="shared" si="1"/>
        <v>0.10202476190476212</v>
      </c>
    </row>
    <row r="57" spans="1:11">
      <c r="A57" s="22">
        <v>0.56999999999999995</v>
      </c>
      <c r="B57" s="23">
        <f t="shared" si="4"/>
        <v>1.16896</v>
      </c>
      <c r="C57" s="23">
        <f t="shared" si="4"/>
        <v>1.0467199999999999</v>
      </c>
      <c r="D57" s="23">
        <f t="shared" si="4"/>
        <v>1.0765199999999999</v>
      </c>
      <c r="E57" s="23">
        <f t="shared" si="3"/>
        <v>0.2239702325581395</v>
      </c>
      <c r="F57" s="23">
        <f t="shared" si="1"/>
        <v>6.1931162790697492E-2</v>
      </c>
      <c r="G57" s="23">
        <f t="shared" si="1"/>
        <v>0.1014334883720929</v>
      </c>
    </row>
    <row r="58" spans="1:11" ht="15">
      <c r="A58" s="22">
        <v>0.56000000000000005</v>
      </c>
      <c r="B58" s="23">
        <f t="shared" si="4"/>
        <v>1.1726799999999999</v>
      </c>
      <c r="C58" s="23">
        <f t="shared" si="4"/>
        <v>1.0487599999999999</v>
      </c>
      <c r="D58" s="23">
        <f t="shared" si="4"/>
        <v>1.0791599999999999</v>
      </c>
      <c r="E58" s="23">
        <f t="shared" si="3"/>
        <v>0.21977454545454542</v>
      </c>
      <c r="F58" s="23">
        <f t="shared" si="1"/>
        <v>6.2058181818181721E-2</v>
      </c>
      <c r="G58" s="23">
        <f t="shared" si="1"/>
        <v>0.1007490909090908</v>
      </c>
      <c r="K58" s="25" t="s">
        <v>67</v>
      </c>
    </row>
    <row r="59" spans="1:11" ht="15">
      <c r="A59" s="22">
        <v>0.55000000000000004</v>
      </c>
      <c r="B59" s="23">
        <f t="shared" si="4"/>
        <v>1.1764000000000001</v>
      </c>
      <c r="C59" s="23">
        <f t="shared" si="4"/>
        <v>1.0508</v>
      </c>
      <c r="D59" s="23">
        <f t="shared" si="4"/>
        <v>1.0817999999999999</v>
      </c>
      <c r="E59" s="23">
        <f t="shared" si="3"/>
        <v>0.21560000000000015</v>
      </c>
      <c r="F59" s="23">
        <f t="shared" si="1"/>
        <v>6.2088888888888846E-2</v>
      </c>
      <c r="G59" s="23">
        <f t="shared" si="1"/>
        <v>9.9977777777777638E-2</v>
      </c>
      <c r="K59" s="25"/>
    </row>
    <row r="60" spans="1:11" ht="15">
      <c r="A60" s="22">
        <v>0.54</v>
      </c>
      <c r="B60" s="23">
        <f t="shared" si="4"/>
        <v>1.1801200000000001</v>
      </c>
      <c r="C60" s="23">
        <f t="shared" si="4"/>
        <v>1.05284</v>
      </c>
      <c r="D60" s="23">
        <f t="shared" si="4"/>
        <v>1.0844400000000001</v>
      </c>
      <c r="E60" s="23">
        <f t="shared" si="3"/>
        <v>0.21144521739130445</v>
      </c>
      <c r="F60" s="23">
        <f t="shared" si="1"/>
        <v>6.2029565217391308E-2</v>
      </c>
      <c r="G60" s="23">
        <f t="shared" si="1"/>
        <v>9.9125217391304449E-2</v>
      </c>
      <c r="K60" s="25" t="s">
        <v>68</v>
      </c>
    </row>
    <row r="61" spans="1:11" ht="15">
      <c r="A61" s="22">
        <v>0.53</v>
      </c>
      <c r="B61" s="23">
        <f t="shared" si="4"/>
        <v>1.18384</v>
      </c>
      <c r="C61" s="23">
        <f t="shared" si="4"/>
        <v>1.0548799999999998</v>
      </c>
      <c r="D61" s="23">
        <f t="shared" si="4"/>
        <v>1.0870799999999998</v>
      </c>
      <c r="E61" s="23">
        <f t="shared" si="3"/>
        <v>0.20730893617021282</v>
      </c>
      <c r="F61" s="23">
        <f t="shared" si="1"/>
        <v>6.1885957446808311E-2</v>
      </c>
      <c r="G61" s="23">
        <f t="shared" si="1"/>
        <v>9.8196595744680662E-2</v>
      </c>
      <c r="K61" s="25" t="s">
        <v>69</v>
      </c>
    </row>
    <row r="62" spans="1:11" ht="15">
      <c r="A62" s="22">
        <v>0.52</v>
      </c>
      <c r="B62" s="23">
        <f t="shared" si="4"/>
        <v>1.1875599999999999</v>
      </c>
      <c r="C62" s="23">
        <f t="shared" si="4"/>
        <v>1.0569199999999999</v>
      </c>
      <c r="D62" s="23">
        <f t="shared" si="4"/>
        <v>1.0897199999999998</v>
      </c>
      <c r="E62" s="23">
        <f t="shared" si="3"/>
        <v>0.20318999999999995</v>
      </c>
      <c r="F62" s="23">
        <f t="shared" si="1"/>
        <v>6.1663333333333181E-2</v>
      </c>
      <c r="G62" s="23">
        <f t="shared" si="1"/>
        <v>9.7196666666666445E-2</v>
      </c>
      <c r="K62" s="25"/>
    </row>
    <row r="63" spans="1:11" ht="15">
      <c r="A63" s="22">
        <v>0.51</v>
      </c>
      <c r="B63" s="23">
        <f t="shared" si="4"/>
        <v>1.1912800000000001</v>
      </c>
      <c r="C63" s="23">
        <f t="shared" si="4"/>
        <v>1.0589599999999999</v>
      </c>
      <c r="D63" s="23">
        <f t="shared" si="4"/>
        <v>1.09236</v>
      </c>
      <c r="E63" s="23">
        <f t="shared" si="3"/>
        <v>0.19908734693877564</v>
      </c>
      <c r="F63" s="23">
        <f t="shared" si="1"/>
        <v>6.1366530612244799E-2</v>
      </c>
      <c r="G63" s="23">
        <f t="shared" si="1"/>
        <v>9.6129795918367358E-2</v>
      </c>
      <c r="K63" s="25" t="s">
        <v>0</v>
      </c>
    </row>
    <row r="64" spans="1:11" ht="15">
      <c r="A64" s="22">
        <v>0.5</v>
      </c>
      <c r="B64" s="16">
        <v>1.1950000000000001</v>
      </c>
      <c r="C64" s="16">
        <v>1.0609999999999999</v>
      </c>
      <c r="D64" s="16">
        <v>1.095</v>
      </c>
      <c r="E64" s="23">
        <f t="shared" si="3"/>
        <v>0.19500000000000006</v>
      </c>
      <c r="F64" s="23">
        <f t="shared" si="1"/>
        <v>6.0999999999999943E-2</v>
      </c>
      <c r="G64" s="23">
        <f t="shared" si="1"/>
        <v>9.4999999999999973E-2</v>
      </c>
      <c r="K64" s="25"/>
    </row>
    <row r="65" spans="1:11" ht="15">
      <c r="A65" s="22">
        <v>0.49</v>
      </c>
      <c r="B65" s="23">
        <f>B$64+((B$89-B$64)/((A$64-A$89)*100))*((A$64-A65)*100)</f>
        <v>1.2183200000000001</v>
      </c>
      <c r="C65" s="23">
        <f t="shared" ref="C65:D65" si="5">C$64+((C$89-C$64)/((B$64-B$89)*100))*((B$64-B65)*100)</f>
        <v>1.0695999999999999</v>
      </c>
      <c r="D65" s="23">
        <f t="shared" si="5"/>
        <v>1.1113599999999999</v>
      </c>
      <c r="E65" s="23">
        <f t="shared" si="3"/>
        <v>0.2097584313725491</v>
      </c>
      <c r="F65" s="23">
        <f t="shared" si="1"/>
        <v>6.6870588235294001E-2</v>
      </c>
      <c r="G65" s="23">
        <f t="shared" si="1"/>
        <v>0.1069929411764705</v>
      </c>
      <c r="K65" s="25" t="s">
        <v>2</v>
      </c>
    </row>
    <row r="66" spans="1:11" ht="15">
      <c r="A66" s="22">
        <v>0.48</v>
      </c>
      <c r="B66" s="23">
        <f t="shared" ref="B66:D81" si="6">B$64+((B$89-B$64)/((A$64-A$89)*100))*((A$64-A66)*100)</f>
        <v>1.2416400000000003</v>
      </c>
      <c r="C66" s="23">
        <f t="shared" si="6"/>
        <v>1.0782</v>
      </c>
      <c r="D66" s="23">
        <f t="shared" si="6"/>
        <v>1.1277200000000001</v>
      </c>
      <c r="E66" s="23">
        <f t="shared" si="3"/>
        <v>0.22305230769230794</v>
      </c>
      <c r="F66" s="23">
        <f t="shared" si="1"/>
        <v>7.2184615384615416E-2</v>
      </c>
      <c r="G66" s="23">
        <f t="shared" si="1"/>
        <v>0.11789538461538465</v>
      </c>
      <c r="K66" s="25"/>
    </row>
    <row r="67" spans="1:11" ht="15">
      <c r="A67" s="22">
        <v>0.47</v>
      </c>
      <c r="B67" s="23">
        <f t="shared" si="6"/>
        <v>1.2649600000000003</v>
      </c>
      <c r="C67" s="23">
        <f t="shared" si="6"/>
        <v>1.0868</v>
      </c>
      <c r="D67" s="23">
        <f t="shared" si="6"/>
        <v>1.14408</v>
      </c>
      <c r="E67" s="23">
        <f t="shared" si="3"/>
        <v>0.23496452830188702</v>
      </c>
      <c r="F67" s="23">
        <f t="shared" si="1"/>
        <v>7.6973584905660364E-2</v>
      </c>
      <c r="G67" s="23">
        <f t="shared" si="1"/>
        <v>0.12776905660377355</v>
      </c>
      <c r="K67" s="25" t="s">
        <v>14</v>
      </c>
    </row>
    <row r="68" spans="1:11" ht="15">
      <c r="A68" s="22">
        <v>0.46</v>
      </c>
      <c r="B68" s="23">
        <f t="shared" si="6"/>
        <v>1.2882800000000003</v>
      </c>
      <c r="C68" s="23">
        <f t="shared" si="6"/>
        <v>1.0954000000000002</v>
      </c>
      <c r="D68" s="23">
        <f t="shared" si="6"/>
        <v>1.1604400000000004</v>
      </c>
      <c r="E68" s="23">
        <f t="shared" si="3"/>
        <v>0.2455718518518521</v>
      </c>
      <c r="F68" s="23">
        <f t="shared" si="1"/>
        <v>8.1266666666666793E-2</v>
      </c>
      <c r="G68" s="23">
        <f t="shared" si="1"/>
        <v>0.13667111111111141</v>
      </c>
      <c r="K68" s="25"/>
    </row>
    <row r="69" spans="1:11" ht="15">
      <c r="A69" s="22">
        <v>0.45</v>
      </c>
      <c r="B69" s="23">
        <f t="shared" si="6"/>
        <v>1.3116000000000005</v>
      </c>
      <c r="C69" s="23">
        <f t="shared" si="6"/>
        <v>1.1040000000000001</v>
      </c>
      <c r="D69" s="23">
        <f t="shared" si="6"/>
        <v>1.1768000000000003</v>
      </c>
      <c r="E69" s="23">
        <f t="shared" si="3"/>
        <v>0.25494545454545497</v>
      </c>
      <c r="F69" s="23">
        <f t="shared" si="1"/>
        <v>8.5090909090909161E-2</v>
      </c>
      <c r="G69" s="23">
        <f t="shared" si="1"/>
        <v>0.14465454545454567</v>
      </c>
      <c r="K69" s="26" t="s">
        <v>48</v>
      </c>
    </row>
    <row r="70" spans="1:11">
      <c r="A70" s="22">
        <v>0.44</v>
      </c>
      <c r="B70" s="23">
        <f t="shared" si="6"/>
        <v>1.3349200000000006</v>
      </c>
      <c r="C70" s="23">
        <f t="shared" si="6"/>
        <v>1.1126</v>
      </c>
      <c r="D70" s="23">
        <f t="shared" si="6"/>
        <v>1.1931600000000002</v>
      </c>
      <c r="E70" s="23">
        <f t="shared" si="3"/>
        <v>0.26315142857142898</v>
      </c>
      <c r="F70" s="23">
        <f t="shared" si="1"/>
        <v>8.847142857142859E-2</v>
      </c>
      <c r="G70" s="23">
        <f t="shared" si="1"/>
        <v>0.15176857142857159</v>
      </c>
    </row>
    <row r="71" spans="1:11">
      <c r="A71" s="22">
        <v>0.43</v>
      </c>
      <c r="B71" s="23">
        <f t="shared" si="6"/>
        <v>1.3582400000000008</v>
      </c>
      <c r="C71" s="23">
        <f t="shared" si="6"/>
        <v>1.1212000000000002</v>
      </c>
      <c r="D71" s="23">
        <f t="shared" si="6"/>
        <v>1.2095200000000004</v>
      </c>
      <c r="E71" s="23">
        <f t="shared" si="3"/>
        <v>0.27025122807017599</v>
      </c>
      <c r="F71" s="23">
        <f t="shared" si="1"/>
        <v>9.1431578947368558E-2</v>
      </c>
      <c r="G71" s="23">
        <f t="shared" si="1"/>
        <v>0.15805894736842133</v>
      </c>
    </row>
    <row r="72" spans="1:11">
      <c r="A72" s="22">
        <v>0.42</v>
      </c>
      <c r="B72" s="23">
        <f t="shared" si="6"/>
        <v>1.3815600000000008</v>
      </c>
      <c r="C72" s="23">
        <f t="shared" si="6"/>
        <v>1.1298000000000004</v>
      </c>
      <c r="D72" s="23">
        <f t="shared" si="6"/>
        <v>1.2258800000000007</v>
      </c>
      <c r="E72" s="23">
        <f t="shared" si="3"/>
        <v>0.27630206896551773</v>
      </c>
      <c r="F72" s="23">
        <f t="shared" si="1"/>
        <v>9.3993103448276105E-2</v>
      </c>
      <c r="G72" s="23">
        <f t="shared" si="1"/>
        <v>0.16356827586206946</v>
      </c>
    </row>
    <row r="73" spans="1:11">
      <c r="A73" s="22">
        <v>0.41</v>
      </c>
      <c r="B73" s="23">
        <f t="shared" si="6"/>
        <v>1.4048800000000008</v>
      </c>
      <c r="C73" s="23">
        <f t="shared" si="6"/>
        <v>1.1384000000000003</v>
      </c>
      <c r="D73" s="23">
        <f t="shared" si="6"/>
        <v>1.2422400000000007</v>
      </c>
      <c r="E73" s="23">
        <f t="shared" si="3"/>
        <v>0.28135728813559369</v>
      </c>
      <c r="F73" s="23">
        <f t="shared" si="1"/>
        <v>9.617627118644087E-2</v>
      </c>
      <c r="G73" s="23">
        <f t="shared" si="1"/>
        <v>0.16833627118644109</v>
      </c>
    </row>
    <row r="74" spans="1:11">
      <c r="A74" s="22">
        <v>0.4</v>
      </c>
      <c r="B74" s="23">
        <f t="shared" si="6"/>
        <v>1.428200000000001</v>
      </c>
      <c r="C74" s="23">
        <f t="shared" si="6"/>
        <v>1.1470000000000002</v>
      </c>
      <c r="D74" s="23">
        <f t="shared" si="6"/>
        <v>1.2586000000000004</v>
      </c>
      <c r="E74" s="23">
        <f t="shared" si="3"/>
        <v>0.28546666666666742</v>
      </c>
      <c r="F74" s="23">
        <f t="shared" si="1"/>
        <v>9.800000000000017E-2</v>
      </c>
      <c r="G74" s="23">
        <f t="shared" si="1"/>
        <v>0.17240000000000028</v>
      </c>
    </row>
    <row r="75" spans="1:11">
      <c r="A75" s="22">
        <v>0.39</v>
      </c>
      <c r="B75" s="23">
        <f t="shared" si="6"/>
        <v>1.451520000000001</v>
      </c>
      <c r="C75" s="23">
        <f t="shared" si="6"/>
        <v>1.1556000000000004</v>
      </c>
      <c r="D75" s="23">
        <f t="shared" si="6"/>
        <v>1.2749600000000008</v>
      </c>
      <c r="E75" s="23">
        <f t="shared" si="3"/>
        <v>0.28867672131147609</v>
      </c>
      <c r="F75" s="23">
        <f t="shared" si="1"/>
        <v>9.9481967213115016E-2</v>
      </c>
      <c r="G75" s="23">
        <f t="shared" si="1"/>
        <v>0.17579409836065624</v>
      </c>
    </row>
    <row r="76" spans="1:11">
      <c r="A76" s="22">
        <v>0.38</v>
      </c>
      <c r="B76" s="23">
        <f t="shared" si="6"/>
        <v>1.4748400000000013</v>
      </c>
      <c r="C76" s="23">
        <f t="shared" si="6"/>
        <v>1.1642000000000003</v>
      </c>
      <c r="D76" s="23">
        <f t="shared" si="6"/>
        <v>1.2913200000000007</v>
      </c>
      <c r="E76" s="23">
        <f t="shared" si="3"/>
        <v>0.29103096774193626</v>
      </c>
      <c r="F76" s="23">
        <f t="shared" si="1"/>
        <v>0.10063870967741957</v>
      </c>
      <c r="G76" s="23">
        <f t="shared" si="1"/>
        <v>0.17855096774193591</v>
      </c>
    </row>
    <row r="77" spans="1:11">
      <c r="A77" s="22">
        <v>0.37</v>
      </c>
      <c r="B77" s="23">
        <f t="shared" si="6"/>
        <v>1.4981600000000013</v>
      </c>
      <c r="C77" s="23">
        <f t="shared" si="6"/>
        <v>1.1728000000000005</v>
      </c>
      <c r="D77" s="23">
        <f t="shared" si="6"/>
        <v>1.3076800000000011</v>
      </c>
      <c r="E77" s="23">
        <f t="shared" si="3"/>
        <v>0.29257015873015946</v>
      </c>
      <c r="F77" s="23">
        <f t="shared" si="1"/>
        <v>0.10148571428571458</v>
      </c>
      <c r="G77" s="23">
        <f t="shared" si="1"/>
        <v>0.18070095238095299</v>
      </c>
    </row>
    <row r="78" spans="1:11">
      <c r="A78" s="22">
        <v>0.36</v>
      </c>
      <c r="B78" s="23">
        <f t="shared" si="6"/>
        <v>1.5214800000000013</v>
      </c>
      <c r="C78" s="23">
        <f t="shared" si="6"/>
        <v>1.1814000000000004</v>
      </c>
      <c r="D78" s="23">
        <f t="shared" si="6"/>
        <v>1.324040000000001</v>
      </c>
      <c r="E78" s="23">
        <f t="shared" si="3"/>
        <v>0.29333250000000072</v>
      </c>
      <c r="F78" s="23">
        <f t="shared" si="3"/>
        <v>0.10203750000000024</v>
      </c>
      <c r="G78" s="23">
        <f t="shared" si="3"/>
        <v>0.18227250000000056</v>
      </c>
    </row>
    <row r="79" spans="1:11">
      <c r="A79" s="22">
        <v>0.35</v>
      </c>
      <c r="B79" s="23">
        <f t="shared" si="6"/>
        <v>1.5448000000000015</v>
      </c>
      <c r="C79" s="23">
        <f t="shared" si="6"/>
        <v>1.1900000000000006</v>
      </c>
      <c r="D79" s="23">
        <f t="shared" si="6"/>
        <v>1.3404000000000011</v>
      </c>
      <c r="E79" s="23">
        <f t="shared" ref="E79:G89" si="7">($A79*(B79-1))/((1-$A79)*1)</f>
        <v>0.29335384615384696</v>
      </c>
      <c r="F79" s="23">
        <f t="shared" si="7"/>
        <v>0.10230769230769263</v>
      </c>
      <c r="G79" s="23">
        <f t="shared" si="7"/>
        <v>0.18329230769230831</v>
      </c>
    </row>
    <row r="80" spans="1:11">
      <c r="A80" s="22">
        <v>0.34</v>
      </c>
      <c r="B80" s="23">
        <f t="shared" si="6"/>
        <v>1.5681200000000015</v>
      </c>
      <c r="C80" s="23">
        <f t="shared" si="6"/>
        <v>1.1986000000000006</v>
      </c>
      <c r="D80" s="23">
        <f t="shared" si="6"/>
        <v>1.3567600000000011</v>
      </c>
      <c r="E80" s="23">
        <f t="shared" si="7"/>
        <v>0.29266787878787959</v>
      </c>
      <c r="F80" s="23">
        <f t="shared" si="7"/>
        <v>0.10230909090909121</v>
      </c>
      <c r="G80" s="23">
        <f t="shared" si="7"/>
        <v>0.18378545454545514</v>
      </c>
    </row>
    <row r="81" spans="1:7">
      <c r="A81" s="22">
        <v>0.33</v>
      </c>
      <c r="B81" s="23">
        <f t="shared" si="6"/>
        <v>1.5914400000000017</v>
      </c>
      <c r="C81" s="23">
        <f t="shared" si="6"/>
        <v>1.2072000000000007</v>
      </c>
      <c r="D81" s="23">
        <f t="shared" si="6"/>
        <v>1.3731200000000015</v>
      </c>
      <c r="E81" s="23">
        <f t="shared" si="7"/>
        <v>0.29130626865671733</v>
      </c>
      <c r="F81" s="23">
        <f t="shared" si="7"/>
        <v>0.10205373134328395</v>
      </c>
      <c r="G81" s="23">
        <f t="shared" si="7"/>
        <v>0.18377552238806044</v>
      </c>
    </row>
    <row r="82" spans="1:7">
      <c r="A82" s="22">
        <v>0.32</v>
      </c>
      <c r="B82" s="23">
        <f t="shared" ref="B82:D88" si="8">B$64+((B$89-B$64)/((A$64-A$89)*100))*((A$64-A82)*100)</f>
        <v>1.6147600000000017</v>
      </c>
      <c r="C82" s="23">
        <f t="shared" si="8"/>
        <v>1.2158000000000007</v>
      </c>
      <c r="D82" s="23">
        <f t="shared" si="8"/>
        <v>1.3894800000000012</v>
      </c>
      <c r="E82" s="23">
        <f t="shared" si="7"/>
        <v>0.28929882352941261</v>
      </c>
      <c r="F82" s="23">
        <f t="shared" si="7"/>
        <v>0.10155294117647092</v>
      </c>
      <c r="G82" s="23">
        <f t="shared" si="7"/>
        <v>0.18328470588235352</v>
      </c>
    </row>
    <row r="83" spans="1:7">
      <c r="A83" s="22">
        <v>0.31</v>
      </c>
      <c r="B83" s="23">
        <f t="shared" si="8"/>
        <v>1.6380800000000018</v>
      </c>
      <c r="C83" s="23">
        <f t="shared" si="8"/>
        <v>1.2244000000000006</v>
      </c>
      <c r="D83" s="23">
        <f t="shared" si="8"/>
        <v>1.4058400000000013</v>
      </c>
      <c r="E83" s="23">
        <f t="shared" si="7"/>
        <v>0.28667362318840661</v>
      </c>
      <c r="F83" s="23">
        <f t="shared" si="7"/>
        <v>0.10081739130434809</v>
      </c>
      <c r="G83" s="23">
        <f t="shared" si="7"/>
        <v>0.18233391304347887</v>
      </c>
    </row>
    <row r="84" spans="1:7">
      <c r="A84" s="22">
        <v>0.30000000000000099</v>
      </c>
      <c r="B84" s="23">
        <f t="shared" si="8"/>
        <v>1.6613999999999995</v>
      </c>
      <c r="C84" s="23">
        <f t="shared" si="8"/>
        <v>1.2329999999999999</v>
      </c>
      <c r="D84" s="23">
        <f t="shared" si="8"/>
        <v>1.4221999999999997</v>
      </c>
      <c r="E84" s="23">
        <f t="shared" si="7"/>
        <v>0.28345714285714396</v>
      </c>
      <c r="F84" s="23">
        <f t="shared" si="7"/>
        <v>9.9857142857143269E-2</v>
      </c>
      <c r="G84" s="23">
        <f t="shared" si="7"/>
        <v>0.18094285714285785</v>
      </c>
    </row>
    <row r="85" spans="1:7">
      <c r="A85" s="22">
        <v>0.29000000000000098</v>
      </c>
      <c r="B85" s="23">
        <f t="shared" si="8"/>
        <v>1.6847199999999996</v>
      </c>
      <c r="C85" s="23">
        <f t="shared" si="8"/>
        <v>1.2415999999999998</v>
      </c>
      <c r="D85" s="23">
        <f t="shared" si="8"/>
        <v>1.4385599999999996</v>
      </c>
      <c r="E85" s="23">
        <f t="shared" si="7"/>
        <v>0.27967436619718422</v>
      </c>
      <c r="F85" s="23">
        <f t="shared" si="7"/>
        <v>9.8681690140845449E-2</v>
      </c>
      <c r="G85" s="23">
        <f t="shared" si="7"/>
        <v>0.17913014084507109</v>
      </c>
    </row>
    <row r="86" spans="1:7">
      <c r="A86" s="22">
        <v>0.28000000000000103</v>
      </c>
      <c r="B86" s="23">
        <f t="shared" si="8"/>
        <v>1.7080399999999996</v>
      </c>
      <c r="C86" s="23">
        <f t="shared" si="8"/>
        <v>1.2502</v>
      </c>
      <c r="D86" s="23">
        <f t="shared" si="8"/>
        <v>1.45492</v>
      </c>
      <c r="E86" s="23">
        <f t="shared" si="7"/>
        <v>0.27534888888889009</v>
      </c>
      <c r="F86" s="23">
        <f t="shared" si="7"/>
        <v>9.7300000000000497E-2</v>
      </c>
      <c r="G86" s="23">
        <f t="shared" si="7"/>
        <v>0.1769133333333342</v>
      </c>
    </row>
    <row r="87" spans="1:7">
      <c r="A87" s="22">
        <v>0.27000000000000102</v>
      </c>
      <c r="B87" s="23">
        <f t="shared" si="8"/>
        <v>1.7313599999999998</v>
      </c>
      <c r="C87" s="23">
        <f t="shared" si="8"/>
        <v>1.2587999999999999</v>
      </c>
      <c r="D87" s="23">
        <f t="shared" si="8"/>
        <v>1.4712799999999997</v>
      </c>
      <c r="E87" s="23">
        <f t="shared" si="7"/>
        <v>0.27050301369863144</v>
      </c>
      <c r="F87" s="23">
        <f t="shared" si="7"/>
        <v>9.5720547945205944E-2</v>
      </c>
      <c r="G87" s="23">
        <f t="shared" si="7"/>
        <v>0.17430904109589121</v>
      </c>
    </row>
    <row r="88" spans="1:7">
      <c r="A88" s="22">
        <v>0.26000000000000101</v>
      </c>
      <c r="B88" s="23">
        <f t="shared" si="8"/>
        <v>1.75468</v>
      </c>
      <c r="C88" s="23">
        <f t="shared" si="8"/>
        <v>1.2674000000000001</v>
      </c>
      <c r="D88" s="23">
        <f t="shared" si="8"/>
        <v>1.4876400000000003</v>
      </c>
      <c r="E88" s="23">
        <f t="shared" si="7"/>
        <v>0.26515783783783925</v>
      </c>
      <c r="F88" s="23">
        <f t="shared" si="7"/>
        <v>9.3951351351351881E-2</v>
      </c>
      <c r="G88" s="23">
        <f t="shared" si="7"/>
        <v>0.17133297297297398</v>
      </c>
    </row>
    <row r="89" spans="1:7">
      <c r="A89" s="22">
        <v>0.250000000000001</v>
      </c>
      <c r="B89" s="16">
        <v>1.778</v>
      </c>
      <c r="C89" s="16">
        <v>1.276</v>
      </c>
      <c r="D89" s="16">
        <v>1.504</v>
      </c>
      <c r="E89" s="23">
        <f t="shared" si="7"/>
        <v>0.25933333333333475</v>
      </c>
      <c r="F89" s="23">
        <f t="shared" si="7"/>
        <v>9.2000000000000498E-2</v>
      </c>
      <c r="G89" s="23">
        <f t="shared" si="7"/>
        <v>0.1680000000000009</v>
      </c>
    </row>
    <row r="90" spans="1:7">
      <c r="A90" s="22"/>
    </row>
    <row r="91" spans="1:7">
      <c r="A91" s="22"/>
    </row>
    <row r="92" spans="1:7">
      <c r="A92" s="22"/>
    </row>
    <row r="93" spans="1:7">
      <c r="A93" s="22"/>
    </row>
    <row r="94" spans="1:7">
      <c r="A94" s="22"/>
    </row>
    <row r="95" spans="1:7">
      <c r="A95" s="22"/>
    </row>
    <row r="96" spans="1:7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</sheetData>
  <phoneticPr fontId="9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1"/>
  <sheetViews>
    <sheetView topLeftCell="A14" zoomScale="150" zoomScaleNormal="150" zoomScalePageLayoutView="150" workbookViewId="0">
      <selection activeCell="M32" sqref="M32:M40"/>
    </sheetView>
  </sheetViews>
  <sheetFormatPr baseColWidth="10" defaultRowHeight="13" x14ac:dyDescent="0"/>
  <sheetData>
    <row r="1" spans="1:2">
      <c r="A1" s="40" t="s">
        <v>116</v>
      </c>
    </row>
    <row r="3" spans="1:2">
      <c r="A3" s="41" t="s">
        <v>117</v>
      </c>
      <c r="B3" t="s">
        <v>118</v>
      </c>
    </row>
    <row r="4" spans="1:2">
      <c r="B4" t="s">
        <v>119</v>
      </c>
    </row>
    <row r="5" spans="1:2">
      <c r="B5" t="s">
        <v>120</v>
      </c>
    </row>
    <row r="20" spans="1:13">
      <c r="A20" s="41" t="s">
        <v>121</v>
      </c>
      <c r="B20" s="42" t="s">
        <v>124</v>
      </c>
    </row>
    <row r="21" spans="1:13">
      <c r="B21" s="42" t="s">
        <v>122</v>
      </c>
    </row>
    <row r="22" spans="1:13">
      <c r="B22" s="42" t="s">
        <v>123</v>
      </c>
    </row>
    <row r="25" spans="1:13">
      <c r="A25" s="40" t="s">
        <v>125</v>
      </c>
    </row>
    <row r="26" spans="1:13" s="12" customFormat="1">
      <c r="A26" s="40"/>
      <c r="L26" s="12" t="s">
        <v>151</v>
      </c>
    </row>
    <row r="27" spans="1:13">
      <c r="A27" s="41" t="s">
        <v>126</v>
      </c>
      <c r="B27" t="s">
        <v>127</v>
      </c>
      <c r="L27" t="s">
        <v>135</v>
      </c>
    </row>
    <row r="28" spans="1:13">
      <c r="A28" s="41" t="s">
        <v>121</v>
      </c>
      <c r="B28" s="12" t="s">
        <v>145</v>
      </c>
      <c r="L28" t="s">
        <v>144</v>
      </c>
    </row>
    <row r="30" spans="1:13">
      <c r="A30" t="s">
        <v>128</v>
      </c>
      <c r="B30" t="s">
        <v>129</v>
      </c>
      <c r="C30" t="s">
        <v>130</v>
      </c>
      <c r="D30" t="s">
        <v>131</v>
      </c>
      <c r="E30" t="s">
        <v>146</v>
      </c>
      <c r="F30" t="s">
        <v>147</v>
      </c>
      <c r="G30" t="s">
        <v>148</v>
      </c>
      <c r="H30" t="s">
        <v>149</v>
      </c>
      <c r="I30" t="s">
        <v>133</v>
      </c>
      <c r="J30" t="s">
        <v>134</v>
      </c>
      <c r="L30" s="42" t="s">
        <v>148</v>
      </c>
      <c r="M30" s="42" t="s">
        <v>149</v>
      </c>
    </row>
    <row r="31" spans="1:13">
      <c r="A31" t="s">
        <v>150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142</v>
      </c>
      <c r="H31" t="s">
        <v>141</v>
      </c>
      <c r="J31" t="s">
        <v>143</v>
      </c>
      <c r="L31" s="42" t="s">
        <v>168</v>
      </c>
      <c r="M31" s="42" t="s">
        <v>169</v>
      </c>
    </row>
    <row r="32" spans="1:13">
      <c r="A32">
        <v>2010</v>
      </c>
      <c r="B32">
        <v>7.2</v>
      </c>
      <c r="C32">
        <v>8.1</v>
      </c>
      <c r="D32">
        <f>B32*C32</f>
        <v>58.32</v>
      </c>
      <c r="E32">
        <v>3990000</v>
      </c>
      <c r="F32">
        <f>E32*B32</f>
        <v>28728000</v>
      </c>
      <c r="G32">
        <f>F32/(B32+D32*(1/J32))</f>
        <v>1040417.2099087354</v>
      </c>
      <c r="H32">
        <f>F32/(D32+B32*J32)</f>
        <v>364146.02346805733</v>
      </c>
      <c r="I32" t="str">
        <f>IF(G32*B32+H32*D32=F32, "ok", "ERROR!")</f>
        <v>ok</v>
      </c>
      <c r="J32">
        <f>1000/350</f>
        <v>2.8571428571428572</v>
      </c>
      <c r="L32" s="42">
        <f>0.93*G32</f>
        <v>967588.00521512388</v>
      </c>
      <c r="M32" s="42">
        <f t="shared" ref="M32:M40" si="0">0.93*H32</f>
        <v>338655.80182529334</v>
      </c>
    </row>
    <row r="33" spans="1:13">
      <c r="A33">
        <v>2015</v>
      </c>
      <c r="B33">
        <v>7.2</v>
      </c>
      <c r="C33">
        <v>8.1</v>
      </c>
      <c r="D33">
        <f t="shared" ref="D33:D40" si="1">B33*C33</f>
        <v>58.32</v>
      </c>
      <c r="E33">
        <v>3890000</v>
      </c>
      <c r="F33">
        <f t="shared" ref="F33:F40" si="2">E33*B33</f>
        <v>28008000</v>
      </c>
      <c r="G33">
        <f t="shared" ref="G33:G40" si="3">F33/(B33+D33*(1/J33))</f>
        <v>1014341.5906127772</v>
      </c>
      <c r="H33">
        <f t="shared" ref="H33:H40" si="4">F33/(D33+B33*J33)</f>
        <v>355019.55671447195</v>
      </c>
      <c r="I33" t="str">
        <f t="shared" ref="I33:I40" si="5">IF(G33*B33+H33*D33=F33, "ok", "ERROR!")</f>
        <v>ok</v>
      </c>
      <c r="J33">
        <f t="shared" ref="J33:J40" si="6">1000/350</f>
        <v>2.8571428571428572</v>
      </c>
      <c r="L33" s="42">
        <f t="shared" ref="L33:L40" si="7">0.93*G33</f>
        <v>943337.67926988285</v>
      </c>
      <c r="M33" s="42">
        <f t="shared" si="0"/>
        <v>330168.18774445896</v>
      </c>
    </row>
    <row r="34" spans="1:13">
      <c r="A34">
        <v>2020</v>
      </c>
      <c r="B34">
        <v>7.2</v>
      </c>
      <c r="C34">
        <v>8.1</v>
      </c>
      <c r="D34">
        <f t="shared" si="1"/>
        <v>58.32</v>
      </c>
      <c r="E34">
        <v>3790000</v>
      </c>
      <c r="F34">
        <f t="shared" si="2"/>
        <v>27288000</v>
      </c>
      <c r="G34">
        <f t="shared" si="3"/>
        <v>988265.97131681885</v>
      </c>
      <c r="H34">
        <f t="shared" si="4"/>
        <v>345893.08996088657</v>
      </c>
      <c r="I34" t="str">
        <f t="shared" si="5"/>
        <v>ok</v>
      </c>
      <c r="J34">
        <f t="shared" si="6"/>
        <v>2.8571428571428572</v>
      </c>
      <c r="L34" s="42">
        <f t="shared" si="7"/>
        <v>919087.35332464159</v>
      </c>
      <c r="M34" s="42">
        <f t="shared" si="0"/>
        <v>321680.57366362453</v>
      </c>
    </row>
    <row r="35" spans="1:13">
      <c r="A35">
        <v>2025</v>
      </c>
      <c r="B35">
        <v>7.2</v>
      </c>
      <c r="C35">
        <v>8.1</v>
      </c>
      <c r="D35">
        <f t="shared" si="1"/>
        <v>58.32</v>
      </c>
      <c r="E35">
        <v>3690000</v>
      </c>
      <c r="F35">
        <f t="shared" si="2"/>
        <v>26568000</v>
      </c>
      <c r="G35">
        <f t="shared" si="3"/>
        <v>962190.35202086053</v>
      </c>
      <c r="H35">
        <f t="shared" si="4"/>
        <v>336766.62320730113</v>
      </c>
      <c r="I35" t="str">
        <f t="shared" si="5"/>
        <v>ok</v>
      </c>
      <c r="J35">
        <f t="shared" si="6"/>
        <v>2.8571428571428572</v>
      </c>
      <c r="L35" s="42">
        <f t="shared" si="7"/>
        <v>894837.02737940033</v>
      </c>
      <c r="M35" s="42">
        <f t="shared" si="0"/>
        <v>313192.95958279009</v>
      </c>
    </row>
    <row r="36" spans="1:13">
      <c r="A36">
        <v>2030</v>
      </c>
      <c r="B36">
        <v>7.2</v>
      </c>
      <c r="C36">
        <v>8.1</v>
      </c>
      <c r="D36">
        <f t="shared" si="1"/>
        <v>58.32</v>
      </c>
      <c r="E36">
        <v>3590000</v>
      </c>
      <c r="F36">
        <f t="shared" si="2"/>
        <v>25848000</v>
      </c>
      <c r="G36">
        <f t="shared" si="3"/>
        <v>936114.73272490222</v>
      </c>
      <c r="H36">
        <f t="shared" si="4"/>
        <v>327640.15645371575</v>
      </c>
      <c r="I36" t="str">
        <f t="shared" si="5"/>
        <v>ok</v>
      </c>
      <c r="J36">
        <f t="shared" si="6"/>
        <v>2.8571428571428572</v>
      </c>
      <c r="L36" s="42">
        <f t="shared" si="7"/>
        <v>870586.70143415907</v>
      </c>
      <c r="M36" s="42">
        <f t="shared" si="0"/>
        <v>304705.34550195566</v>
      </c>
    </row>
    <row r="37" spans="1:13">
      <c r="A37">
        <v>2035</v>
      </c>
      <c r="B37">
        <v>7.2</v>
      </c>
      <c r="C37">
        <v>8.1</v>
      </c>
      <c r="D37">
        <f t="shared" si="1"/>
        <v>58.32</v>
      </c>
      <c r="E37">
        <v>3490000</v>
      </c>
      <c r="F37">
        <f t="shared" si="2"/>
        <v>25128000</v>
      </c>
      <c r="G37">
        <f t="shared" si="3"/>
        <v>910039.11342894402</v>
      </c>
      <c r="H37">
        <f t="shared" si="4"/>
        <v>318513.68970013037</v>
      </c>
      <c r="I37" t="str">
        <f t="shared" si="5"/>
        <v>ok</v>
      </c>
      <c r="J37">
        <f t="shared" si="6"/>
        <v>2.8571428571428572</v>
      </c>
      <c r="L37" s="42">
        <f t="shared" si="7"/>
        <v>846336.37548891804</v>
      </c>
      <c r="M37" s="42">
        <f t="shared" si="0"/>
        <v>296217.73142112128</v>
      </c>
    </row>
    <row r="38" spans="1:13">
      <c r="A38">
        <v>2040</v>
      </c>
      <c r="B38">
        <v>7.2</v>
      </c>
      <c r="C38">
        <v>8.1</v>
      </c>
      <c r="D38">
        <f t="shared" si="1"/>
        <v>58.32</v>
      </c>
      <c r="E38">
        <v>3390000</v>
      </c>
      <c r="F38">
        <f t="shared" si="2"/>
        <v>24408000</v>
      </c>
      <c r="G38">
        <f t="shared" si="3"/>
        <v>883963.49413298571</v>
      </c>
      <c r="H38">
        <f t="shared" si="4"/>
        <v>309387.22294654493</v>
      </c>
      <c r="I38" t="str">
        <f t="shared" si="5"/>
        <v>ok</v>
      </c>
      <c r="J38">
        <f t="shared" si="6"/>
        <v>2.8571428571428572</v>
      </c>
      <c r="L38" s="42">
        <f t="shared" si="7"/>
        <v>822086.04954367678</v>
      </c>
      <c r="M38" s="42">
        <f t="shared" si="0"/>
        <v>287730.11734028679</v>
      </c>
    </row>
    <row r="39" spans="1:13">
      <c r="A39">
        <v>2045</v>
      </c>
      <c r="B39">
        <v>7.2</v>
      </c>
      <c r="C39">
        <v>8.1</v>
      </c>
      <c r="D39">
        <f t="shared" si="1"/>
        <v>58.32</v>
      </c>
      <c r="E39">
        <v>3290000</v>
      </c>
      <c r="F39">
        <f t="shared" si="2"/>
        <v>23688000</v>
      </c>
      <c r="G39">
        <f t="shared" si="3"/>
        <v>857887.8748370274</v>
      </c>
      <c r="H39">
        <f t="shared" si="4"/>
        <v>300260.75619295955</v>
      </c>
      <c r="I39" t="str">
        <f t="shared" si="5"/>
        <v>ok</v>
      </c>
      <c r="J39">
        <f t="shared" si="6"/>
        <v>2.8571428571428572</v>
      </c>
      <c r="L39" s="42">
        <f t="shared" si="7"/>
        <v>797835.72359843552</v>
      </c>
      <c r="M39" s="42">
        <f t="shared" si="0"/>
        <v>279242.50325945241</v>
      </c>
    </row>
    <row r="40" spans="1:13">
      <c r="A40">
        <v>2050</v>
      </c>
      <c r="B40">
        <v>7.2</v>
      </c>
      <c r="C40">
        <v>8.1</v>
      </c>
      <c r="D40">
        <f t="shared" si="1"/>
        <v>58.32</v>
      </c>
      <c r="E40">
        <v>3190000</v>
      </c>
      <c r="F40">
        <f t="shared" si="2"/>
        <v>22968000</v>
      </c>
      <c r="G40">
        <f t="shared" si="3"/>
        <v>831812.2555410692</v>
      </c>
      <c r="H40">
        <f t="shared" si="4"/>
        <v>291134.28943937417</v>
      </c>
      <c r="I40" t="str">
        <f t="shared" si="5"/>
        <v>ok</v>
      </c>
      <c r="J40">
        <f t="shared" si="6"/>
        <v>2.8571428571428572</v>
      </c>
      <c r="L40" s="42">
        <f t="shared" si="7"/>
        <v>773585.39765319438</v>
      </c>
      <c r="M40" s="42">
        <f t="shared" si="0"/>
        <v>270754.88917861797</v>
      </c>
    </row>
    <row r="42" spans="1:13">
      <c r="A42" s="40" t="s">
        <v>152</v>
      </c>
    </row>
    <row r="44" spans="1:13">
      <c r="A44" s="41" t="s">
        <v>126</v>
      </c>
      <c r="B44" s="12" t="s">
        <v>119</v>
      </c>
    </row>
    <row r="45" spans="1:13">
      <c r="A45" s="41" t="s">
        <v>121</v>
      </c>
      <c r="B45" t="s">
        <v>159</v>
      </c>
    </row>
    <row r="47" spans="1:13">
      <c r="A47" t="s">
        <v>128</v>
      </c>
      <c r="B47" t="s">
        <v>129</v>
      </c>
      <c r="C47" t="s">
        <v>130</v>
      </c>
      <c r="D47" t="s">
        <v>131</v>
      </c>
      <c r="E47" s="12" t="s">
        <v>153</v>
      </c>
      <c r="F47" s="12" t="s">
        <v>154</v>
      </c>
      <c r="G47" t="s">
        <v>132</v>
      </c>
    </row>
    <row r="48" spans="1:13" s="12" customFormat="1">
      <c r="B48" s="12" t="s">
        <v>136</v>
      </c>
      <c r="C48" s="12" t="s">
        <v>137</v>
      </c>
      <c r="D48" s="12" t="s">
        <v>138</v>
      </c>
      <c r="E48" s="12" t="s">
        <v>155</v>
      </c>
      <c r="F48" s="12" t="s">
        <v>156</v>
      </c>
      <c r="G48" s="12" t="s">
        <v>157</v>
      </c>
      <c r="H48" s="12" t="s">
        <v>158</v>
      </c>
    </row>
    <row r="49" spans="1:8">
      <c r="A49">
        <v>2010</v>
      </c>
      <c r="B49">
        <v>135</v>
      </c>
      <c r="C49">
        <v>8</v>
      </c>
      <c r="D49">
        <f>B49*C49</f>
        <v>1080</v>
      </c>
      <c r="E49">
        <v>1000000</v>
      </c>
      <c r="F49">
        <v>125000</v>
      </c>
      <c r="G49">
        <f>E49*B49</f>
        <v>135000000</v>
      </c>
      <c r="H49">
        <f>D49*F49</f>
        <v>135000000</v>
      </c>
    </row>
    <row r="50" spans="1:8">
      <c r="A50">
        <v>2010</v>
      </c>
      <c r="B50">
        <v>135</v>
      </c>
      <c r="C50">
        <v>20</v>
      </c>
      <c r="D50" s="12">
        <f>B50*C50</f>
        <v>2700</v>
      </c>
      <c r="E50">
        <v>1250000</v>
      </c>
      <c r="F50">
        <v>62500</v>
      </c>
      <c r="G50">
        <f>B50*E50</f>
        <v>168750000</v>
      </c>
      <c r="H50">
        <f>D50*F50</f>
        <v>168750000</v>
      </c>
    </row>
    <row r="52" spans="1:8">
      <c r="A52" t="s">
        <v>160</v>
      </c>
    </row>
    <row r="53" spans="1:8">
      <c r="A53">
        <f>D50-D49</f>
        <v>1620</v>
      </c>
      <c r="C53" s="12"/>
    </row>
    <row r="54" spans="1:8">
      <c r="A54" t="s">
        <v>161</v>
      </c>
    </row>
    <row r="55" spans="1:8">
      <c r="A55">
        <f>G50-G49</f>
        <v>33750000</v>
      </c>
    </row>
    <row r="56" spans="1:8" s="12" customFormat="1"/>
    <row r="57" spans="1:8">
      <c r="A57" t="s">
        <v>162</v>
      </c>
    </row>
    <row r="58" spans="1:8">
      <c r="A58">
        <f>A55/A53</f>
        <v>20833.333333333332</v>
      </c>
    </row>
    <row r="60" spans="1:8">
      <c r="B60" t="s">
        <v>165</v>
      </c>
      <c r="C60" t="s">
        <v>166</v>
      </c>
    </row>
    <row r="61" spans="1:8">
      <c r="A61" t="s">
        <v>163</v>
      </c>
      <c r="B61">
        <f>D49*A58</f>
        <v>22500000</v>
      </c>
      <c r="C61">
        <f>G49-B61</f>
        <v>112500000</v>
      </c>
    </row>
    <row r="62" spans="1:8">
      <c r="A62" t="s">
        <v>164</v>
      </c>
      <c r="B62">
        <f>D50*A58</f>
        <v>56250000</v>
      </c>
      <c r="C62">
        <f>G50-B62</f>
        <v>112500000</v>
      </c>
    </row>
    <row r="64" spans="1:8">
      <c r="A64" t="s">
        <v>167</v>
      </c>
    </row>
    <row r="65" spans="1:2">
      <c r="A65" t="s">
        <v>163</v>
      </c>
      <c r="B65">
        <f>C61/B49</f>
        <v>833333.33333333337</v>
      </c>
    </row>
    <row r="66" spans="1:2">
      <c r="A66" t="s">
        <v>164</v>
      </c>
      <c r="B66" s="12">
        <f>C62/B50</f>
        <v>833333.33333333337</v>
      </c>
    </row>
    <row r="68" spans="1:2">
      <c r="A68" s="42" t="s">
        <v>170</v>
      </c>
      <c r="B68" s="42"/>
    </row>
    <row r="69" spans="1:2">
      <c r="A69" s="42" t="s">
        <v>148</v>
      </c>
      <c r="B69" s="42" t="s">
        <v>149</v>
      </c>
    </row>
    <row r="70" spans="1:2">
      <c r="A70" s="42" t="s">
        <v>168</v>
      </c>
      <c r="B70" s="42" t="s">
        <v>169</v>
      </c>
    </row>
    <row r="71" spans="1:2">
      <c r="A71" s="42">
        <f>0.9161*B65</f>
        <v>763416.66666666674</v>
      </c>
      <c r="B71" s="42">
        <f>0.9161*A58</f>
        <v>19085.416666666668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heat_rates</vt:lpstr>
      <vt:lpstr>generator_costs</vt:lpstr>
      <vt:lpstr>Costs CSV for export</vt:lpstr>
      <vt:lpstr>spinning_reserves_penalty</vt:lpstr>
      <vt:lpstr>deep_cycling_penalty</vt:lpstr>
      <vt:lpstr>storage_params</vt:lpstr>
    </vt:vector>
  </TitlesOfParts>
  <Company>RAEL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Nelson</dc:creator>
  <cp:lastModifiedBy>James Nelson</cp:lastModifiedBy>
  <dcterms:created xsi:type="dcterms:W3CDTF">2010-02-04T00:06:32Z</dcterms:created>
  <dcterms:modified xsi:type="dcterms:W3CDTF">2013-11-08T22:53:25Z</dcterms:modified>
</cp:coreProperties>
</file>