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9100" yWindow="-80" windowWidth="33560" windowHeight="19480" tabRatio="500" activeTab="1"/>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C1" i="2"/>
  <c r="AC2"/>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50"/>
  <c r="B50"/>
  <c r="E50"/>
  <c r="A51"/>
  <c r="B51"/>
  <c r="E51"/>
  <c r="A52"/>
  <c r="B52"/>
  <c r="D52"/>
  <c r="I52"/>
  <c r="J52"/>
  <c r="K52"/>
  <c r="AB52"/>
  <c r="A53"/>
  <c r="B53"/>
  <c r="Z53"/>
  <c r="AB53"/>
  <c r="A54"/>
  <c r="B54"/>
  <c r="X54"/>
  <c r="Y54"/>
  <c r="A55"/>
  <c r="B55"/>
  <c r="E55"/>
  <c r="Z55"/>
  <c r="A56"/>
  <c r="B56"/>
  <c r="E56"/>
  <c r="A57"/>
  <c r="B57"/>
  <c r="E57"/>
  <c r="C22"/>
  <c r="B22"/>
  <c r="A22"/>
  <c r="S1"/>
  <c r="T1"/>
  <c r="U1"/>
  <c r="V1"/>
  <c r="W1"/>
  <c r="X1"/>
  <c r="Y1"/>
  <c r="Z1"/>
  <c r="AA1"/>
  <c r="AB1"/>
  <c r="AD1"/>
  <c r="AE1"/>
  <c r="AF1"/>
  <c r="AG1"/>
  <c r="S2"/>
  <c r="T2"/>
  <c r="U2"/>
  <c r="V2"/>
  <c r="W2"/>
  <c r="X2"/>
  <c r="Y2"/>
  <c r="Z2"/>
  <c r="AA2"/>
  <c r="AB2"/>
  <c r="AD2"/>
  <c r="AE2"/>
  <c r="AF2"/>
  <c r="AG2"/>
  <c r="S3"/>
  <c r="T3"/>
  <c r="U3"/>
  <c r="V3"/>
  <c r="W3"/>
  <c r="X3"/>
  <c r="Y3"/>
  <c r="Z3"/>
  <c r="AA3"/>
  <c r="AB3"/>
  <c r="AD3"/>
  <c r="AE3"/>
  <c r="AF3"/>
  <c r="AG3"/>
  <c r="S4"/>
  <c r="T4"/>
  <c r="U4"/>
  <c r="V4"/>
  <c r="W4"/>
  <c r="X4"/>
  <c r="Y4"/>
  <c r="Z4"/>
  <c r="AA4"/>
  <c r="AB4"/>
  <c r="AD4"/>
  <c r="AE4"/>
  <c r="AF4"/>
  <c r="AG4"/>
  <c r="S5"/>
  <c r="T5"/>
  <c r="U5"/>
  <c r="V5"/>
  <c r="W5"/>
  <c r="X5"/>
  <c r="Y5"/>
  <c r="Z5"/>
  <c r="AA5"/>
  <c r="AB5"/>
  <c r="AD5"/>
  <c r="AE5"/>
  <c r="AF5"/>
  <c r="AG5"/>
  <c r="S6"/>
  <c r="T6"/>
  <c r="U6"/>
  <c r="V6"/>
  <c r="W6"/>
  <c r="X6"/>
  <c r="Y6"/>
  <c r="Z6"/>
  <c r="AA6"/>
  <c r="AB6"/>
  <c r="AD6"/>
  <c r="AE6"/>
  <c r="AF6"/>
  <c r="AG6"/>
  <c r="S7"/>
  <c r="T7"/>
  <c r="U7"/>
  <c r="V7"/>
  <c r="W7"/>
  <c r="X7"/>
  <c r="Y7"/>
  <c r="Z7"/>
  <c r="AA7"/>
  <c r="AB7"/>
  <c r="AD7"/>
  <c r="AE7"/>
  <c r="AF7"/>
  <c r="AG7"/>
  <c r="S8"/>
  <c r="T8"/>
  <c r="U8"/>
  <c r="V8"/>
  <c r="W8"/>
  <c r="X8"/>
  <c r="Y8"/>
  <c r="Z8"/>
  <c r="AA8"/>
  <c r="AB8"/>
  <c r="AD8"/>
  <c r="AE8"/>
  <c r="AF8"/>
  <c r="AG8"/>
  <c r="S9"/>
  <c r="T9"/>
  <c r="U9"/>
  <c r="V9"/>
  <c r="W9"/>
  <c r="X9"/>
  <c r="Y9"/>
  <c r="Z9"/>
  <c r="AA9"/>
  <c r="AB9"/>
  <c r="AD9"/>
  <c r="AE9"/>
  <c r="AF9"/>
  <c r="AG9"/>
  <c r="S10"/>
  <c r="T10"/>
  <c r="U10"/>
  <c r="V10"/>
  <c r="W10"/>
  <c r="X10"/>
  <c r="Y10"/>
  <c r="Z10"/>
  <c r="AA10"/>
  <c r="AB10"/>
  <c r="AD10"/>
  <c r="AE10"/>
  <c r="AF10"/>
  <c r="AG10"/>
  <c r="S11"/>
  <c r="T11"/>
  <c r="U11"/>
  <c r="V11"/>
  <c r="W11"/>
  <c r="X11"/>
  <c r="Y11"/>
  <c r="Z11"/>
  <c r="AA11"/>
  <c r="AB11"/>
  <c r="AD11"/>
  <c r="AE11"/>
  <c r="AF11"/>
  <c r="AG11"/>
  <c r="S12"/>
  <c r="T12"/>
  <c r="U12"/>
  <c r="V12"/>
  <c r="W12"/>
  <c r="X12"/>
  <c r="Y12"/>
  <c r="Z12"/>
  <c r="AA12"/>
  <c r="AB12"/>
  <c r="AD12"/>
  <c r="AE12"/>
  <c r="AF12"/>
  <c r="AG12"/>
  <c r="S13"/>
  <c r="T13"/>
  <c r="U13"/>
  <c r="V13"/>
  <c r="W13"/>
  <c r="X13"/>
  <c r="Y13"/>
  <c r="Z13"/>
  <c r="AA13"/>
  <c r="AB13"/>
  <c r="AD13"/>
  <c r="AE13"/>
  <c r="AF13"/>
  <c r="AG13"/>
  <c r="S14"/>
  <c r="T14"/>
  <c r="U14"/>
  <c r="V14"/>
  <c r="W14"/>
  <c r="X14"/>
  <c r="Y14"/>
  <c r="Z14"/>
  <c r="AA14"/>
  <c r="AB14"/>
  <c r="AD14"/>
  <c r="AE14"/>
  <c r="AF14"/>
  <c r="AG14"/>
  <c r="S15"/>
  <c r="T15"/>
  <c r="U15"/>
  <c r="V15"/>
  <c r="W15"/>
  <c r="X15"/>
  <c r="Y15"/>
  <c r="Z15"/>
  <c r="AA15"/>
  <c r="AB15"/>
  <c r="AD15"/>
  <c r="AE15"/>
  <c r="AF15"/>
  <c r="AG15"/>
  <c r="S16"/>
  <c r="T16"/>
  <c r="U16"/>
  <c r="V16"/>
  <c r="W16"/>
  <c r="X16"/>
  <c r="Y16"/>
  <c r="Z16"/>
  <c r="AA16"/>
  <c r="AB16"/>
  <c r="AD16"/>
  <c r="AE16"/>
  <c r="AF16"/>
  <c r="AG16"/>
  <c r="S17"/>
  <c r="T17"/>
  <c r="U17"/>
  <c r="V17"/>
  <c r="W17"/>
  <c r="X17"/>
  <c r="Y17"/>
  <c r="Z17"/>
  <c r="AA17"/>
  <c r="AB17"/>
  <c r="AD17"/>
  <c r="AE17"/>
  <c r="AF17"/>
  <c r="AG17"/>
  <c r="S18"/>
  <c r="T18"/>
  <c r="U18"/>
  <c r="V18"/>
  <c r="W18"/>
  <c r="X18"/>
  <c r="Y18"/>
  <c r="Z18"/>
  <c r="AA18"/>
  <c r="AB18"/>
  <c r="AD18"/>
  <c r="AE18"/>
  <c r="AF18"/>
  <c r="AG18"/>
  <c r="S19"/>
  <c r="T19"/>
  <c r="U19"/>
  <c r="V19"/>
  <c r="W19"/>
  <c r="X19"/>
  <c r="Y19"/>
  <c r="Z19"/>
  <c r="AA19"/>
  <c r="AB19"/>
  <c r="AD19"/>
  <c r="AE19"/>
  <c r="AF19"/>
  <c r="AG19"/>
  <c r="S20"/>
  <c r="T20"/>
  <c r="U20"/>
  <c r="V20"/>
  <c r="W20"/>
  <c r="X20"/>
  <c r="Y20"/>
  <c r="Z20"/>
  <c r="AA20"/>
  <c r="AB20"/>
  <c r="AD20"/>
  <c r="AE20"/>
  <c r="AF20"/>
  <c r="AG20"/>
  <c r="S21"/>
  <c r="T21"/>
  <c r="U21"/>
  <c r="V21"/>
  <c r="W21"/>
  <c r="X21"/>
  <c r="Y21"/>
  <c r="Z21"/>
  <c r="AA21"/>
  <c r="AB21"/>
  <c r="AD21"/>
  <c r="AE21"/>
  <c r="AF21"/>
  <c r="AG21"/>
  <c r="S22"/>
  <c r="T22"/>
  <c r="U22"/>
  <c r="V22"/>
  <c r="W22"/>
  <c r="X22"/>
  <c r="Y22"/>
  <c r="Z22"/>
  <c r="AA22"/>
  <c r="AB22"/>
  <c r="AD22"/>
  <c r="AE22"/>
  <c r="AF22"/>
  <c r="AG22"/>
  <c r="S23"/>
  <c r="T23"/>
  <c r="U23"/>
  <c r="V23"/>
  <c r="W23"/>
  <c r="X23"/>
  <c r="Y23"/>
  <c r="Z23"/>
  <c r="AA23"/>
  <c r="AB23"/>
  <c r="AD23"/>
  <c r="AE23"/>
  <c r="AF23"/>
  <c r="AG23"/>
  <c r="S24"/>
  <c r="T24"/>
  <c r="U24"/>
  <c r="V24"/>
  <c r="W24"/>
  <c r="X24"/>
  <c r="Y24"/>
  <c r="Z24"/>
  <c r="AA24"/>
  <c r="AB24"/>
  <c r="AD24"/>
  <c r="AE24"/>
  <c r="AF24"/>
  <c r="AG24"/>
  <c r="S25"/>
  <c r="T25"/>
  <c r="U25"/>
  <c r="V25"/>
  <c r="W25"/>
  <c r="X25"/>
  <c r="Y25"/>
  <c r="Z25"/>
  <c r="AA25"/>
  <c r="AB25"/>
  <c r="AD25"/>
  <c r="AE25"/>
  <c r="AF25"/>
  <c r="AG25"/>
  <c r="S26"/>
  <c r="T26"/>
  <c r="U26"/>
  <c r="V26"/>
  <c r="W26"/>
  <c r="X26"/>
  <c r="Y26"/>
  <c r="Z26"/>
  <c r="AA26"/>
  <c r="AB26"/>
  <c r="AD26"/>
  <c r="AE26"/>
  <c r="AF26"/>
  <c r="AG26"/>
  <c r="S27"/>
  <c r="T27"/>
  <c r="U27"/>
  <c r="V27"/>
  <c r="W27"/>
  <c r="X27"/>
  <c r="Y27"/>
  <c r="Z27"/>
  <c r="AA27"/>
  <c r="AB27"/>
  <c r="AD27"/>
  <c r="AE27"/>
  <c r="AF27"/>
  <c r="AG27"/>
  <c r="S28"/>
  <c r="T28"/>
  <c r="U28"/>
  <c r="V28"/>
  <c r="W28"/>
  <c r="X28"/>
  <c r="Y28"/>
  <c r="Z28"/>
  <c r="AA28"/>
  <c r="AB28"/>
  <c r="AD28"/>
  <c r="AE28"/>
  <c r="AF28"/>
  <c r="AG28"/>
  <c r="S29"/>
  <c r="T29"/>
  <c r="U29"/>
  <c r="V29"/>
  <c r="W29"/>
  <c r="X29"/>
  <c r="Y29"/>
  <c r="Z29"/>
  <c r="AA29"/>
  <c r="AB29"/>
  <c r="AD29"/>
  <c r="AE29"/>
  <c r="AF29"/>
  <c r="AG29"/>
  <c r="S30"/>
  <c r="V30"/>
  <c r="W30"/>
  <c r="X30"/>
  <c r="Y30"/>
  <c r="Z30"/>
  <c r="AA30"/>
  <c r="AB30"/>
  <c r="AD30"/>
  <c r="AE30"/>
  <c r="AF30"/>
  <c r="AG30"/>
  <c r="S31"/>
  <c r="V31"/>
  <c r="W31"/>
  <c r="X31"/>
  <c r="Y31"/>
  <c r="Z31"/>
  <c r="AA31"/>
  <c r="AB31"/>
  <c r="AD31"/>
  <c r="AE31"/>
  <c r="AF31"/>
  <c r="AG31"/>
  <c r="S32"/>
  <c r="V32"/>
  <c r="W32"/>
  <c r="X32"/>
  <c r="Y32"/>
  <c r="Z32"/>
  <c r="AA32"/>
  <c r="AB32"/>
  <c r="AD32"/>
  <c r="AE32"/>
  <c r="AF32"/>
  <c r="AG32"/>
  <c r="S33"/>
  <c r="V33"/>
  <c r="W33"/>
  <c r="X33"/>
  <c r="Y33"/>
  <c r="Z33"/>
  <c r="AA33"/>
  <c r="AB33"/>
  <c r="AD33"/>
  <c r="AE33"/>
  <c r="AF33"/>
  <c r="AG33"/>
  <c r="S34"/>
  <c r="T34"/>
  <c r="U34"/>
  <c r="V34"/>
  <c r="W34"/>
  <c r="X34"/>
  <c r="Y34"/>
  <c r="Z34"/>
  <c r="AA34"/>
  <c r="AB34"/>
  <c r="AD34"/>
  <c r="AE34"/>
  <c r="AF34"/>
  <c r="AG34"/>
  <c r="S35"/>
  <c r="T35"/>
  <c r="U35"/>
  <c r="V35"/>
  <c r="W35"/>
  <c r="X35"/>
  <c r="Y35"/>
  <c r="Z35"/>
  <c r="AA35"/>
  <c r="AB35"/>
  <c r="AD35"/>
  <c r="AE35"/>
  <c r="AF35"/>
  <c r="AG35"/>
  <c r="S36"/>
  <c r="T36"/>
  <c r="U36"/>
  <c r="V36"/>
  <c r="W36"/>
  <c r="X36"/>
  <c r="Y36"/>
  <c r="Z36"/>
  <c r="AA36"/>
  <c r="AB36"/>
  <c r="AD36"/>
  <c r="AE36"/>
  <c r="AF36"/>
  <c r="AG36"/>
  <c r="S37"/>
  <c r="T37"/>
  <c r="U37"/>
  <c r="V37"/>
  <c r="W37"/>
  <c r="X37"/>
  <c r="Y37"/>
  <c r="Z37"/>
  <c r="AA37"/>
  <c r="AB37"/>
  <c r="AD37"/>
  <c r="AE37"/>
  <c r="AF37"/>
  <c r="AG37"/>
  <c r="S38"/>
  <c r="T38"/>
  <c r="U38"/>
  <c r="V38"/>
  <c r="W38"/>
  <c r="X38"/>
  <c r="Y38"/>
  <c r="Z38"/>
  <c r="AA38"/>
  <c r="AB38"/>
  <c r="AD38"/>
  <c r="AE38"/>
  <c r="AF38"/>
  <c r="AG38"/>
  <c r="S39"/>
  <c r="T39"/>
  <c r="U39"/>
  <c r="V39"/>
  <c r="W39"/>
  <c r="X39"/>
  <c r="Y39"/>
  <c r="Z39"/>
  <c r="AA39"/>
  <c r="AB39"/>
  <c r="AD39"/>
  <c r="AE39"/>
  <c r="AF39"/>
  <c r="AG39"/>
  <c r="S40"/>
  <c r="T40"/>
  <c r="U40"/>
  <c r="V40"/>
  <c r="W40"/>
  <c r="X40"/>
  <c r="Y40"/>
  <c r="Z40"/>
  <c r="AA40"/>
  <c r="AB40"/>
  <c r="AD40"/>
  <c r="AE40"/>
  <c r="AF40"/>
  <c r="AG40"/>
  <c r="S41"/>
  <c r="V41"/>
  <c r="W41"/>
  <c r="X41"/>
  <c r="Y41"/>
  <c r="Z41"/>
  <c r="AA41"/>
  <c r="AB41"/>
  <c r="AD41"/>
  <c r="AE41"/>
  <c r="AF41"/>
  <c r="AG41"/>
  <c r="V42"/>
  <c r="W42"/>
  <c r="X42"/>
  <c r="Y42"/>
  <c r="Z42"/>
  <c r="AA42"/>
  <c r="AB42"/>
  <c r="AD42"/>
  <c r="AE42"/>
  <c r="AF42"/>
  <c r="AG42"/>
  <c r="S43"/>
  <c r="T43"/>
  <c r="U43"/>
  <c r="V43"/>
  <c r="W43"/>
  <c r="X43"/>
  <c r="Y43"/>
  <c r="Z43"/>
  <c r="AA43"/>
  <c r="AB43"/>
  <c r="AD43"/>
  <c r="AE43"/>
  <c r="AF43"/>
  <c r="AG43"/>
  <c r="S44"/>
  <c r="T44"/>
  <c r="U44"/>
  <c r="V44"/>
  <c r="W44"/>
  <c r="X44"/>
  <c r="Y44"/>
  <c r="Z44"/>
  <c r="AA44"/>
  <c r="AB44"/>
  <c r="AD44"/>
  <c r="AE44"/>
  <c r="AF44"/>
  <c r="AG44"/>
  <c r="S45"/>
  <c r="T45"/>
  <c r="U45"/>
  <c r="V45"/>
  <c r="W45"/>
  <c r="X45"/>
  <c r="Y45"/>
  <c r="Z45"/>
  <c r="AA45"/>
  <c r="AB45"/>
  <c r="AD45"/>
  <c r="AE45"/>
  <c r="AF45"/>
  <c r="AG45"/>
  <c r="S46"/>
  <c r="V46"/>
  <c r="W46"/>
  <c r="X46"/>
  <c r="Y46"/>
  <c r="Z46"/>
  <c r="AA46"/>
  <c r="AB46"/>
  <c r="AD46"/>
  <c r="AE46"/>
  <c r="AF46"/>
  <c r="AG46"/>
  <c r="S47"/>
  <c r="V47"/>
  <c r="W47"/>
  <c r="X47"/>
  <c r="Y47"/>
  <c r="Z47"/>
  <c r="AA47"/>
  <c r="AB47"/>
  <c r="AD47"/>
  <c r="AE47"/>
  <c r="AF47"/>
  <c r="AG47"/>
  <c r="S48"/>
  <c r="V48"/>
  <c r="W48"/>
  <c r="X48"/>
  <c r="Y48"/>
  <c r="Z48"/>
  <c r="AA48"/>
  <c r="AB48"/>
  <c r="AD48"/>
  <c r="AE48"/>
  <c r="AF48"/>
  <c r="AG48"/>
  <c r="S49"/>
  <c r="V49"/>
  <c r="W49"/>
  <c r="X49"/>
  <c r="Y49"/>
  <c r="Z49"/>
  <c r="AA49"/>
  <c r="AB49"/>
  <c r="AD49"/>
  <c r="AE49"/>
  <c r="AF49"/>
  <c r="AG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C50"/>
  <c r="D50"/>
  <c r="F50"/>
  <c r="G50"/>
  <c r="H50"/>
  <c r="I50"/>
  <c r="J50"/>
  <c r="K50"/>
  <c r="L50"/>
  <c r="M50"/>
  <c r="N50"/>
  <c r="O50"/>
  <c r="P50"/>
  <c r="Q50"/>
  <c r="R50"/>
  <c r="S50"/>
  <c r="T50"/>
  <c r="U50"/>
  <c r="V50"/>
  <c r="W50"/>
  <c r="X50"/>
  <c r="Y50"/>
  <c r="Z50"/>
  <c r="AA50"/>
  <c r="AB50"/>
  <c r="AD50"/>
  <c r="AE50"/>
  <c r="AF50"/>
  <c r="AG50"/>
  <c r="C51"/>
  <c r="D51"/>
  <c r="F51"/>
  <c r="G51"/>
  <c r="H51"/>
  <c r="I51"/>
  <c r="J51"/>
  <c r="K51"/>
  <c r="L51"/>
  <c r="M51"/>
  <c r="N51"/>
  <c r="O51"/>
  <c r="P51"/>
  <c r="Q51"/>
  <c r="R51"/>
  <c r="S51"/>
  <c r="T51"/>
  <c r="U51"/>
  <c r="V51"/>
  <c r="W51"/>
  <c r="X51"/>
  <c r="Y51"/>
  <c r="Z51"/>
  <c r="AA51"/>
  <c r="AB51"/>
  <c r="AD51"/>
  <c r="AE51"/>
  <c r="AF51"/>
  <c r="AG51"/>
  <c r="C52"/>
  <c r="E52"/>
  <c r="F52"/>
  <c r="G52"/>
  <c r="H52"/>
  <c r="L52"/>
  <c r="M52"/>
  <c r="N52"/>
  <c r="O52"/>
  <c r="P52"/>
  <c r="Q52"/>
  <c r="R52"/>
  <c r="S52"/>
  <c r="T52"/>
  <c r="U52"/>
  <c r="V52"/>
  <c r="W52"/>
  <c r="X52"/>
  <c r="Y52"/>
  <c r="Z52"/>
  <c r="AA52"/>
  <c r="AD52"/>
  <c r="AE52"/>
  <c r="AF52"/>
  <c r="AG52"/>
  <c r="C53"/>
  <c r="D53"/>
  <c r="E53"/>
  <c r="F53"/>
  <c r="G53"/>
  <c r="H53"/>
  <c r="I53"/>
  <c r="J53"/>
  <c r="K53"/>
  <c r="L53"/>
  <c r="M53"/>
  <c r="N53"/>
  <c r="O53"/>
  <c r="P53"/>
  <c r="Q53"/>
  <c r="R53"/>
  <c r="S53"/>
  <c r="T53"/>
  <c r="U53"/>
  <c r="V53"/>
  <c r="W53"/>
  <c r="X53"/>
  <c r="Y53"/>
  <c r="AA53"/>
  <c r="AD53"/>
  <c r="AE53"/>
  <c r="AF53"/>
  <c r="AG53"/>
  <c r="C54"/>
  <c r="D54"/>
  <c r="E54"/>
  <c r="F54"/>
  <c r="G54"/>
  <c r="H54"/>
  <c r="I54"/>
  <c r="J54"/>
  <c r="K54"/>
  <c r="L54"/>
  <c r="M54"/>
  <c r="N54"/>
  <c r="O54"/>
  <c r="P54"/>
  <c r="Q54"/>
  <c r="R54"/>
  <c r="S54"/>
  <c r="T54"/>
  <c r="U54"/>
  <c r="V54"/>
  <c r="W54"/>
  <c r="Z54"/>
  <c r="AA54"/>
  <c r="AB54"/>
  <c r="AD54"/>
  <c r="AE54"/>
  <c r="AF54"/>
  <c r="AG54"/>
  <c r="C55"/>
  <c r="D55"/>
  <c r="F55"/>
  <c r="G55"/>
  <c r="H55"/>
  <c r="I55"/>
  <c r="J55"/>
  <c r="K55"/>
  <c r="L55"/>
  <c r="M55"/>
  <c r="N55"/>
  <c r="O55"/>
  <c r="P55"/>
  <c r="Q55"/>
  <c r="R55"/>
  <c r="S55"/>
  <c r="T55"/>
  <c r="U55"/>
  <c r="V55"/>
  <c r="W55"/>
  <c r="X55"/>
  <c r="Y55"/>
  <c r="AA55"/>
  <c r="AB55"/>
  <c r="AD55"/>
  <c r="AE55"/>
  <c r="AF55"/>
  <c r="AG55"/>
  <c r="C56"/>
  <c r="D56"/>
  <c r="F56"/>
  <c r="G56"/>
  <c r="H56"/>
  <c r="I56"/>
  <c r="J56"/>
  <c r="K56"/>
  <c r="L56"/>
  <c r="M56"/>
  <c r="N56"/>
  <c r="O56"/>
  <c r="P56"/>
  <c r="Q56"/>
  <c r="R56"/>
  <c r="S56"/>
  <c r="T56"/>
  <c r="U56"/>
  <c r="V56"/>
  <c r="W56"/>
  <c r="X56"/>
  <c r="Y56"/>
  <c r="Z56"/>
  <c r="AA56"/>
  <c r="AB56"/>
  <c r="AD56"/>
  <c r="AE56"/>
  <c r="AF56"/>
  <c r="AG56"/>
  <c r="C57"/>
  <c r="D57"/>
  <c r="F57"/>
  <c r="G57"/>
  <c r="H57"/>
  <c r="I57"/>
  <c r="J57"/>
  <c r="K57"/>
  <c r="L57"/>
  <c r="M57"/>
  <c r="N57"/>
  <c r="O57"/>
  <c r="P57"/>
  <c r="Q57"/>
  <c r="R57"/>
  <c r="S57"/>
  <c r="T57"/>
  <c r="U57"/>
  <c r="V57"/>
  <c r="W57"/>
  <c r="X57"/>
  <c r="Y57"/>
  <c r="Z57"/>
  <c r="AA57"/>
  <c r="AB57"/>
  <c r="AD57"/>
  <c r="AE57"/>
  <c r="AF57"/>
  <c r="AG57"/>
  <c r="T30"/>
  <c r="U30"/>
  <c r="T31"/>
  <c r="U31"/>
  <c r="T32"/>
  <c r="U32"/>
  <c r="T33"/>
  <c r="U33"/>
  <c r="T41"/>
  <c r="U41"/>
  <c r="T47"/>
  <c r="U47"/>
  <c r="T48"/>
  <c r="U48"/>
  <c r="T49"/>
  <c r="U49"/>
  <c r="K35"/>
  <c r="K36"/>
  <c r="K37"/>
  <c r="K38"/>
  <c r="K40"/>
  <c r="K44"/>
  <c r="K46"/>
  <c r="K47"/>
  <c r="K48"/>
  <c r="K49"/>
  <c r="I49"/>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G2"/>
  <c r="G3"/>
  <c r="G4"/>
  <c r="G5"/>
  <c r="G6"/>
  <c r="G7"/>
  <c r="G9"/>
  <c r="G10"/>
  <c r="G11"/>
  <c r="G12"/>
  <c r="G13"/>
  <c r="G14"/>
  <c r="G15"/>
  <c r="G18"/>
  <c r="G19"/>
  <c r="G20"/>
  <c r="G21"/>
  <c r="G22"/>
  <c r="G23"/>
  <c r="G24"/>
  <c r="G25"/>
  <c r="G26"/>
  <c r="G27"/>
  <c r="G29"/>
  <c r="G30"/>
  <c r="G31"/>
  <c r="G32"/>
  <c r="G33"/>
  <c r="G34"/>
  <c r="G35"/>
  <c r="G36"/>
  <c r="G37"/>
  <c r="G38"/>
  <c r="G39"/>
  <c r="G40"/>
  <c r="G42"/>
  <c r="G43"/>
  <c r="G44"/>
  <c r="G45"/>
  <c r="G46"/>
  <c r="G47"/>
  <c r="G48"/>
  <c r="G49"/>
  <c r="F2"/>
  <c r="F3"/>
  <c r="F5"/>
  <c r="F6"/>
  <c r="F7"/>
  <c r="F9"/>
  <c r="F10"/>
  <c r="F11"/>
  <c r="F12"/>
  <c r="F13"/>
  <c r="F14"/>
  <c r="F18"/>
  <c r="F19"/>
  <c r="F20"/>
  <c r="F21"/>
  <c r="F22"/>
  <c r="F23"/>
  <c r="F24"/>
  <c r="F25"/>
  <c r="F26"/>
  <c r="F27"/>
  <c r="F29"/>
  <c r="F30"/>
  <c r="F31"/>
  <c r="F32"/>
  <c r="F33"/>
  <c r="F34"/>
  <c r="F35"/>
  <c r="F36"/>
  <c r="F37"/>
  <c r="F38"/>
  <c r="F39"/>
  <c r="F40"/>
  <c r="F41"/>
  <c r="F42"/>
  <c r="F43"/>
  <c r="F44"/>
  <c r="F45"/>
  <c r="F46"/>
  <c r="F47"/>
  <c r="F48"/>
  <c r="F49"/>
  <c r="H17"/>
  <c r="F15"/>
  <c r="G16"/>
  <c r="G17"/>
  <c r="H16"/>
  <c r="F16"/>
  <c r="F17"/>
  <c r="G8"/>
  <c r="F8"/>
  <c r="G28"/>
  <c r="F28"/>
  <c r="H45"/>
  <c r="H49"/>
  <c r="H46"/>
  <c r="H42"/>
  <c r="H47"/>
  <c r="H43"/>
  <c r="H48"/>
  <c r="H44"/>
  <c r="S42"/>
  <c r="T46"/>
  <c r="T42"/>
  <c r="U42"/>
  <c r="U46"/>
  <c r="I4"/>
  <c r="F4"/>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B57"/>
  <c r="C57"/>
  <c r="D57"/>
  <c r="E57"/>
  <c r="F57"/>
  <c r="G57"/>
  <c r="B58"/>
  <c r="C58"/>
  <c r="D58"/>
  <c r="E58"/>
  <c r="F58"/>
  <c r="G58"/>
  <c r="B51"/>
  <c r="C51"/>
  <c r="D51"/>
  <c r="E51"/>
  <c r="F51"/>
  <c r="G51"/>
  <c r="B52"/>
  <c r="C52"/>
  <c r="D52"/>
  <c r="E52"/>
  <c r="F52"/>
  <c r="G52"/>
  <c r="B53"/>
  <c r="C53"/>
  <c r="D53"/>
  <c r="E53"/>
  <c r="F53"/>
  <c r="B54"/>
  <c r="C54"/>
  <c r="D54"/>
  <c r="E54"/>
  <c r="F54"/>
  <c r="G54"/>
  <c r="B55"/>
  <c r="C55"/>
  <c r="D55"/>
  <c r="E55"/>
  <c r="F55"/>
  <c r="G55"/>
  <c r="B56"/>
  <c r="C56"/>
  <c r="D56"/>
  <c r="E56"/>
  <c r="F56"/>
  <c r="G56"/>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8"/>
  <c r="E8"/>
  <c r="D8"/>
  <c r="C8"/>
  <c r="B8"/>
  <c r="F7"/>
  <c r="E7"/>
  <c r="D7"/>
  <c r="C7"/>
  <c r="B7"/>
  <c r="F6"/>
  <c r="E6"/>
  <c r="D6"/>
  <c r="C6"/>
  <c r="B6"/>
  <c r="F4"/>
  <c r="E4"/>
  <c r="D4"/>
  <c r="C4"/>
  <c r="B4"/>
  <c r="F3"/>
  <c r="E3"/>
  <c r="D3"/>
  <c r="C3"/>
  <c r="B3"/>
  <c r="F16"/>
  <c r="E16"/>
  <c r="D16"/>
  <c r="C16"/>
  <c r="B16"/>
  <c r="F17"/>
  <c r="E17"/>
  <c r="D17"/>
  <c r="C17"/>
  <c r="B17"/>
  <c r="B18"/>
  <c r="C18"/>
  <c r="D18"/>
  <c r="E18"/>
  <c r="F18"/>
  <c r="F9"/>
  <c r="E9"/>
  <c r="D9"/>
  <c r="C9"/>
  <c r="B9"/>
  <c r="F29"/>
  <c r="E29"/>
  <c r="D29"/>
  <c r="C29"/>
  <c r="B29"/>
  <c r="G5"/>
  <c r="F5"/>
  <c r="E5"/>
  <c r="D5"/>
  <c r="C5"/>
  <c r="B5"/>
  <c r="D6" i="5"/>
  <c r="AO59" i="1"/>
  <c r="AO58"/>
  <c r="D56"/>
  <c r="D58"/>
  <c r="F56"/>
  <c r="F58"/>
  <c r="G56"/>
  <c r="G58"/>
  <c r="H56"/>
  <c r="H58"/>
  <c r="I56"/>
  <c r="I58"/>
  <c r="J56"/>
  <c r="J58"/>
  <c r="K56"/>
  <c r="K58"/>
  <c r="L56"/>
  <c r="L58"/>
  <c r="P56"/>
  <c r="M56"/>
  <c r="M58"/>
  <c r="N56"/>
  <c r="N58"/>
  <c r="O56"/>
  <c r="O58"/>
  <c r="P58"/>
  <c r="Q56"/>
  <c r="Q58"/>
  <c r="R56"/>
  <c r="R58"/>
  <c r="S56"/>
  <c r="S58"/>
  <c r="T56"/>
  <c r="T58"/>
  <c r="U56"/>
  <c r="U58"/>
  <c r="V56"/>
  <c r="V58"/>
  <c r="W56"/>
  <c r="W58"/>
  <c r="X56"/>
  <c r="X58"/>
  <c r="Y56"/>
  <c r="Y58"/>
  <c r="Z56"/>
  <c r="Z58"/>
  <c r="AA56"/>
  <c r="AA58"/>
  <c r="AB56"/>
  <c r="AB58"/>
  <c r="AC56"/>
  <c r="AC58"/>
  <c r="AD56"/>
  <c r="AD58"/>
  <c r="AE58"/>
  <c r="AF58"/>
  <c r="AG56"/>
  <c r="AG58"/>
  <c r="AH56"/>
  <c r="AH58"/>
  <c r="AI56"/>
  <c r="AI58"/>
  <c r="AK56"/>
  <c r="AK58"/>
  <c r="AL56"/>
  <c r="AL58"/>
  <c r="AM56"/>
  <c r="AM58"/>
  <c r="AN56"/>
  <c r="AN58"/>
  <c r="AP58"/>
  <c r="D57"/>
  <c r="D59"/>
  <c r="F57"/>
  <c r="F59"/>
  <c r="G57"/>
  <c r="G59"/>
  <c r="H57"/>
  <c r="H59"/>
  <c r="I57"/>
  <c r="I59"/>
  <c r="J57"/>
  <c r="J59"/>
  <c r="K57"/>
  <c r="K59"/>
  <c r="L57"/>
  <c r="L59"/>
  <c r="M57"/>
  <c r="M59"/>
  <c r="N57"/>
  <c r="N59"/>
  <c r="O57"/>
  <c r="O59"/>
  <c r="P57"/>
  <c r="P59"/>
  <c r="Q57"/>
  <c r="Q59"/>
  <c r="R57"/>
  <c r="R59"/>
  <c r="S57"/>
  <c r="S59"/>
  <c r="T57"/>
  <c r="T59"/>
  <c r="U57"/>
  <c r="U59"/>
  <c r="V57"/>
  <c r="V59"/>
  <c r="W57"/>
  <c r="W59"/>
  <c r="X57"/>
  <c r="X59"/>
  <c r="Y57"/>
  <c r="Y59"/>
  <c r="Z57"/>
  <c r="Z59"/>
  <c r="AA57"/>
  <c r="AA59"/>
  <c r="AB57"/>
  <c r="AB59"/>
  <c r="AC57"/>
  <c r="AC59"/>
  <c r="AD57"/>
  <c r="AD59"/>
  <c r="AE57"/>
  <c r="AE59"/>
  <c r="AF57"/>
  <c r="AF59"/>
  <c r="AG59"/>
  <c r="AH57"/>
  <c r="AH59"/>
  <c r="AI57"/>
  <c r="AI59"/>
  <c r="AK57"/>
  <c r="AK59"/>
  <c r="AL57"/>
  <c r="AL59"/>
  <c r="AM57"/>
  <c r="AM59"/>
  <c r="AN57"/>
  <c r="AN59"/>
  <c r="AP59"/>
  <c r="C56"/>
  <c r="C57"/>
  <c r="C59"/>
  <c r="C58"/>
  <c r="AO57"/>
  <c r="N12"/>
  <c r="AO55"/>
  <c r="AO56"/>
  <c r="E54"/>
  <c r="E55"/>
  <c r="E56"/>
  <c r="I54"/>
  <c r="G54"/>
  <c r="H54"/>
  <c r="M54"/>
  <c r="M55"/>
  <c r="D55"/>
  <c r="F54"/>
  <c r="F55"/>
  <c r="G55"/>
  <c r="H55"/>
  <c r="I55"/>
  <c r="J55"/>
  <c r="K54"/>
  <c r="K55"/>
  <c r="L54"/>
  <c r="L55"/>
  <c r="N11"/>
  <c r="N54"/>
  <c r="N55"/>
  <c r="O11"/>
  <c r="O54"/>
  <c r="O55"/>
  <c r="P55"/>
  <c r="Q55"/>
  <c r="R55"/>
  <c r="S54"/>
  <c r="S55"/>
  <c r="T54"/>
  <c r="T55"/>
  <c r="U54"/>
  <c r="U55"/>
  <c r="V54"/>
  <c r="V55"/>
  <c r="W54"/>
  <c r="W55"/>
  <c r="X54"/>
  <c r="X55"/>
  <c r="Y54"/>
  <c r="Y55"/>
  <c r="Z54"/>
  <c r="Z55"/>
  <c r="AA54"/>
  <c r="AA55"/>
  <c r="AB54"/>
  <c r="AB55"/>
  <c r="AC54"/>
  <c r="AC55"/>
  <c r="AD54"/>
  <c r="AD55"/>
  <c r="AE54"/>
  <c r="AE55"/>
  <c r="AF54"/>
  <c r="AF55"/>
  <c r="AH54"/>
  <c r="AH55"/>
  <c r="AK54"/>
  <c r="AK55"/>
  <c r="AL54"/>
  <c r="AL55"/>
  <c r="AM54"/>
  <c r="AM55"/>
  <c r="AN54"/>
  <c r="AN55"/>
  <c r="C54"/>
  <c r="C55"/>
  <c r="M11"/>
  <c r="AO54"/>
  <c r="AG54"/>
  <c r="AO52"/>
  <c r="AO53"/>
  <c r="J52"/>
  <c r="K52"/>
  <c r="L52"/>
  <c r="M20"/>
  <c r="M52"/>
  <c r="N20"/>
  <c r="N52"/>
  <c r="O20"/>
  <c r="O52"/>
  <c r="P52"/>
  <c r="Q52"/>
  <c r="R52"/>
  <c r="S52"/>
  <c r="T52"/>
  <c r="U52"/>
  <c r="V52"/>
  <c r="W52"/>
  <c r="X52"/>
  <c r="Y52"/>
  <c r="Z52"/>
  <c r="AA52"/>
  <c r="AB52"/>
  <c r="AC52"/>
  <c r="AD52"/>
  <c r="AE52"/>
  <c r="AF52"/>
  <c r="AG52"/>
  <c r="AH52"/>
  <c r="AI52"/>
  <c r="AK52"/>
  <c r="AL52"/>
  <c r="AM52"/>
  <c r="AN52"/>
  <c r="AP52"/>
  <c r="J53"/>
  <c r="K53"/>
  <c r="L53"/>
  <c r="M27"/>
  <c r="M53"/>
  <c r="N27"/>
  <c r="N53"/>
  <c r="O27"/>
  <c r="O53"/>
  <c r="P53"/>
  <c r="Q53"/>
  <c r="R53"/>
  <c r="S53"/>
  <c r="T53"/>
  <c r="U53"/>
  <c r="V53"/>
  <c r="W53"/>
  <c r="X53"/>
  <c r="Y53"/>
  <c r="Z53"/>
  <c r="AA53"/>
  <c r="AB53"/>
  <c r="AC53"/>
  <c r="AD53"/>
  <c r="AE53"/>
  <c r="AF53"/>
  <c r="AG53"/>
  <c r="AH53"/>
  <c r="AI53"/>
  <c r="AK53"/>
  <c r="AL53"/>
  <c r="AM53"/>
  <c r="AN53"/>
  <c r="AP53"/>
  <c r="C52"/>
  <c r="D52"/>
  <c r="C53"/>
  <c r="D53"/>
  <c r="F53"/>
  <c r="G53"/>
  <c r="H53"/>
  <c r="F52"/>
  <c r="G52"/>
  <c r="H52"/>
  <c r="I52"/>
  <c r="I53"/>
  <c r="AO5"/>
  <c r="AO6"/>
  <c r="AO7"/>
  <c r="AO8"/>
  <c r="AO9"/>
  <c r="AO10"/>
  <c r="AO11"/>
  <c r="AO12"/>
  <c r="AO13"/>
  <c r="AO14"/>
  <c r="AO15"/>
  <c r="AO16"/>
  <c r="AO17"/>
  <c r="AO18"/>
  <c r="AO19"/>
  <c r="AO20"/>
  <c r="AO21"/>
  <c r="AO22"/>
  <c r="AO23"/>
  <c r="AO24"/>
  <c r="AO25"/>
  <c r="AO26"/>
  <c r="AO27"/>
  <c r="AO28"/>
  <c r="AO29"/>
  <c r="AO30"/>
  <c r="AO31"/>
  <c r="AO32"/>
  <c r="AO33"/>
  <c r="AO34"/>
  <c r="AO35"/>
  <c r="AO36"/>
  <c r="AO37"/>
  <c r="AO38"/>
  <c r="AO39"/>
  <c r="AO40"/>
  <c r="AO41"/>
  <c r="AO42"/>
  <c r="AO43"/>
  <c r="AO44"/>
  <c r="AO45"/>
  <c r="AO46"/>
  <c r="AO47"/>
  <c r="AO48"/>
  <c r="AO49"/>
  <c r="AO50"/>
  <c r="AO51"/>
  <c r="AB32"/>
  <c r="AB48"/>
  <c r="AB43"/>
  <c r="AB44"/>
  <c r="AA43"/>
  <c r="AA44"/>
  <c r="Z44"/>
  <c r="L46"/>
  <c r="L45"/>
  <c r="L44"/>
  <c r="L47"/>
  <c r="L51"/>
  <c r="L48"/>
  <c r="AB35"/>
  <c r="AB34"/>
  <c r="AB33"/>
  <c r="AA35"/>
  <c r="AA34"/>
  <c r="AA33"/>
  <c r="AA32"/>
  <c r="L33"/>
  <c r="O33"/>
  <c r="L34"/>
  <c r="O34"/>
  <c r="L35"/>
  <c r="O35"/>
  <c r="L32"/>
  <c r="O32"/>
  <c r="L43"/>
  <c r="O43"/>
  <c r="O21"/>
  <c r="O22"/>
  <c r="O23"/>
  <c r="O24"/>
  <c r="O25"/>
  <c r="O26"/>
  <c r="K33"/>
  <c r="N33"/>
  <c r="K34"/>
  <c r="N34"/>
  <c r="K35"/>
  <c r="N35"/>
  <c r="K32"/>
  <c r="N32"/>
  <c r="N21"/>
  <c r="N22"/>
  <c r="N23"/>
  <c r="N24"/>
  <c r="N25"/>
  <c r="N26"/>
  <c r="I43"/>
  <c r="M43"/>
  <c r="I33"/>
  <c r="M33"/>
  <c r="I34"/>
  <c r="M34"/>
  <c r="I35"/>
  <c r="M35"/>
  <c r="I32"/>
  <c r="M32"/>
  <c r="K43"/>
  <c r="M21"/>
  <c r="M22"/>
  <c r="M23"/>
  <c r="M24"/>
  <c r="M25"/>
  <c r="M26"/>
  <c r="P38"/>
  <c r="P44"/>
  <c r="M44"/>
  <c r="P42"/>
  <c r="P45"/>
  <c r="M45"/>
  <c r="P47"/>
  <c r="P46"/>
  <c r="M46"/>
  <c r="M47"/>
  <c r="P48"/>
  <c r="M48"/>
  <c r="P49"/>
  <c r="M49"/>
  <c r="P50"/>
  <c r="M50"/>
  <c r="P51"/>
  <c r="M51"/>
  <c r="AB49"/>
  <c r="AB50"/>
  <c r="AB51"/>
  <c r="AA50"/>
  <c r="AA49"/>
  <c r="AA48"/>
  <c r="AA51"/>
  <c r="R46"/>
  <c r="R50"/>
  <c r="R51"/>
  <c r="R37"/>
  <c r="R49"/>
  <c r="R42"/>
  <c r="R48"/>
  <c r="O44"/>
  <c r="O45"/>
  <c r="O46"/>
  <c r="O47"/>
  <c r="O48"/>
  <c r="L49"/>
  <c r="O49"/>
  <c r="L50"/>
  <c r="O50"/>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P6"/>
  <c r="M6"/>
  <c r="O6"/>
  <c r="N6"/>
  <c r="M8"/>
  <c r="M28"/>
  <c r="M29"/>
  <c r="M30"/>
  <c r="M31"/>
  <c r="I9"/>
  <c r="M9"/>
  <c r="M10"/>
  <c r="M12"/>
  <c r="M13"/>
  <c r="M14"/>
  <c r="M15"/>
  <c r="M16"/>
  <c r="M17"/>
  <c r="M18"/>
  <c r="M19"/>
  <c r="M7"/>
  <c r="M5"/>
  <c r="M4"/>
  <c r="N31"/>
  <c r="O10"/>
  <c r="N10"/>
  <c r="O5"/>
  <c r="O7"/>
  <c r="O8"/>
  <c r="O9"/>
  <c r="O12"/>
  <c r="O13"/>
  <c r="O14"/>
  <c r="O15"/>
  <c r="O16"/>
  <c r="O17"/>
  <c r="O18"/>
  <c r="O19"/>
  <c r="O28"/>
  <c r="O29"/>
  <c r="O30"/>
  <c r="O4"/>
  <c r="N5"/>
  <c r="N7"/>
  <c r="N8"/>
  <c r="N9"/>
  <c r="N13"/>
  <c r="N14"/>
  <c r="N15"/>
  <c r="N16"/>
  <c r="N17"/>
  <c r="N18"/>
  <c r="N19"/>
  <c r="N28"/>
  <c r="N29"/>
  <c r="N30"/>
  <c r="N4"/>
  <c r="AO4"/>
</calcChain>
</file>

<file path=xl/sharedStrings.xml><?xml version="1.0" encoding="utf-8"?>
<sst xmlns="http://schemas.openxmlformats.org/spreadsheetml/2006/main" count="211" uniqueCount="157">
  <si>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</si>
  <si>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</si>
  <si>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</si>
  <si>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</si>
  <si>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</si>
  <si>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</si>
  <si>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</si>
  <si>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</si>
  <si>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</si>
  <si>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</si>
  <si>
    <t>ReEDs Sheet, 75 CapEx of non-cogen</t>
    <phoneticPr fontId="3" type="noConversion"/>
  </si>
  <si>
    <t>Geothermal_EP</t>
    <phoneticPr fontId="3" type="noConversion"/>
  </si>
  <si>
    <t>Gas_Internal_Combustion_Engine_Cogen_CCS_EP</t>
    <phoneticPr fontId="3" type="noConversion"/>
  </si>
  <si>
    <t>Gas_Internal_Combustion_Engine_Cogen_EP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</si>
  <si>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</si>
  <si>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</si>
  <si>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</si>
  <si>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</si>
  <si>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</si>
  <si>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</si>
  <si>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</si>
  <si>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</si>
  <si>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</si>
  <si>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</si>
  <si>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</si>
  <si>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</si>
  <si>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</si>
  <si>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</si>
  <si>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</si>
  <si>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</si>
  <si>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</si>
  <si>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</si>
  <si>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</si>
  <si>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</si>
  <si>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</si>
  <si>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</si>
  <si>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</si>
  <si>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</si>
  <si>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</si>
  <si>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</si>
  <si>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</si>
  <si>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</si>
  <si>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</si>
  <si>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</si>
  <si>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</si>
  <si>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</si>
  <si>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competes_for_space</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</si>
  <si>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</si>
  <si>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</si>
  <si>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</si>
  <si>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</si>
  <si>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</si>
  <si>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</si>
  <si>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</si>
  <si>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</si>
  <si>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</si>
  <si>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</si>
  <si>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</si>
  <si>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</si>
  <si>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</si>
  <si>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</si>
  <si>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</si>
  <si>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</si>
  <si>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</si>
  <si>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construction_time_years</t>
    <phoneticPr fontId="3" type="noConversion"/>
  </si>
  <si>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</si>
  <si>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</si>
  <si>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</si>
  <si>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</si>
  <si>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</si>
  <si>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</si>
  <si>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</si>
  <si>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</si>
  <si>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</si>
  <si>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</si>
  <si>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</si>
  <si>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</si>
  <si>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</si>
  <si>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</si>
  <si>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</si>
  <si>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</si>
  <si>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</si>
  <si>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</si>
  <si>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</si>
  <si>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</si>
  <si>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</si>
  <si>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</si>
  <si>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</si>
  <si>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</si>
  <si>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</si>
  <si>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</si>
  <si>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Gas_Internal_Combustion_Engine_EP</t>
    <phoneticPr fontId="3" type="noConversion"/>
  </si>
  <si>
    <t>Gas</t>
    <phoneticPr fontId="3" type="noConversion"/>
  </si>
  <si>
    <t>ReEDs Sheet, storage effiency from Samir Succar and Robert H. Williams: Compressed Air Energy Storage: Theory, Resources, And Applications For Wind Power, p. 39</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</si>
  <si>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</si>
  <si>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</si>
  <si>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</si>
  <si>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</si>
  <si>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</si>
  <si>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</si>
  <si>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</si>
  <si>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</si>
  <si>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</si>
  <si>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</si>
  <si>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</si>
  <si>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</si>
  <si>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Gas_Steam_Turbine_Cogen_EP</t>
    <phoneticPr fontId="3" type="noConversion"/>
  </si>
  <si>
    <t>CapEx from SAM with Solar Field area = 600000m^2, construction cost mulitplier and yearly cost fraction from ReEDs sheet, cost declination rate and fixed OM from Black and Veach on ReEDs sheet.  Most places put VarOM at 0, so this was done here</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</si>
  <si>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Black and Veach ReEDs sheet.  Most places put VarOM at 0, so this was done here</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</si>
  <si>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</si>
  <si>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</si>
  <si>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</si>
  <si>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</si>
  <si>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</si>
  <si>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</si>
  <si>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interest_between_price_year_and_cost_year</t>
    <phoneticPr fontId="3" type="noConversion"/>
  </si>
  <si>
    <t>Residential_PV</t>
    <phoneticPr fontId="3" type="noConversion"/>
  </si>
  <si>
    <t>EIA, 75% CapEx of non-cogen, construction time, lifetime, outage rates assumed to be equal to gas combustion turbine</t>
    <phoneticPr fontId="3" type="noConversion"/>
  </si>
  <si>
    <t>ReEDs Sheet, took OGS (Oil Gas Steam) values for all but costs:  costs from Biomass_Steam_Turbine</t>
    <phoneticPr fontId="3" type="noConversion"/>
  </si>
  <si>
    <t>Bio_Liquid</t>
    <phoneticPr fontId="3" type="noConversion"/>
  </si>
  <si>
    <t>ReEDs Sheet, took OGS (Oil Gas Steam) values for all but costs:  costs from Biomass_Steam_Turbine, 75% of capex for cogen</t>
    <phoneticPr fontId="3" type="noConversion"/>
  </si>
  <si>
    <t>Bio_Solid</t>
    <phoneticPr fontId="3" type="noConversion"/>
  </si>
  <si>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</si>
  <si>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</si>
  <si>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</si>
  <si>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</si>
  <si>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</si>
  <si>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</si>
  <si>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</si>
  <si>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</si>
  <si>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</si>
  <si>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ReEDs Sheet, also new wind params used for fixed O+M, forced outage rate</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</si>
  <si>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</si>
  <si>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</si>
  <si>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</si>
  <si>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</si>
  <si>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</si>
  <si>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</si>
  <si>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</si>
  <si>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</si>
  <si>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</si>
  <si>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</si>
  <si>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</si>
  <si>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Geothermal</t>
  </si>
  <si>
    <t>DistillateFuelOil_Internal_Combustion_Engine_EP</t>
  </si>
  <si>
    <t>DistillateFuelOil_Combustion_Turbine_EP</t>
    <phoneticPr fontId="3" type="noConversion"/>
  </si>
  <si>
    <t>DistillateFuelOil</t>
  </si>
  <si>
    <t>Bio_Gas_Internal_Combustion_Engine_EP</t>
  </si>
  <si>
    <t>Bio_Gas_Internal_Combustion_Engine_Cogen_EP</t>
  </si>
  <si>
    <t>Bio_Gas_Steam_Turbine_EP</t>
  </si>
  <si>
    <t>Bio_Liquid_Steam_Turbine_Cogen_EP</t>
  </si>
  <si>
    <t>Bio_Solid_Steam_Turbine_EP</t>
  </si>
  <si>
    <t>Bio_Solid_Steam_Turbine_Cogen_EP</t>
  </si>
  <si>
    <t>EIA, cost declination rate, construction time, lifetime, outage rates assumed to be equal to gas combustion turbine</t>
    <phoneticPr fontId="3" type="noConversion"/>
  </si>
  <si>
    <t>EIA, construction time, lifetime, outage rates assumed to be equal to gas combustion turbine</t>
    <phoneticPr fontId="3" type="noConversion"/>
  </si>
  <si>
    <t>CCGT_Cogen_CCS_EP</t>
    <phoneticPr fontId="3" type="noConversion"/>
  </si>
  <si>
    <t>Coal_CCS</t>
    <phoneticPr fontId="3" type="noConversion"/>
  </si>
</sst>
</file>

<file path=xl/styles.xml><?xml version="1.0" encoding="utf-8"?>
<styleSheet xmlns="http://schemas.openxmlformats.org/spreadsheetml/2006/main">
  <numFmts count="2">
    <numFmt numFmtId="8" formatCode="&quot;$&quot;#,##0.00_);[Red]\(&quot;$&quot;#,##0.00\)"/>
    <numFmt numFmtId="164"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P101"/>
  <sheetViews>
    <sheetView topLeftCell="A3" workbookViewId="0">
      <pane xSplit="2" topLeftCell="AJ1" activePane="topRight" state="frozen"/>
      <selection pane="topRight" activeCell="AJ54" sqref="AJ54"/>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8.140625" style="33" customWidth="1"/>
    <col min="37" max="37" width="10.7109375" style="27"/>
    <col min="38" max="38" width="10.7109375" style="15"/>
    <col min="39" max="40" width="10.7109375" style="27"/>
    <col min="41" max="41" width="23.140625" customWidth="1"/>
  </cols>
  <sheetData>
    <row r="1" spans="1:42" s="33" customFormat="1">
      <c r="A1" s="34" t="s">
        <v>80</v>
      </c>
    </row>
    <row r="2" spans="1:42" s="33" customFormat="1"/>
    <row r="3" spans="1:42">
      <c r="A3" s="5" t="s">
        <v>51</v>
      </c>
      <c r="B3" t="s">
        <v>24</v>
      </c>
      <c r="C3" s="5" t="s">
        <v>113</v>
      </c>
      <c r="D3" t="s">
        <v>128</v>
      </c>
      <c r="E3" t="s">
        <v>34</v>
      </c>
      <c r="F3" t="s">
        <v>30</v>
      </c>
      <c r="G3" s="11" t="s">
        <v>115</v>
      </c>
      <c r="H3" t="s">
        <v>31</v>
      </c>
      <c r="I3" t="s">
        <v>61</v>
      </c>
      <c r="J3" t="s">
        <v>42</v>
      </c>
      <c r="K3" t="s">
        <v>43</v>
      </c>
      <c r="L3" t="s">
        <v>44</v>
      </c>
      <c r="M3" t="s">
        <v>105</v>
      </c>
      <c r="N3" t="s">
        <v>125</v>
      </c>
      <c r="O3" t="s">
        <v>22</v>
      </c>
      <c r="P3" t="s">
        <v>25</v>
      </c>
      <c r="Q3" t="s">
        <v>33</v>
      </c>
      <c r="R3" t="s">
        <v>126</v>
      </c>
      <c r="S3" t="s">
        <v>64</v>
      </c>
      <c r="T3" s="5" t="s">
        <v>136</v>
      </c>
      <c r="U3" s="5" t="s">
        <v>137</v>
      </c>
      <c r="V3" s="5" t="s">
        <v>138</v>
      </c>
      <c r="W3" s="5" t="s">
        <v>122</v>
      </c>
      <c r="X3" s="5" t="s">
        <v>123</v>
      </c>
      <c r="Y3" s="5" t="s">
        <v>124</v>
      </c>
      <c r="Z3" s="5" t="s">
        <v>52</v>
      </c>
      <c r="AA3" t="s">
        <v>78</v>
      </c>
      <c r="AB3" t="s">
        <v>79</v>
      </c>
      <c r="AC3" t="s">
        <v>26</v>
      </c>
      <c r="AD3" t="s">
        <v>27</v>
      </c>
      <c r="AE3" t="s">
        <v>28</v>
      </c>
      <c r="AF3" s="33" t="s">
        <v>81</v>
      </c>
      <c r="AG3" s="33" t="s">
        <v>82</v>
      </c>
      <c r="AH3" t="s">
        <v>29</v>
      </c>
      <c r="AI3" t="s">
        <v>77</v>
      </c>
      <c r="AJ3" s="33" t="s">
        <v>46</v>
      </c>
      <c r="AK3" s="27" t="s">
        <v>19</v>
      </c>
      <c r="AL3" s="15" t="s">
        <v>133</v>
      </c>
      <c r="AM3" t="s">
        <v>17</v>
      </c>
      <c r="AN3" t="s">
        <v>18</v>
      </c>
      <c r="AO3" s="12" t="s">
        <v>142</v>
      </c>
      <c r="AP3" t="s">
        <v>50</v>
      </c>
    </row>
    <row r="4" spans="1:42">
      <c r="A4" s="5">
        <v>1</v>
      </c>
      <c r="B4" t="s">
        <v>95</v>
      </c>
      <c r="C4" s="5">
        <v>2007</v>
      </c>
      <c r="D4">
        <v>2010</v>
      </c>
      <c r="E4" t="s">
        <v>35</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33">
        <v>0</v>
      </c>
      <c r="AK4" s="27">
        <v>0</v>
      </c>
      <c r="AL4" s="15">
        <v>0</v>
      </c>
      <c r="AM4">
        <v>0</v>
      </c>
      <c r="AN4">
        <v>0</v>
      </c>
      <c r="AO4" t="str">
        <f>B4</f>
        <v>CCGT</v>
      </c>
      <c r="AP4" t="s">
        <v>96</v>
      </c>
    </row>
    <row r="5" spans="1:42">
      <c r="A5" s="5">
        <v>2</v>
      </c>
      <c r="B5" t="s">
        <v>97</v>
      </c>
      <c r="C5" s="5">
        <v>2007</v>
      </c>
      <c r="D5" s="5">
        <v>2010</v>
      </c>
      <c r="E5" t="s">
        <v>35</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33">
        <v>0</v>
      </c>
      <c r="AK5" s="27">
        <v>0</v>
      </c>
      <c r="AL5" s="15">
        <v>0</v>
      </c>
      <c r="AM5">
        <v>0</v>
      </c>
      <c r="AN5">
        <v>0</v>
      </c>
      <c r="AO5" s="33" t="str">
        <f t="shared" ref="AO5:AO53" si="3">B5</f>
        <v>Gas_Combustion_Turbine</v>
      </c>
      <c r="AP5" t="s">
        <v>96</v>
      </c>
    </row>
    <row r="6" spans="1:42" s="22" customFormat="1">
      <c r="A6" s="22">
        <v>3</v>
      </c>
      <c r="B6" s="22" t="s">
        <v>3</v>
      </c>
      <c r="C6" s="22">
        <v>2007</v>
      </c>
      <c r="D6" s="22">
        <v>2010</v>
      </c>
      <c r="E6" s="22" t="s">
        <v>4</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33">
        <v>1</v>
      </c>
      <c r="AK6" s="27">
        <v>0</v>
      </c>
      <c r="AL6" s="22">
        <v>0</v>
      </c>
      <c r="AM6">
        <v>0</v>
      </c>
      <c r="AN6">
        <v>0</v>
      </c>
      <c r="AO6" s="33" t="str">
        <f t="shared" si="3"/>
        <v>Concentrating_PV</v>
      </c>
      <c r="AP6" s="22" t="s">
        <v>8</v>
      </c>
    </row>
    <row r="7" spans="1:42">
      <c r="A7" s="5">
        <v>4</v>
      </c>
      <c r="B7" t="s">
        <v>40</v>
      </c>
      <c r="C7" s="5">
        <v>2007</v>
      </c>
      <c r="D7" s="5">
        <v>2010</v>
      </c>
      <c r="E7" t="s">
        <v>112</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33">
        <v>0</v>
      </c>
      <c r="AK7" s="27">
        <v>0</v>
      </c>
      <c r="AL7" s="15">
        <v>0</v>
      </c>
      <c r="AM7">
        <v>0</v>
      </c>
      <c r="AN7">
        <v>0</v>
      </c>
      <c r="AO7" s="33" t="str">
        <f t="shared" si="3"/>
        <v>Wind</v>
      </c>
      <c r="AP7" t="s">
        <v>23</v>
      </c>
    </row>
    <row r="8" spans="1:42">
      <c r="A8" s="5">
        <v>5</v>
      </c>
      <c r="B8" t="s">
        <v>134</v>
      </c>
      <c r="C8" s="5">
        <v>2007</v>
      </c>
      <c r="D8" s="5">
        <v>2010</v>
      </c>
      <c r="E8" t="s">
        <v>112</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33">
        <v>0</v>
      </c>
      <c r="AK8" s="27">
        <v>0</v>
      </c>
      <c r="AL8" s="15">
        <v>0</v>
      </c>
      <c r="AM8">
        <v>0</v>
      </c>
      <c r="AN8">
        <v>0</v>
      </c>
      <c r="AO8" s="33" t="str">
        <f t="shared" si="3"/>
        <v>Offshore_Wind</v>
      </c>
      <c r="AP8" t="s">
        <v>0</v>
      </c>
    </row>
    <row r="9" spans="1:42">
      <c r="A9" s="5">
        <v>6</v>
      </c>
      <c r="B9" s="11" t="s">
        <v>116</v>
      </c>
      <c r="C9" s="5">
        <v>2007</v>
      </c>
      <c r="D9" s="5">
        <v>2010</v>
      </c>
      <c r="E9" t="s">
        <v>53</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33">
        <v>0</v>
      </c>
      <c r="AK9" s="27">
        <v>0</v>
      </c>
      <c r="AL9" s="15">
        <v>0</v>
      </c>
      <c r="AM9">
        <v>0</v>
      </c>
      <c r="AN9">
        <v>0</v>
      </c>
      <c r="AO9" s="33" t="str">
        <f t="shared" si="3"/>
        <v>Residential_PV</v>
      </c>
      <c r="AP9" t="s">
        <v>60</v>
      </c>
    </row>
    <row r="10" spans="1:42" s="11" customFormat="1">
      <c r="A10" s="11">
        <v>7</v>
      </c>
      <c r="B10" s="11" t="s">
        <v>39</v>
      </c>
      <c r="C10" s="11">
        <v>2007</v>
      </c>
      <c r="D10" s="11">
        <v>2012</v>
      </c>
      <c r="E10" s="11" t="s">
        <v>62</v>
      </c>
      <c r="F10" s="11">
        <v>2010</v>
      </c>
      <c r="G10" s="11">
        <v>0.96499999999999997</v>
      </c>
      <c r="H10" s="11">
        <v>2010</v>
      </c>
      <c r="I10" s="11">
        <v>6821000</v>
      </c>
      <c r="J10" s="11">
        <v>1.05</v>
      </c>
      <c r="K10" s="11">
        <v>49906</v>
      </c>
      <c r="L10" s="11">
        <v>0</v>
      </c>
      <c r="M10" s="21">
        <f t="shared" si="0"/>
        <v>7098171.79151126</v>
      </c>
      <c r="N10" s="11">
        <f t="shared" ref="N10" si="4">K10*G10</f>
        <v>48159.29</v>
      </c>
      <c r="O10" s="11">
        <f t="shared" ref="O10" si="5">L10*G10</f>
        <v>0</v>
      </c>
      <c r="P10" s="11">
        <v>-8.8500000000000002E-3</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33">
        <v>1</v>
      </c>
      <c r="AK10" s="27">
        <v>0</v>
      </c>
      <c r="AL10" s="15">
        <v>0</v>
      </c>
      <c r="AM10">
        <v>0</v>
      </c>
      <c r="AN10">
        <v>0</v>
      </c>
      <c r="AO10" s="33" t="str">
        <f t="shared" si="3"/>
        <v>CSP_Trough_6h_Storage</v>
      </c>
      <c r="AP10" s="33" t="s">
        <v>108</v>
      </c>
    </row>
    <row r="11" spans="1:42">
      <c r="A11" s="5">
        <v>8</v>
      </c>
      <c r="B11" t="s">
        <v>135</v>
      </c>
      <c r="C11" s="5">
        <v>2007</v>
      </c>
      <c r="D11" s="5">
        <v>2010</v>
      </c>
      <c r="E11" t="s">
        <v>54</v>
      </c>
      <c r="F11">
        <v>2007</v>
      </c>
      <c r="G11" s="11">
        <v>1</v>
      </c>
      <c r="H11">
        <v>2008</v>
      </c>
      <c r="I11">
        <v>2377000</v>
      </c>
      <c r="J11">
        <v>1.07</v>
      </c>
      <c r="K11">
        <v>114250</v>
      </c>
      <c r="L11">
        <v>0.01</v>
      </c>
      <c r="M11" s="21">
        <f>I11*J11*G11/(1+P11)^(H11-2007)</f>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33">
        <v>1</v>
      </c>
      <c r="AK11" s="27">
        <v>0</v>
      </c>
      <c r="AL11" s="15">
        <v>0</v>
      </c>
      <c r="AM11">
        <v>0</v>
      </c>
      <c r="AN11">
        <v>0</v>
      </c>
      <c r="AO11" s="33" t="str">
        <f t="shared" si="3"/>
        <v>Bio_Gas</v>
      </c>
      <c r="AP11" s="33" t="s">
        <v>153</v>
      </c>
    </row>
    <row r="12" spans="1:42">
      <c r="A12" s="5">
        <v>9</v>
      </c>
      <c r="B12" t="s">
        <v>68</v>
      </c>
      <c r="C12" s="5">
        <v>2007</v>
      </c>
      <c r="D12" s="5">
        <v>2010</v>
      </c>
      <c r="E12" t="s">
        <v>63</v>
      </c>
      <c r="F12">
        <v>2004</v>
      </c>
      <c r="G12" s="11">
        <v>1.0980000000000001</v>
      </c>
      <c r="H12">
        <v>2010</v>
      </c>
      <c r="I12">
        <v>2617450</v>
      </c>
      <c r="J12">
        <v>1.1000000000000001</v>
      </c>
      <c r="K12">
        <v>66626</v>
      </c>
      <c r="L12">
        <v>9.5180000000000007</v>
      </c>
      <c r="M12" s="21">
        <f t="shared" si="0"/>
        <v>3214097.5753843598</v>
      </c>
      <c r="N12" s="11">
        <f>K12*G12</f>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33">
        <v>1</v>
      </c>
      <c r="AK12" s="27">
        <v>0</v>
      </c>
      <c r="AL12" s="15">
        <v>0</v>
      </c>
      <c r="AM12">
        <v>0</v>
      </c>
      <c r="AN12">
        <v>0</v>
      </c>
      <c r="AO12" s="33" t="str">
        <f t="shared" si="3"/>
        <v>Biomass_Steam_Turbine</v>
      </c>
      <c r="AP12" t="s">
        <v>73</v>
      </c>
    </row>
    <row r="13" spans="1:42">
      <c r="A13" s="5">
        <v>10</v>
      </c>
      <c r="B13" t="s">
        <v>74</v>
      </c>
      <c r="C13" s="5">
        <v>2007</v>
      </c>
      <c r="D13" s="5">
        <v>2012</v>
      </c>
      <c r="E13" t="s">
        <v>63</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33">
        <v>1</v>
      </c>
      <c r="AK13" s="27">
        <v>0</v>
      </c>
      <c r="AL13" s="15">
        <v>0</v>
      </c>
      <c r="AM13">
        <v>0</v>
      </c>
      <c r="AN13">
        <v>0</v>
      </c>
      <c r="AO13" s="33" t="str">
        <f t="shared" si="3"/>
        <v>Biomass_IGCC</v>
      </c>
      <c r="AP13" t="s">
        <v>75</v>
      </c>
    </row>
    <row r="14" spans="1:42">
      <c r="A14" s="5">
        <v>11</v>
      </c>
      <c r="B14" t="s">
        <v>76</v>
      </c>
      <c r="C14" s="5">
        <v>2007</v>
      </c>
      <c r="D14" s="5">
        <v>2010</v>
      </c>
      <c r="E14" t="s">
        <v>20</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33">
        <v>0</v>
      </c>
      <c r="AK14" s="27">
        <v>0</v>
      </c>
      <c r="AL14" s="15">
        <v>0</v>
      </c>
      <c r="AM14">
        <v>0</v>
      </c>
      <c r="AN14">
        <v>0</v>
      </c>
      <c r="AO14" s="33" t="str">
        <f t="shared" si="3"/>
        <v>Coal_IGCC</v>
      </c>
      <c r="AP14" t="s">
        <v>55</v>
      </c>
    </row>
    <row r="15" spans="1:42">
      <c r="A15" s="5">
        <v>12</v>
      </c>
      <c r="B15" t="s">
        <v>56</v>
      </c>
      <c r="C15" s="5">
        <v>2007</v>
      </c>
      <c r="D15" s="5">
        <v>2010</v>
      </c>
      <c r="E15" t="s">
        <v>20</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33">
        <v>0</v>
      </c>
      <c r="AK15" s="27">
        <v>0</v>
      </c>
      <c r="AL15" s="15">
        <v>0</v>
      </c>
      <c r="AM15">
        <v>0</v>
      </c>
      <c r="AN15">
        <v>0</v>
      </c>
      <c r="AO15" s="33" t="str">
        <f t="shared" si="3"/>
        <v>Coal_Steam_Turbine</v>
      </c>
      <c r="AP15" t="s">
        <v>55</v>
      </c>
    </row>
    <row r="16" spans="1:42">
      <c r="A16" s="5">
        <v>13</v>
      </c>
      <c r="B16" t="s">
        <v>57</v>
      </c>
      <c r="C16" s="5">
        <v>2007</v>
      </c>
      <c r="D16" s="5">
        <v>2010</v>
      </c>
      <c r="E16" t="s">
        <v>21</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33">
        <v>0</v>
      </c>
      <c r="AK16" s="27">
        <v>0</v>
      </c>
      <c r="AL16" s="15">
        <v>0</v>
      </c>
      <c r="AM16">
        <v>0</v>
      </c>
      <c r="AN16">
        <v>0</v>
      </c>
      <c r="AO16" s="33" t="str">
        <f t="shared" si="3"/>
        <v>Nuclear</v>
      </c>
      <c r="AP16" t="s">
        <v>94</v>
      </c>
    </row>
    <row r="17" spans="1:42">
      <c r="A17" s="5">
        <v>14</v>
      </c>
      <c r="B17" t="s">
        <v>143</v>
      </c>
      <c r="C17" s="5">
        <v>2007</v>
      </c>
      <c r="D17" s="5">
        <v>2010</v>
      </c>
      <c r="E17" t="s">
        <v>47</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33">
        <v>0</v>
      </c>
      <c r="AK17" s="27">
        <v>0</v>
      </c>
      <c r="AL17" s="15">
        <v>0</v>
      </c>
      <c r="AM17">
        <v>0</v>
      </c>
      <c r="AN17">
        <v>0</v>
      </c>
      <c r="AO17" s="33" t="str">
        <f t="shared" si="3"/>
        <v>Geothermal</v>
      </c>
      <c r="AP17" t="s">
        <v>132</v>
      </c>
    </row>
    <row r="18" spans="1:42">
      <c r="A18" s="5">
        <v>15</v>
      </c>
      <c r="B18" s="5" t="s">
        <v>69</v>
      </c>
      <c r="C18" s="5">
        <v>2007</v>
      </c>
      <c r="D18" s="5">
        <v>2010</v>
      </c>
      <c r="E18" s="5" t="s">
        <v>71</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33">
        <v>0</v>
      </c>
      <c r="AK18" s="27">
        <v>0</v>
      </c>
      <c r="AL18" s="15">
        <v>0</v>
      </c>
      <c r="AM18">
        <v>0</v>
      </c>
      <c r="AN18">
        <v>0</v>
      </c>
      <c r="AO18" s="33" t="str">
        <f t="shared" si="3"/>
        <v>Hydro_NonPumped</v>
      </c>
      <c r="AP18" s="5" t="s">
        <v>96</v>
      </c>
    </row>
    <row r="19" spans="1:42">
      <c r="A19" s="5">
        <v>16</v>
      </c>
      <c r="B19" s="5" t="s">
        <v>70</v>
      </c>
      <c r="C19" s="5">
        <v>2007</v>
      </c>
      <c r="D19" s="5">
        <v>2010</v>
      </c>
      <c r="E19" s="5" t="s">
        <v>72</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33">
        <v>0</v>
      </c>
      <c r="AK19" s="27">
        <v>0</v>
      </c>
      <c r="AL19" s="15">
        <v>1</v>
      </c>
      <c r="AM19">
        <v>0.74</v>
      </c>
      <c r="AN19">
        <v>1</v>
      </c>
      <c r="AO19" s="33" t="str">
        <f t="shared" si="3"/>
        <v>Hydro_Pumped</v>
      </c>
      <c r="AP19" s="33" t="s">
        <v>93</v>
      </c>
    </row>
    <row r="20" spans="1:42" s="18" customFormat="1">
      <c r="A20" s="18">
        <v>17</v>
      </c>
      <c r="B20" s="18" t="s">
        <v>111</v>
      </c>
      <c r="C20" s="18">
        <v>2007</v>
      </c>
      <c r="D20" s="18">
        <v>2000</v>
      </c>
      <c r="E20" s="18" t="s">
        <v>59</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33">
        <v>0</v>
      </c>
      <c r="AK20" s="27">
        <v>0</v>
      </c>
      <c r="AL20" s="18">
        <v>0</v>
      </c>
      <c r="AM20">
        <v>0</v>
      </c>
      <c r="AN20">
        <v>0</v>
      </c>
      <c r="AO20" s="33" t="str">
        <f t="shared" si="3"/>
        <v>Gas_Combustion_Turbine_EP</v>
      </c>
      <c r="AP20" s="33" t="s">
        <v>96</v>
      </c>
    </row>
    <row r="21" spans="1:42" s="5" customFormat="1">
      <c r="A21">
        <v>18</v>
      </c>
      <c r="B21" s="17" t="s">
        <v>65</v>
      </c>
      <c r="C21">
        <v>2007</v>
      </c>
      <c r="D21" s="33">
        <v>2000</v>
      </c>
      <c r="E21" t="s">
        <v>15</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33">
        <v>0</v>
      </c>
      <c r="AK21" s="27">
        <v>0</v>
      </c>
      <c r="AL21" s="15">
        <v>0</v>
      </c>
      <c r="AM21">
        <v>0</v>
      </c>
      <c r="AN21">
        <v>0</v>
      </c>
      <c r="AO21" s="33" t="str">
        <f t="shared" si="3"/>
        <v>Coal_Steam_Turbine_EP</v>
      </c>
      <c r="AP21" s="33" t="s">
        <v>83</v>
      </c>
    </row>
    <row r="22" spans="1:42" s="5" customFormat="1">
      <c r="A22">
        <v>19</v>
      </c>
      <c r="B22" s="17" t="s">
        <v>66</v>
      </c>
      <c r="C22" s="33">
        <v>2007</v>
      </c>
      <c r="D22" s="33">
        <v>2000</v>
      </c>
      <c r="E22" t="s">
        <v>114</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33">
        <v>0</v>
      </c>
      <c r="AK22" s="27">
        <v>0</v>
      </c>
      <c r="AL22" s="15">
        <v>0</v>
      </c>
      <c r="AM22">
        <v>0</v>
      </c>
      <c r="AN22">
        <v>0</v>
      </c>
      <c r="AO22" s="33" t="str">
        <f t="shared" si="3"/>
        <v>Gas_Steam_Turbine_EP</v>
      </c>
      <c r="AP22" s="33" t="s">
        <v>84</v>
      </c>
    </row>
    <row r="23" spans="1:42" s="5" customFormat="1">
      <c r="A23">
        <v>20</v>
      </c>
      <c r="B23" s="18" t="s">
        <v>110</v>
      </c>
      <c r="C23" s="33">
        <v>2007</v>
      </c>
      <c r="D23" s="33">
        <v>2000</v>
      </c>
      <c r="E23" t="s">
        <v>114</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33">
        <v>0</v>
      </c>
      <c r="AK23" s="27">
        <v>0</v>
      </c>
      <c r="AL23" s="15">
        <v>0</v>
      </c>
      <c r="AM23">
        <v>0</v>
      </c>
      <c r="AN23">
        <v>0</v>
      </c>
      <c r="AO23" s="33" t="str">
        <f t="shared" si="3"/>
        <v>CCGT_EP</v>
      </c>
      <c r="AP23" s="33" t="s">
        <v>96</v>
      </c>
    </row>
    <row r="24" spans="1:42" s="5" customFormat="1">
      <c r="A24" s="33">
        <v>21</v>
      </c>
      <c r="B24" s="33" t="s">
        <v>11</v>
      </c>
      <c r="C24" s="33">
        <v>2007</v>
      </c>
      <c r="D24" s="33">
        <v>2000</v>
      </c>
      <c r="E24" t="s">
        <v>143</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33">
        <v>0</v>
      </c>
      <c r="AK24" s="27">
        <v>0</v>
      </c>
      <c r="AL24" s="15">
        <v>0</v>
      </c>
      <c r="AM24">
        <v>0</v>
      </c>
      <c r="AN24">
        <v>0</v>
      </c>
      <c r="AO24" s="33" t="str">
        <f t="shared" si="3"/>
        <v>Geothermal_EP</v>
      </c>
      <c r="AP24" s="33" t="s">
        <v>96</v>
      </c>
    </row>
    <row r="25" spans="1:42" s="5" customFormat="1">
      <c r="A25">
        <v>22</v>
      </c>
      <c r="B25" s="17" t="s">
        <v>45</v>
      </c>
      <c r="C25" s="33">
        <v>2007</v>
      </c>
      <c r="D25" s="33">
        <v>2000</v>
      </c>
      <c r="E25" t="s">
        <v>16</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33">
        <v>0</v>
      </c>
      <c r="AK25" s="27">
        <v>0</v>
      </c>
      <c r="AL25" s="15">
        <v>0</v>
      </c>
      <c r="AM25">
        <v>0</v>
      </c>
      <c r="AN25">
        <v>0</v>
      </c>
      <c r="AO25" s="33" t="str">
        <f t="shared" si="3"/>
        <v>Nuclear_EP</v>
      </c>
      <c r="AP25" s="33" t="s">
        <v>85</v>
      </c>
    </row>
    <row r="26" spans="1:42" s="18" customFormat="1">
      <c r="A26" s="18">
        <v>23</v>
      </c>
      <c r="B26" s="18" t="s">
        <v>58</v>
      </c>
      <c r="C26" s="33">
        <v>2007</v>
      </c>
      <c r="D26" s="33">
        <v>2000</v>
      </c>
      <c r="E26" s="18" t="s">
        <v>86</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33">
        <v>0</v>
      </c>
      <c r="AK26" s="27">
        <v>0</v>
      </c>
      <c r="AL26" s="18">
        <v>0</v>
      </c>
      <c r="AM26">
        <v>0</v>
      </c>
      <c r="AN26">
        <v>0</v>
      </c>
      <c r="AO26" s="33" t="str">
        <f t="shared" si="3"/>
        <v>Wind_EP</v>
      </c>
      <c r="AP26" s="33" t="s">
        <v>131</v>
      </c>
    </row>
    <row r="27" spans="1:42" s="33" customFormat="1">
      <c r="A27" s="33">
        <v>24</v>
      </c>
      <c r="B27" s="33" t="s">
        <v>91</v>
      </c>
      <c r="C27" s="33">
        <v>2007</v>
      </c>
      <c r="D27" s="33">
        <v>2000</v>
      </c>
      <c r="E27" s="33" t="s">
        <v>92</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v>0</v>
      </c>
      <c r="AO27" s="33" t="str">
        <f t="shared" si="3"/>
        <v>Gas_Internal_Combustion_Engine_EP</v>
      </c>
      <c r="AP27" s="33" t="s">
        <v>96</v>
      </c>
    </row>
    <row r="28" spans="1:42" s="8" customFormat="1">
      <c r="A28" s="8">
        <v>25</v>
      </c>
      <c r="B28" s="13" t="s">
        <v>127</v>
      </c>
      <c r="C28" s="8">
        <v>2007</v>
      </c>
      <c r="D28" s="8">
        <v>2010</v>
      </c>
      <c r="E28" s="8" t="s">
        <v>62</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33">
        <v>0</v>
      </c>
      <c r="AK28" s="27">
        <v>0</v>
      </c>
      <c r="AL28" s="15">
        <v>0</v>
      </c>
      <c r="AM28">
        <v>0</v>
      </c>
      <c r="AN28">
        <v>0</v>
      </c>
      <c r="AO28" s="33" t="str">
        <f t="shared" si="3"/>
        <v>Commercial_PV</v>
      </c>
      <c r="AP28" s="9" t="s">
        <v>32</v>
      </c>
    </row>
    <row r="29" spans="1:42" s="8" customFormat="1">
      <c r="A29" s="8">
        <v>26</v>
      </c>
      <c r="B29" s="8" t="s">
        <v>41</v>
      </c>
      <c r="C29" s="8">
        <v>2007</v>
      </c>
      <c r="D29" s="8">
        <v>2010</v>
      </c>
      <c r="E29" s="8" t="s">
        <v>62</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33">
        <v>1</v>
      </c>
      <c r="AK29" s="27">
        <v>0</v>
      </c>
      <c r="AL29" s="15">
        <v>0</v>
      </c>
      <c r="AM29">
        <v>0</v>
      </c>
      <c r="AN29">
        <v>0</v>
      </c>
      <c r="AO29" s="33" t="str">
        <f t="shared" si="3"/>
        <v>Central_PV</v>
      </c>
      <c r="AP29" s="9" t="s">
        <v>32</v>
      </c>
    </row>
    <row r="30" spans="1:42" s="5" customFormat="1">
      <c r="A30" s="10">
        <v>27</v>
      </c>
      <c r="B30" s="9" t="s">
        <v>38</v>
      </c>
      <c r="C30" s="5">
        <v>2007</v>
      </c>
      <c r="D30" s="5">
        <v>2010</v>
      </c>
      <c r="E30" s="9" t="s">
        <v>62</v>
      </c>
      <c r="F30" s="5">
        <v>2010</v>
      </c>
      <c r="G30" s="11">
        <v>0.96499999999999997</v>
      </c>
      <c r="H30" s="5">
        <v>2010</v>
      </c>
      <c r="I30" s="5">
        <v>4230000</v>
      </c>
      <c r="J30" s="5">
        <v>1.05</v>
      </c>
      <c r="K30" s="33">
        <v>49906</v>
      </c>
      <c r="L30" s="9">
        <v>0</v>
      </c>
      <c r="M30" s="21">
        <f>I30*J30*G30/(1+P30)^(H30-2007)</f>
        <v>4401886.3331025699</v>
      </c>
      <c r="N30" s="11">
        <f t="shared" si="1"/>
        <v>48159.29</v>
      </c>
      <c r="O30" s="11">
        <f t="shared" si="2"/>
        <v>0</v>
      </c>
      <c r="P30" s="9">
        <v>-8.8500000000000002E-3</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33">
        <v>1</v>
      </c>
      <c r="AK30" s="27">
        <v>0</v>
      </c>
      <c r="AL30" s="15">
        <v>0</v>
      </c>
      <c r="AM30">
        <v>0</v>
      </c>
      <c r="AN30">
        <v>0</v>
      </c>
      <c r="AO30" s="33" t="str">
        <f t="shared" si="3"/>
        <v>CSP_Trough_No_Storage</v>
      </c>
      <c r="AP30" s="33" t="s">
        <v>107</v>
      </c>
    </row>
    <row r="31" spans="1:42" s="9" customFormat="1" ht="15" customHeight="1">
      <c r="A31" s="10">
        <v>28</v>
      </c>
      <c r="B31" s="14" t="s">
        <v>48</v>
      </c>
      <c r="C31" s="9">
        <v>2007</v>
      </c>
      <c r="D31" s="9">
        <v>2010</v>
      </c>
      <c r="E31" s="14" t="s">
        <v>49</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33">
        <v>0</v>
      </c>
      <c r="AK31" s="27">
        <v>0</v>
      </c>
      <c r="AL31" s="15">
        <v>1</v>
      </c>
      <c r="AM31">
        <v>0.81699999999999995</v>
      </c>
      <c r="AN31">
        <v>1.2</v>
      </c>
      <c r="AO31" s="33" t="str">
        <f t="shared" si="3"/>
        <v>Compressed_Air_Energy_Storage</v>
      </c>
      <c r="AP31" s="32" t="s">
        <v>109</v>
      </c>
    </row>
    <row r="32" spans="1:42" s="19" customFormat="1">
      <c r="A32" s="19">
        <v>29</v>
      </c>
      <c r="B32" s="19" t="s">
        <v>129</v>
      </c>
      <c r="C32" s="33">
        <v>2007</v>
      </c>
      <c r="D32" s="33">
        <v>2000</v>
      </c>
      <c r="E32" s="19" t="s">
        <v>59</v>
      </c>
      <c r="F32" s="19">
        <v>2007</v>
      </c>
      <c r="G32" s="19">
        <v>1</v>
      </c>
      <c r="H32" s="19">
        <v>2000</v>
      </c>
      <c r="I32" s="19">
        <f>0.75 * I20</f>
        <v>489000</v>
      </c>
      <c r="J32" s="19">
        <v>1</v>
      </c>
      <c r="K32" s="19">
        <f t="shared" ref="K32:L35" si="6">K20</f>
        <v>11322</v>
      </c>
      <c r="L32" s="19">
        <f t="shared" si="6"/>
        <v>3.35</v>
      </c>
      <c r="M32" s="33">
        <f t="shared" ref="M32:M35" si="7">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8">AA20</f>
        <v>0.03</v>
      </c>
      <c r="AB32" s="33">
        <f t="shared" si="8"/>
        <v>0.05</v>
      </c>
      <c r="AC32" s="19">
        <v>0</v>
      </c>
      <c r="AD32" s="19">
        <v>1</v>
      </c>
      <c r="AE32" s="19">
        <v>1</v>
      </c>
      <c r="AF32" s="33">
        <v>0</v>
      </c>
      <c r="AG32" s="33">
        <v>1</v>
      </c>
      <c r="AH32" s="19">
        <v>0</v>
      </c>
      <c r="AI32" s="19">
        <v>0</v>
      </c>
      <c r="AJ32" s="33">
        <v>0</v>
      </c>
      <c r="AK32" s="27">
        <v>0</v>
      </c>
      <c r="AL32" s="19">
        <v>0</v>
      </c>
      <c r="AM32">
        <v>0</v>
      </c>
      <c r="AN32">
        <v>0</v>
      </c>
      <c r="AO32" s="33" t="str">
        <f t="shared" si="3"/>
        <v>Gas_Combustion_Turbine_Cogen_EP</v>
      </c>
      <c r="AP32" s="33" t="s">
        <v>10</v>
      </c>
    </row>
    <row r="33" spans="1:42" s="19" customFormat="1">
      <c r="A33" s="19">
        <v>30</v>
      </c>
      <c r="B33" s="19" t="s">
        <v>130</v>
      </c>
      <c r="C33" s="33">
        <v>2007</v>
      </c>
      <c r="D33" s="33">
        <v>2000</v>
      </c>
      <c r="E33" s="19" t="s">
        <v>15</v>
      </c>
      <c r="F33" s="33">
        <v>2007</v>
      </c>
      <c r="G33" s="33">
        <v>1</v>
      </c>
      <c r="H33" s="33">
        <v>2000</v>
      </c>
      <c r="I33" s="19">
        <f>0.75 * I21</f>
        <v>991500</v>
      </c>
      <c r="J33" s="19">
        <v>1</v>
      </c>
      <c r="K33" s="19">
        <f t="shared" si="6"/>
        <v>25703</v>
      </c>
      <c r="L33" s="19">
        <f t="shared" si="6"/>
        <v>3.73</v>
      </c>
      <c r="M33" s="33">
        <f t="shared" si="7"/>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8"/>
        <v>0.06</v>
      </c>
      <c r="AB33" s="33">
        <f t="shared" si="8"/>
        <v>0.1</v>
      </c>
      <c r="AC33" s="19">
        <v>0</v>
      </c>
      <c r="AD33" s="19">
        <v>1</v>
      </c>
      <c r="AE33" s="19">
        <v>1</v>
      </c>
      <c r="AF33" s="33">
        <v>0</v>
      </c>
      <c r="AG33" s="33">
        <v>1</v>
      </c>
      <c r="AH33" s="19">
        <v>0</v>
      </c>
      <c r="AI33" s="19">
        <v>0</v>
      </c>
      <c r="AJ33" s="33">
        <v>0</v>
      </c>
      <c r="AK33" s="27">
        <v>0</v>
      </c>
      <c r="AL33" s="19">
        <v>0</v>
      </c>
      <c r="AM33">
        <v>0</v>
      </c>
      <c r="AN33">
        <v>0</v>
      </c>
      <c r="AO33" s="33" t="str">
        <f t="shared" si="3"/>
        <v>Coal_Steam_Turbine_Cogen_EP</v>
      </c>
      <c r="AP33" s="33" t="s">
        <v>10</v>
      </c>
    </row>
    <row r="34" spans="1:42" s="19" customFormat="1">
      <c r="A34" s="19">
        <v>31</v>
      </c>
      <c r="B34" s="19" t="s">
        <v>106</v>
      </c>
      <c r="C34" s="33">
        <v>2007</v>
      </c>
      <c r="D34" s="33">
        <v>2000</v>
      </c>
      <c r="E34" s="19" t="s">
        <v>114</v>
      </c>
      <c r="F34" s="33">
        <v>2007</v>
      </c>
      <c r="G34" s="33">
        <v>1</v>
      </c>
      <c r="H34" s="33">
        <v>2000</v>
      </c>
      <c r="I34" s="19">
        <f>0.75 * I22</f>
        <v>326250</v>
      </c>
      <c r="J34" s="19">
        <v>1</v>
      </c>
      <c r="K34" s="19">
        <f t="shared" si="6"/>
        <v>27730</v>
      </c>
      <c r="L34" s="19">
        <f t="shared" si="6"/>
        <v>3.47</v>
      </c>
      <c r="M34" s="33">
        <f t="shared" si="7"/>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8"/>
        <v>0.1</v>
      </c>
      <c r="AB34" s="33">
        <f t="shared" si="8"/>
        <v>2.5999999999999999E-2</v>
      </c>
      <c r="AC34" s="19">
        <v>0</v>
      </c>
      <c r="AD34" s="19">
        <v>1</v>
      </c>
      <c r="AE34" s="19">
        <v>1</v>
      </c>
      <c r="AF34" s="33">
        <v>0</v>
      </c>
      <c r="AG34" s="33">
        <v>1</v>
      </c>
      <c r="AH34" s="19">
        <v>0</v>
      </c>
      <c r="AI34" s="19">
        <v>0</v>
      </c>
      <c r="AJ34" s="33">
        <v>0</v>
      </c>
      <c r="AK34" s="27">
        <v>0</v>
      </c>
      <c r="AL34" s="19">
        <v>0</v>
      </c>
      <c r="AM34">
        <v>0</v>
      </c>
      <c r="AN34">
        <v>0</v>
      </c>
      <c r="AO34" s="33" t="str">
        <f t="shared" si="3"/>
        <v>Gas_Steam_Turbine_Cogen_EP</v>
      </c>
      <c r="AP34" s="33" t="s">
        <v>10</v>
      </c>
    </row>
    <row r="35" spans="1:42" s="19" customFormat="1">
      <c r="A35" s="19">
        <v>32</v>
      </c>
      <c r="B35" s="19" t="s">
        <v>14</v>
      </c>
      <c r="C35" s="33">
        <v>2007</v>
      </c>
      <c r="D35" s="33">
        <v>2000</v>
      </c>
      <c r="E35" s="19" t="s">
        <v>114</v>
      </c>
      <c r="F35" s="33">
        <v>2007</v>
      </c>
      <c r="G35" s="33">
        <v>1</v>
      </c>
      <c r="H35" s="33">
        <v>2000</v>
      </c>
      <c r="I35" s="19">
        <f>0.75 * I23</f>
        <v>716250</v>
      </c>
      <c r="J35" s="19">
        <v>1</v>
      </c>
      <c r="K35" s="19">
        <f t="shared" si="6"/>
        <v>11322</v>
      </c>
      <c r="L35" s="19">
        <f t="shared" si="6"/>
        <v>3.35</v>
      </c>
      <c r="M35" s="33">
        <f t="shared" si="7"/>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8"/>
        <v>0.04</v>
      </c>
      <c r="AB35" s="33">
        <f t="shared" si="8"/>
        <v>0.06</v>
      </c>
      <c r="AC35" s="19">
        <v>0</v>
      </c>
      <c r="AD35" s="19">
        <v>1</v>
      </c>
      <c r="AE35" s="19">
        <v>1</v>
      </c>
      <c r="AF35" s="33">
        <v>0</v>
      </c>
      <c r="AG35" s="33">
        <v>1</v>
      </c>
      <c r="AH35" s="19">
        <v>0</v>
      </c>
      <c r="AI35" s="19">
        <v>0</v>
      </c>
      <c r="AJ35" s="33">
        <v>0</v>
      </c>
      <c r="AK35" s="27">
        <v>0</v>
      </c>
      <c r="AL35" s="19">
        <v>0</v>
      </c>
      <c r="AM35">
        <v>0</v>
      </c>
      <c r="AN35">
        <v>0</v>
      </c>
      <c r="AO35" s="33" t="str">
        <f t="shared" si="3"/>
        <v>CCGT_Cogen_EP</v>
      </c>
      <c r="AP35" s="33" t="s">
        <v>10</v>
      </c>
    </row>
    <row r="36" spans="1:42" s="23" customFormat="1">
      <c r="A36" s="23">
        <v>33</v>
      </c>
      <c r="B36" s="23" t="s">
        <v>139</v>
      </c>
      <c r="C36" s="23">
        <v>2007</v>
      </c>
      <c r="D36" s="23">
        <v>2010</v>
      </c>
      <c r="E36" s="23" t="s">
        <v>140</v>
      </c>
      <c r="F36" s="23">
        <v>2004</v>
      </c>
      <c r="G36" s="23">
        <v>1.0980000000000001</v>
      </c>
      <c r="H36" s="23">
        <v>2010</v>
      </c>
      <c r="I36" s="23">
        <v>3539000</v>
      </c>
      <c r="J36" s="23">
        <v>1.0489999999999999</v>
      </c>
      <c r="K36" s="23">
        <v>22100</v>
      </c>
      <c r="L36" s="23">
        <v>0.44500000000000001</v>
      </c>
      <c r="M36" s="23">
        <f t="shared" ref="M36:M51" si="9">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33">
        <v>0</v>
      </c>
      <c r="AK36" s="27">
        <v>0</v>
      </c>
      <c r="AL36" s="23">
        <v>1</v>
      </c>
      <c r="AM36">
        <v>0.76700000000000002</v>
      </c>
      <c r="AN36">
        <v>1</v>
      </c>
      <c r="AO36" s="33" t="str">
        <f t="shared" si="3"/>
        <v>Battery_Storage</v>
      </c>
      <c r="AP36" s="23" t="s">
        <v>141</v>
      </c>
    </row>
    <row r="37" spans="1:42" s="26" customFormat="1">
      <c r="A37" s="26">
        <v>34</v>
      </c>
      <c r="B37" s="26" t="s">
        <v>98</v>
      </c>
      <c r="C37" s="26">
        <v>2007</v>
      </c>
      <c r="D37" s="26">
        <v>2014</v>
      </c>
      <c r="E37" s="26" t="s">
        <v>104</v>
      </c>
      <c r="F37" s="26">
        <v>2004</v>
      </c>
      <c r="G37" s="26">
        <v>1.0980000000000001</v>
      </c>
      <c r="H37" s="26">
        <v>2010</v>
      </c>
      <c r="I37" s="26">
        <f>I4+2294786</f>
        <v>3191692</v>
      </c>
      <c r="J37" s="26">
        <f>J4</f>
        <v>1.07</v>
      </c>
      <c r="K37" s="26">
        <f xml:space="preserve"> K4 + 7114</f>
        <v>18127</v>
      </c>
      <c r="L37" s="26">
        <f xml:space="preserve"> L4+ 0.824</f>
        <v>2.6776749999999998</v>
      </c>
      <c r="M37" s="27">
        <f t="shared" si="9"/>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33">
        <v>0</v>
      </c>
      <c r="AK37" s="27">
        <v>1</v>
      </c>
      <c r="AL37" s="26">
        <v>0</v>
      </c>
      <c r="AM37" s="27">
        <v>0</v>
      </c>
      <c r="AN37" s="27">
        <v>0</v>
      </c>
      <c r="AO37" s="33" t="str">
        <f t="shared" si="3"/>
        <v>CCGT_CCS</v>
      </c>
      <c r="AP37" s="33" t="s">
        <v>141</v>
      </c>
    </row>
    <row r="38" spans="1:42" s="26" customFormat="1">
      <c r="A38" s="26">
        <v>35</v>
      </c>
      <c r="B38" s="26" t="s">
        <v>99</v>
      </c>
      <c r="C38" s="26">
        <v>2007</v>
      </c>
      <c r="D38" s="31">
        <v>2014</v>
      </c>
      <c r="E38" s="26" t="s">
        <v>104</v>
      </c>
      <c r="F38" s="26">
        <v>2004</v>
      </c>
      <c r="G38" s="26">
        <v>1.0980000000000001</v>
      </c>
      <c r="H38" s="26">
        <v>2010</v>
      </c>
      <c r="I38" s="26">
        <f>I5+2294786</f>
        <v>2888691</v>
      </c>
      <c r="J38" s="26">
        <f>J5</f>
        <v>1.04</v>
      </c>
      <c r="K38" s="26">
        <f>K5+ 7114</f>
        <v>17425</v>
      </c>
      <c r="L38" s="26">
        <f>L5+0.824</f>
        <v>3.8754999999999997</v>
      </c>
      <c r="M38" s="27">
        <f t="shared" si="9"/>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33">
        <v>0</v>
      </c>
      <c r="AK38" s="27">
        <v>1</v>
      </c>
      <c r="AL38" s="27">
        <v>0</v>
      </c>
      <c r="AM38" s="27">
        <v>0</v>
      </c>
      <c r="AN38" s="27">
        <v>0</v>
      </c>
      <c r="AO38" s="33" t="str">
        <f t="shared" si="3"/>
        <v>Gas_Combustion_Turbine_CCS</v>
      </c>
      <c r="AP38" s="33" t="s">
        <v>141</v>
      </c>
    </row>
    <row r="39" spans="1:42" s="26" customFormat="1">
      <c r="A39" s="26">
        <v>36</v>
      </c>
      <c r="B39" s="26" t="s">
        <v>100</v>
      </c>
      <c r="C39" s="26">
        <v>2007</v>
      </c>
      <c r="D39" s="31">
        <v>2014</v>
      </c>
      <c r="E39" s="26" t="s">
        <v>100</v>
      </c>
      <c r="F39" s="26">
        <v>2004</v>
      </c>
      <c r="G39" s="26">
        <v>1.0980000000000001</v>
      </c>
      <c r="H39" s="26">
        <v>2010</v>
      </c>
      <c r="I39" s="27">
        <f>I11 + 2294786</f>
        <v>4671786</v>
      </c>
      <c r="J39" s="26">
        <f>J11</f>
        <v>1.07</v>
      </c>
      <c r="K39" s="26">
        <f>K11+7114</f>
        <v>121364</v>
      </c>
      <c r="L39" s="26">
        <f>L11+0.824</f>
        <v>0.83399999999999996</v>
      </c>
      <c r="M39" s="27">
        <f t="shared" si="9"/>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33">
        <v>1</v>
      </c>
      <c r="AK39" s="27">
        <v>1</v>
      </c>
      <c r="AL39" s="27">
        <v>0</v>
      </c>
      <c r="AM39" s="27">
        <v>0</v>
      </c>
      <c r="AN39" s="27">
        <v>0</v>
      </c>
      <c r="AO39" s="33" t="str">
        <f t="shared" si="3"/>
        <v>Bio_Gas_CCS</v>
      </c>
      <c r="AP39" s="33" t="s">
        <v>141</v>
      </c>
    </row>
    <row r="40" spans="1:42" s="26" customFormat="1">
      <c r="A40" s="26">
        <v>37</v>
      </c>
      <c r="B40" s="26" t="s">
        <v>101</v>
      </c>
      <c r="C40" s="26">
        <v>2007</v>
      </c>
      <c r="D40" s="31">
        <v>2014</v>
      </c>
      <c r="E40" s="26" t="s">
        <v>67</v>
      </c>
      <c r="F40" s="26">
        <v>2004</v>
      </c>
      <c r="G40" s="26">
        <v>1.0980000000000001</v>
      </c>
      <c r="H40" s="26">
        <v>2010</v>
      </c>
      <c r="I40" s="27">
        <f>I13+2294786</f>
        <v>5633786</v>
      </c>
      <c r="J40" s="26">
        <f>J13</f>
        <v>1.1200000000000001</v>
      </c>
      <c r="K40" s="26">
        <f>K13+6786</f>
        <v>71236</v>
      </c>
      <c r="L40" s="27">
        <f>L13+1.385</f>
        <v>8.0950000000000006</v>
      </c>
      <c r="M40" s="27">
        <f t="shared" si="9"/>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33">
        <v>1</v>
      </c>
      <c r="AK40" s="27">
        <v>1</v>
      </c>
      <c r="AL40" s="27">
        <v>0</v>
      </c>
      <c r="AM40" s="27">
        <v>0</v>
      </c>
      <c r="AN40" s="27">
        <v>0</v>
      </c>
      <c r="AO40" s="33" t="str">
        <f t="shared" si="3"/>
        <v>Biomass_IGCC_CCS</v>
      </c>
      <c r="AP40" s="33" t="s">
        <v>141</v>
      </c>
    </row>
    <row r="41" spans="1:42" s="26" customFormat="1">
      <c r="A41" s="26">
        <v>38</v>
      </c>
      <c r="B41" s="26" t="s">
        <v>102</v>
      </c>
      <c r="C41" s="26">
        <v>2007</v>
      </c>
      <c r="D41" s="31">
        <v>2014</v>
      </c>
      <c r="E41" s="26" t="s">
        <v>156</v>
      </c>
      <c r="F41" s="26">
        <v>2004</v>
      </c>
      <c r="G41" s="26">
        <v>1.0980000000000001</v>
      </c>
      <c r="H41" s="26">
        <v>2010</v>
      </c>
      <c r="I41" s="26">
        <f>I14+2294786</f>
        <v>4460899</v>
      </c>
      <c r="J41" s="26">
        <f>J14</f>
        <v>1.17</v>
      </c>
      <c r="K41" s="26">
        <f>K14+6786</f>
        <v>42010</v>
      </c>
      <c r="L41" s="27">
        <f>L14+1.385</f>
        <v>4.0448190000000004</v>
      </c>
      <c r="M41" s="27">
        <f t="shared" si="9"/>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33">
        <v>0</v>
      </c>
      <c r="AK41" s="27">
        <v>1</v>
      </c>
      <c r="AL41" s="27">
        <v>0</v>
      </c>
      <c r="AM41" s="27">
        <v>0</v>
      </c>
      <c r="AN41" s="27">
        <v>0</v>
      </c>
      <c r="AO41" s="33" t="str">
        <f t="shared" si="3"/>
        <v>Coal_IGCC_CCS</v>
      </c>
      <c r="AP41" s="33" t="s">
        <v>141</v>
      </c>
    </row>
    <row r="42" spans="1:42" s="26" customFormat="1">
      <c r="A42" s="26">
        <v>39</v>
      </c>
      <c r="B42" s="26" t="s">
        <v>103</v>
      </c>
      <c r="C42" s="26">
        <v>2007</v>
      </c>
      <c r="D42" s="31">
        <v>2014</v>
      </c>
      <c r="E42" s="26" t="s">
        <v>156</v>
      </c>
      <c r="F42" s="26">
        <v>2004</v>
      </c>
      <c r="G42" s="26">
        <v>1.0980000000000001</v>
      </c>
      <c r="H42" s="26">
        <v>2010</v>
      </c>
      <c r="I42" s="27">
        <f>I15+2294786</f>
        <v>4169412</v>
      </c>
      <c r="J42" s="26">
        <f>J15</f>
        <v>1.1000000000000001</v>
      </c>
      <c r="K42" s="26">
        <f>K15+6786</f>
        <v>31863</v>
      </c>
      <c r="L42" s="27">
        <f>L15+1.385</f>
        <v>5.5660159999999994</v>
      </c>
      <c r="M42" s="27">
        <f t="shared" si="9"/>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33">
        <v>0</v>
      </c>
      <c r="AK42" s="27">
        <v>1</v>
      </c>
      <c r="AL42" s="27">
        <v>0</v>
      </c>
      <c r="AM42" s="27">
        <v>0</v>
      </c>
      <c r="AN42" s="27">
        <v>0</v>
      </c>
      <c r="AO42" s="33" t="str">
        <f t="shared" si="3"/>
        <v>Coal_Steam_Turbine_CCS</v>
      </c>
      <c r="AP42" s="33" t="s">
        <v>141</v>
      </c>
    </row>
    <row r="43" spans="1:42" s="33" customFormat="1">
      <c r="A43" s="33">
        <v>40</v>
      </c>
      <c r="B43" s="33" t="s">
        <v>13</v>
      </c>
      <c r="C43" s="33">
        <v>2007</v>
      </c>
      <c r="D43" s="33">
        <v>2000</v>
      </c>
      <c r="E43" s="33" t="s">
        <v>114</v>
      </c>
      <c r="F43" s="33">
        <v>2007</v>
      </c>
      <c r="G43" s="33">
        <v>1</v>
      </c>
      <c r="H43" s="33">
        <v>2000</v>
      </c>
      <c r="I43" s="33">
        <f>0.75 * I27</f>
        <v>489000</v>
      </c>
      <c r="J43" s="33">
        <v>1</v>
      </c>
      <c r="K43" s="33">
        <f>K27</f>
        <v>30000</v>
      </c>
      <c r="L43" s="33">
        <f>L27</f>
        <v>1</v>
      </c>
      <c r="M43" s="33">
        <f t="shared" si="9"/>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v>0</v>
      </c>
      <c r="AO43" s="33" t="str">
        <f t="shared" si="3"/>
        <v>Gas_Internal_Combustion_Engine_Cogen_EP</v>
      </c>
      <c r="AP43" s="33" t="s">
        <v>10</v>
      </c>
    </row>
    <row r="44" spans="1:42" s="28" customFormat="1">
      <c r="A44" s="28">
        <v>41</v>
      </c>
      <c r="B44" s="33" t="s">
        <v>12</v>
      </c>
      <c r="C44" s="28">
        <v>2007</v>
      </c>
      <c r="D44" s="31">
        <v>2014</v>
      </c>
      <c r="E44" s="30" t="s">
        <v>104</v>
      </c>
      <c r="F44" s="28">
        <v>2004</v>
      </c>
      <c r="G44" s="28">
        <v>1.0980000000000001</v>
      </c>
      <c r="H44" s="28">
        <v>2010</v>
      </c>
      <c r="I44" s="28">
        <v>2294786</v>
      </c>
      <c r="J44" s="28">
        <v>1.1000000000000001</v>
      </c>
      <c r="K44" s="28">
        <f>11322+7114</f>
        <v>18436</v>
      </c>
      <c r="L44" s="28">
        <f>L27+0.824</f>
        <v>1.8239999999999998</v>
      </c>
      <c r="M44" s="28">
        <f t="shared" si="9"/>
        <v>2810868.4742858419</v>
      </c>
      <c r="N44" s="28">
        <f t="shared" si="1"/>
        <v>20242.728000000003</v>
      </c>
      <c r="O44" s="28">
        <f t="shared" si="2"/>
        <v>2.0027520000000001</v>
      </c>
      <c r="P44" s="28">
        <f>P38-P5</f>
        <v>-4.6735067909553056E-3</v>
      </c>
      <c r="Q44" s="28">
        <v>0</v>
      </c>
      <c r="R44" s="28">
        <v>3.03</v>
      </c>
      <c r="S44" s="28">
        <v>3</v>
      </c>
      <c r="T44" s="28">
        <v>0.8</v>
      </c>
      <c r="U44" s="28">
        <v>0.1</v>
      </c>
      <c r="V44" s="28">
        <v>0.1</v>
      </c>
      <c r="W44" s="28">
        <v>0</v>
      </c>
      <c r="X44" s="28">
        <v>0</v>
      </c>
      <c r="Y44" s="28">
        <v>0</v>
      </c>
      <c r="Z44" s="28">
        <f>Z43</f>
        <v>30</v>
      </c>
      <c r="AA44" s="28">
        <f>AA43</f>
        <v>0.03</v>
      </c>
      <c r="AB44" s="28">
        <f>AB43</f>
        <v>0.04</v>
      </c>
      <c r="AC44" s="28">
        <v>0</v>
      </c>
      <c r="AD44" s="28">
        <v>1</v>
      </c>
      <c r="AE44" s="28">
        <v>1</v>
      </c>
      <c r="AF44" s="33">
        <v>0</v>
      </c>
      <c r="AG44" s="33">
        <v>1</v>
      </c>
      <c r="AH44" s="28">
        <v>0</v>
      </c>
      <c r="AI44" s="28">
        <v>1</v>
      </c>
      <c r="AJ44" s="33">
        <v>0</v>
      </c>
      <c r="AK44" s="28">
        <v>1</v>
      </c>
      <c r="AL44" s="28">
        <v>0</v>
      </c>
      <c r="AM44" s="28">
        <v>0</v>
      </c>
      <c r="AN44" s="28">
        <v>0</v>
      </c>
      <c r="AO44" s="33" t="str">
        <f t="shared" si="3"/>
        <v>Gas_Internal_Combustion_Engine_Cogen_CCS_EP</v>
      </c>
      <c r="AP44" t="s">
        <v>96</v>
      </c>
    </row>
    <row r="45" spans="1:42" s="28" customFormat="1">
      <c r="A45" s="28">
        <v>42</v>
      </c>
      <c r="B45" s="28" t="s">
        <v>36</v>
      </c>
      <c r="C45" s="28">
        <v>2007</v>
      </c>
      <c r="D45" s="31">
        <v>2014</v>
      </c>
      <c r="E45" s="30" t="s">
        <v>156</v>
      </c>
      <c r="F45" s="28">
        <v>2004</v>
      </c>
      <c r="G45" s="28">
        <v>1.0980000000000001</v>
      </c>
      <c r="H45" s="28">
        <v>2010</v>
      </c>
      <c r="I45" s="28">
        <v>2294786</v>
      </c>
      <c r="J45" s="28">
        <v>1.1000000000000001</v>
      </c>
      <c r="K45" s="28">
        <f xml:space="preserve"> 25703 + 6786</f>
        <v>32489</v>
      </c>
      <c r="L45" s="28">
        <f>L21+1.385</f>
        <v>5.1150000000000002</v>
      </c>
      <c r="M45" s="28">
        <f t="shared" si="9"/>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33">
        <v>0</v>
      </c>
      <c r="AK45" s="28">
        <v>1</v>
      </c>
      <c r="AL45" s="28">
        <v>0</v>
      </c>
      <c r="AM45" s="28">
        <v>0</v>
      </c>
      <c r="AN45" s="28">
        <v>0</v>
      </c>
      <c r="AO45" s="33" t="str">
        <f t="shared" si="3"/>
        <v>Coal_Steam_Turbine_CCS_EP</v>
      </c>
      <c r="AP45" s="33" t="s">
        <v>96</v>
      </c>
    </row>
    <row r="46" spans="1:42" s="28" customFormat="1">
      <c r="A46" s="28">
        <v>43</v>
      </c>
      <c r="B46" s="28" t="s">
        <v>37</v>
      </c>
      <c r="C46" s="28">
        <v>2007</v>
      </c>
      <c r="D46" s="31">
        <v>2014</v>
      </c>
      <c r="E46" s="30" t="s">
        <v>104</v>
      </c>
      <c r="F46" s="28">
        <v>2004</v>
      </c>
      <c r="G46" s="28">
        <v>1.0980000000000001</v>
      </c>
      <c r="H46" s="28">
        <v>2010</v>
      </c>
      <c r="I46" s="28">
        <v>2294786</v>
      </c>
      <c r="J46" s="28">
        <v>1.1000000000000001</v>
      </c>
      <c r="K46" s="28">
        <f xml:space="preserve"> 27730 +6786</f>
        <v>34516</v>
      </c>
      <c r="L46" s="28">
        <f>L22+1.385</f>
        <v>4.8550000000000004</v>
      </c>
      <c r="M46" s="28">
        <f t="shared" si="9"/>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33">
        <v>0</v>
      </c>
      <c r="AK46" s="28">
        <v>1</v>
      </c>
      <c r="AL46" s="28">
        <v>0</v>
      </c>
      <c r="AM46" s="28">
        <v>0</v>
      </c>
      <c r="AN46" s="28">
        <v>0</v>
      </c>
      <c r="AO46" s="33" t="str">
        <f t="shared" si="3"/>
        <v>Gas_Steam_Turbine_CCS_EP</v>
      </c>
      <c r="AP46" s="33" t="s">
        <v>96</v>
      </c>
    </row>
    <row r="47" spans="1:42" s="28" customFormat="1">
      <c r="A47" s="28">
        <v>44</v>
      </c>
      <c r="B47" s="28" t="s">
        <v>87</v>
      </c>
      <c r="C47" s="28">
        <v>2007</v>
      </c>
      <c r="D47" s="31">
        <v>2014</v>
      </c>
      <c r="E47" s="30" t="s">
        <v>104</v>
      </c>
      <c r="F47" s="28">
        <v>2004</v>
      </c>
      <c r="G47" s="28">
        <v>1.0980000000000001</v>
      </c>
      <c r="H47" s="28">
        <v>2010</v>
      </c>
      <c r="I47" s="28">
        <v>2294786</v>
      </c>
      <c r="J47" s="28">
        <v>1.1000000000000001</v>
      </c>
      <c r="K47" s="28">
        <f xml:space="preserve"> 11322+7114</f>
        <v>18436</v>
      </c>
      <c r="L47" s="28">
        <f>L23+ 0.824</f>
        <v>4.1740000000000004</v>
      </c>
      <c r="M47" s="28">
        <f t="shared" si="9"/>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33">
        <v>0</v>
      </c>
      <c r="AK47" s="28">
        <v>1</v>
      </c>
      <c r="AL47" s="28">
        <v>0</v>
      </c>
      <c r="AM47" s="28">
        <v>0</v>
      </c>
      <c r="AN47" s="28">
        <v>0</v>
      </c>
      <c r="AO47" s="33" t="str">
        <f t="shared" si="3"/>
        <v>CCGT_CCS_EP</v>
      </c>
      <c r="AP47" s="33" t="s">
        <v>96</v>
      </c>
    </row>
    <row r="48" spans="1:42" s="28" customFormat="1">
      <c r="A48" s="28">
        <v>45</v>
      </c>
      <c r="B48" s="28" t="s">
        <v>88</v>
      </c>
      <c r="C48" s="28">
        <v>2007</v>
      </c>
      <c r="D48" s="31">
        <v>2014</v>
      </c>
      <c r="E48" s="30" t="s">
        <v>104</v>
      </c>
      <c r="F48" s="28">
        <v>2004</v>
      </c>
      <c r="G48" s="28">
        <v>1.0980000000000001</v>
      </c>
      <c r="H48" s="28">
        <v>2010</v>
      </c>
      <c r="I48" s="28">
        <v>2294786</v>
      </c>
      <c r="J48" s="28">
        <v>1.1000000000000001</v>
      </c>
      <c r="K48" s="28">
        <f t="shared" ref="K48:L51" si="10">K44</f>
        <v>18436</v>
      </c>
      <c r="L48" s="28">
        <f>L20 + 0.824</f>
        <v>4.1740000000000004</v>
      </c>
      <c r="M48" s="28">
        <f t="shared" si="9"/>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1">AA44</f>
        <v>0.03</v>
      </c>
      <c r="AB48" s="28">
        <f>AB32</f>
        <v>0.05</v>
      </c>
      <c r="AC48" s="28">
        <v>0</v>
      </c>
      <c r="AD48" s="28">
        <v>1</v>
      </c>
      <c r="AE48" s="28">
        <v>1</v>
      </c>
      <c r="AF48" s="33">
        <v>0</v>
      </c>
      <c r="AG48" s="33">
        <v>0</v>
      </c>
      <c r="AH48" s="28">
        <v>0</v>
      </c>
      <c r="AI48" s="28">
        <v>1</v>
      </c>
      <c r="AJ48" s="33">
        <v>0</v>
      </c>
      <c r="AK48" s="28">
        <v>1</v>
      </c>
      <c r="AL48" s="28">
        <v>0</v>
      </c>
      <c r="AM48" s="28">
        <v>0</v>
      </c>
      <c r="AN48" s="28">
        <v>0</v>
      </c>
      <c r="AO48" s="33" t="str">
        <f t="shared" si="3"/>
        <v>Gas_Combustion_Turbine_Cogen_CCS_EP</v>
      </c>
      <c r="AP48" s="33" t="s">
        <v>96</v>
      </c>
    </row>
    <row r="49" spans="1:42" s="28" customFormat="1">
      <c r="A49" s="28">
        <v>46</v>
      </c>
      <c r="B49" s="28" t="s">
        <v>89</v>
      </c>
      <c r="C49" s="28">
        <v>2007</v>
      </c>
      <c r="D49" s="31">
        <v>2014</v>
      </c>
      <c r="E49" s="30" t="s">
        <v>156</v>
      </c>
      <c r="F49" s="28">
        <v>2004</v>
      </c>
      <c r="G49" s="28">
        <v>1.0980000000000001</v>
      </c>
      <c r="H49" s="28">
        <v>2010</v>
      </c>
      <c r="I49" s="28">
        <v>2294786</v>
      </c>
      <c r="J49" s="28">
        <v>1.1000000000000001</v>
      </c>
      <c r="K49" s="28">
        <f t="shared" si="10"/>
        <v>32489</v>
      </c>
      <c r="L49" s="28">
        <f t="shared" si="10"/>
        <v>5.1150000000000002</v>
      </c>
      <c r="M49" s="28">
        <f t="shared" si="9"/>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1"/>
        <v>0.06</v>
      </c>
      <c r="AB49" s="28">
        <f t="shared" si="11"/>
        <v>0.1</v>
      </c>
      <c r="AC49" s="28">
        <v>0</v>
      </c>
      <c r="AD49" s="28">
        <v>1</v>
      </c>
      <c r="AE49" s="28">
        <v>1</v>
      </c>
      <c r="AF49" s="33">
        <v>0</v>
      </c>
      <c r="AG49" s="33">
        <v>0</v>
      </c>
      <c r="AH49" s="28">
        <v>0</v>
      </c>
      <c r="AI49" s="28">
        <v>1</v>
      </c>
      <c r="AJ49" s="33">
        <v>0</v>
      </c>
      <c r="AK49" s="28">
        <v>1</v>
      </c>
      <c r="AL49" s="28">
        <v>0</v>
      </c>
      <c r="AM49" s="28">
        <v>0</v>
      </c>
      <c r="AN49" s="28">
        <v>0</v>
      </c>
      <c r="AO49" s="33" t="str">
        <f t="shared" si="3"/>
        <v>Coal_Steam_Turbine_Cogen_CCS_EP</v>
      </c>
      <c r="AP49" s="33" t="s">
        <v>96</v>
      </c>
    </row>
    <row r="50" spans="1:42" s="28" customFormat="1">
      <c r="A50" s="28">
        <v>47</v>
      </c>
      <c r="B50" s="28" t="s">
        <v>90</v>
      </c>
      <c r="C50" s="28">
        <v>2007</v>
      </c>
      <c r="D50" s="31">
        <v>2014</v>
      </c>
      <c r="E50" s="30" t="s">
        <v>104</v>
      </c>
      <c r="F50" s="28">
        <v>2004</v>
      </c>
      <c r="G50" s="28">
        <v>1.0980000000000001</v>
      </c>
      <c r="H50" s="28">
        <v>2010</v>
      </c>
      <c r="I50" s="28">
        <v>2294786</v>
      </c>
      <c r="J50" s="28">
        <v>1.1000000000000001</v>
      </c>
      <c r="K50" s="28">
        <f t="shared" si="10"/>
        <v>34516</v>
      </c>
      <c r="L50" s="28">
        <f t="shared" si="10"/>
        <v>4.8550000000000004</v>
      </c>
      <c r="M50" s="28">
        <f t="shared" si="9"/>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1"/>
        <v>0.1</v>
      </c>
      <c r="AB50" s="28">
        <f t="shared" si="11"/>
        <v>2.5999999999999999E-2</v>
      </c>
      <c r="AC50" s="28">
        <v>0</v>
      </c>
      <c r="AD50" s="28">
        <v>1</v>
      </c>
      <c r="AE50" s="28">
        <v>1</v>
      </c>
      <c r="AF50" s="33">
        <v>0</v>
      </c>
      <c r="AG50" s="33">
        <v>0</v>
      </c>
      <c r="AH50" s="28">
        <v>0</v>
      </c>
      <c r="AI50" s="28">
        <v>1</v>
      </c>
      <c r="AJ50" s="33">
        <v>0</v>
      </c>
      <c r="AK50" s="28">
        <v>1</v>
      </c>
      <c r="AL50" s="28">
        <v>0</v>
      </c>
      <c r="AM50" s="28">
        <v>0</v>
      </c>
      <c r="AN50" s="28">
        <v>0</v>
      </c>
      <c r="AO50" s="33" t="str">
        <f t="shared" si="3"/>
        <v>Gas_Steam_Turbine_Cogen_CCS_EP</v>
      </c>
      <c r="AP50" s="33" t="s">
        <v>96</v>
      </c>
    </row>
    <row r="51" spans="1:42" s="28" customFormat="1">
      <c r="A51" s="28">
        <v>48</v>
      </c>
      <c r="B51" s="28" t="s">
        <v>155</v>
      </c>
      <c r="C51" s="28">
        <v>2007</v>
      </c>
      <c r="D51" s="31">
        <v>2014</v>
      </c>
      <c r="E51" s="30" t="s">
        <v>104</v>
      </c>
      <c r="F51" s="28">
        <v>2004</v>
      </c>
      <c r="G51" s="28">
        <v>1.0980000000000001</v>
      </c>
      <c r="H51" s="28">
        <v>2010</v>
      </c>
      <c r="I51" s="28">
        <v>2294786</v>
      </c>
      <c r="J51" s="28">
        <v>1.1000000000000001</v>
      </c>
      <c r="K51" s="28">
        <f t="shared" si="10"/>
        <v>18436</v>
      </c>
      <c r="L51" s="28">
        <f>L47</f>
        <v>4.1740000000000004</v>
      </c>
      <c r="M51" s="28">
        <f t="shared" si="9"/>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1"/>
        <v>0.04</v>
      </c>
      <c r="AB51" s="28">
        <f t="shared" si="11"/>
        <v>0.06</v>
      </c>
      <c r="AC51" s="28">
        <v>0</v>
      </c>
      <c r="AD51" s="28">
        <v>1</v>
      </c>
      <c r="AE51" s="28">
        <v>1</v>
      </c>
      <c r="AF51" s="33">
        <v>0</v>
      </c>
      <c r="AG51" s="33">
        <v>0</v>
      </c>
      <c r="AH51" s="28">
        <v>0</v>
      </c>
      <c r="AI51" s="28">
        <v>1</v>
      </c>
      <c r="AJ51" s="33">
        <v>0</v>
      </c>
      <c r="AK51" s="28">
        <v>1</v>
      </c>
      <c r="AL51" s="28">
        <v>0</v>
      </c>
      <c r="AM51" s="28">
        <v>0</v>
      </c>
      <c r="AN51" s="28">
        <v>0</v>
      </c>
      <c r="AO51" s="33" t="str">
        <f t="shared" si="3"/>
        <v>CCGT_Cogen_CCS_EP</v>
      </c>
      <c r="AP51" s="33" t="s">
        <v>96</v>
      </c>
    </row>
    <row r="52" spans="1:42">
      <c r="A52" s="5">
        <v>60</v>
      </c>
      <c r="B52" s="33" t="s">
        <v>145</v>
      </c>
      <c r="C52" s="25">
        <f t="shared" ref="C52:D52" si="12">C20</f>
        <v>2007</v>
      </c>
      <c r="D52" s="25">
        <f t="shared" si="12"/>
        <v>2000</v>
      </c>
      <c r="E52" t="s">
        <v>146</v>
      </c>
      <c r="F52" s="25">
        <f t="shared" ref="F52:H52" si="13">F20</f>
        <v>2007</v>
      </c>
      <c r="G52" s="25">
        <f t="shared" si="13"/>
        <v>1</v>
      </c>
      <c r="H52" s="25">
        <f t="shared" si="13"/>
        <v>2000</v>
      </c>
      <c r="I52" s="25">
        <f>I20</f>
        <v>652000</v>
      </c>
      <c r="J52" s="25">
        <f t="shared" ref="J52:AP52" si="14">J20</f>
        <v>1</v>
      </c>
      <c r="K52" s="25">
        <f t="shared" si="14"/>
        <v>11322</v>
      </c>
      <c r="L52" s="25">
        <f t="shared" si="14"/>
        <v>3.35</v>
      </c>
      <c r="M52" s="25">
        <f t="shared" si="14"/>
        <v>652000</v>
      </c>
      <c r="N52" s="25">
        <f t="shared" si="14"/>
        <v>11322</v>
      </c>
      <c r="O52" s="25">
        <f t="shared" si="14"/>
        <v>3.35</v>
      </c>
      <c r="P52" s="25">
        <f t="shared" si="14"/>
        <v>0</v>
      </c>
      <c r="Q52" s="25">
        <f t="shared" si="14"/>
        <v>0</v>
      </c>
      <c r="R52" s="25">
        <f t="shared" si="14"/>
        <v>0</v>
      </c>
      <c r="S52" s="25">
        <f t="shared" si="14"/>
        <v>3</v>
      </c>
      <c r="T52" s="25">
        <f t="shared" si="14"/>
        <v>0.8</v>
      </c>
      <c r="U52" s="25">
        <f t="shared" si="14"/>
        <v>0.1</v>
      </c>
      <c r="V52" s="25">
        <f t="shared" si="14"/>
        <v>0.1</v>
      </c>
      <c r="W52" s="25">
        <f t="shared" si="14"/>
        <v>0</v>
      </c>
      <c r="X52" s="25">
        <f t="shared" si="14"/>
        <v>0</v>
      </c>
      <c r="Y52" s="25">
        <f t="shared" si="14"/>
        <v>0</v>
      </c>
      <c r="Z52" s="25">
        <f t="shared" si="14"/>
        <v>30</v>
      </c>
      <c r="AA52" s="25">
        <f t="shared" si="14"/>
        <v>0.03</v>
      </c>
      <c r="AB52" s="25">
        <f t="shared" si="14"/>
        <v>0.05</v>
      </c>
      <c r="AC52" s="25">
        <f t="shared" si="14"/>
        <v>0</v>
      </c>
      <c r="AD52" s="25">
        <f t="shared" si="14"/>
        <v>1</v>
      </c>
      <c r="AE52" s="25">
        <f t="shared" si="14"/>
        <v>0</v>
      </c>
      <c r="AF52" s="25">
        <f t="shared" si="14"/>
        <v>1</v>
      </c>
      <c r="AG52" s="25">
        <f t="shared" si="14"/>
        <v>0</v>
      </c>
      <c r="AH52" s="25">
        <f t="shared" si="14"/>
        <v>0</v>
      </c>
      <c r="AI52" s="25">
        <f t="shared" si="14"/>
        <v>0</v>
      </c>
      <c r="AJ52" s="25">
        <v>0</v>
      </c>
      <c r="AK52" s="25">
        <f t="shared" si="14"/>
        <v>0</v>
      </c>
      <c r="AL52" s="25">
        <f t="shared" si="14"/>
        <v>0</v>
      </c>
      <c r="AM52" s="25">
        <f t="shared" si="14"/>
        <v>0</v>
      </c>
      <c r="AN52" s="25">
        <f t="shared" si="14"/>
        <v>0</v>
      </c>
      <c r="AO52" s="33" t="str">
        <f>B52</f>
        <v>DistillateFuelOil_Combustion_Turbine_EP</v>
      </c>
      <c r="AP52" s="25" t="str">
        <f t="shared" si="14"/>
        <v>ReEDs Sheet</v>
      </c>
    </row>
    <row r="53" spans="1:42">
      <c r="A53" s="5">
        <v>61</v>
      </c>
      <c r="B53" t="s">
        <v>144</v>
      </c>
      <c r="C53" s="33">
        <f t="shared" ref="C53:D53" si="15">C27</f>
        <v>2007</v>
      </c>
      <c r="D53" s="33">
        <f t="shared" si="15"/>
        <v>2000</v>
      </c>
      <c r="E53" t="s">
        <v>146</v>
      </c>
      <c r="F53" s="33">
        <f t="shared" ref="F53:H53" si="16">F27</f>
        <v>2007</v>
      </c>
      <c r="G53" s="33">
        <f t="shared" si="16"/>
        <v>1</v>
      </c>
      <c r="H53" s="33">
        <f t="shared" si="16"/>
        <v>2000</v>
      </c>
      <c r="I53">
        <f>I27</f>
        <v>652000</v>
      </c>
      <c r="J53" s="33">
        <f t="shared" ref="J53:AP53" si="17">J27</f>
        <v>1</v>
      </c>
      <c r="K53" s="33">
        <f t="shared" si="17"/>
        <v>30000</v>
      </c>
      <c r="L53" s="33">
        <f t="shared" si="17"/>
        <v>1</v>
      </c>
      <c r="M53" s="33">
        <f t="shared" si="17"/>
        <v>652000</v>
      </c>
      <c r="N53" s="33">
        <f t="shared" si="17"/>
        <v>30000</v>
      </c>
      <c r="O53" s="33">
        <f t="shared" si="17"/>
        <v>1</v>
      </c>
      <c r="P53" s="33">
        <f t="shared" si="17"/>
        <v>0</v>
      </c>
      <c r="Q53" s="33">
        <f t="shared" si="17"/>
        <v>0</v>
      </c>
      <c r="R53" s="33">
        <f t="shared" si="17"/>
        <v>0</v>
      </c>
      <c r="S53" s="33">
        <f t="shared" si="17"/>
        <v>3</v>
      </c>
      <c r="T53" s="33">
        <f t="shared" si="17"/>
        <v>0.8</v>
      </c>
      <c r="U53" s="33">
        <f t="shared" si="17"/>
        <v>0.1</v>
      </c>
      <c r="V53" s="33">
        <f t="shared" si="17"/>
        <v>0.1</v>
      </c>
      <c r="W53" s="33">
        <f t="shared" si="17"/>
        <v>0</v>
      </c>
      <c r="X53" s="33">
        <f t="shared" si="17"/>
        <v>0</v>
      </c>
      <c r="Y53" s="33">
        <f t="shared" si="17"/>
        <v>0</v>
      </c>
      <c r="Z53" s="33">
        <f t="shared" si="17"/>
        <v>30</v>
      </c>
      <c r="AA53" s="33">
        <f t="shared" si="17"/>
        <v>0.03</v>
      </c>
      <c r="AB53" s="33">
        <f t="shared" si="17"/>
        <v>0.05</v>
      </c>
      <c r="AC53" s="33">
        <f t="shared" si="17"/>
        <v>0</v>
      </c>
      <c r="AD53" s="33">
        <f t="shared" si="17"/>
        <v>1</v>
      </c>
      <c r="AE53" s="33">
        <f t="shared" si="17"/>
        <v>0</v>
      </c>
      <c r="AF53" s="33">
        <f t="shared" si="17"/>
        <v>1</v>
      </c>
      <c r="AG53" s="33">
        <f t="shared" si="17"/>
        <v>0</v>
      </c>
      <c r="AH53" s="33">
        <f t="shared" si="17"/>
        <v>0</v>
      </c>
      <c r="AI53" s="33">
        <f t="shared" si="17"/>
        <v>0</v>
      </c>
      <c r="AJ53" s="25">
        <v>0</v>
      </c>
      <c r="AK53" s="33">
        <f t="shared" si="17"/>
        <v>0</v>
      </c>
      <c r="AL53" s="33">
        <f t="shared" si="17"/>
        <v>0</v>
      </c>
      <c r="AM53" s="33">
        <f t="shared" si="17"/>
        <v>0</v>
      </c>
      <c r="AN53" s="33">
        <f t="shared" si="17"/>
        <v>0</v>
      </c>
      <c r="AO53" s="33" t="str">
        <f t="shared" si="3"/>
        <v>DistillateFuelOil_Internal_Combustion_Engine_EP</v>
      </c>
      <c r="AP53" s="33" t="str">
        <f t="shared" si="17"/>
        <v>ReEDs Sheet</v>
      </c>
    </row>
    <row r="54" spans="1:42" s="33" customFormat="1">
      <c r="A54" s="33">
        <v>80</v>
      </c>
      <c r="B54" s="33" t="s">
        <v>147</v>
      </c>
      <c r="C54" s="25">
        <f>C11</f>
        <v>2007</v>
      </c>
      <c r="D54" s="25">
        <v>2000</v>
      </c>
      <c r="E54" s="25" t="str">
        <f t="shared" ref="E54:AN54" si="18">E11</f>
        <v>Bio_Gas</v>
      </c>
      <c r="F54" s="25">
        <f t="shared" si="18"/>
        <v>2007</v>
      </c>
      <c r="G54" s="25">
        <f t="shared" si="18"/>
        <v>1</v>
      </c>
      <c r="H54" s="25">
        <f t="shared" si="18"/>
        <v>2008</v>
      </c>
      <c r="I54" s="25">
        <f t="shared" si="18"/>
        <v>2377000</v>
      </c>
      <c r="J54" s="25">
        <v>1</v>
      </c>
      <c r="K54" s="25">
        <f>K11</f>
        <v>114250</v>
      </c>
      <c r="L54" s="25">
        <f t="shared" si="18"/>
        <v>0.01</v>
      </c>
      <c r="M54" s="25">
        <f>I54*J54*G54/(1+P54)^(H54-2007)</f>
        <v>2377000</v>
      </c>
      <c r="N54" s="25">
        <f t="shared" si="18"/>
        <v>114250</v>
      </c>
      <c r="O54" s="25">
        <f t="shared" si="18"/>
        <v>0.01</v>
      </c>
      <c r="P54" s="25">
        <v>0</v>
      </c>
      <c r="Q54" s="25">
        <v>0</v>
      </c>
      <c r="R54" s="25">
        <v>0</v>
      </c>
      <c r="S54" s="25">
        <f t="shared" si="18"/>
        <v>3</v>
      </c>
      <c r="T54" s="25">
        <f t="shared" si="18"/>
        <v>0.8</v>
      </c>
      <c r="U54" s="25">
        <f t="shared" si="18"/>
        <v>0.1</v>
      </c>
      <c r="V54" s="25">
        <f t="shared" si="18"/>
        <v>0.1</v>
      </c>
      <c r="W54" s="25">
        <f t="shared" si="18"/>
        <v>0</v>
      </c>
      <c r="X54" s="25">
        <f t="shared" si="18"/>
        <v>0</v>
      </c>
      <c r="Y54" s="25">
        <f t="shared" si="18"/>
        <v>0</v>
      </c>
      <c r="Z54" s="25">
        <f t="shared" si="18"/>
        <v>30</v>
      </c>
      <c r="AA54" s="25">
        <f t="shared" si="18"/>
        <v>0.03</v>
      </c>
      <c r="AB54" s="25">
        <f t="shared" si="18"/>
        <v>0.05</v>
      </c>
      <c r="AC54" s="25">
        <f t="shared" si="18"/>
        <v>0</v>
      </c>
      <c r="AD54" s="25">
        <f t="shared" si="18"/>
        <v>1</v>
      </c>
      <c r="AE54" s="25">
        <f t="shared" si="18"/>
        <v>1</v>
      </c>
      <c r="AF54" s="25">
        <f t="shared" si="18"/>
        <v>0</v>
      </c>
      <c r="AG54" s="25">
        <f t="shared" si="18"/>
        <v>0</v>
      </c>
      <c r="AH54" s="25">
        <f t="shared" si="18"/>
        <v>0</v>
      </c>
      <c r="AI54" s="25">
        <v>0</v>
      </c>
      <c r="AJ54" s="25">
        <v>1</v>
      </c>
      <c r="AK54" s="25">
        <f t="shared" si="18"/>
        <v>0</v>
      </c>
      <c r="AL54" s="25">
        <f t="shared" si="18"/>
        <v>0</v>
      </c>
      <c r="AM54" s="25">
        <f t="shared" si="18"/>
        <v>0</v>
      </c>
      <c r="AN54" s="25">
        <f t="shared" si="18"/>
        <v>0</v>
      </c>
      <c r="AO54" s="25" t="str">
        <f>B54</f>
        <v>Bio_Gas_Internal_Combustion_Engine_EP</v>
      </c>
      <c r="AP54" s="25" t="s">
        <v>154</v>
      </c>
    </row>
    <row r="55" spans="1:42" s="33" customFormat="1">
      <c r="A55" s="33">
        <v>81</v>
      </c>
      <c r="B55" s="33" t="s">
        <v>148</v>
      </c>
      <c r="C55" s="33">
        <f>C54</f>
        <v>2007</v>
      </c>
      <c r="D55" s="33">
        <f t="shared" ref="D55:AN56" si="19">D54</f>
        <v>2000</v>
      </c>
      <c r="E55" s="33" t="str">
        <f t="shared" si="19"/>
        <v>Bio_Gas</v>
      </c>
      <c r="F55" s="33">
        <f t="shared" si="19"/>
        <v>2007</v>
      </c>
      <c r="G55" s="33">
        <f t="shared" si="19"/>
        <v>1</v>
      </c>
      <c r="H55" s="33">
        <f t="shared" si="19"/>
        <v>2008</v>
      </c>
      <c r="I55" s="33">
        <f t="shared" si="19"/>
        <v>2377000</v>
      </c>
      <c r="J55" s="33">
        <f t="shared" si="19"/>
        <v>1</v>
      </c>
      <c r="K55" s="33">
        <f t="shared" si="19"/>
        <v>114250</v>
      </c>
      <c r="L55" s="33">
        <f t="shared" si="19"/>
        <v>0.01</v>
      </c>
      <c r="M55" s="33">
        <f>M54*0.75</f>
        <v>1782750</v>
      </c>
      <c r="N55" s="33">
        <f t="shared" si="19"/>
        <v>114250</v>
      </c>
      <c r="O55" s="33">
        <f t="shared" si="19"/>
        <v>0.01</v>
      </c>
      <c r="P55" s="33">
        <f t="shared" si="19"/>
        <v>0</v>
      </c>
      <c r="Q55" s="33">
        <f t="shared" si="19"/>
        <v>0</v>
      </c>
      <c r="R55" s="33">
        <f t="shared" si="19"/>
        <v>0</v>
      </c>
      <c r="S55" s="33">
        <f t="shared" si="19"/>
        <v>3</v>
      </c>
      <c r="T55" s="33">
        <f t="shared" si="19"/>
        <v>0.8</v>
      </c>
      <c r="U55" s="33">
        <f t="shared" si="19"/>
        <v>0.1</v>
      </c>
      <c r="V55" s="33">
        <f t="shared" si="19"/>
        <v>0.1</v>
      </c>
      <c r="W55" s="33">
        <f t="shared" si="19"/>
        <v>0</v>
      </c>
      <c r="X55" s="33">
        <f t="shared" si="19"/>
        <v>0</v>
      </c>
      <c r="Y55" s="33">
        <f t="shared" si="19"/>
        <v>0</v>
      </c>
      <c r="Z55" s="33">
        <f t="shared" si="19"/>
        <v>30</v>
      </c>
      <c r="AA55" s="33">
        <f t="shared" si="19"/>
        <v>0.03</v>
      </c>
      <c r="AB55" s="33">
        <f t="shared" si="19"/>
        <v>0.05</v>
      </c>
      <c r="AC55" s="33">
        <f t="shared" si="19"/>
        <v>0</v>
      </c>
      <c r="AD55" s="33">
        <f t="shared" si="19"/>
        <v>1</v>
      </c>
      <c r="AE55" s="33">
        <f t="shared" si="19"/>
        <v>1</v>
      </c>
      <c r="AF55" s="33">
        <f t="shared" si="19"/>
        <v>0</v>
      </c>
      <c r="AG55" s="33">
        <v>1</v>
      </c>
      <c r="AH55" s="33">
        <f t="shared" si="19"/>
        <v>0</v>
      </c>
      <c r="AI55" s="33">
        <v>0</v>
      </c>
      <c r="AJ55" s="33">
        <v>1</v>
      </c>
      <c r="AK55" s="33">
        <f t="shared" si="19"/>
        <v>0</v>
      </c>
      <c r="AL55" s="33">
        <f t="shared" si="19"/>
        <v>0</v>
      </c>
      <c r="AM55" s="33">
        <f t="shared" si="19"/>
        <v>0</v>
      </c>
      <c r="AN55" s="33">
        <f t="shared" si="19"/>
        <v>0</v>
      </c>
      <c r="AO55" s="25" t="str">
        <f t="shared" ref="AO55:AO56" si="20">B55</f>
        <v>Bio_Gas_Internal_Combustion_Engine_Cogen_EP</v>
      </c>
      <c r="AP55" s="33" t="s">
        <v>117</v>
      </c>
    </row>
    <row r="56" spans="1:42" s="33" customFormat="1">
      <c r="A56" s="33">
        <v>82</v>
      </c>
      <c r="B56" s="33" t="s">
        <v>149</v>
      </c>
      <c r="C56" s="33">
        <f>C22</f>
        <v>2007</v>
      </c>
      <c r="D56" s="33">
        <f t="shared" ref="D56:AN56" si="21">D22</f>
        <v>2000</v>
      </c>
      <c r="E56" s="33" t="str">
        <f t="shared" si="19"/>
        <v>Bio_Gas</v>
      </c>
      <c r="F56" s="33">
        <f>F12</f>
        <v>2004</v>
      </c>
      <c r="G56" s="33">
        <f>G12</f>
        <v>1.0980000000000001</v>
      </c>
      <c r="H56" s="33">
        <f t="shared" si="21"/>
        <v>2000</v>
      </c>
      <c r="I56" s="33">
        <f>I12</f>
        <v>2617450</v>
      </c>
      <c r="J56" s="33">
        <f t="shared" si="21"/>
        <v>1</v>
      </c>
      <c r="K56" s="33">
        <f>K12</f>
        <v>66626</v>
      </c>
      <c r="L56" s="33">
        <f>L12</f>
        <v>9.5180000000000007</v>
      </c>
      <c r="M56" s="33">
        <f>I56*J56*G56/(1+P56)^(H56-2007)</f>
        <v>2873960.1</v>
      </c>
      <c r="N56" s="33">
        <f>K56*G56</f>
        <v>73155.348000000013</v>
      </c>
      <c r="O56" s="33">
        <f>L56*G56</f>
        <v>10.450764000000001</v>
      </c>
      <c r="P56" s="33">
        <f t="shared" si="21"/>
        <v>0</v>
      </c>
      <c r="Q56" s="33">
        <f t="shared" si="21"/>
        <v>0</v>
      </c>
      <c r="R56" s="33">
        <f t="shared" si="21"/>
        <v>0</v>
      </c>
      <c r="S56" s="33">
        <f t="shared" si="21"/>
        <v>3</v>
      </c>
      <c r="T56" s="33">
        <f t="shared" si="21"/>
        <v>0.5</v>
      </c>
      <c r="U56" s="33">
        <f t="shared" si="21"/>
        <v>0.4</v>
      </c>
      <c r="V56" s="33">
        <f t="shared" si="21"/>
        <v>0.1</v>
      </c>
      <c r="W56" s="33">
        <f t="shared" si="21"/>
        <v>0</v>
      </c>
      <c r="X56" s="33">
        <f t="shared" si="21"/>
        <v>0</v>
      </c>
      <c r="Y56" s="33">
        <f t="shared" si="21"/>
        <v>0</v>
      </c>
      <c r="Z56" s="33">
        <f t="shared" si="21"/>
        <v>45</v>
      </c>
      <c r="AA56" s="33">
        <f t="shared" si="21"/>
        <v>0.1</v>
      </c>
      <c r="AB56" s="33">
        <f t="shared" si="21"/>
        <v>2.5999999999999999E-2</v>
      </c>
      <c r="AC56" s="33">
        <f t="shared" si="21"/>
        <v>0</v>
      </c>
      <c r="AD56" s="33">
        <f t="shared" si="21"/>
        <v>1</v>
      </c>
      <c r="AE56" s="33">
        <v>1</v>
      </c>
      <c r="AF56" s="33">
        <v>0</v>
      </c>
      <c r="AG56" s="33">
        <f t="shared" si="21"/>
        <v>0</v>
      </c>
      <c r="AH56" s="33">
        <f t="shared" si="21"/>
        <v>0</v>
      </c>
      <c r="AI56" s="33">
        <f t="shared" si="21"/>
        <v>0</v>
      </c>
      <c r="AJ56" s="33">
        <v>1</v>
      </c>
      <c r="AK56" s="33">
        <f t="shared" si="21"/>
        <v>0</v>
      </c>
      <c r="AL56" s="33">
        <f t="shared" si="21"/>
        <v>0</v>
      </c>
      <c r="AM56" s="33">
        <f t="shared" si="21"/>
        <v>0</v>
      </c>
      <c r="AN56" s="33">
        <f t="shared" si="21"/>
        <v>0</v>
      </c>
      <c r="AO56" s="25" t="str">
        <f t="shared" si="20"/>
        <v>Bio_Gas_Steam_Turbine_EP</v>
      </c>
      <c r="AP56" s="33" t="s">
        <v>118</v>
      </c>
    </row>
    <row r="57" spans="1:42">
      <c r="A57" s="5">
        <v>85</v>
      </c>
      <c r="B57" t="s">
        <v>150</v>
      </c>
      <c r="C57" s="5">
        <f>C56</f>
        <v>2007</v>
      </c>
      <c r="D57" s="33">
        <f t="shared" ref="D57" si="22">D56</f>
        <v>2000</v>
      </c>
      <c r="E57" s="33" t="s">
        <v>119</v>
      </c>
      <c r="F57" s="33">
        <f t="shared" ref="F57:AN57" si="23">F56</f>
        <v>2004</v>
      </c>
      <c r="G57" s="33">
        <f t="shared" si="23"/>
        <v>1.0980000000000001</v>
      </c>
      <c r="H57" s="33">
        <f t="shared" si="23"/>
        <v>2000</v>
      </c>
      <c r="I57" s="33">
        <f>I56*0.75</f>
        <v>1963087.5</v>
      </c>
      <c r="J57" s="33">
        <f t="shared" si="23"/>
        <v>1</v>
      </c>
      <c r="K57" s="33">
        <f t="shared" si="23"/>
        <v>66626</v>
      </c>
      <c r="L57" s="33">
        <f t="shared" si="23"/>
        <v>9.5180000000000007</v>
      </c>
      <c r="M57" s="33">
        <f>M56*0.75</f>
        <v>2155470.0750000002</v>
      </c>
      <c r="N57" s="33">
        <f>K57*G57</f>
        <v>73155.348000000013</v>
      </c>
      <c r="O57" s="33">
        <f>L57*G57</f>
        <v>10.450764000000001</v>
      </c>
      <c r="P57" s="33">
        <f t="shared" si="23"/>
        <v>0</v>
      </c>
      <c r="Q57" s="33">
        <f t="shared" si="23"/>
        <v>0</v>
      </c>
      <c r="R57" s="33">
        <f t="shared" si="23"/>
        <v>0</v>
      </c>
      <c r="S57" s="33">
        <f t="shared" si="23"/>
        <v>3</v>
      </c>
      <c r="T57" s="33">
        <f t="shared" si="23"/>
        <v>0.5</v>
      </c>
      <c r="U57" s="33">
        <f t="shared" si="23"/>
        <v>0.4</v>
      </c>
      <c r="V57" s="33">
        <f t="shared" si="23"/>
        <v>0.1</v>
      </c>
      <c r="W57" s="33">
        <f t="shared" si="23"/>
        <v>0</v>
      </c>
      <c r="X57" s="33">
        <f t="shared" si="23"/>
        <v>0</v>
      </c>
      <c r="Y57" s="33">
        <f t="shared" si="23"/>
        <v>0</v>
      </c>
      <c r="Z57" s="33">
        <f t="shared" si="23"/>
        <v>45</v>
      </c>
      <c r="AA57" s="33">
        <f t="shared" si="23"/>
        <v>0.1</v>
      </c>
      <c r="AB57" s="33">
        <f t="shared" si="23"/>
        <v>2.5999999999999999E-2</v>
      </c>
      <c r="AC57" s="33">
        <f t="shared" si="23"/>
        <v>0</v>
      </c>
      <c r="AD57" s="33">
        <f t="shared" si="23"/>
        <v>1</v>
      </c>
      <c r="AE57" s="33">
        <f t="shared" si="23"/>
        <v>1</v>
      </c>
      <c r="AF57" s="33">
        <f t="shared" si="23"/>
        <v>0</v>
      </c>
      <c r="AG57" s="33">
        <v>1</v>
      </c>
      <c r="AH57" s="33">
        <f t="shared" si="23"/>
        <v>0</v>
      </c>
      <c r="AI57" s="33">
        <f t="shared" si="23"/>
        <v>0</v>
      </c>
      <c r="AJ57" s="33">
        <v>1</v>
      </c>
      <c r="AK57" s="33">
        <f t="shared" si="23"/>
        <v>0</v>
      </c>
      <c r="AL57" s="33">
        <f t="shared" si="23"/>
        <v>0</v>
      </c>
      <c r="AM57" s="33">
        <f t="shared" si="23"/>
        <v>0</v>
      </c>
      <c r="AN57" s="33">
        <f t="shared" si="23"/>
        <v>0</v>
      </c>
      <c r="AO57" s="33" t="str">
        <f>B57</f>
        <v>Bio_Liquid_Steam_Turbine_Cogen_EP</v>
      </c>
      <c r="AP57" s="33" t="s">
        <v>120</v>
      </c>
    </row>
    <row r="58" spans="1:42">
      <c r="A58" s="5">
        <v>90</v>
      </c>
      <c r="B58" t="s">
        <v>151</v>
      </c>
      <c r="C58" s="33">
        <f>C56</f>
        <v>2007</v>
      </c>
      <c r="D58" s="33">
        <f t="shared" ref="D58:AP58" si="24">D56</f>
        <v>2000</v>
      </c>
      <c r="E58" s="33" t="s">
        <v>121</v>
      </c>
      <c r="F58" s="33">
        <f t="shared" si="24"/>
        <v>2004</v>
      </c>
      <c r="G58" s="33">
        <f t="shared" si="24"/>
        <v>1.0980000000000001</v>
      </c>
      <c r="H58" s="33">
        <f t="shared" si="24"/>
        <v>2000</v>
      </c>
      <c r="I58" s="33">
        <f t="shared" si="24"/>
        <v>2617450</v>
      </c>
      <c r="J58" s="33">
        <f t="shared" si="24"/>
        <v>1</v>
      </c>
      <c r="K58" s="33">
        <f t="shared" si="24"/>
        <v>66626</v>
      </c>
      <c r="L58" s="33">
        <f t="shared" si="24"/>
        <v>9.5180000000000007</v>
      </c>
      <c r="M58" s="33">
        <f t="shared" si="24"/>
        <v>2873960.1</v>
      </c>
      <c r="N58" s="33">
        <f t="shared" si="24"/>
        <v>73155.348000000013</v>
      </c>
      <c r="O58" s="33">
        <f t="shared" si="24"/>
        <v>10.450764000000001</v>
      </c>
      <c r="P58" s="33">
        <f t="shared" si="24"/>
        <v>0</v>
      </c>
      <c r="Q58" s="33">
        <f t="shared" si="24"/>
        <v>0</v>
      </c>
      <c r="R58" s="33">
        <f t="shared" si="24"/>
        <v>0</v>
      </c>
      <c r="S58" s="33">
        <f t="shared" si="24"/>
        <v>3</v>
      </c>
      <c r="T58" s="33">
        <f t="shared" si="24"/>
        <v>0.5</v>
      </c>
      <c r="U58" s="33">
        <f t="shared" si="24"/>
        <v>0.4</v>
      </c>
      <c r="V58" s="33">
        <f t="shared" si="24"/>
        <v>0.1</v>
      </c>
      <c r="W58" s="33">
        <f t="shared" si="24"/>
        <v>0</v>
      </c>
      <c r="X58" s="33">
        <f t="shared" si="24"/>
        <v>0</v>
      </c>
      <c r="Y58" s="33">
        <f t="shared" si="24"/>
        <v>0</v>
      </c>
      <c r="Z58" s="33">
        <f t="shared" si="24"/>
        <v>45</v>
      </c>
      <c r="AA58" s="33">
        <f t="shared" si="24"/>
        <v>0.1</v>
      </c>
      <c r="AB58" s="33">
        <f t="shared" si="24"/>
        <v>2.5999999999999999E-2</v>
      </c>
      <c r="AC58" s="33">
        <f t="shared" si="24"/>
        <v>0</v>
      </c>
      <c r="AD58" s="33">
        <f t="shared" si="24"/>
        <v>1</v>
      </c>
      <c r="AE58" s="33">
        <f t="shared" si="24"/>
        <v>1</v>
      </c>
      <c r="AF58" s="33">
        <f t="shared" si="24"/>
        <v>0</v>
      </c>
      <c r="AG58" s="33">
        <f t="shared" si="24"/>
        <v>0</v>
      </c>
      <c r="AH58" s="33">
        <f t="shared" si="24"/>
        <v>0</v>
      </c>
      <c r="AI58" s="33">
        <f t="shared" si="24"/>
        <v>0</v>
      </c>
      <c r="AJ58" s="33">
        <v>1</v>
      </c>
      <c r="AK58" s="33">
        <f t="shared" si="24"/>
        <v>0</v>
      </c>
      <c r="AL58" s="33">
        <f t="shared" si="24"/>
        <v>0</v>
      </c>
      <c r="AM58" s="33">
        <f t="shared" si="24"/>
        <v>0</v>
      </c>
      <c r="AN58" s="33">
        <f t="shared" si="24"/>
        <v>0</v>
      </c>
      <c r="AO58" s="33" t="str">
        <f>B58</f>
        <v>Bio_Solid_Steam_Turbine_EP</v>
      </c>
      <c r="AP58" s="33" t="str">
        <f t="shared" si="24"/>
        <v>ReEDs Sheet, took OGS (Oil Gas Steam) values for all but costs:  costs from Biomass_Steam_Turbine</v>
      </c>
    </row>
    <row r="59" spans="1:42">
      <c r="A59" s="5">
        <v>91</v>
      </c>
      <c r="B59" t="s">
        <v>152</v>
      </c>
      <c r="C59" s="33">
        <f>C57</f>
        <v>2007</v>
      </c>
      <c r="D59" s="33">
        <f t="shared" ref="D59:AP59" si="25">D57</f>
        <v>2000</v>
      </c>
      <c r="E59" s="33" t="s">
        <v>121</v>
      </c>
      <c r="F59" s="33">
        <f t="shared" si="25"/>
        <v>2004</v>
      </c>
      <c r="G59" s="33">
        <f t="shared" si="25"/>
        <v>1.0980000000000001</v>
      </c>
      <c r="H59" s="33">
        <f t="shared" si="25"/>
        <v>2000</v>
      </c>
      <c r="I59" s="33">
        <f t="shared" si="25"/>
        <v>1963087.5</v>
      </c>
      <c r="J59" s="33">
        <f t="shared" si="25"/>
        <v>1</v>
      </c>
      <c r="K59" s="33">
        <f t="shared" si="25"/>
        <v>66626</v>
      </c>
      <c r="L59" s="33">
        <f t="shared" si="25"/>
        <v>9.5180000000000007</v>
      </c>
      <c r="M59" s="33">
        <f t="shared" si="25"/>
        <v>2155470.0750000002</v>
      </c>
      <c r="N59" s="33">
        <f t="shared" si="25"/>
        <v>73155.348000000013</v>
      </c>
      <c r="O59" s="33">
        <f t="shared" si="25"/>
        <v>10.450764000000001</v>
      </c>
      <c r="P59" s="33">
        <f t="shared" si="25"/>
        <v>0</v>
      </c>
      <c r="Q59" s="33">
        <f t="shared" si="25"/>
        <v>0</v>
      </c>
      <c r="R59" s="33">
        <f t="shared" si="25"/>
        <v>0</v>
      </c>
      <c r="S59" s="33">
        <f t="shared" si="25"/>
        <v>3</v>
      </c>
      <c r="T59" s="33">
        <f t="shared" si="25"/>
        <v>0.5</v>
      </c>
      <c r="U59" s="33">
        <f t="shared" si="25"/>
        <v>0.4</v>
      </c>
      <c r="V59" s="33">
        <f t="shared" si="25"/>
        <v>0.1</v>
      </c>
      <c r="W59" s="33">
        <f t="shared" si="25"/>
        <v>0</v>
      </c>
      <c r="X59" s="33">
        <f t="shared" si="25"/>
        <v>0</v>
      </c>
      <c r="Y59" s="33">
        <f t="shared" si="25"/>
        <v>0</v>
      </c>
      <c r="Z59" s="33">
        <f t="shared" si="25"/>
        <v>45</v>
      </c>
      <c r="AA59" s="33">
        <f t="shared" si="25"/>
        <v>0.1</v>
      </c>
      <c r="AB59" s="33">
        <f t="shared" si="25"/>
        <v>2.5999999999999999E-2</v>
      </c>
      <c r="AC59" s="33">
        <f t="shared" si="25"/>
        <v>0</v>
      </c>
      <c r="AD59" s="33">
        <f t="shared" si="25"/>
        <v>1</v>
      </c>
      <c r="AE59" s="33">
        <f t="shared" si="25"/>
        <v>1</v>
      </c>
      <c r="AF59" s="33">
        <f t="shared" si="25"/>
        <v>0</v>
      </c>
      <c r="AG59" s="33">
        <f t="shared" si="25"/>
        <v>1</v>
      </c>
      <c r="AH59" s="33">
        <f t="shared" si="25"/>
        <v>0</v>
      </c>
      <c r="AI59" s="33">
        <f t="shared" si="25"/>
        <v>0</v>
      </c>
      <c r="AJ59" s="33">
        <v>1</v>
      </c>
      <c r="AK59" s="33">
        <f t="shared" si="25"/>
        <v>0</v>
      </c>
      <c r="AL59" s="33">
        <f t="shared" si="25"/>
        <v>0</v>
      </c>
      <c r="AM59" s="33">
        <f t="shared" si="25"/>
        <v>0</v>
      </c>
      <c r="AN59" s="33">
        <f t="shared" si="25"/>
        <v>0</v>
      </c>
      <c r="AO59" s="33" t="str">
        <f>B59</f>
        <v>Bio_Solid_Steam_Turbine_Cogen_EP</v>
      </c>
      <c r="AP59" s="33" t="str">
        <f t="shared" si="25"/>
        <v>ReEDs Sheet, took OGS (Oil Gas Steam) values for all but costs:  costs from Biomass_Steam_Turbine, 75% of capex for cogen</v>
      </c>
    </row>
    <row r="60" spans="1:42">
      <c r="S60" s="5"/>
      <c r="Y60"/>
    </row>
    <row r="61" spans="1:42">
      <c r="S61" s="5"/>
      <c r="Y61"/>
      <c r="AP61" s="33"/>
    </row>
    <row r="62" spans="1:42">
      <c r="S62" s="5"/>
      <c r="Y62"/>
    </row>
    <row r="63" spans="1:42">
      <c r="S63" s="5"/>
      <c r="Y63"/>
    </row>
    <row r="64" spans="1:42">
      <c r="S64" s="5"/>
      <c r="Y64"/>
    </row>
    <row r="65" spans="19:25">
      <c r="S65" s="5"/>
      <c r="Y65"/>
    </row>
    <row r="66" spans="19:25">
      <c r="S66" s="5"/>
      <c r="Y66"/>
    </row>
    <row r="67" spans="19:25">
      <c r="S67" s="5"/>
      <c r="Y67"/>
    </row>
    <row r="87" spans="13:40">
      <c r="M87" s="5"/>
      <c r="N87" s="5"/>
      <c r="O87" s="5"/>
      <c r="P87" s="5"/>
      <c r="Q87" s="5"/>
      <c r="R87" s="5"/>
      <c r="T87"/>
      <c r="U87"/>
      <c r="V87"/>
      <c r="W87"/>
      <c r="X87"/>
      <c r="Y87"/>
      <c r="Z87" s="12"/>
      <c r="AA87" s="27"/>
      <c r="AB87" s="15"/>
      <c r="AC87" s="27"/>
      <c r="AD87" s="27"/>
      <c r="AI87"/>
      <c r="AK87"/>
      <c r="AL87"/>
      <c r="AM87"/>
      <c r="AN87"/>
    </row>
    <row r="88" spans="13:40">
      <c r="M88" s="5"/>
      <c r="N88" s="5"/>
      <c r="O88" s="5"/>
      <c r="P88" s="5"/>
      <c r="Q88" s="5"/>
      <c r="R88" s="5"/>
      <c r="T88"/>
      <c r="U88"/>
      <c r="V88"/>
      <c r="W88"/>
      <c r="X88"/>
      <c r="Y88"/>
      <c r="Z88" s="12"/>
      <c r="AA88" s="27"/>
      <c r="AB88" s="15"/>
      <c r="AC88" s="27"/>
      <c r="AD88" s="27"/>
      <c r="AI88"/>
      <c r="AK88"/>
      <c r="AL88"/>
      <c r="AM88"/>
      <c r="AN88"/>
    </row>
    <row r="89" spans="13:40">
      <c r="M89" s="5"/>
      <c r="N89" s="5"/>
      <c r="O89" s="5"/>
      <c r="P89" s="5"/>
      <c r="Q89" s="5"/>
      <c r="R89" s="5"/>
      <c r="T89"/>
      <c r="U89"/>
      <c r="V89"/>
      <c r="W89"/>
      <c r="X89"/>
      <c r="Y89"/>
      <c r="Z89" s="12"/>
      <c r="AA89" s="27"/>
      <c r="AB89" s="15"/>
      <c r="AC89" s="27"/>
      <c r="AD89" s="27"/>
      <c r="AI89"/>
      <c r="AK89"/>
      <c r="AL89"/>
      <c r="AM89"/>
      <c r="AN89"/>
    </row>
    <row r="100" spans="1:1">
      <c r="A100" s="33"/>
    </row>
    <row r="101" spans="1:1">
      <c r="A101"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61"/>
  <sheetViews>
    <sheetView tabSelected="1" topLeftCell="AA1" zoomScale="125" workbookViewId="0">
      <selection activeCell="AC8" sqref="AC8"/>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33"/>
    <col min="30" max="30" width="10.7109375" style="27"/>
  </cols>
  <sheetData>
    <row r="1" spans="1:33"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competes_for_space</v>
      </c>
      <c r="AD1" s="33" t="str">
        <f>generator_costs!AK3</f>
        <v>ccs</v>
      </c>
      <c r="AE1" s="33" t="str">
        <f>generator_costs!AL3</f>
        <v>storage</v>
      </c>
      <c r="AF1" s="33" t="str">
        <f>generator_costs!AM3</f>
        <v>storage_efficiency</v>
      </c>
      <c r="AG1" s="33" t="str">
        <f>generator_costs!AN3</f>
        <v>max_store_rate</v>
      </c>
    </row>
    <row r="2" spans="1:33"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c r="AG2" s="33">
        <f>generator_costs!AN4</f>
        <v>0</v>
      </c>
    </row>
    <row r="3" spans="1:33"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c r="AG3" s="33">
        <f>generator_costs!AN5</f>
        <v>0</v>
      </c>
    </row>
    <row r="4" spans="1:33"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1</v>
      </c>
      <c r="AD4" s="33">
        <f>generator_costs!AK6</f>
        <v>0</v>
      </c>
      <c r="AE4" s="33">
        <f>generator_costs!AL6</f>
        <v>0</v>
      </c>
      <c r="AF4" s="33">
        <f>generator_costs!AM6</f>
        <v>0</v>
      </c>
      <c r="AG4" s="33">
        <f>generator_costs!AN6</f>
        <v>0</v>
      </c>
    </row>
    <row r="5" spans="1:33"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c r="AG5" s="33">
        <f>generator_costs!AN7</f>
        <v>0</v>
      </c>
    </row>
    <row r="6" spans="1:33"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c r="AG6" s="33">
        <f>generator_costs!AN8</f>
        <v>0</v>
      </c>
    </row>
    <row r="7" spans="1:33"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c r="AG7" s="33">
        <f>generator_costs!AN9</f>
        <v>0</v>
      </c>
    </row>
    <row r="8" spans="1:33" s="5" customFormat="1">
      <c r="A8" s="33">
        <f>generator_costs!A10</f>
        <v>7</v>
      </c>
      <c r="B8" s="33" t="str">
        <f>generator_costs!B10</f>
        <v>CSP_Trough_6h_Storage</v>
      </c>
      <c r="C8" s="33">
        <f>generator_costs!C10</f>
        <v>2007</v>
      </c>
      <c r="D8" s="33">
        <f>generator_costs!D10</f>
        <v>2012</v>
      </c>
      <c r="E8" s="33" t="str">
        <f>generator_costs!E10</f>
        <v>Solar</v>
      </c>
      <c r="F8" s="33">
        <f>generator_costs!M10</f>
        <v>7098171.79151126</v>
      </c>
      <c r="G8" s="33">
        <f>generator_costs!N10</f>
        <v>48159.29</v>
      </c>
      <c r="H8" s="33">
        <f>generator_costs!O10</f>
        <v>0</v>
      </c>
      <c r="I8" s="33">
        <f>generator_costs!P10</f>
        <v>-8.8500000000000002E-3</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1</v>
      </c>
      <c r="AD8" s="33">
        <f>generator_costs!AK10</f>
        <v>0</v>
      </c>
      <c r="AE8" s="33">
        <f>generator_costs!AL10</f>
        <v>0</v>
      </c>
      <c r="AF8" s="33">
        <f>generator_costs!AM10</f>
        <v>0</v>
      </c>
      <c r="AG8" s="33">
        <f>generator_costs!AN10</f>
        <v>0</v>
      </c>
    </row>
    <row r="9" spans="1:33"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1</v>
      </c>
      <c r="AD9" s="33">
        <f>generator_costs!AK11</f>
        <v>0</v>
      </c>
      <c r="AE9" s="33">
        <f>generator_costs!AL11</f>
        <v>0</v>
      </c>
      <c r="AF9" s="33">
        <f>generator_costs!AM11</f>
        <v>0</v>
      </c>
      <c r="AG9" s="33">
        <f>generator_costs!AN11</f>
        <v>0</v>
      </c>
    </row>
    <row r="10" spans="1:33"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1</v>
      </c>
      <c r="AD10" s="33">
        <f>generator_costs!AK12</f>
        <v>0</v>
      </c>
      <c r="AE10" s="33">
        <f>generator_costs!AL12</f>
        <v>0</v>
      </c>
      <c r="AF10" s="33">
        <f>generator_costs!AM12</f>
        <v>0</v>
      </c>
      <c r="AG10" s="33">
        <f>generator_costs!AN12</f>
        <v>0</v>
      </c>
    </row>
    <row r="11" spans="1:33"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1</v>
      </c>
      <c r="AD11" s="33">
        <f>generator_costs!AK13</f>
        <v>0</v>
      </c>
      <c r="AE11" s="33">
        <f>generator_costs!AL13</f>
        <v>0</v>
      </c>
      <c r="AF11" s="33">
        <f>generator_costs!AM13</f>
        <v>0</v>
      </c>
      <c r="AG11" s="33">
        <f>generator_costs!AN13</f>
        <v>0</v>
      </c>
    </row>
    <row r="12" spans="1:33"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c r="AG12" s="33">
        <f>generator_costs!AN14</f>
        <v>0</v>
      </c>
    </row>
    <row r="13" spans="1:33"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c r="AG13" s="33">
        <f>generator_costs!AN15</f>
        <v>0</v>
      </c>
    </row>
    <row r="14" spans="1:33">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c r="AG14" s="33">
        <f>generator_costs!AN16</f>
        <v>0</v>
      </c>
    </row>
    <row r="15" spans="1:33">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c r="AG15" s="33">
        <f>generator_costs!AN17</f>
        <v>0</v>
      </c>
    </row>
    <row r="16" spans="1:33">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c r="AG16" s="33">
        <f>generator_costs!AN18</f>
        <v>0</v>
      </c>
    </row>
    <row r="17" spans="1:33">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1</v>
      </c>
      <c r="AF17" s="33">
        <f>generator_costs!AM19</f>
        <v>0.74</v>
      </c>
      <c r="AG17" s="33">
        <f>generator_costs!AN19</f>
        <v>1</v>
      </c>
    </row>
    <row r="18" spans="1:33">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c r="AG18" s="33">
        <f>generator_costs!AN20</f>
        <v>0</v>
      </c>
    </row>
    <row r="19" spans="1:33">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c r="AG19" s="33">
        <f>generator_costs!AN21</f>
        <v>0</v>
      </c>
    </row>
    <row r="20" spans="1:33">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c r="AG20" s="33">
        <f>generator_costs!AN22</f>
        <v>0</v>
      </c>
    </row>
    <row r="21" spans="1:33">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c r="AG21" s="33">
        <f>generator_costs!AN23</f>
        <v>0</v>
      </c>
    </row>
    <row r="22" spans="1:33">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c r="AG22" s="33">
        <f>generator_costs!AN24</f>
        <v>0</v>
      </c>
    </row>
    <row r="23" spans="1:33">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c r="AG23" s="33">
        <f>generator_costs!AN25</f>
        <v>0</v>
      </c>
    </row>
    <row r="24" spans="1:33">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c r="AG24" s="33">
        <f>generator_costs!AN26</f>
        <v>0</v>
      </c>
    </row>
    <row r="25" spans="1:33">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c r="AG25" s="33">
        <f>generator_costs!AN27</f>
        <v>0</v>
      </c>
    </row>
    <row r="26" spans="1:33">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c r="AG26" s="33">
        <f>generator_costs!AN28</f>
        <v>0</v>
      </c>
    </row>
    <row r="27" spans="1:33">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1</v>
      </c>
      <c r="AD27" s="33">
        <f>generator_costs!AK29</f>
        <v>0</v>
      </c>
      <c r="AE27" s="33">
        <f>generator_costs!AL29</f>
        <v>0</v>
      </c>
      <c r="AF27" s="33">
        <f>generator_costs!AM29</f>
        <v>0</v>
      </c>
      <c r="AG27" s="33">
        <f>generator_costs!AN29</f>
        <v>0</v>
      </c>
    </row>
    <row r="28" spans="1:33">
      <c r="A28" s="33">
        <f>generator_costs!A30</f>
        <v>27</v>
      </c>
      <c r="B28" s="33" t="str">
        <f>generator_costs!B30</f>
        <v>CSP_Trough_No_Storage</v>
      </c>
      <c r="C28" s="33">
        <f>generator_costs!C30</f>
        <v>2007</v>
      </c>
      <c r="D28" s="33">
        <f>generator_costs!D30</f>
        <v>2010</v>
      </c>
      <c r="E28" s="33" t="str">
        <f>generator_costs!E30</f>
        <v>Solar</v>
      </c>
      <c r="F28" s="33">
        <f>generator_costs!M30</f>
        <v>4401886.3331025699</v>
      </c>
      <c r="G28" s="33">
        <f>generator_costs!N30</f>
        <v>48159.29</v>
      </c>
      <c r="H28" s="33">
        <f>generator_costs!O30</f>
        <v>0</v>
      </c>
      <c r="I28" s="33">
        <f>generator_costs!P30</f>
        <v>-8.8500000000000002E-3</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1</v>
      </c>
      <c r="AD28" s="33">
        <f>generator_costs!AK30</f>
        <v>0</v>
      </c>
      <c r="AE28" s="33">
        <f>generator_costs!AL30</f>
        <v>0</v>
      </c>
      <c r="AF28" s="33">
        <f>generator_costs!AM30</f>
        <v>0</v>
      </c>
      <c r="AG28" s="33">
        <f>generator_costs!AN30</f>
        <v>0</v>
      </c>
    </row>
    <row r="29" spans="1:33">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0</v>
      </c>
      <c r="AE29" s="33">
        <f>generator_costs!AL31</f>
        <v>1</v>
      </c>
      <c r="AF29" s="33">
        <f>generator_costs!AM31</f>
        <v>0.81699999999999995</v>
      </c>
      <c r="AG29" s="33">
        <f>generator_costs!AN31</f>
        <v>1.2</v>
      </c>
    </row>
    <row r="30" spans="1:33">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c r="AG30" s="33">
        <f>generator_costs!AN32</f>
        <v>0</v>
      </c>
    </row>
    <row r="31" spans="1:33">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c r="AG31" s="33">
        <f>generator_costs!AN33</f>
        <v>0</v>
      </c>
    </row>
    <row r="32" spans="1:33">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c r="AG32" s="33">
        <f>generator_costs!AN34</f>
        <v>0</v>
      </c>
    </row>
    <row r="33" spans="1:33">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c r="AG33" s="33">
        <f>generator_costs!AN35</f>
        <v>0</v>
      </c>
    </row>
    <row r="34" spans="1:33">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0</v>
      </c>
      <c r="AE34" s="33">
        <f>generator_costs!AL36</f>
        <v>1</v>
      </c>
      <c r="AF34" s="33">
        <f>generator_costs!AM36</f>
        <v>0.76700000000000002</v>
      </c>
      <c r="AG34" s="33">
        <f>generator_costs!AN36</f>
        <v>1</v>
      </c>
    </row>
    <row r="35" spans="1:33">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0</v>
      </c>
      <c r="AD35" s="33">
        <f>generator_costs!AK37</f>
        <v>1</v>
      </c>
      <c r="AE35" s="33">
        <f>generator_costs!AL37</f>
        <v>0</v>
      </c>
      <c r="AF35" s="33">
        <f>generator_costs!AM37</f>
        <v>0</v>
      </c>
      <c r="AG35" s="33">
        <f>generator_costs!AN37</f>
        <v>0</v>
      </c>
    </row>
    <row r="36" spans="1:33">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0</v>
      </c>
      <c r="AD36" s="33">
        <f>generator_costs!AK38</f>
        <v>1</v>
      </c>
      <c r="AE36" s="33">
        <f>generator_costs!AL38</f>
        <v>0</v>
      </c>
      <c r="AF36" s="33">
        <f>generator_costs!AM38</f>
        <v>0</v>
      </c>
      <c r="AG36" s="33">
        <f>generator_costs!AN38</f>
        <v>0</v>
      </c>
    </row>
    <row r="37" spans="1:33">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1</v>
      </c>
      <c r="AE37" s="33">
        <f>generator_costs!AL39</f>
        <v>0</v>
      </c>
      <c r="AF37" s="33">
        <f>generator_costs!AM39</f>
        <v>0</v>
      </c>
      <c r="AG37" s="33">
        <f>generator_costs!AN39</f>
        <v>0</v>
      </c>
    </row>
    <row r="38" spans="1:33">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1</v>
      </c>
      <c r="AE38" s="33">
        <f>generator_costs!AL40</f>
        <v>0</v>
      </c>
      <c r="AF38" s="33">
        <f>generator_costs!AM40</f>
        <v>0</v>
      </c>
      <c r="AG38" s="33">
        <f>generator_costs!AN40</f>
        <v>0</v>
      </c>
    </row>
    <row r="39" spans="1:33">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0</v>
      </c>
      <c r="AD39" s="33">
        <f>generator_costs!AK41</f>
        <v>1</v>
      </c>
      <c r="AE39" s="33">
        <f>generator_costs!AL41</f>
        <v>0</v>
      </c>
      <c r="AF39" s="33">
        <f>generator_costs!AM41</f>
        <v>0</v>
      </c>
      <c r="AG39" s="33">
        <f>generator_costs!AN41</f>
        <v>0</v>
      </c>
    </row>
    <row r="40" spans="1:33"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0</v>
      </c>
      <c r="AD40" s="33">
        <f>generator_costs!AK42</f>
        <v>1</v>
      </c>
      <c r="AE40" s="33">
        <f>generator_costs!AL42</f>
        <v>0</v>
      </c>
      <c r="AF40" s="33">
        <f>generator_costs!AM42</f>
        <v>0</v>
      </c>
      <c r="AG40" s="33">
        <f>generator_costs!AN42</f>
        <v>0</v>
      </c>
    </row>
    <row r="41" spans="1:33"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c r="AG41" s="33">
        <f>generator_costs!AN43</f>
        <v>0</v>
      </c>
    </row>
    <row r="42" spans="1:33" s="28" customFormat="1">
      <c r="A42" s="33">
        <f>generator_costs!A44</f>
        <v>41</v>
      </c>
      <c r="B42" s="33" t="str">
        <f>generator_costs!B44</f>
        <v>Gas_Internal_Combustion_Engine_Cogen_CCS_EP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2.0027520000000001</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0.04</v>
      </c>
      <c r="V42" s="33">
        <f>generator_costs!AC44</f>
        <v>0</v>
      </c>
      <c r="W42" s="33">
        <f>generator_costs!AD44</f>
        <v>1</v>
      </c>
      <c r="X42" s="33">
        <f>generator_costs!AE44</f>
        <v>1</v>
      </c>
      <c r="Y42" s="33">
        <f>generator_costs!AF44</f>
        <v>0</v>
      </c>
      <c r="Z42" s="33">
        <f>generator_costs!AG44</f>
        <v>1</v>
      </c>
      <c r="AA42" s="33">
        <f>generator_costs!AH44</f>
        <v>0</v>
      </c>
      <c r="AB42" s="33">
        <f>generator_costs!AI44</f>
        <v>1</v>
      </c>
      <c r="AC42" s="33">
        <f>generator_costs!AJ44</f>
        <v>0</v>
      </c>
      <c r="AD42" s="33">
        <f>generator_costs!AK44</f>
        <v>1</v>
      </c>
      <c r="AE42" s="33">
        <f>generator_costs!AL44</f>
        <v>0</v>
      </c>
      <c r="AF42" s="33">
        <f>generator_costs!AM44</f>
        <v>0</v>
      </c>
      <c r="AG42" s="33">
        <f>generator_costs!AN44</f>
        <v>0</v>
      </c>
    </row>
    <row r="43" spans="1:33"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0</v>
      </c>
      <c r="AD43" s="33">
        <f>generator_costs!AK45</f>
        <v>1</v>
      </c>
      <c r="AE43" s="33">
        <f>generator_costs!AL45</f>
        <v>0</v>
      </c>
      <c r="AF43" s="33">
        <f>generator_costs!AM45</f>
        <v>0</v>
      </c>
      <c r="AG43" s="33">
        <f>generator_costs!AN45</f>
        <v>0</v>
      </c>
    </row>
    <row r="44" spans="1:33"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0</v>
      </c>
      <c r="AD44" s="33">
        <f>generator_costs!AK46</f>
        <v>1</v>
      </c>
      <c r="AE44" s="33">
        <f>generator_costs!AL46</f>
        <v>0</v>
      </c>
      <c r="AF44" s="33">
        <f>generator_costs!AM46</f>
        <v>0</v>
      </c>
      <c r="AG44" s="33">
        <f>generator_costs!AN46</f>
        <v>0</v>
      </c>
    </row>
    <row r="45" spans="1:33"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0</v>
      </c>
      <c r="AD45" s="33">
        <f>generator_costs!AK47</f>
        <v>1</v>
      </c>
      <c r="AE45" s="33">
        <f>generator_costs!AL47</f>
        <v>0</v>
      </c>
      <c r="AF45" s="33">
        <f>generator_costs!AM47</f>
        <v>0</v>
      </c>
      <c r="AG45" s="33">
        <f>generator_costs!AN47</f>
        <v>0</v>
      </c>
    </row>
    <row r="46" spans="1:33"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0</v>
      </c>
      <c r="AD46" s="33">
        <f>generator_costs!AK48</f>
        <v>1</v>
      </c>
      <c r="AE46" s="33">
        <f>generator_costs!AL48</f>
        <v>0</v>
      </c>
      <c r="AF46" s="33">
        <f>generator_costs!AM48</f>
        <v>0</v>
      </c>
      <c r="AG46" s="33">
        <f>generator_costs!AN48</f>
        <v>0</v>
      </c>
    </row>
    <row r="47" spans="1:33"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0</v>
      </c>
      <c r="AD47" s="33">
        <f>generator_costs!AK49</f>
        <v>1</v>
      </c>
      <c r="AE47" s="33">
        <f>generator_costs!AL49</f>
        <v>0</v>
      </c>
      <c r="AF47" s="33">
        <f>generator_costs!AM49</f>
        <v>0</v>
      </c>
      <c r="AG47" s="33">
        <f>generator_costs!AN49</f>
        <v>0</v>
      </c>
    </row>
    <row r="48" spans="1:33">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0</v>
      </c>
      <c r="AD48" s="33">
        <f>generator_costs!AK50</f>
        <v>1</v>
      </c>
      <c r="AE48" s="33">
        <f>generator_costs!AL50</f>
        <v>0</v>
      </c>
      <c r="AF48" s="33">
        <f>generator_costs!AM50</f>
        <v>0</v>
      </c>
      <c r="AG48" s="33">
        <f>generator_costs!AN50</f>
        <v>0</v>
      </c>
    </row>
    <row r="49" spans="1:33">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0</v>
      </c>
      <c r="AD49" s="33">
        <f>generator_costs!AK51</f>
        <v>1</v>
      </c>
      <c r="AE49" s="33">
        <f>generator_costs!AL51</f>
        <v>0</v>
      </c>
      <c r="AF49" s="33">
        <f>generator_costs!AM51</f>
        <v>0</v>
      </c>
      <c r="AG49" s="33">
        <f>generator_costs!AN51</f>
        <v>0</v>
      </c>
    </row>
    <row r="50" spans="1:33">
      <c r="A50" s="33">
        <f>generator_costs!A52</f>
        <v>60</v>
      </c>
      <c r="B50" s="33" t="str">
        <f>generator_costs!B52</f>
        <v>DistillateFuelOil_Combustion_Turbine_EP</v>
      </c>
      <c r="C50" s="33">
        <f>generator_costs!C52</f>
        <v>2007</v>
      </c>
      <c r="D50" s="33">
        <f>generator_costs!D52</f>
        <v>2000</v>
      </c>
      <c r="E50" s="33" t="str">
        <f>generator_costs!E52</f>
        <v>DistillateFuelOil</v>
      </c>
      <c r="F50" s="33">
        <f>generator_costs!M52</f>
        <v>652000</v>
      </c>
      <c r="G50" s="33">
        <f>generator_costs!N52</f>
        <v>11322</v>
      </c>
      <c r="H50" s="33">
        <f>generator_costs!O52</f>
        <v>3.35</v>
      </c>
      <c r="I50" s="33">
        <f>generator_costs!P52</f>
        <v>0</v>
      </c>
      <c r="J50" s="33">
        <f>generator_costs!Q52</f>
        <v>0</v>
      </c>
      <c r="K50" s="33">
        <f>generator_costs!R52</f>
        <v>0</v>
      </c>
      <c r="L50" s="33">
        <f>generator_costs!S52</f>
        <v>3</v>
      </c>
      <c r="M50" s="33">
        <f>generator_costs!T52</f>
        <v>0.8</v>
      </c>
      <c r="N50" s="33">
        <f>generator_costs!U52</f>
        <v>0.1</v>
      </c>
      <c r="O50" s="33">
        <f>generator_costs!V52</f>
        <v>0.1</v>
      </c>
      <c r="P50" s="33">
        <f>generator_costs!W52</f>
        <v>0</v>
      </c>
      <c r="Q50" s="33">
        <f>generator_costs!X52</f>
        <v>0</v>
      </c>
      <c r="R50" s="33">
        <f>generator_costs!Y52</f>
        <v>0</v>
      </c>
      <c r="S50" s="33">
        <f>generator_costs!Z52</f>
        <v>30</v>
      </c>
      <c r="T50" s="33">
        <f>generator_costs!AA52</f>
        <v>0.03</v>
      </c>
      <c r="U50" s="33">
        <f>generator_costs!AB52</f>
        <v>0.05</v>
      </c>
      <c r="V50" s="33">
        <f>generator_costs!AC52</f>
        <v>0</v>
      </c>
      <c r="W50" s="33">
        <f>generator_costs!AD52</f>
        <v>1</v>
      </c>
      <c r="X50" s="33">
        <f>generator_costs!AE52</f>
        <v>0</v>
      </c>
      <c r="Y50" s="33">
        <f>generator_costs!AF52</f>
        <v>1</v>
      </c>
      <c r="Z50" s="33">
        <f>generator_costs!AG52</f>
        <v>0</v>
      </c>
      <c r="AA50" s="33">
        <f>generator_costs!AH52</f>
        <v>0</v>
      </c>
      <c r="AB50" s="33">
        <f>generator_costs!AI52</f>
        <v>0</v>
      </c>
      <c r="AC50" s="33">
        <f>generator_costs!AJ52</f>
        <v>0</v>
      </c>
      <c r="AD50" s="33">
        <f>generator_costs!AK52</f>
        <v>0</v>
      </c>
      <c r="AE50" s="33">
        <f>generator_costs!AL52</f>
        <v>0</v>
      </c>
      <c r="AF50" s="33">
        <f>generator_costs!AM52</f>
        <v>0</v>
      </c>
      <c r="AG50" s="33">
        <f>generator_costs!AN52</f>
        <v>0</v>
      </c>
    </row>
    <row r="51" spans="1:33">
      <c r="A51" s="33">
        <f>generator_costs!A53</f>
        <v>61</v>
      </c>
      <c r="B51" s="33" t="str">
        <f>generator_costs!B53</f>
        <v>DistillateFuelOil_Internal_Combustion_Engine_EP</v>
      </c>
      <c r="C51" s="33">
        <f>generator_costs!C53</f>
        <v>2007</v>
      </c>
      <c r="D51" s="33">
        <f>generator_costs!D53</f>
        <v>2000</v>
      </c>
      <c r="E51" s="33" t="str">
        <f>generator_costs!E53</f>
        <v>DistillateFuelOil</v>
      </c>
      <c r="F51" s="33">
        <f>generator_costs!M53</f>
        <v>652000</v>
      </c>
      <c r="G51" s="33">
        <f>generator_costs!N53</f>
        <v>30000</v>
      </c>
      <c r="H51" s="33">
        <f>generator_costs!O53</f>
        <v>1</v>
      </c>
      <c r="I51" s="33">
        <f>generator_costs!P53</f>
        <v>0</v>
      </c>
      <c r="J51" s="33">
        <f>generator_costs!Q53</f>
        <v>0</v>
      </c>
      <c r="K51" s="33">
        <f>generator_costs!R53</f>
        <v>0</v>
      </c>
      <c r="L51" s="33">
        <f>generator_costs!S53</f>
        <v>3</v>
      </c>
      <c r="M51" s="33">
        <f>generator_costs!T53</f>
        <v>0.8</v>
      </c>
      <c r="N51" s="33">
        <f>generator_costs!U53</f>
        <v>0.1</v>
      </c>
      <c r="O51" s="33">
        <f>generator_costs!V53</f>
        <v>0.1</v>
      </c>
      <c r="P51" s="33">
        <f>generator_costs!W53</f>
        <v>0</v>
      </c>
      <c r="Q51" s="33">
        <f>generator_costs!X53</f>
        <v>0</v>
      </c>
      <c r="R51" s="33">
        <f>generator_costs!Y53</f>
        <v>0</v>
      </c>
      <c r="S51" s="33">
        <f>generator_costs!Z53</f>
        <v>30</v>
      </c>
      <c r="T51" s="33">
        <f>generator_costs!AA53</f>
        <v>0.03</v>
      </c>
      <c r="U51" s="33">
        <f>generator_costs!AB53</f>
        <v>0.05</v>
      </c>
      <c r="V51" s="33">
        <f>generator_costs!AC53</f>
        <v>0</v>
      </c>
      <c r="W51" s="33">
        <f>generator_costs!AD53</f>
        <v>1</v>
      </c>
      <c r="X51" s="33">
        <f>generator_costs!AE53</f>
        <v>0</v>
      </c>
      <c r="Y51" s="33">
        <f>generator_costs!AF53</f>
        <v>1</v>
      </c>
      <c r="Z51" s="33">
        <f>generator_costs!AG53</f>
        <v>0</v>
      </c>
      <c r="AA51" s="33">
        <f>generator_costs!AH53</f>
        <v>0</v>
      </c>
      <c r="AB51" s="33">
        <f>generator_costs!AI53</f>
        <v>0</v>
      </c>
      <c r="AC51" s="33">
        <f>generator_costs!AJ53</f>
        <v>0</v>
      </c>
      <c r="AD51" s="33">
        <f>generator_costs!AK53</f>
        <v>0</v>
      </c>
      <c r="AE51" s="33">
        <f>generator_costs!AL53</f>
        <v>0</v>
      </c>
      <c r="AF51" s="33">
        <f>generator_costs!AM53</f>
        <v>0</v>
      </c>
      <c r="AG51" s="33">
        <f>generator_costs!AN53</f>
        <v>0</v>
      </c>
    </row>
    <row r="52" spans="1:33">
      <c r="A52" s="33">
        <f>generator_costs!A54</f>
        <v>80</v>
      </c>
      <c r="B52" s="33" t="str">
        <f>generator_costs!B54</f>
        <v>Bio_Gas_Internal_Combustion_Engine_EP</v>
      </c>
      <c r="C52" s="33">
        <f>generator_costs!C54</f>
        <v>2007</v>
      </c>
      <c r="D52" s="33">
        <f>generator_costs!D54</f>
        <v>2000</v>
      </c>
      <c r="E52" s="33" t="str">
        <f>generator_costs!E54</f>
        <v>Bio_Gas</v>
      </c>
      <c r="F52" s="33">
        <f>generator_costs!M54</f>
        <v>2377000</v>
      </c>
      <c r="G52" s="33">
        <f>generator_costs!N54</f>
        <v>114250</v>
      </c>
      <c r="H52" s="33">
        <f>generator_costs!O54</f>
        <v>0.01</v>
      </c>
      <c r="I52" s="33">
        <f>generator_costs!P54</f>
        <v>0</v>
      </c>
      <c r="J52" s="33">
        <f>generator_costs!Q54</f>
        <v>0</v>
      </c>
      <c r="K52" s="33">
        <f>generator_costs!R54</f>
        <v>0</v>
      </c>
      <c r="L52" s="33">
        <f>generator_costs!S54</f>
        <v>3</v>
      </c>
      <c r="M52" s="33">
        <f>generator_costs!T54</f>
        <v>0.8</v>
      </c>
      <c r="N52" s="33">
        <f>generator_costs!U54</f>
        <v>0.1</v>
      </c>
      <c r="O52" s="33">
        <f>generator_costs!V54</f>
        <v>0.1</v>
      </c>
      <c r="P52" s="33">
        <f>generator_costs!W54</f>
        <v>0</v>
      </c>
      <c r="Q52" s="33">
        <f>generator_costs!X54</f>
        <v>0</v>
      </c>
      <c r="R52" s="33">
        <f>generator_costs!Y54</f>
        <v>0</v>
      </c>
      <c r="S52" s="33">
        <f>generator_costs!Z54</f>
        <v>30</v>
      </c>
      <c r="T52" s="33">
        <f>generator_costs!AA54</f>
        <v>0.03</v>
      </c>
      <c r="U52" s="33">
        <f>generator_costs!AB54</f>
        <v>0.05</v>
      </c>
      <c r="V52" s="33">
        <f>generator_costs!AC54</f>
        <v>0</v>
      </c>
      <c r="W52" s="33">
        <f>generator_costs!AD54</f>
        <v>1</v>
      </c>
      <c r="X52" s="33">
        <f>generator_costs!AE54</f>
        <v>1</v>
      </c>
      <c r="Y52" s="33">
        <f>generator_costs!AF54</f>
        <v>0</v>
      </c>
      <c r="Z52" s="33">
        <f>generator_costs!AG54</f>
        <v>0</v>
      </c>
      <c r="AA52" s="33">
        <f>generator_costs!AH54</f>
        <v>0</v>
      </c>
      <c r="AB52" s="33">
        <f>generator_costs!AI54</f>
        <v>0</v>
      </c>
      <c r="AC52" s="33">
        <f>generator_costs!AJ54</f>
        <v>1</v>
      </c>
      <c r="AD52" s="33">
        <f>generator_costs!AK54</f>
        <v>0</v>
      </c>
      <c r="AE52" s="33">
        <f>generator_costs!AL54</f>
        <v>0</v>
      </c>
      <c r="AF52" s="33">
        <f>generator_costs!AM54</f>
        <v>0</v>
      </c>
      <c r="AG52" s="33">
        <f>generator_costs!AN54</f>
        <v>0</v>
      </c>
    </row>
    <row r="53" spans="1:33">
      <c r="A53" s="33">
        <f>generator_costs!A55</f>
        <v>81</v>
      </c>
      <c r="B53" s="33" t="str">
        <f>generator_costs!B55</f>
        <v>Bio_Gas_Internal_Combustion_Engine_Cogen_EP</v>
      </c>
      <c r="C53" s="33">
        <f>generator_costs!C55</f>
        <v>2007</v>
      </c>
      <c r="D53" s="33">
        <f>generator_costs!D55</f>
        <v>2000</v>
      </c>
      <c r="E53" s="33" t="str">
        <f>generator_costs!E55</f>
        <v>Bio_Gas</v>
      </c>
      <c r="F53" s="33">
        <f>generator_costs!M55</f>
        <v>1782750</v>
      </c>
      <c r="G53" s="33">
        <f>generator_costs!N55</f>
        <v>114250</v>
      </c>
      <c r="H53" s="33">
        <f>generator_costs!O55</f>
        <v>0.01</v>
      </c>
      <c r="I53" s="33">
        <f>generator_costs!P55</f>
        <v>0</v>
      </c>
      <c r="J53" s="33">
        <f>generator_costs!Q55</f>
        <v>0</v>
      </c>
      <c r="K53" s="33">
        <f>generator_costs!R55</f>
        <v>0</v>
      </c>
      <c r="L53" s="33">
        <f>generator_costs!S55</f>
        <v>3</v>
      </c>
      <c r="M53" s="33">
        <f>generator_costs!T55</f>
        <v>0.8</v>
      </c>
      <c r="N53" s="33">
        <f>generator_costs!U55</f>
        <v>0.1</v>
      </c>
      <c r="O53" s="33">
        <f>generator_costs!V55</f>
        <v>0.1</v>
      </c>
      <c r="P53" s="33">
        <f>generator_costs!W55</f>
        <v>0</v>
      </c>
      <c r="Q53" s="33">
        <f>generator_costs!X55</f>
        <v>0</v>
      </c>
      <c r="R53" s="33">
        <f>generator_costs!Y55</f>
        <v>0</v>
      </c>
      <c r="S53" s="33">
        <f>generator_costs!Z55</f>
        <v>30</v>
      </c>
      <c r="T53" s="33">
        <f>generator_costs!AA55</f>
        <v>0.03</v>
      </c>
      <c r="U53" s="33">
        <f>generator_costs!AB55</f>
        <v>0.05</v>
      </c>
      <c r="V53" s="33">
        <f>generator_costs!AC55</f>
        <v>0</v>
      </c>
      <c r="W53" s="33">
        <f>generator_costs!AD55</f>
        <v>1</v>
      </c>
      <c r="X53" s="33">
        <f>generator_costs!AE55</f>
        <v>1</v>
      </c>
      <c r="Y53" s="33">
        <f>generator_costs!AF55</f>
        <v>0</v>
      </c>
      <c r="Z53" s="33">
        <f>generator_costs!AG55</f>
        <v>1</v>
      </c>
      <c r="AA53" s="33">
        <f>generator_costs!AH55</f>
        <v>0</v>
      </c>
      <c r="AB53" s="33">
        <f>generator_costs!AI55</f>
        <v>0</v>
      </c>
      <c r="AC53" s="33">
        <f>generator_costs!AJ55</f>
        <v>1</v>
      </c>
      <c r="AD53" s="33">
        <f>generator_costs!AK55</f>
        <v>0</v>
      </c>
      <c r="AE53" s="33">
        <f>generator_costs!AL55</f>
        <v>0</v>
      </c>
      <c r="AF53" s="33">
        <f>generator_costs!AM55</f>
        <v>0</v>
      </c>
      <c r="AG53" s="33">
        <f>generator_costs!AN55</f>
        <v>0</v>
      </c>
    </row>
    <row r="54" spans="1:33">
      <c r="A54" s="33">
        <f>generator_costs!A56</f>
        <v>82</v>
      </c>
      <c r="B54" s="33" t="str">
        <f>generator_costs!B56</f>
        <v>Bio_Gas_Steam_Turbine_EP</v>
      </c>
      <c r="C54" s="33">
        <f>generator_costs!C56</f>
        <v>2007</v>
      </c>
      <c r="D54" s="33">
        <f>generator_costs!D56</f>
        <v>2000</v>
      </c>
      <c r="E54" s="33" t="str">
        <f>generator_costs!E56</f>
        <v>Bio_Gas</v>
      </c>
      <c r="F54" s="33">
        <f>generator_costs!M56</f>
        <v>2873960.1</v>
      </c>
      <c r="G54" s="33">
        <f>generator_costs!N56</f>
        <v>73155.348000000013</v>
      </c>
      <c r="H54" s="33">
        <f>generator_costs!O56</f>
        <v>10.450764000000001</v>
      </c>
      <c r="I54" s="33">
        <f>generator_costs!P56</f>
        <v>0</v>
      </c>
      <c r="J54" s="33">
        <f>generator_costs!Q56</f>
        <v>0</v>
      </c>
      <c r="K54" s="33">
        <f>generator_costs!R56</f>
        <v>0</v>
      </c>
      <c r="L54" s="33">
        <f>generator_costs!S56</f>
        <v>3</v>
      </c>
      <c r="M54" s="33">
        <f>generator_costs!T56</f>
        <v>0.5</v>
      </c>
      <c r="N54" s="33">
        <f>generator_costs!U56</f>
        <v>0.4</v>
      </c>
      <c r="O54" s="33">
        <f>generator_costs!V56</f>
        <v>0.1</v>
      </c>
      <c r="P54" s="33">
        <f>generator_costs!W56</f>
        <v>0</v>
      </c>
      <c r="Q54" s="33">
        <f>generator_costs!X56</f>
        <v>0</v>
      </c>
      <c r="R54" s="33">
        <f>generator_costs!Y56</f>
        <v>0</v>
      </c>
      <c r="S54" s="33">
        <f>generator_costs!Z56</f>
        <v>45</v>
      </c>
      <c r="T54" s="33">
        <f>generator_costs!AA56</f>
        <v>0.1</v>
      </c>
      <c r="U54" s="33">
        <f>generator_costs!AB56</f>
        <v>2.5999999999999999E-2</v>
      </c>
      <c r="V54" s="33">
        <f>generator_costs!AC56</f>
        <v>0</v>
      </c>
      <c r="W54" s="33">
        <f>generator_costs!AD56</f>
        <v>1</v>
      </c>
      <c r="X54" s="33">
        <f>generator_costs!AE56</f>
        <v>1</v>
      </c>
      <c r="Y54" s="33">
        <f>generator_costs!AF56</f>
        <v>0</v>
      </c>
      <c r="Z54" s="33">
        <f>generator_costs!AG56</f>
        <v>0</v>
      </c>
      <c r="AA54" s="33">
        <f>generator_costs!AH56</f>
        <v>0</v>
      </c>
      <c r="AB54" s="33">
        <f>generator_costs!AI56</f>
        <v>0</v>
      </c>
      <c r="AC54" s="33">
        <f>generator_costs!AJ56</f>
        <v>1</v>
      </c>
      <c r="AD54" s="33">
        <f>generator_costs!AK56</f>
        <v>0</v>
      </c>
      <c r="AE54" s="33">
        <f>generator_costs!AL56</f>
        <v>0</v>
      </c>
      <c r="AF54" s="33">
        <f>generator_costs!AM56</f>
        <v>0</v>
      </c>
      <c r="AG54" s="33">
        <f>generator_costs!AN56</f>
        <v>0</v>
      </c>
    </row>
    <row r="55" spans="1:33">
      <c r="A55" s="33">
        <f>generator_costs!A57</f>
        <v>85</v>
      </c>
      <c r="B55" s="33" t="str">
        <f>generator_costs!B57</f>
        <v>Bio_Liquid_Steam_Turbine_Cogen_EP</v>
      </c>
      <c r="C55" s="33">
        <f>generator_costs!C57</f>
        <v>2007</v>
      </c>
      <c r="D55" s="33">
        <f>generator_costs!D57</f>
        <v>2000</v>
      </c>
      <c r="E55" s="33" t="str">
        <f>generator_costs!E57</f>
        <v>Bio_Liquid</v>
      </c>
      <c r="F55" s="33">
        <f>generator_costs!M57</f>
        <v>2155470.0750000002</v>
      </c>
      <c r="G55" s="33">
        <f>generator_costs!N57</f>
        <v>73155.348000000013</v>
      </c>
      <c r="H55" s="33">
        <f>generator_costs!O57</f>
        <v>10.450764000000001</v>
      </c>
      <c r="I55" s="33">
        <f>generator_costs!P57</f>
        <v>0</v>
      </c>
      <c r="J55" s="33">
        <f>generator_costs!Q57</f>
        <v>0</v>
      </c>
      <c r="K55" s="33">
        <f>generator_costs!R57</f>
        <v>0</v>
      </c>
      <c r="L55" s="33">
        <f>generator_costs!S57</f>
        <v>3</v>
      </c>
      <c r="M55" s="33">
        <f>generator_costs!T57</f>
        <v>0.5</v>
      </c>
      <c r="N55" s="33">
        <f>generator_costs!U57</f>
        <v>0.4</v>
      </c>
      <c r="O55" s="33">
        <f>generator_costs!V57</f>
        <v>0.1</v>
      </c>
      <c r="P55" s="33">
        <f>generator_costs!W57</f>
        <v>0</v>
      </c>
      <c r="Q55" s="33">
        <f>generator_costs!X57</f>
        <v>0</v>
      </c>
      <c r="R55" s="33">
        <f>generator_costs!Y57</f>
        <v>0</v>
      </c>
      <c r="S55" s="33">
        <f>generator_costs!Z57</f>
        <v>45</v>
      </c>
      <c r="T55" s="33">
        <f>generator_costs!AA57</f>
        <v>0.1</v>
      </c>
      <c r="U55" s="33">
        <f>generator_costs!AB57</f>
        <v>2.5999999999999999E-2</v>
      </c>
      <c r="V55" s="33">
        <f>generator_costs!AC57</f>
        <v>0</v>
      </c>
      <c r="W55" s="33">
        <f>generator_costs!AD57</f>
        <v>1</v>
      </c>
      <c r="X55" s="33">
        <f>generator_costs!AE57</f>
        <v>1</v>
      </c>
      <c r="Y55" s="33">
        <f>generator_costs!AF57</f>
        <v>0</v>
      </c>
      <c r="Z55" s="33">
        <f>generator_costs!AG57</f>
        <v>1</v>
      </c>
      <c r="AA55" s="33">
        <f>generator_costs!AH57</f>
        <v>0</v>
      </c>
      <c r="AB55" s="33">
        <f>generator_costs!AI57</f>
        <v>0</v>
      </c>
      <c r="AC55" s="33">
        <f>generator_costs!AJ57</f>
        <v>1</v>
      </c>
      <c r="AD55" s="33">
        <f>generator_costs!AK57</f>
        <v>0</v>
      </c>
      <c r="AE55" s="33">
        <f>generator_costs!AL57</f>
        <v>0</v>
      </c>
      <c r="AF55" s="33">
        <f>generator_costs!AM57</f>
        <v>0</v>
      </c>
      <c r="AG55" s="33">
        <f>generator_costs!AN57</f>
        <v>0</v>
      </c>
    </row>
    <row r="56" spans="1:33">
      <c r="A56" s="33">
        <f>generator_costs!A58</f>
        <v>90</v>
      </c>
      <c r="B56" s="33" t="str">
        <f>generator_costs!B58</f>
        <v>Bio_Solid_Steam_Turbine_EP</v>
      </c>
      <c r="C56" s="33">
        <f>generator_costs!C58</f>
        <v>2007</v>
      </c>
      <c r="D56" s="33">
        <f>generator_costs!D58</f>
        <v>2000</v>
      </c>
      <c r="E56" s="33" t="str">
        <f>generator_costs!E58</f>
        <v>Bio_Solid</v>
      </c>
      <c r="F56" s="33">
        <f>generator_costs!M58</f>
        <v>2873960.1</v>
      </c>
      <c r="G56" s="33">
        <f>generator_costs!N58</f>
        <v>73155.348000000013</v>
      </c>
      <c r="H56" s="33">
        <f>generator_costs!O58</f>
        <v>10.450764000000001</v>
      </c>
      <c r="I56" s="33">
        <f>generator_costs!P58</f>
        <v>0</v>
      </c>
      <c r="J56" s="33">
        <f>generator_costs!Q58</f>
        <v>0</v>
      </c>
      <c r="K56" s="33">
        <f>generator_costs!R58</f>
        <v>0</v>
      </c>
      <c r="L56" s="33">
        <f>generator_costs!S58</f>
        <v>3</v>
      </c>
      <c r="M56" s="33">
        <f>generator_costs!T58</f>
        <v>0.5</v>
      </c>
      <c r="N56" s="33">
        <f>generator_costs!U58</f>
        <v>0.4</v>
      </c>
      <c r="O56" s="33">
        <f>generator_costs!V58</f>
        <v>0.1</v>
      </c>
      <c r="P56" s="33">
        <f>generator_costs!W58</f>
        <v>0</v>
      </c>
      <c r="Q56" s="33">
        <f>generator_costs!X58</f>
        <v>0</v>
      </c>
      <c r="R56" s="33">
        <f>generator_costs!Y58</f>
        <v>0</v>
      </c>
      <c r="S56" s="33">
        <f>generator_costs!Z58</f>
        <v>45</v>
      </c>
      <c r="T56" s="33">
        <f>generator_costs!AA58</f>
        <v>0.1</v>
      </c>
      <c r="U56" s="33">
        <f>generator_costs!AB58</f>
        <v>2.5999999999999999E-2</v>
      </c>
      <c r="V56" s="33">
        <f>generator_costs!AC58</f>
        <v>0</v>
      </c>
      <c r="W56" s="33">
        <f>generator_costs!AD58</f>
        <v>1</v>
      </c>
      <c r="X56" s="33">
        <f>generator_costs!AE58</f>
        <v>1</v>
      </c>
      <c r="Y56" s="33">
        <f>generator_costs!AF58</f>
        <v>0</v>
      </c>
      <c r="Z56" s="33">
        <f>generator_costs!AG58</f>
        <v>0</v>
      </c>
      <c r="AA56" s="33">
        <f>generator_costs!AH58</f>
        <v>0</v>
      </c>
      <c r="AB56" s="33">
        <f>generator_costs!AI58</f>
        <v>0</v>
      </c>
      <c r="AC56" s="33">
        <f>generator_costs!AJ58</f>
        <v>1</v>
      </c>
      <c r="AD56" s="33">
        <f>generator_costs!AK58</f>
        <v>0</v>
      </c>
      <c r="AE56" s="33">
        <f>generator_costs!AL58</f>
        <v>0</v>
      </c>
      <c r="AF56" s="33">
        <f>generator_costs!AM58</f>
        <v>0</v>
      </c>
      <c r="AG56" s="33">
        <f>generator_costs!AN58</f>
        <v>0</v>
      </c>
    </row>
    <row r="57" spans="1:33">
      <c r="A57" s="33">
        <f>generator_costs!A59</f>
        <v>91</v>
      </c>
      <c r="B57" s="33" t="str">
        <f>generator_costs!B59</f>
        <v>Bio_Solid_Steam_Turbine_Cogen_EP</v>
      </c>
      <c r="C57" s="33">
        <f>generator_costs!C59</f>
        <v>2007</v>
      </c>
      <c r="D57" s="33">
        <f>generator_costs!D59</f>
        <v>2000</v>
      </c>
      <c r="E57" s="33" t="str">
        <f>generator_costs!E59</f>
        <v>Bio_Solid</v>
      </c>
      <c r="F57" s="33">
        <f>generator_costs!M59</f>
        <v>2155470.0750000002</v>
      </c>
      <c r="G57" s="33">
        <f>generator_costs!N59</f>
        <v>73155.348000000013</v>
      </c>
      <c r="H57" s="33">
        <f>generator_costs!O59</f>
        <v>10.450764000000001</v>
      </c>
      <c r="I57" s="33">
        <f>generator_costs!P59</f>
        <v>0</v>
      </c>
      <c r="J57" s="33">
        <f>generator_costs!Q59</f>
        <v>0</v>
      </c>
      <c r="K57" s="33">
        <f>generator_costs!R59</f>
        <v>0</v>
      </c>
      <c r="L57" s="33">
        <f>generator_costs!S59</f>
        <v>3</v>
      </c>
      <c r="M57" s="33">
        <f>generator_costs!T59</f>
        <v>0.5</v>
      </c>
      <c r="N57" s="33">
        <f>generator_costs!U59</f>
        <v>0.4</v>
      </c>
      <c r="O57" s="33">
        <f>generator_costs!V59</f>
        <v>0.1</v>
      </c>
      <c r="P57" s="33">
        <f>generator_costs!W59</f>
        <v>0</v>
      </c>
      <c r="Q57" s="33">
        <f>generator_costs!X59</f>
        <v>0</v>
      </c>
      <c r="R57" s="33">
        <f>generator_costs!Y59</f>
        <v>0</v>
      </c>
      <c r="S57" s="33">
        <f>generator_costs!Z59</f>
        <v>45</v>
      </c>
      <c r="T57" s="33">
        <f>generator_costs!AA59</f>
        <v>0.1</v>
      </c>
      <c r="U57" s="33">
        <f>generator_costs!AB59</f>
        <v>2.5999999999999999E-2</v>
      </c>
      <c r="V57" s="33">
        <f>generator_costs!AC59</f>
        <v>0</v>
      </c>
      <c r="W57" s="33">
        <f>generator_costs!AD59</f>
        <v>1</v>
      </c>
      <c r="X57" s="33">
        <f>generator_costs!AE59</f>
        <v>1</v>
      </c>
      <c r="Y57" s="33">
        <f>generator_costs!AF59</f>
        <v>0</v>
      </c>
      <c r="Z57" s="33">
        <f>generator_costs!AG59</f>
        <v>1</v>
      </c>
      <c r="AA57" s="33">
        <f>generator_costs!AH59</f>
        <v>0</v>
      </c>
      <c r="AB57" s="33">
        <f>generator_costs!AI59</f>
        <v>0</v>
      </c>
      <c r="AC57" s="33">
        <f>generator_costs!AJ59</f>
        <v>1</v>
      </c>
      <c r="AD57" s="33">
        <f>generator_costs!AK59</f>
        <v>0</v>
      </c>
      <c r="AE57" s="33">
        <f>generator_costs!AL59</f>
        <v>0</v>
      </c>
      <c r="AF57" s="33">
        <f>generator_costs!AM59</f>
        <v>0</v>
      </c>
      <c r="AG57" s="33">
        <f>generator_costs!AN59</f>
        <v>0</v>
      </c>
    </row>
    <row r="58" spans="1:33">
      <c r="A58"/>
      <c r="C58"/>
      <c r="E58"/>
      <c r="Y58"/>
      <c r="Z58"/>
      <c r="AD58"/>
    </row>
    <row r="59" spans="1:33">
      <c r="A59"/>
      <c r="C59"/>
      <c r="E59"/>
      <c r="Y59"/>
      <c r="Z59"/>
      <c r="AD59"/>
    </row>
    <row r="60" spans="1:33">
      <c r="A60"/>
      <c r="C60"/>
      <c r="E60"/>
      <c r="Y60"/>
      <c r="Z60"/>
      <c r="AD60"/>
    </row>
    <row r="61" spans="1:33">
      <c r="A61"/>
      <c r="C61"/>
      <c r="E61"/>
      <c r="Y61"/>
      <c r="Z61"/>
      <c r="AD61"/>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2</v>
      </c>
      <c r="B1" s="6"/>
      <c r="C1" s="6"/>
      <c r="D1" s="6"/>
      <c r="E1" s="6"/>
      <c r="F1" s="6"/>
      <c r="G1" s="6"/>
    </row>
    <row r="2" spans="1:7">
      <c r="A2" t="s">
        <v>24</v>
      </c>
      <c r="B2">
        <v>2010</v>
      </c>
      <c r="C2">
        <v>2014</v>
      </c>
      <c r="D2">
        <v>2018</v>
      </c>
      <c r="E2">
        <v>2022</v>
      </c>
      <c r="F2">
        <v>2026</v>
      </c>
      <c r="G2" t="s">
        <v>1</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6.6699442382837946</v>
      </c>
      <c r="D9" s="1">
        <f>generator_costs!$M10*(1+generator_costs!$P10)^(D$2-2007)/1000000</f>
        <v>6.4369442002129151</v>
      </c>
      <c r="E9" s="1">
        <f>generator_costs!$M10*(1+generator_costs!$P10)^(E$2-2007)/1000000</f>
        <v>6.2120835132072854</v>
      </c>
      <c r="F9" s="1">
        <f>generator_costs!$M10*(1+generator_costs!$P10)^(F$2-2007)/1000000</f>
        <v>5.9950778466877699</v>
      </c>
      <c r="G9" s="2">
        <f>-generator_costs!P10*100</f>
        <v>0.88500000000000001</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4.1363237249582836</v>
      </c>
      <c r="D29" s="1">
        <f>generator_costs!$M30*(1+generator_costs!$P30)^(D$2-2007)/1000000</f>
        <v>3.991830225318961</v>
      </c>
      <c r="E29" s="1">
        <f>generator_costs!$M30*(1+generator_costs!$P30)^(E$2-2007)/1000000</f>
        <v>3.852384292752796</v>
      </c>
      <c r="F29" s="1">
        <f>generator_costs!$M30*(1+generator_costs!$P30)^(F$2-2007)/1000000</f>
        <v>3.7178096014498263</v>
      </c>
      <c r="G29" s="2">
        <f>-generator_costs!P30*100</f>
        <v>0.88500000000000001</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Gas_Internal_Combustion_Engine_Cogen_CCS_EP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row r="51" spans="1:7">
      <c r="A51" s="33" t="str">
        <f>generator_costs!B52</f>
        <v>DistillateFuelOil_Combustion_Turbine_EP</v>
      </c>
      <c r="B51" s="1">
        <f>generator_costs!$M52*(1+generator_costs!$P52)^(B$2-2007)/1000000</f>
        <v>0.65200000000000002</v>
      </c>
      <c r="C51" s="1">
        <f>generator_costs!$M52*(1+generator_costs!$P52)^(C$2-2007)/1000000</f>
        <v>0.65200000000000002</v>
      </c>
      <c r="D51" s="1">
        <f>generator_costs!$M52*(1+generator_costs!$P52)^(D$2-2007)/1000000</f>
        <v>0.65200000000000002</v>
      </c>
      <c r="E51" s="1">
        <f>generator_costs!$M52*(1+generator_costs!$P52)^(E$2-2007)/1000000</f>
        <v>0.65200000000000002</v>
      </c>
      <c r="F51" s="1">
        <f>generator_costs!$M52*(1+generator_costs!$P52)^(F$2-2007)/1000000</f>
        <v>0.65200000000000002</v>
      </c>
      <c r="G51" s="2">
        <f>-generator_costs!P52*100</f>
        <v>0</v>
      </c>
    </row>
    <row r="52" spans="1:7">
      <c r="A52" s="33" t="str">
        <f>generator_costs!B53</f>
        <v>DistillateFuelOil_Internal_Combustion_Engine_EP</v>
      </c>
      <c r="B52" s="1">
        <f>generator_costs!$M53*(1+generator_costs!$P53)^(B$2-2007)/1000000</f>
        <v>0.65200000000000002</v>
      </c>
      <c r="C52" s="1">
        <f>generator_costs!$M53*(1+generator_costs!$P53)^(C$2-2007)/1000000</f>
        <v>0.65200000000000002</v>
      </c>
      <c r="D52" s="1">
        <f>generator_costs!$M53*(1+generator_costs!$P53)^(D$2-2007)/1000000</f>
        <v>0.65200000000000002</v>
      </c>
      <c r="E52" s="1">
        <f>generator_costs!$M53*(1+generator_costs!$P53)^(E$2-2007)/1000000</f>
        <v>0.65200000000000002</v>
      </c>
      <c r="F52" s="1">
        <f>generator_costs!$M53*(1+generator_costs!$P53)^(F$2-2007)/1000000</f>
        <v>0.65200000000000002</v>
      </c>
      <c r="G52" s="2">
        <f>-generator_costs!P53*100</f>
        <v>0</v>
      </c>
    </row>
    <row r="53" spans="1:7">
      <c r="A53" s="33" t="str">
        <f>generator_costs!B54</f>
        <v>Bio_Gas_Internal_Combustion_Engine_EP</v>
      </c>
      <c r="B53" s="1">
        <f>generator_costs!$M54*(1+generator_costs!$P54)^(B$2-2007)/1000000</f>
        <v>2.3769999999999998</v>
      </c>
      <c r="C53" s="1">
        <f>generator_costs!$M54*(1+generator_costs!$P54)^(C$2-2007)/1000000</f>
        <v>2.3769999999999998</v>
      </c>
      <c r="D53" s="1">
        <f>generator_costs!$M54*(1+generator_costs!$P54)^(D$2-2007)/1000000</f>
        <v>2.3769999999999998</v>
      </c>
      <c r="E53" s="1">
        <f>generator_costs!$M54*(1+generator_costs!$P54)^(E$2-2007)/1000000</f>
        <v>2.3769999999999998</v>
      </c>
      <c r="F53" s="1">
        <f>generator_costs!$M54*(1+generator_costs!$P54)^(F$2-2007)/1000000</f>
        <v>2.3769999999999998</v>
      </c>
      <c r="G53" s="2">
        <f>-generator_costs!P54*100</f>
        <v>0</v>
      </c>
    </row>
    <row r="54" spans="1:7">
      <c r="A54" s="33" t="str">
        <f>generator_costs!B55</f>
        <v>Bio_Gas_Internal_Combustion_Engine_Cogen_EP</v>
      </c>
      <c r="B54" s="1">
        <f>generator_costs!$M55*(1+generator_costs!$P55)^(B$2-2007)/1000000</f>
        <v>1.7827500000000001</v>
      </c>
      <c r="C54" s="1">
        <f>generator_costs!$M55*(1+generator_costs!$P55)^(C$2-2007)/1000000</f>
        <v>1.7827500000000001</v>
      </c>
      <c r="D54" s="1">
        <f>generator_costs!$M55*(1+generator_costs!$P55)^(D$2-2007)/1000000</f>
        <v>1.7827500000000001</v>
      </c>
      <c r="E54" s="1">
        <f>generator_costs!$M55*(1+generator_costs!$P55)^(E$2-2007)/1000000</f>
        <v>1.7827500000000001</v>
      </c>
      <c r="F54" s="1">
        <f>generator_costs!$M55*(1+generator_costs!$P55)^(F$2-2007)/1000000</f>
        <v>1.7827500000000001</v>
      </c>
      <c r="G54" s="2">
        <f>-generator_costs!P55*100</f>
        <v>0</v>
      </c>
    </row>
    <row r="55" spans="1:7">
      <c r="A55" s="33" t="str">
        <f>generator_costs!B56</f>
        <v>Bio_Gas_Steam_Turbine_EP</v>
      </c>
      <c r="B55" s="1">
        <f>generator_costs!$M56*(1+generator_costs!$P56)^(B$2-2007)/1000000</f>
        <v>2.8739601000000001</v>
      </c>
      <c r="C55" s="1">
        <f>generator_costs!$M56*(1+generator_costs!$P56)^(C$2-2007)/1000000</f>
        <v>2.8739601000000001</v>
      </c>
      <c r="D55" s="1">
        <f>generator_costs!$M56*(1+generator_costs!$P56)^(D$2-2007)/1000000</f>
        <v>2.8739601000000001</v>
      </c>
      <c r="E55" s="1">
        <f>generator_costs!$M56*(1+generator_costs!$P56)^(E$2-2007)/1000000</f>
        <v>2.8739601000000001</v>
      </c>
      <c r="F55" s="1">
        <f>generator_costs!$M56*(1+generator_costs!$P56)^(F$2-2007)/1000000</f>
        <v>2.8739601000000001</v>
      </c>
      <c r="G55" s="2">
        <f>-generator_costs!P56*100</f>
        <v>0</v>
      </c>
    </row>
    <row r="56" spans="1:7">
      <c r="A56" s="33" t="str">
        <f>generator_costs!B57</f>
        <v>Bio_Liquid_Steam_Turbine_Cogen_EP</v>
      </c>
      <c r="B56" s="1">
        <f>generator_costs!$M57*(1+generator_costs!$P57)^(B$2-2007)/1000000</f>
        <v>2.1554700750000002</v>
      </c>
      <c r="C56" s="1">
        <f>generator_costs!$M57*(1+generator_costs!$P57)^(C$2-2007)/1000000</f>
        <v>2.1554700750000002</v>
      </c>
      <c r="D56" s="1">
        <f>generator_costs!$M57*(1+generator_costs!$P57)^(D$2-2007)/1000000</f>
        <v>2.1554700750000002</v>
      </c>
      <c r="E56" s="1">
        <f>generator_costs!$M57*(1+generator_costs!$P57)^(E$2-2007)/1000000</f>
        <v>2.1554700750000002</v>
      </c>
      <c r="F56" s="1">
        <f>generator_costs!$M57*(1+generator_costs!$P57)^(F$2-2007)/1000000</f>
        <v>2.1554700750000002</v>
      </c>
      <c r="G56" s="2">
        <f>-generator_costs!P57*100</f>
        <v>0</v>
      </c>
    </row>
    <row r="57" spans="1:7">
      <c r="A57" s="33" t="str">
        <f>generator_costs!B58</f>
        <v>Bio_Solid_Steam_Turbine_EP</v>
      </c>
      <c r="B57" s="1">
        <f>generator_costs!$M58*(1+generator_costs!$P58)^(B$2-2007)/1000000</f>
        <v>2.8739601000000001</v>
      </c>
      <c r="C57" s="1">
        <f>generator_costs!$M58*(1+generator_costs!$P58)^(C$2-2007)/1000000</f>
        <v>2.8739601000000001</v>
      </c>
      <c r="D57" s="1">
        <f>generator_costs!$M58*(1+generator_costs!$P58)^(D$2-2007)/1000000</f>
        <v>2.8739601000000001</v>
      </c>
      <c r="E57" s="1">
        <f>generator_costs!$M58*(1+generator_costs!$P58)^(E$2-2007)/1000000</f>
        <v>2.8739601000000001</v>
      </c>
      <c r="F57" s="1">
        <f>generator_costs!$M58*(1+generator_costs!$P58)^(F$2-2007)/1000000</f>
        <v>2.8739601000000001</v>
      </c>
      <c r="G57" s="2">
        <f>-generator_costs!P58*100</f>
        <v>0</v>
      </c>
    </row>
    <row r="58" spans="1:7">
      <c r="A58" s="33" t="str">
        <f>generator_costs!B59</f>
        <v>Bio_Solid_Steam_Turbine_Cogen_EP</v>
      </c>
      <c r="B58" s="1">
        <f>generator_costs!$M59*(1+generator_costs!$P59)^(B$2-2007)/1000000</f>
        <v>2.1554700750000002</v>
      </c>
      <c r="C58" s="1">
        <f>generator_costs!$M59*(1+generator_costs!$P59)^(C$2-2007)/1000000</f>
        <v>2.1554700750000002</v>
      </c>
      <c r="D58" s="1">
        <f>generator_costs!$M59*(1+generator_costs!$P59)^(D$2-2007)/1000000</f>
        <v>2.1554700750000002</v>
      </c>
      <c r="E58" s="1">
        <f>generator_costs!$M59*(1+generator_costs!$P59)^(E$2-2007)/1000000</f>
        <v>2.1554700750000002</v>
      </c>
      <c r="F58" s="1">
        <f>generator_costs!$M59*(1+generator_costs!$P59)^(F$2-2007)/1000000</f>
        <v>2.1554700750000002</v>
      </c>
      <c r="G58" s="2">
        <f>-generator_costs!P59*100</f>
        <v>0</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5</v>
      </c>
    </row>
    <row r="2" spans="1:5">
      <c r="A2" s="22" t="s">
        <v>6</v>
      </c>
      <c r="B2" s="22" t="s">
        <v>7</v>
      </c>
    </row>
    <row r="3" spans="1:5" s="22" customFormat="1">
      <c r="A3" s="22">
        <v>2010</v>
      </c>
      <c r="B3" s="22">
        <v>4.7</v>
      </c>
    </row>
    <row r="4" spans="1:5">
      <c r="A4" s="22">
        <v>2011</v>
      </c>
      <c r="B4">
        <v>4.25</v>
      </c>
      <c r="E4" s="22"/>
    </row>
    <row r="5" spans="1:5">
      <c r="A5" s="22">
        <v>2013</v>
      </c>
      <c r="B5">
        <v>3.3</v>
      </c>
      <c r="D5" s="22" t="s">
        <v>9</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Dan Kammen</cp:lastModifiedBy>
  <dcterms:created xsi:type="dcterms:W3CDTF">2010-02-04T00:06:32Z</dcterms:created>
  <dcterms:modified xsi:type="dcterms:W3CDTF">2011-02-28T01:34:35Z</dcterms:modified>
</cp:coreProperties>
</file>