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kirstyn_brunker_glasgow_ac_uk/Documents/Documents/RAGE-organise/3_nanopore_sequencing/"/>
    </mc:Choice>
  </mc:AlternateContent>
  <xr:revisionPtr revIDLastSave="0" documentId="8_{C00A367D-8BAF-4046-A242-AC6877993233}" xr6:coauthVersionLast="47" xr6:coauthVersionMax="47" xr10:uidLastSave="{00000000-0000-0000-0000-000000000000}"/>
  <bookViews>
    <workbookView xWindow="2120" yWindow="860" windowWidth="25260" windowHeight="16580" activeTab="4" xr2:uid="{00000000-000D-0000-FFFF-FFFF00000000}"/>
  </bookViews>
  <sheets>
    <sheet name="A. Setup &amp; samples" sheetId="14" r:id="rId1"/>
    <sheet name="B. No normalisation amplicon" sheetId="13" r:id="rId2"/>
    <sheet name="C. Normalisation amplicon prep" sheetId="15" r:id="rId3"/>
    <sheet name="D. Nanopore library prep" sheetId="6" r:id="rId4"/>
    <sheet name="E. Sequencing" sheetId="3" r:id="rId5"/>
  </sheets>
  <definedNames>
    <definedName name="_xlnm.Print_Area" localSheetId="0">'A. Setup &amp; samples'!$A$1:$G$33</definedName>
    <definedName name="_xlnm.Print_Area" localSheetId="1">'B. No normalisation amplicon'!$A$1:$B$6</definedName>
    <definedName name="_xlnm.Print_Area" localSheetId="2">'C. Normalisation amplicon prep'!$A$1:$V$11</definedName>
    <definedName name="_xlnm.Print_Area" localSheetId="3">'D. Nanopore library prep'!$A$1:$J$83</definedName>
    <definedName name="_xlnm.Print_Area" localSheetId="4">'E. Sequencing'!$A$1:$H$167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6" l="1"/>
  <c r="D82" i="6" s="1"/>
  <c r="D14" i="15"/>
  <c r="C64" i="6"/>
  <c r="C67" i="6"/>
  <c r="C68" i="6"/>
  <c r="C66" i="6"/>
  <c r="C65" i="6"/>
  <c r="D15" i="15"/>
  <c r="E15" i="15" s="1"/>
  <c r="F15" i="15" s="1"/>
  <c r="F14" i="15"/>
  <c r="E14" i="15"/>
  <c r="E25" i="15"/>
  <c r="F25" i="15" s="1"/>
  <c r="E29" i="15"/>
  <c r="F29" i="15" s="1"/>
  <c r="B5" i="15"/>
  <c r="I43" i="6"/>
  <c r="I42" i="6"/>
  <c r="I10" i="6"/>
  <c r="I11" i="6"/>
  <c r="I9" i="6"/>
  <c r="D17" i="15"/>
  <c r="E17" i="15" s="1"/>
  <c r="F17" i="15" s="1"/>
  <c r="D18" i="15"/>
  <c r="E18" i="15" s="1"/>
  <c r="F18" i="15" s="1"/>
  <c r="D19" i="15"/>
  <c r="E19" i="15" s="1"/>
  <c r="F19" i="15" s="1"/>
  <c r="B8" i="15"/>
  <c r="B9" i="15"/>
  <c r="B7" i="15"/>
  <c r="B5" i="13"/>
  <c r="B4" i="13"/>
  <c r="B23" i="15"/>
  <c r="B24" i="15"/>
  <c r="B25" i="15"/>
  <c r="B26" i="15"/>
  <c r="D16" i="15"/>
  <c r="E16" i="15" s="1"/>
  <c r="F16" i="15" s="1"/>
  <c r="D20" i="15"/>
  <c r="E20" i="15" s="1"/>
  <c r="F20" i="15" s="1"/>
  <c r="D21" i="15"/>
  <c r="E21" i="15" s="1"/>
  <c r="F21" i="15" s="1"/>
  <c r="D22" i="15"/>
  <c r="E22" i="15" s="1"/>
  <c r="F22" i="15" s="1"/>
  <c r="D23" i="15"/>
  <c r="E23" i="15" s="1"/>
  <c r="F23" i="15" s="1"/>
  <c r="C24" i="15"/>
  <c r="D24" i="15" s="1"/>
  <c r="E24" i="15" s="1"/>
  <c r="F24" i="15" s="1"/>
  <c r="C25" i="15"/>
  <c r="D25" i="15" s="1"/>
  <c r="C26" i="15"/>
  <c r="D26" i="15" s="1"/>
  <c r="E26" i="15" s="1"/>
  <c r="F26" i="15" s="1"/>
  <c r="C27" i="15"/>
  <c r="D27" i="15" s="1"/>
  <c r="E27" i="15" s="1"/>
  <c r="F27" i="15" s="1"/>
  <c r="C28" i="15"/>
  <c r="D28" i="15" s="1"/>
  <c r="E28" i="15" s="1"/>
  <c r="F28" i="15" s="1"/>
  <c r="C29" i="15"/>
  <c r="D29" i="15" s="1"/>
  <c r="C30" i="15"/>
  <c r="D30" i="15" s="1"/>
  <c r="E30" i="15" s="1"/>
  <c r="F30" i="15" s="1"/>
  <c r="C31" i="15"/>
  <c r="D31" i="15" s="1"/>
  <c r="E31" i="15" s="1"/>
  <c r="F31" i="15" s="1"/>
  <c r="C32" i="15"/>
  <c r="D32" i="15" s="1"/>
  <c r="E32" i="15" s="1"/>
  <c r="F32" i="15" s="1"/>
  <c r="C33" i="15"/>
  <c r="D33" i="15" s="1"/>
  <c r="E33" i="15" s="1"/>
  <c r="F33" i="15" s="1"/>
  <c r="C34" i="15"/>
  <c r="D34" i="15" s="1"/>
  <c r="E34" i="15" s="1"/>
  <c r="F34" i="15" s="1"/>
  <c r="C35" i="15"/>
  <c r="D35" i="15" s="1"/>
  <c r="E35" i="15" s="1"/>
  <c r="F35" i="15" s="1"/>
  <c r="C36" i="15"/>
  <c r="D36" i="15" s="1"/>
  <c r="E36" i="15" s="1"/>
  <c r="F36" i="15" s="1"/>
  <c r="C37" i="15"/>
  <c r="D37" i="15" s="1"/>
  <c r="E37" i="15" s="1"/>
  <c r="F37" i="15" s="1"/>
  <c r="C38" i="15"/>
  <c r="D38" i="15" s="1"/>
  <c r="E38" i="15" s="1"/>
  <c r="F38" i="15" s="1"/>
  <c r="B27" i="15"/>
  <c r="B28" i="15"/>
  <c r="B29" i="15"/>
  <c r="B30" i="15"/>
  <c r="B31" i="15"/>
  <c r="B32" i="15"/>
  <c r="B33" i="15"/>
  <c r="B34" i="15"/>
  <c r="B35" i="15"/>
  <c r="B36" i="15"/>
  <c r="B37" i="15"/>
  <c r="B38" i="15"/>
  <c r="D81" i="6" l="1"/>
  <c r="F21" i="3" s="1"/>
  <c r="F22" i="3" s="1"/>
  <c r="G15" i="15"/>
  <c r="H34" i="15"/>
  <c r="I34" i="15" s="1"/>
  <c r="G34" i="15"/>
  <c r="H30" i="15"/>
  <c r="I30" i="15" s="1"/>
  <c r="G30" i="15"/>
  <c r="H26" i="15"/>
  <c r="I26" i="15" s="1"/>
  <c r="G26" i="15"/>
  <c r="H22" i="15"/>
  <c r="I22" i="15" s="1"/>
  <c r="G22" i="15"/>
  <c r="H38" i="15"/>
  <c r="I38" i="15" s="1"/>
  <c r="G38" i="15"/>
  <c r="G37" i="15"/>
  <c r="G33" i="15"/>
  <c r="G29" i="15"/>
  <c r="G25" i="15"/>
  <c r="G21" i="15"/>
  <c r="H36" i="15"/>
  <c r="I36" i="15" s="1"/>
  <c r="H32" i="15"/>
  <c r="I32" i="15" s="1"/>
  <c r="H28" i="15"/>
  <c r="I28" i="15" s="1"/>
  <c r="H24" i="15"/>
  <c r="I24" i="15" s="1"/>
  <c r="G36" i="15"/>
  <c r="G32" i="15"/>
  <c r="G28" i="15"/>
  <c r="G24" i="15"/>
  <c r="G35" i="15"/>
  <c r="G31" i="15"/>
  <c r="G27" i="15"/>
  <c r="G23" i="15"/>
  <c r="H37" i="15"/>
  <c r="I37" i="15" s="1"/>
  <c r="H35" i="15"/>
  <c r="I35" i="15" s="1"/>
  <c r="H33" i="15"/>
  <c r="I33" i="15" s="1"/>
  <c r="H31" i="15"/>
  <c r="I31" i="15" s="1"/>
  <c r="H29" i="15"/>
  <c r="I29" i="15" s="1"/>
  <c r="H27" i="15"/>
  <c r="I27" i="15" s="1"/>
  <c r="H25" i="15"/>
  <c r="I25" i="15" s="1"/>
  <c r="H23" i="15"/>
  <c r="I23" i="15" s="1"/>
  <c r="H21" i="15"/>
  <c r="I21" i="15" s="1"/>
  <c r="H18" i="15"/>
  <c r="I18" i="15" s="1"/>
  <c r="G18" i="15"/>
  <c r="G19" i="15"/>
  <c r="H19" i="15"/>
  <c r="I19" i="15" s="1"/>
  <c r="H17" i="15"/>
  <c r="I17" i="15" s="1"/>
  <c r="G17" i="15"/>
  <c r="G20" i="15"/>
  <c r="G16" i="15"/>
  <c r="H20" i="15"/>
  <c r="I20" i="15" s="1"/>
  <c r="H16" i="15"/>
  <c r="I16" i="15" s="1"/>
  <c r="H15" i="15"/>
  <c r="I15" i="15" s="1"/>
  <c r="I14" i="15" l="1"/>
  <c r="G14" i="15"/>
  <c r="H14" i="15"/>
  <c r="E46" i="3" l="1"/>
  <c r="E47" i="3" s="1"/>
  <c r="F90" i="3" l="1"/>
  <c r="E142" i="3" l="1"/>
  <c r="G91" i="3"/>
  <c r="G92" i="3" s="1"/>
  <c r="F91" i="3"/>
  <c r="F92" i="3" s="1"/>
  <c r="E48" i="3"/>
  <c r="F26" i="3"/>
  <c r="H44" i="6"/>
</calcChain>
</file>

<file path=xl/sharedStrings.xml><?xml version="1.0" encoding="utf-8"?>
<sst xmlns="http://schemas.openxmlformats.org/spreadsheetml/2006/main" count="325" uniqueCount="286">
  <si>
    <t>Number of samples:</t>
  </si>
  <si>
    <t>Lot #</t>
  </si>
  <si>
    <t>Done</t>
  </si>
  <si>
    <t>Make a mastermix containing enough of the following for each sample :</t>
  </si>
  <si>
    <t>Reagent</t>
  </si>
  <si>
    <t>4°C</t>
  </si>
  <si>
    <t>Remove supernatant.</t>
  </si>
  <si>
    <t>4.1</t>
  </si>
  <si>
    <t>4.10</t>
  </si>
  <si>
    <t>6.2</t>
  </si>
  <si>
    <t>6.4</t>
  </si>
  <si>
    <t>Sample ID</t>
  </si>
  <si>
    <t>Notes:</t>
  </si>
  <si>
    <t>The Sequencing run must be done on the same day as the Adapter ligation.</t>
  </si>
  <si>
    <t>Prepare computer</t>
  </si>
  <si>
    <t>Lot#</t>
  </si>
  <si>
    <t>Check that you have the latest version on MinKNOW installed</t>
  </si>
  <si>
    <t>vol (ul)</t>
  </si>
  <si>
    <t>Total</t>
  </si>
  <si>
    <t>Mix by gentle flicking and spin down</t>
  </si>
  <si>
    <t>Place on a magnetic rack until beads and solution have fully separated (~5 min).</t>
  </si>
  <si>
    <t>ST1</t>
  </si>
  <si>
    <t>ST2</t>
  </si>
  <si>
    <t>Library (ng/ul)</t>
  </si>
  <si>
    <t>NEBNext Quick T4 DNA Ligase (E6056)</t>
  </si>
  <si>
    <t>Note during incubation start step 3. Prepare the flow cell</t>
  </si>
  <si>
    <t>Spin down and remove excess Fragment Buffer</t>
  </si>
  <si>
    <t>Resuspend in 15 ul Elution buffer (EB) 10 min at room temp</t>
  </si>
  <si>
    <t>library size bp</t>
  </si>
  <si>
    <t>Conc (nM)</t>
  </si>
  <si>
    <t>fmol in 12 ul</t>
  </si>
  <si>
    <t>Prepare flow cell</t>
  </si>
  <si>
    <t xml:space="preserve">Connect the MinION to the laptop and open MinKnow software </t>
  </si>
  <si>
    <t>MinKNOW version:</t>
  </si>
  <si>
    <t>MinION ID:</t>
  </si>
  <si>
    <t>Insert the flowcell</t>
  </si>
  <si>
    <t>Flowcell code:</t>
  </si>
  <si>
    <t>Click on 'Check flow cell'</t>
  </si>
  <si>
    <t>Click 'Start test'</t>
  </si>
  <si>
    <t>When Check complete record the number of active channels per group</t>
  </si>
  <si>
    <t>Priming and loading of rhe SpotON flow cell</t>
  </si>
  <si>
    <t>Thaw the following reagents at room temp then place on ice</t>
  </si>
  <si>
    <t>Sequencing Buffer (SQB)</t>
  </si>
  <si>
    <t>Loading Beads (LB)</t>
  </si>
  <si>
    <t>Set a P1000 to 200 ul</t>
  </si>
  <si>
    <t>Insert the tip into the priming port</t>
  </si>
  <si>
    <t>Turn the wheel until you can see a small volume entering the pipette tip (max turn to 230 ul)</t>
  </si>
  <si>
    <t>Leave for 5 min</t>
  </si>
  <si>
    <t>DNA Library</t>
  </si>
  <si>
    <t>Ensure that each drip flows into the port before adding the next</t>
  </si>
  <si>
    <t>Gently replace the sample port cover making sure the bung enters the sample port</t>
  </si>
  <si>
    <t>Close the priming port and replace the MinION lid</t>
  </si>
  <si>
    <t>Sequencing run</t>
  </si>
  <si>
    <t>Ensure that MinION is connected to the computer</t>
  </si>
  <si>
    <t>Open MinKnow and click New Experiment and fill in the details as follows:</t>
  </si>
  <si>
    <t>Run number</t>
  </si>
  <si>
    <t>Experiment name</t>
  </si>
  <si>
    <t>Note do not add spaces</t>
  </si>
  <si>
    <t>Kit</t>
  </si>
  <si>
    <t>Basecalling</t>
  </si>
  <si>
    <t>Note can set this to on but takes a long time so is quicker to go in alpha with guppy</t>
  </si>
  <si>
    <t>Run length (hours)</t>
  </si>
  <si>
    <t>Bias Voltage (mv)</t>
  </si>
  <si>
    <t>adjust if flow cell already been used</t>
  </si>
  <si>
    <t>Active Channel Selection</t>
  </si>
  <si>
    <t>on</t>
  </si>
  <si>
    <t>Consider changing this and the time if looking for long reads!</t>
  </si>
  <si>
    <t>Time between mux scans (hours)</t>
  </si>
  <si>
    <t>Output location</t>
  </si>
  <si>
    <t>Output format</t>
  </si>
  <si>
    <t>NB fastq bascalling is very slow so it's probably best just to do it with Guppy</t>
  </si>
  <si>
    <t>Click start</t>
  </si>
  <si>
    <t>After ~ 10 min check that the temperature has reached 34 oC</t>
  </si>
  <si>
    <t>Record the initial Channels in strand vs single pore (light green vs dark green) to give an approx pore occupancy (this number will fluctuate so just give an approximation)</t>
  </si>
  <si>
    <t>Pore Occupancy</t>
  </si>
  <si>
    <t xml:space="preserve">Record the run details in the Sequencer Run Log </t>
  </si>
  <si>
    <t>Monitor the run as it progresses</t>
  </si>
  <si>
    <t>End run</t>
  </si>
  <si>
    <t>Either when the run stops or you stop the run early record the output</t>
  </si>
  <si>
    <t>Reason stopped</t>
  </si>
  <si>
    <t>Total run time (hrs)</t>
  </si>
  <si>
    <t>Reads</t>
  </si>
  <si>
    <t>Estimated bases</t>
  </si>
  <si>
    <t>Started sequencing with</t>
  </si>
  <si>
    <t>Native barcoding of amplicons</t>
  </si>
  <si>
    <t>4.12</t>
  </si>
  <si>
    <t>Ultra II end prep reaction buffer</t>
  </si>
  <si>
    <t>Ultra II end prep enzyme mix</t>
  </si>
  <si>
    <t>4.13</t>
  </si>
  <si>
    <t>4.14</t>
  </si>
  <si>
    <t>End prep of amplicons</t>
  </si>
  <si>
    <t>4.15</t>
  </si>
  <si>
    <t>NEBNext Quick Ligation Reaction Buffer (5X)</t>
  </si>
  <si>
    <t>Adapter Mix II (AM II)</t>
  </si>
  <si>
    <t>2</t>
  </si>
  <si>
    <t>2.01</t>
  </si>
  <si>
    <t>2.02</t>
  </si>
  <si>
    <t>2.03</t>
  </si>
  <si>
    <t>2.04</t>
  </si>
  <si>
    <t>2.05</t>
  </si>
  <si>
    <t>2.06</t>
  </si>
  <si>
    <t>2.07</t>
  </si>
  <si>
    <t>2.08</t>
  </si>
  <si>
    <t>2.10</t>
  </si>
  <si>
    <t>2.11</t>
  </si>
  <si>
    <t>2.12</t>
  </si>
  <si>
    <t>2.13</t>
  </si>
  <si>
    <t>2.14</t>
  </si>
  <si>
    <t>2.15</t>
  </si>
  <si>
    <t>3</t>
  </si>
  <si>
    <t>3.02</t>
  </si>
  <si>
    <t>7.4</t>
  </si>
  <si>
    <t>7.5</t>
  </si>
  <si>
    <t>Incubate in PCR machine</t>
  </si>
  <si>
    <t>size bp</t>
  </si>
  <si>
    <t>Tube number</t>
  </si>
  <si>
    <t>Sample</t>
  </si>
  <si>
    <t>Barcode ID</t>
  </si>
  <si>
    <t>*Check the sample log to see which barcodes used in previous runs to rotate usage as much as possible</t>
  </si>
  <si>
    <t>Take the flowcell out of the fridge to get to room temperature</t>
  </si>
  <si>
    <t>Take this from the sequencing run log</t>
  </si>
  <si>
    <t>Barcoding kit</t>
  </si>
  <si>
    <t>NBD104 (barcodes 1-12) or NBC114 (barcodes 13-24)</t>
  </si>
  <si>
    <t>Channels in Strand (light green)</t>
  </si>
  <si>
    <t>↓</t>
  </si>
  <si>
    <t>NGS ID</t>
  </si>
  <si>
    <t>4.05</t>
  </si>
  <si>
    <t>vol if using flongle</t>
  </si>
  <si>
    <t xml:space="preserve">Carefully remove air bubbles as follows </t>
  </si>
  <si>
    <t>Elution Buffer (to make up DNA library volume)</t>
  </si>
  <si>
    <t>NB this depends on how MinKNOW was installed, could just be data/</t>
  </si>
  <si>
    <t>4.11</t>
  </si>
  <si>
    <t>Nuclease-free water</t>
  </si>
  <si>
    <t>Record barcodes used:</t>
  </si>
  <si>
    <t>20 min</t>
  </si>
  <si>
    <t>Thaw Short Fragment Buffer (SFB) at room temp, mix by vortexing, spin down, place on ice</t>
  </si>
  <si>
    <t>Pool ng/ul</t>
  </si>
  <si>
    <t>Conc nM</t>
  </si>
  <si>
    <t>NGS Tube Number</t>
  </si>
  <si>
    <t>Adapter ligation One pot method - DO ON DAY OF SEQUENCING</t>
  </si>
  <si>
    <t>Laptop used:</t>
  </si>
  <si>
    <t xml:space="preserve">Barcoding  </t>
  </si>
  <si>
    <t>off/on with trimming/on without trimming</t>
  </si>
  <si>
    <t>Set up Rampart once the first reads have been basecalled</t>
  </si>
  <si>
    <t>Open a new terminal window and activate the conda environment</t>
  </si>
  <si>
    <t>Create a folder to store the output and navigate to it</t>
  </si>
  <si>
    <t>mkdir ncov_batchX</t>
  </si>
  <si>
    <t>cd ncov_batchX</t>
  </si>
  <si>
    <t>Start RAMPART</t>
  </si>
  <si>
    <t>NB you can drag and drop the fastq_pass folder into the command line to get the file path</t>
  </si>
  <si>
    <t>Open a browser window and point it to http://localhost:3000/</t>
  </si>
  <si>
    <t>5.11</t>
  </si>
  <si>
    <t>Stop the run when you have enough data</t>
  </si>
  <si>
    <t>NFW</t>
  </si>
  <si>
    <t>Prepare a mastermix of the following:</t>
  </si>
  <si>
    <t>fast5,fastq</t>
  </si>
  <si>
    <t>/data/</t>
  </si>
  <si>
    <t>1 min</t>
  </si>
  <si>
    <t>Quantify 1ul by Qubit</t>
  </si>
  <si>
    <t>4.09</t>
  </si>
  <si>
    <t>5.09</t>
  </si>
  <si>
    <t>4.2</t>
  </si>
  <si>
    <t>&lt;&lt; Enter value here</t>
  </si>
  <si>
    <t>SPRI bead cleanup and Qubit</t>
  </si>
  <si>
    <t>6.1</t>
  </si>
  <si>
    <t>6.3</t>
  </si>
  <si>
    <t>7.2</t>
  </si>
  <si>
    <t>7.3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</si>
  <si>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</si>
  <si>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</si>
  <si>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</si>
  <si>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</si>
  <si>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</si>
  <si>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</si>
  <si>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</si>
  <si>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</si>
  <si>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</si>
  <si>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example</t>
  </si>
  <si>
    <t>Barcoded amplicon pool</t>
  </si>
  <si>
    <t>Blunt/TA Ligase Master Mix</t>
  </si>
  <si>
    <t>NEBnext Quick ligation</t>
  </si>
  <si>
    <t>Check that you have enough space to store new data (min 150GB). Check data from old runs are backed up/moved to server before deleting from the laptop</t>
  </si>
  <si>
    <t>Note: Run data will be located at  /var/lib/MinKnow/data/last_run_name</t>
  </si>
  <si>
    <t>Note: do not do an update just before a run, in case it breaks the pipeline! Better to check and install updates a few days before</t>
  </si>
  <si>
    <t>Use the reaction below that corresponds to the ligation reagent you have available (NEBnext quick ligation is optimal reagent)! Combine the following reagents in order in a LoBind tube:</t>
  </si>
  <si>
    <t>Clean up using SPRI beads (no EtOH!)</t>
  </si>
  <si>
    <t>Incubate at room temperature for 10 min, gently flick and invert from time to time to help mixing</t>
  </si>
  <si>
    <t>Repeat SFB wash</t>
  </si>
  <si>
    <t>original sample ID</t>
  </si>
  <si>
    <t>label used during sequencing prep- can add later</t>
  </si>
  <si>
    <t>Aliquot 5ul of mastermix into each sample tube prepared in previous step C (the normalised DNA in 5ul)</t>
  </si>
  <si>
    <t>Add 0.4X volume of SPRI beads to the pool and mix gently by either flicking or pipetting</t>
  </si>
  <si>
    <t>Incubate at room temperature for 5 min.</t>
  </si>
  <si>
    <t>Place samples on a magnetic rack until beads have pelleted and the supernatant is completely clear (~2mins)</t>
  </si>
  <si>
    <t>Remove and discard supernatant.Take care not to disturb the beads</t>
  </si>
  <si>
    <t>Pulse centrifuge to collect all liquid at the bottom of the tube and carefully remove as much residual ethanol as possible using a P10 pipette.</t>
  </si>
  <si>
    <t>Air dry for 30 sec or until the pellet has lost its shine.</t>
  </si>
  <si>
    <t>nM=(ng/ul*1000000)/(660*bp)</t>
  </si>
  <si>
    <t>ul=fmol/nM  (eg 50/nM)</t>
  </si>
  <si>
    <t>fmol=nM*ul (eg nM*12)</t>
  </si>
  <si>
    <t>East Africa</t>
  </si>
  <si>
    <t>Primer scheme:</t>
  </si>
  <si>
    <t>one of:  East Africa, Peru, Philippines</t>
  </si>
  <si>
    <t>Note: the excel sheet calculations are dependent on these cells!</t>
  </si>
  <si>
    <t>NGS tube number</t>
  </si>
  <si>
    <t>SAMPLES:</t>
  </si>
  <si>
    <t>including negative control</t>
  </si>
  <si>
    <t>Quality Control</t>
  </si>
  <si>
    <t xml:space="preserve">Extra notes </t>
  </si>
  <si>
    <t xml:space="preserve">Prepare 1:10 dilutions of combined amplicon pools: </t>
  </si>
  <si>
    <t>Conc of 1:10 dilution (ng/ul)</t>
  </si>
  <si>
    <t>DNA (ul)</t>
  </si>
  <si>
    <t>Nuclease-free Water (ul)</t>
  </si>
  <si>
    <t>Conc in nM</t>
  </si>
  <si>
    <t>Neat DNA (ul)</t>
  </si>
  <si>
    <t>If indicated, use neat DNA</t>
  </si>
  <si>
    <t>Cleanup &amp; normalise</t>
  </si>
  <si>
    <t>Select (dropdown):</t>
  </si>
  <si>
    <t xml:space="preserve"> </t>
  </si>
  <si>
    <t>D. NANOPORE LIBRARY:</t>
  </si>
  <si>
    <t>Normalise each sample to 200fmol of DNA (calculated for you in the table):</t>
  </si>
  <si>
    <t>Proceed to nanopore library prep (sheet D) with the normalised DNA</t>
  </si>
  <si>
    <r>
      <t>20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</t>
    </r>
  </si>
  <si>
    <r>
      <t>65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</t>
    </r>
  </si>
  <si>
    <r>
      <t xml:space="preserve">Spin down the Adapter Mix II (AM II) and ligation kit reagents (T4 ligase from NEBNext Quick Ligation Module (E6056) </t>
    </r>
    <r>
      <rPr>
        <b/>
        <i/>
        <sz val="12"/>
        <color theme="1"/>
        <rFont val="Calibri (Body)"/>
      </rPr>
      <t>OR</t>
    </r>
    <r>
      <rPr>
        <sz val="12"/>
        <color theme="1"/>
        <rFont val="Calibri"/>
        <family val="2"/>
        <scheme val="minor"/>
      </rPr>
      <t xml:space="preserve"> Ultra II ligation reagents </t>
    </r>
    <r>
      <rPr>
        <b/>
        <i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Blunt/TA ligase) and place on ice</t>
    </r>
  </si>
  <si>
    <r>
      <t>Incubate at room temp for</t>
    </r>
    <r>
      <rPr>
        <sz val="12"/>
        <rFont val="Calibri (Body)"/>
      </rPr>
      <t xml:space="preserve"> 20 min </t>
    </r>
  </si>
  <si>
    <r>
      <t xml:space="preserve">Prepare the </t>
    </r>
    <r>
      <rPr>
        <b/>
        <sz val="12"/>
        <color theme="1"/>
        <rFont val="Calibri"/>
        <family val="2"/>
        <scheme val="minor"/>
      </rPr>
      <t xml:space="preserve">library mix </t>
    </r>
    <r>
      <rPr>
        <sz val="12"/>
        <color theme="1"/>
        <rFont val="Calibri"/>
        <family val="2"/>
        <scheme val="minor"/>
      </rPr>
      <t>for loading</t>
    </r>
  </si>
  <si>
    <r>
      <t xml:space="preserve">Flip back the MinION lid and slide the </t>
    </r>
    <r>
      <rPr>
        <b/>
        <sz val="12"/>
        <color theme="1"/>
        <rFont val="Calibri"/>
        <family val="2"/>
        <scheme val="minor"/>
      </rPr>
      <t>priming port cover</t>
    </r>
    <r>
      <rPr>
        <sz val="12"/>
        <color theme="1"/>
        <rFont val="Calibri"/>
        <family val="2"/>
        <scheme val="minor"/>
      </rPr>
      <t xml:space="preserve"> clockwise so that the </t>
    </r>
    <r>
      <rPr>
        <b/>
        <sz val="12"/>
        <color theme="1"/>
        <rFont val="Calibri"/>
        <family val="2"/>
        <scheme val="minor"/>
      </rPr>
      <t>priming port</t>
    </r>
    <r>
      <rPr>
        <sz val="12"/>
        <color theme="1"/>
        <rFont val="Calibri"/>
        <family val="2"/>
        <scheme val="minor"/>
      </rPr>
      <t xml:space="preserve"> is visible</t>
    </r>
  </si>
  <si>
    <r>
      <t xml:space="preserve">Gently lift the </t>
    </r>
    <r>
      <rPr>
        <b/>
        <sz val="12"/>
        <color theme="1"/>
        <rFont val="Calibri"/>
        <family val="2"/>
        <scheme val="minor"/>
      </rPr>
      <t>SpotON sample port cover</t>
    </r>
    <r>
      <rPr>
        <sz val="12"/>
        <color theme="1"/>
        <rFont val="Calibri"/>
        <family val="2"/>
        <scheme val="minor"/>
      </rPr>
      <t xml:space="preserve"> to make the</t>
    </r>
    <r>
      <rPr>
        <b/>
        <sz val="12"/>
        <color theme="1"/>
        <rFont val="Calibri"/>
        <family val="2"/>
        <scheme val="minor"/>
      </rPr>
      <t xml:space="preserve"> SpotON sample port</t>
    </r>
    <r>
      <rPr>
        <sz val="12"/>
        <color theme="1"/>
        <rFont val="Calibri"/>
        <family val="2"/>
        <scheme val="minor"/>
      </rPr>
      <t xml:space="preserve"> accessible</t>
    </r>
  </si>
  <si>
    <r>
      <t>Load the 75 ul of l</t>
    </r>
    <r>
      <rPr>
        <b/>
        <sz val="12"/>
        <color theme="1"/>
        <rFont val="Calibri"/>
        <family val="2"/>
        <scheme val="minor"/>
      </rPr>
      <t>ibrary mix</t>
    </r>
    <r>
      <rPr>
        <sz val="12"/>
        <color theme="1"/>
        <rFont val="Calibri"/>
        <family val="2"/>
        <scheme val="minor"/>
      </rPr>
      <t xml:space="preserve"> to the flow cell by the </t>
    </r>
    <r>
      <rPr>
        <b/>
        <sz val="12"/>
        <color theme="1"/>
        <rFont val="Calibri"/>
        <family val="2"/>
        <scheme val="minor"/>
      </rPr>
      <t>SpotON sample port</t>
    </r>
    <r>
      <rPr>
        <sz val="12"/>
        <color theme="1"/>
        <rFont val="Calibri"/>
        <family val="2"/>
        <scheme val="minor"/>
      </rPr>
      <t xml:space="preserve"> in a dropwise fashion</t>
    </r>
  </si>
  <si>
    <t>► Do these steps in post-PCR area</t>
  </si>
  <si>
    <t>Following one pot ligation - half volume reactions</t>
  </si>
  <si>
    <t>Change tips each time and only have one tube open at a time.</t>
  </si>
  <si>
    <t>Add 200 µl of room-temperature 80 % ethanol to bathe the pellet. Carefully remove and discard ethanol, being careful not to touch the bead pellet.</t>
  </si>
  <si>
    <t>Thaw the Elution Buffer (EB), short fragment buffer (SFB) and NEBNext Quick ligation Buffer at room temp. Mix by vortexing, spin down and place on ice</t>
  </si>
  <si>
    <t>2.09</t>
  </si>
  <si>
    <t>Remove tube from magnetic rack, add 125 ul SFB and fully resuspend the bead pellet by pipetting mixing.Return to magnet.</t>
  </si>
  <si>
    <r>
      <t>Wash 2X with 250</t>
    </r>
    <r>
      <rPr>
        <sz val="14"/>
        <rFont val="Calibri (Body)"/>
      </rPr>
      <t xml:space="preserve"> μl</t>
    </r>
    <r>
      <rPr>
        <sz val="14"/>
        <rFont val="Calibri"/>
        <family val="2"/>
        <scheme val="minor"/>
      </rPr>
      <t xml:space="preserve"> SFB:</t>
    </r>
  </si>
  <si>
    <t>E. Nanopore 1D Ligation SQK-LSK109 protocol</t>
  </si>
  <si>
    <r>
      <rPr>
        <i/>
        <sz val="12"/>
        <color rgb="FFFF9300"/>
        <rFont val="Calibri (Body)"/>
      </rPr>
      <t>IMPORTANT</t>
    </r>
    <r>
      <rPr>
        <i/>
        <sz val="12"/>
        <color theme="1"/>
        <rFont val="Calibri"/>
        <family val="2"/>
        <scheme val="minor"/>
      </rPr>
      <t>: thoroughly mix the Loading Beads (LB) by pipetting immediately prior to using as they settle</t>
    </r>
  </si>
  <si>
    <t>4.16</t>
  </si>
  <si>
    <t>4.17</t>
  </si>
  <si>
    <t>4.18</t>
  </si>
  <si>
    <r>
      <t xml:space="preserve">Using a P1000 pipette, load 800 ul of the </t>
    </r>
    <r>
      <rPr>
        <b/>
        <sz val="12"/>
        <color theme="1"/>
        <rFont val="Calibri"/>
        <family val="2"/>
        <scheme val="minor"/>
      </rPr>
      <t>flow cell priming mix</t>
    </r>
    <r>
      <rPr>
        <sz val="12"/>
        <color theme="1"/>
        <rFont val="Calibri"/>
        <family val="2"/>
        <scheme val="minor"/>
      </rPr>
      <t xml:space="preserve"> into the flow cell via the </t>
    </r>
    <r>
      <rPr>
        <b/>
        <sz val="12"/>
        <color theme="1"/>
        <rFont val="Calibri"/>
        <family val="2"/>
        <scheme val="minor"/>
      </rPr>
      <t>priming port</t>
    </r>
    <r>
      <rPr>
        <sz val="12"/>
        <color theme="1"/>
        <rFont val="Calibri"/>
        <family val="2"/>
        <scheme val="minor"/>
      </rPr>
      <t xml:space="preserve"> taking care to avoid bubbles</t>
    </r>
  </si>
  <si>
    <r>
      <t xml:space="preserve">Using a P1000 pipette, load 200 ul of </t>
    </r>
    <r>
      <rPr>
        <b/>
        <sz val="12"/>
        <color theme="1"/>
        <rFont val="Calibri"/>
        <family val="2"/>
        <scheme val="minor"/>
      </rPr>
      <t>priming mix</t>
    </r>
    <r>
      <rPr>
        <sz val="12"/>
        <color theme="1"/>
        <rFont val="Calibri"/>
        <family val="2"/>
        <scheme val="minor"/>
      </rPr>
      <t xml:space="preserve"> into the flow cell via the </t>
    </r>
    <r>
      <rPr>
        <b/>
        <sz val="12"/>
        <color theme="1"/>
        <rFont val="Calibri"/>
        <family val="2"/>
        <scheme val="minor"/>
      </rPr>
      <t>Priming port</t>
    </r>
  </si>
  <si>
    <t>Total active channels</t>
  </si>
  <si>
    <t>Record the initial active channels - if this is significantly lower than the QC check then restart MinKNOW, if still lower reboot the computer</t>
  </si>
  <si>
    <t>Single Pore Channels (dark green)</t>
  </si>
  <si>
    <t>Vol/per sample (μl)</t>
  </si>
  <si>
    <t>Mastermix vol (+ 10%)</t>
  </si>
  <si>
    <t>8.13</t>
  </si>
  <si>
    <t>Return to the magnetic rack and pipette the supernatent into a new 1.5ml tube- this is your barcoded DNA!</t>
  </si>
  <si>
    <r>
      <t xml:space="preserve">Aliquot barcodes into PCR strip tubes at </t>
    </r>
    <r>
      <rPr>
        <sz val="14"/>
        <rFont val="Calibri (Body)"/>
      </rPr>
      <t>1.25ul</t>
    </r>
    <r>
      <rPr>
        <sz val="14"/>
        <rFont val="Calibri"/>
        <family val="2"/>
        <scheme val="minor"/>
      </rPr>
      <t>/tube</t>
    </r>
  </si>
  <si>
    <r>
      <t>Add</t>
    </r>
    <r>
      <rPr>
        <sz val="14"/>
        <rFont val="Calibri (Body)"/>
      </rPr>
      <t xml:space="preserve"> 0.75ul</t>
    </r>
    <r>
      <rPr>
        <sz val="14"/>
        <rFont val="Calibri"/>
        <family val="2"/>
        <scheme val="minor"/>
      </rPr>
      <t xml:space="preserve"> of end prepped sample to the barcode aliquots</t>
    </r>
  </si>
  <si>
    <r>
      <t xml:space="preserve">Add </t>
    </r>
    <r>
      <rPr>
        <sz val="14"/>
        <rFont val="Calibri (Body)"/>
      </rPr>
      <t>8ul</t>
    </r>
    <r>
      <rPr>
        <sz val="14"/>
        <rFont val="Calibri"/>
        <family val="2"/>
        <scheme val="minor"/>
      </rPr>
      <t xml:space="preserve"> of ligation mix to EP+barcodes, giving total reaction volume of 10ul</t>
    </r>
  </si>
  <si>
    <t xml:space="preserve">Clean and normalise amplicons </t>
  </si>
  <si>
    <t>Proceed to nanopore library prep</t>
  </si>
  <si>
    <t>AMPLICON PREP:</t>
  </si>
  <si>
    <t>Dilute DNA for end-prep (no clean-up, no normalisation)</t>
  </si>
  <si>
    <t>Enter the parameters for your library:</t>
  </si>
  <si>
    <t>rampart --protocol ../artic-rabv/rampart --basecalledPath &lt;minknow_data_path&gt;/&lt;run_name&gt;/fastq</t>
  </si>
  <si>
    <t>conda activate artic-rabv</t>
  </si>
  <si>
    <t>5 min</t>
  </si>
  <si>
    <t>7.6</t>
  </si>
  <si>
    <t>Add 2 µL of EDTA to each reaction tube, leave for 2mins.</t>
  </si>
  <si>
    <t>Put tubes on ice for 5mins</t>
  </si>
  <si>
    <t>7.7</t>
  </si>
  <si>
    <t>Pool all barcoded samples together in a 1.5 ml lobind tube</t>
  </si>
  <si>
    <t>NFW (to make up to 30 μL)</t>
  </si>
  <si>
    <t>fmol in elution</t>
  </si>
  <si>
    <t>Resuspend in 18ul of nuclease free water for 10 min at room temp</t>
  </si>
  <si>
    <t>Vol for 200 fmol</t>
  </si>
  <si>
    <t>Add 0.4x volume of SPRI beads (@ room temp) to the samples (for 50ul it will be 20ul)</t>
  </si>
  <si>
    <t>Vol for 20 fmol</t>
  </si>
  <si>
    <t>Quantify 1 ul by Qubit - want 20 fmol to put on the flow cell</t>
  </si>
  <si>
    <t>Select FLO-MIN114 as the flow cell type (NB this can also be refered to as R10.4.1 the pore type)</t>
  </si>
  <si>
    <t>Flow Cell Tether (FCT)</t>
  </si>
  <si>
    <t>Flow Cell Flush (FCF)</t>
  </si>
  <si>
    <t>Sequencing Buffer (SB)</t>
  </si>
  <si>
    <t>Bovine Serum Albumin (BSA)</t>
  </si>
  <si>
    <t>Mix the Sequencing Buffer (SB) and Flow Cell Flush (FCF) by vortexing, spin down, and place back on ice</t>
  </si>
  <si>
    <t>Spin down the Flow Cell Tether (FCT) and mix by pipetting, place back on ice</t>
  </si>
  <si>
    <t>Bovine Serum Albumin (BSA) at 50 mg/ml</t>
  </si>
  <si>
    <r>
      <t xml:space="preserve">Prepare the </t>
    </r>
    <r>
      <rPr>
        <b/>
        <sz val="12"/>
        <color theme="1"/>
        <rFont val="Calibri"/>
        <family val="2"/>
        <scheme val="minor"/>
      </rPr>
      <t>Flow Cell priming mix</t>
    </r>
    <r>
      <rPr>
        <sz val="12"/>
        <color theme="1"/>
        <rFont val="Calibri"/>
        <family val="2"/>
        <scheme val="minor"/>
      </rPr>
      <t xml:space="preserve"> as indicated below. Mix by pipetting at RT:</t>
    </r>
  </si>
  <si>
    <t>Library Beads (LIB)</t>
  </si>
  <si>
    <r>
      <t xml:space="preserve">Prior to loading, use pipette to mix the </t>
    </r>
    <r>
      <rPr>
        <b/>
        <sz val="12"/>
        <color theme="1"/>
        <rFont val="Calibri"/>
        <family val="2"/>
        <scheme val="minor"/>
      </rPr>
      <t>library mix,</t>
    </r>
    <r>
      <rPr>
        <sz val="12"/>
        <color theme="1"/>
        <rFont val="Calibri"/>
        <family val="2"/>
        <scheme val="minor"/>
      </rPr>
      <t xml:space="preserve"> ensuring theLibrary Beads (LIB) in the mastermix are resuspended before loading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</si>
</sst>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FF9300"/>
      <name val="Calibri"/>
      <family val="2"/>
      <scheme val="minor"/>
    </font>
    <font>
      <b/>
      <sz val="14"/>
      <color rgb="FFFF93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i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930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2"/>
      <name val="Calibri (Body)"/>
    </font>
    <font>
      <i/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name val="Calibri (Body)"/>
    </font>
    <font>
      <b/>
      <i/>
      <sz val="12"/>
      <color theme="1"/>
      <name val="Calibri (Body)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4"/>
      <color rgb="FFFF9300"/>
      <name val="Calibri"/>
      <family val="2"/>
      <scheme val="minor"/>
    </font>
    <font>
      <b/>
      <sz val="12"/>
      <color rgb="FFFF9300"/>
      <name val="Calibri"/>
      <family val="2"/>
      <scheme val="minor"/>
    </font>
    <font>
      <i/>
      <sz val="12"/>
      <color rgb="FFFF9300"/>
      <name val="Calibri (Body)"/>
    </font>
    <font>
      <sz val="12"/>
      <color theme="0" tint="-0.499984740745262"/>
      <name val="Calibri"/>
      <family val="2"/>
      <scheme val="minor"/>
    </font>
    <font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i/>
      <sz val="16"/>
      <name val="Calibri"/>
      <family val="2"/>
      <scheme val="minor"/>
    </font>
    <font>
      <i/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6"/>
      <color rgb="FF0000FF"/>
      <name val="Arial"/>
      <family val="2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6"/>
      <color theme="0"/>
      <name val="Calibri (Body)"/>
    </font>
    <font>
      <b/>
      <i/>
      <sz val="16"/>
      <color theme="0"/>
      <name val="Calibri (Body)"/>
    </font>
    <font>
      <b/>
      <sz val="16"/>
      <color theme="1"/>
      <name val="Calibri (Body)"/>
    </font>
    <font>
      <sz val="16"/>
      <color theme="1"/>
      <name val="Calibri (Body)"/>
    </font>
    <font>
      <i/>
      <sz val="16"/>
      <color rgb="FFFF0000"/>
      <name val="Calibri (Body)"/>
    </font>
    <font>
      <i/>
      <sz val="16"/>
      <color theme="1"/>
      <name val="Calibri (Body)"/>
    </font>
    <font>
      <sz val="16"/>
      <name val="Calibri (Body)"/>
    </font>
    <font>
      <u/>
      <sz val="16"/>
      <color theme="1"/>
      <name val="Calibri (Body)"/>
    </font>
    <font>
      <b/>
      <i/>
      <u/>
      <sz val="16"/>
      <color theme="1"/>
      <name val="Calibri (Body)"/>
    </font>
    <font>
      <i/>
      <sz val="16"/>
      <name val="Calibri (Body)"/>
    </font>
    <font>
      <b/>
      <i/>
      <sz val="16"/>
      <color rgb="FFFF9300"/>
      <name val="Calibri (Body)"/>
    </font>
    <font>
      <sz val="16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11">
    <xf numFmtId="0" fontId="0" fillId="0" borderId="0"/>
    <xf numFmtId="0" fontId="9" fillId="0" borderId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9" fillId="0" borderId="0"/>
    <xf numFmtId="0" fontId="18" fillId="2" borderId="0" applyNumberFormat="0" applyBorder="0" applyAlignment="0" applyProtection="0"/>
    <xf numFmtId="0" fontId="19" fillId="4" borderId="0" applyNumberFormat="0" applyBorder="0" applyAlignment="0" applyProtection="0"/>
    <xf numFmtId="0" fontId="9" fillId="0" borderId="0"/>
    <xf numFmtId="0" fontId="16" fillId="5" borderId="31" applyNumberFormat="0" applyAlignment="0" applyProtection="0"/>
    <xf numFmtId="0" fontId="5" fillId="0" borderId="0"/>
  </cellStyleXfs>
  <cellXfs count="333">
    <xf numFmtId="0" fontId="0" fillId="0" borderId="0" xfId="0"/>
    <xf numFmtId="0" fontId="10" fillId="0" borderId="0" xfId="0" applyFont="1"/>
    <xf numFmtId="0" fontId="12" fillId="0" borderId="0" xfId="0" applyFont="1"/>
    <xf numFmtId="0" fontId="12" fillId="0" borderId="19" xfId="0" applyFont="1" applyBorder="1"/>
    <xf numFmtId="2" fontId="13" fillId="0" borderId="11" xfId="0" applyNumberFormat="1" applyFont="1" applyBorder="1"/>
    <xf numFmtId="0" fontId="13" fillId="0" borderId="11" xfId="0" applyFont="1" applyBorder="1"/>
    <xf numFmtId="0" fontId="12" fillId="0" borderId="8" xfId="0" applyFont="1" applyBorder="1"/>
    <xf numFmtId="0" fontId="13" fillId="0" borderId="15" xfId="0" applyFont="1" applyBorder="1"/>
    <xf numFmtId="0" fontId="10" fillId="0" borderId="7" xfId="0" applyFont="1" applyBorder="1"/>
    <xf numFmtId="0" fontId="10" fillId="0" borderId="10" xfId="0" applyFont="1" applyBorder="1"/>
    <xf numFmtId="0" fontId="10" fillId="0" borderId="14" xfId="0" applyFont="1" applyBorder="1"/>
    <xf numFmtId="0" fontId="12" fillId="0" borderId="15" xfId="0" applyFont="1" applyBorder="1"/>
    <xf numFmtId="0" fontId="10" fillId="0" borderId="16" xfId="0" applyFont="1" applyBorder="1"/>
    <xf numFmtId="0" fontId="12" fillId="0" borderId="17" xfId="0" applyFont="1" applyBorder="1"/>
    <xf numFmtId="0" fontId="10" fillId="0" borderId="19" xfId="0" applyFont="1" applyBorder="1"/>
    <xf numFmtId="49" fontId="10" fillId="0" borderId="7" xfId="0" applyNumberFormat="1" applyFont="1" applyBorder="1" applyAlignment="1">
      <alignment horizontal="right"/>
    </xf>
    <xf numFmtId="49" fontId="10" fillId="0" borderId="10" xfId="0" applyNumberFormat="1" applyFont="1" applyBorder="1" applyAlignment="1">
      <alignment horizontal="right"/>
    </xf>
    <xf numFmtId="0" fontId="12" fillId="0" borderId="24" xfId="0" applyFont="1" applyBorder="1"/>
    <xf numFmtId="49" fontId="10" fillId="0" borderId="14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49" fontId="10" fillId="0" borderId="19" xfId="0" applyNumberFormat="1" applyFont="1" applyBorder="1" applyAlignment="1">
      <alignment horizontal="right"/>
    </xf>
    <xf numFmtId="0" fontId="11" fillId="0" borderId="24" xfId="0" applyFont="1" applyBorder="1"/>
    <xf numFmtId="0" fontId="13" fillId="0" borderId="24" xfId="0" applyFont="1" applyBorder="1"/>
    <xf numFmtId="0" fontId="13" fillId="0" borderId="8" xfId="0" applyFont="1" applyBorder="1"/>
    <xf numFmtId="0" fontId="13" fillId="0" borderId="29" xfId="0" applyFont="1" applyBorder="1"/>
    <xf numFmtId="0" fontId="15" fillId="0" borderId="10" xfId="0" applyFont="1" applyBorder="1"/>
    <xf numFmtId="0" fontId="15" fillId="0" borderId="14" xfId="0" applyFont="1" applyBorder="1"/>
    <xf numFmtId="0" fontId="13" fillId="0" borderId="30" xfId="0" applyFont="1" applyBorder="1"/>
    <xf numFmtId="0" fontId="14" fillId="0" borderId="0" xfId="0" applyFont="1"/>
    <xf numFmtId="0" fontId="0" fillId="0" borderId="0" xfId="0" applyAlignment="1">
      <alignment horizontal="left"/>
    </xf>
    <xf numFmtId="0" fontId="10" fillId="0" borderId="5" xfId="0" applyFont="1" applyBorder="1"/>
    <xf numFmtId="0" fontId="11" fillId="0" borderId="0" xfId="0" applyFont="1"/>
    <xf numFmtId="49" fontId="10" fillId="0" borderId="5" xfId="0" applyNumberFormat="1" applyFont="1" applyBorder="1" applyAlignment="1">
      <alignment horizontal="right"/>
    </xf>
    <xf numFmtId="2" fontId="13" fillId="0" borderId="0" xfId="0" applyNumberFormat="1" applyFont="1"/>
    <xf numFmtId="49" fontId="10" fillId="0" borderId="0" xfId="0" applyNumberFormat="1" applyFont="1" applyAlignment="1">
      <alignment horizontal="right"/>
    </xf>
    <xf numFmtId="0" fontId="13" fillId="0" borderId="0" xfId="0" applyFont="1"/>
    <xf numFmtId="49" fontId="15" fillId="0" borderId="7" xfId="0" applyNumberFormat="1" applyFont="1" applyBorder="1" applyAlignment="1">
      <alignment horizontal="right"/>
    </xf>
    <xf numFmtId="0" fontId="15" fillId="0" borderId="0" xfId="0" applyFont="1"/>
    <xf numFmtId="0" fontId="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31" fillId="9" borderId="27" xfId="0" applyFont="1" applyFill="1" applyBorder="1" applyAlignment="1">
      <alignment horizontal="left"/>
    </xf>
    <xf numFmtId="0" fontId="22" fillId="9" borderId="27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33" fillId="9" borderId="27" xfId="0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30" xfId="0" applyFont="1" applyBorder="1" applyAlignment="1">
      <alignment horizontal="left" vertical="center"/>
    </xf>
    <xf numFmtId="49" fontId="22" fillId="0" borderId="19" xfId="0" applyNumberFormat="1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3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49" fontId="21" fillId="0" borderId="10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49" fontId="21" fillId="0" borderId="7" xfId="0" applyNumberFormat="1" applyFont="1" applyBorder="1" applyAlignment="1">
      <alignment horizontal="left"/>
    </xf>
    <xf numFmtId="0" fontId="41" fillId="0" borderId="0" xfId="0" applyFont="1" applyAlignment="1">
      <alignment horizontal="left"/>
    </xf>
    <xf numFmtId="0" fontId="41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22" fillId="0" borderId="24" xfId="0" applyFont="1" applyBorder="1" applyAlignment="1">
      <alignment horizontal="left"/>
    </xf>
    <xf numFmtId="49" fontId="24" fillId="0" borderId="10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22" fillId="0" borderId="8" xfId="0" applyFont="1" applyBorder="1" applyAlignment="1">
      <alignment horizontal="left"/>
    </xf>
    <xf numFmtId="49" fontId="22" fillId="0" borderId="8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horizontal="left"/>
    </xf>
    <xf numFmtId="49" fontId="21" fillId="0" borderId="16" xfId="0" applyNumberFormat="1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23" xfId="0" applyFont="1" applyBorder="1" applyAlignment="1">
      <alignment horizontal="left"/>
    </xf>
    <xf numFmtId="164" fontId="22" fillId="0" borderId="0" xfId="0" applyNumberFormat="1" applyFont="1" applyAlignment="1">
      <alignment horizontal="left"/>
    </xf>
    <xf numFmtId="0" fontId="37" fillId="0" borderId="8" xfId="0" applyFont="1" applyBorder="1" applyAlignment="1">
      <alignment horizontal="left"/>
    </xf>
    <xf numFmtId="0" fontId="37" fillId="0" borderId="0" xfId="0" applyFont="1" applyAlignment="1">
      <alignment horizontal="left"/>
    </xf>
    <xf numFmtId="49" fontId="21" fillId="0" borderId="14" xfId="0" applyNumberFormat="1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30" fillId="0" borderId="11" xfId="9" applyFont="1" applyFill="1" applyBorder="1" applyAlignment="1">
      <alignment horizontal="left" vertical="center"/>
    </xf>
    <xf numFmtId="0" fontId="22" fillId="0" borderId="11" xfId="0" applyFont="1" applyBorder="1" applyAlignment="1">
      <alignment horizontal="left"/>
    </xf>
    <xf numFmtId="0" fontId="30" fillId="0" borderId="11" xfId="0" applyFont="1" applyBorder="1" applyAlignment="1">
      <alignment horizontal="left" vertical="center"/>
    </xf>
    <xf numFmtId="0" fontId="21" fillId="0" borderId="15" xfId="0" applyFont="1" applyBorder="1" applyAlignment="1">
      <alignment horizontal="left"/>
    </xf>
    <xf numFmtId="0" fontId="22" fillId="0" borderId="17" xfId="0" applyFont="1" applyBorder="1" applyAlignment="1">
      <alignment horizontal="left" vertical="center"/>
    </xf>
    <xf numFmtId="0" fontId="30" fillId="0" borderId="15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14" fontId="21" fillId="0" borderId="3" xfId="0" applyNumberFormat="1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49" fontId="28" fillId="0" borderId="14" xfId="0" applyNumberFormat="1" applyFont="1" applyBorder="1" applyAlignment="1">
      <alignment horizontal="left" vertical="center"/>
    </xf>
    <xf numFmtId="49" fontId="28" fillId="0" borderId="16" xfId="0" applyNumberFormat="1" applyFont="1" applyBorder="1" applyAlignment="1">
      <alignment horizontal="left" vertical="center"/>
    </xf>
    <xf numFmtId="49" fontId="28" fillId="0" borderId="7" xfId="0" applyNumberFormat="1" applyFont="1" applyBorder="1" applyAlignment="1">
      <alignment horizontal="left" vertical="center"/>
    </xf>
    <xf numFmtId="49" fontId="28" fillId="0" borderId="10" xfId="0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9" xfId="0" applyFont="1" applyBorder="1" applyAlignment="1">
      <alignment horizontal="left" vertical="center"/>
    </xf>
    <xf numFmtId="14" fontId="22" fillId="0" borderId="0" xfId="0" applyNumberFormat="1" applyFont="1" applyAlignment="1">
      <alignment horizontal="left"/>
    </xf>
    <xf numFmtId="0" fontId="21" fillId="0" borderId="15" xfId="0" applyFont="1" applyBorder="1" applyAlignment="1">
      <alignment horizontal="left" vertical="center"/>
    </xf>
    <xf numFmtId="14" fontId="21" fillId="0" borderId="19" xfId="0" applyNumberFormat="1" applyFont="1" applyBorder="1" applyAlignment="1">
      <alignment horizontal="left"/>
    </xf>
    <xf numFmtId="0" fontId="3" fillId="0" borderId="0" xfId="0" applyFont="1"/>
    <xf numFmtId="49" fontId="10" fillId="0" borderId="0" xfId="0" applyNumberFormat="1" applyFont="1"/>
    <xf numFmtId="0" fontId="3" fillId="0" borderId="6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29" xfId="0" applyFont="1" applyBorder="1"/>
    <xf numFmtId="0" fontId="3" fillId="0" borderId="15" xfId="0" applyFont="1" applyBorder="1"/>
    <xf numFmtId="0" fontId="11" fillId="0" borderId="15" xfId="0" applyFont="1" applyBorder="1"/>
    <xf numFmtId="0" fontId="3" fillId="0" borderId="30" xfId="0" applyFont="1" applyBorder="1"/>
    <xf numFmtId="14" fontId="3" fillId="0" borderId="19" xfId="0" applyNumberFormat="1" applyFont="1" applyBorder="1" applyAlignment="1">
      <alignment horizontal="center" wrapText="1"/>
    </xf>
    <xf numFmtId="0" fontId="3" fillId="0" borderId="17" xfId="0" applyFont="1" applyBorder="1"/>
    <xf numFmtId="0" fontId="3" fillId="0" borderId="23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4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7" xfId="0" applyFont="1" applyBorder="1"/>
    <xf numFmtId="0" fontId="46" fillId="0" borderId="23" xfId="0" applyFont="1" applyBorder="1"/>
    <xf numFmtId="0" fontId="10" fillId="0" borderId="24" xfId="0" applyFont="1" applyBorder="1"/>
    <xf numFmtId="0" fontId="3" fillId="0" borderId="18" xfId="0" applyFont="1" applyBorder="1"/>
    <xf numFmtId="49" fontId="3" fillId="0" borderId="19" xfId="0" applyNumberFormat="1" applyFont="1" applyBorder="1" applyAlignment="1">
      <alignment horizontal="right"/>
    </xf>
    <xf numFmtId="0" fontId="3" fillId="0" borderId="19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" fontId="3" fillId="0" borderId="11" xfId="0" applyNumberFormat="1" applyFont="1" applyBorder="1"/>
    <xf numFmtId="0" fontId="10" fillId="0" borderId="15" xfId="0" applyFont="1" applyBorder="1"/>
    <xf numFmtId="0" fontId="13" fillId="0" borderId="5" xfId="0" applyFont="1" applyBorder="1"/>
    <xf numFmtId="0" fontId="13" fillId="0" borderId="6" xfId="0" applyFont="1" applyBorder="1"/>
    <xf numFmtId="49" fontId="21" fillId="9" borderId="27" xfId="0" applyNumberFormat="1" applyFont="1" applyFill="1" applyBorder="1" applyAlignment="1">
      <alignment horizontal="left"/>
    </xf>
    <xf numFmtId="0" fontId="22" fillId="9" borderId="28" xfId="0" applyFont="1" applyFill="1" applyBorder="1" applyAlignment="1">
      <alignment horizontal="left"/>
    </xf>
    <xf numFmtId="14" fontId="28" fillId="9" borderId="27" xfId="0" applyNumberFormat="1" applyFont="1" applyFill="1" applyBorder="1" applyAlignment="1">
      <alignment horizontal="left"/>
    </xf>
    <xf numFmtId="0" fontId="31" fillId="9" borderId="26" xfId="0" applyFont="1" applyFill="1" applyBorder="1" applyAlignment="1">
      <alignment horizontal="left"/>
    </xf>
    <xf numFmtId="49" fontId="31" fillId="9" borderId="27" xfId="0" applyNumberFormat="1" applyFont="1" applyFill="1" applyBorder="1" applyAlignment="1">
      <alignment horizontal="left"/>
    </xf>
    <xf numFmtId="0" fontId="33" fillId="9" borderId="28" xfId="0" applyFont="1" applyFill="1" applyBorder="1" applyAlignment="1">
      <alignment horizontal="left"/>
    </xf>
    <xf numFmtId="14" fontId="31" fillId="9" borderId="27" xfId="0" applyNumberFormat="1" applyFont="1" applyFill="1" applyBorder="1" applyAlignment="1">
      <alignment horizontal="left"/>
    </xf>
    <xf numFmtId="0" fontId="33" fillId="9" borderId="26" xfId="0" applyFont="1" applyFill="1" applyBorder="1" applyAlignment="1">
      <alignment horizontal="left"/>
    </xf>
    <xf numFmtId="0" fontId="47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21" fillId="0" borderId="19" xfId="0" applyFont="1" applyBorder="1" applyAlignment="1">
      <alignment horizontal="left"/>
    </xf>
    <xf numFmtId="0" fontId="21" fillId="0" borderId="9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14" fontId="21" fillId="0" borderId="9" xfId="0" applyNumberFormat="1" applyFont="1" applyBorder="1" applyAlignment="1">
      <alignment horizontal="left"/>
    </xf>
    <xf numFmtId="14" fontId="21" fillId="0" borderId="12" xfId="0" applyNumberFormat="1" applyFont="1" applyBorder="1" applyAlignment="1">
      <alignment horizontal="left"/>
    </xf>
    <xf numFmtId="14" fontId="21" fillId="0" borderId="13" xfId="0" applyNumberFormat="1" applyFont="1" applyBorder="1" applyAlignment="1">
      <alignment horizontal="left"/>
    </xf>
    <xf numFmtId="0" fontId="22" fillId="0" borderId="23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17" xfId="0" applyFont="1" applyBorder="1" applyAlignment="1">
      <alignment horizontal="left" vertical="center"/>
    </xf>
    <xf numFmtId="0" fontId="30" fillId="0" borderId="23" xfId="0" applyFont="1" applyBorder="1" applyAlignment="1">
      <alignment horizontal="left" vertical="center"/>
    </xf>
    <xf numFmtId="0" fontId="39" fillId="9" borderId="27" xfId="0" applyFont="1" applyFill="1" applyBorder="1" applyAlignment="1">
      <alignment horizontal="left"/>
    </xf>
    <xf numFmtId="0" fontId="34" fillId="0" borderId="0" xfId="0" applyFont="1" applyAlignment="1">
      <alignment horizontal="left" vertical="center"/>
    </xf>
    <xf numFmtId="2" fontId="41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49" fontId="21" fillId="0" borderId="11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0" fontId="27" fillId="0" borderId="0" xfId="0" applyFont="1"/>
    <xf numFmtId="0" fontId="38" fillId="0" borderId="0" xfId="0" applyFont="1"/>
    <xf numFmtId="0" fontId="37" fillId="0" borderId="0" xfId="0" applyFont="1"/>
    <xf numFmtId="0" fontId="22" fillId="0" borderId="0" xfId="0" applyFont="1"/>
    <xf numFmtId="0" fontId="32" fillId="0" borderId="0" xfId="0" applyFont="1" applyAlignment="1">
      <alignment horizontal="left" vertical="center"/>
    </xf>
    <xf numFmtId="0" fontId="31" fillId="9" borderId="2" xfId="0" applyFont="1" applyFill="1" applyBorder="1"/>
    <xf numFmtId="0" fontId="31" fillId="9" borderId="3" xfId="0" applyFont="1" applyFill="1" applyBorder="1"/>
    <xf numFmtId="0" fontId="33" fillId="9" borderId="3" xfId="0" applyFont="1" applyFill="1" applyBorder="1"/>
    <xf numFmtId="0" fontId="33" fillId="9" borderId="4" xfId="0" applyFont="1" applyFill="1" applyBorder="1"/>
    <xf numFmtId="0" fontId="33" fillId="9" borderId="0" xfId="0" applyFont="1" applyFill="1"/>
    <xf numFmtId="49" fontId="31" fillId="9" borderId="2" xfId="0" applyNumberFormat="1" applyFont="1" applyFill="1" applyBorder="1" applyAlignment="1">
      <alignment horizontal="right"/>
    </xf>
    <xf numFmtId="0" fontId="29" fillId="0" borderId="0" xfId="1" applyFont="1" applyAlignment="1">
      <alignment horizontal="left" vertical="center"/>
    </xf>
    <xf numFmtId="0" fontId="29" fillId="0" borderId="0" xfId="1" applyFont="1" applyAlignment="1">
      <alignment horizontal="center" vertical="center"/>
    </xf>
    <xf numFmtId="0" fontId="29" fillId="0" borderId="0" xfId="1" applyFont="1"/>
    <xf numFmtId="0" fontId="17" fillId="0" borderId="0" xfId="0" applyFont="1"/>
    <xf numFmtId="0" fontId="48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0" fillId="0" borderId="0" xfId="0" applyFont="1"/>
    <xf numFmtId="1" fontId="3" fillId="0" borderId="3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42" fillId="7" borderId="0" xfId="0" applyFont="1" applyFill="1" applyAlignment="1">
      <alignment horizontal="left"/>
    </xf>
    <xf numFmtId="0" fontId="22" fillId="7" borderId="0" xfId="0" applyFont="1" applyFill="1" applyAlignment="1">
      <alignment horizontal="left"/>
    </xf>
    <xf numFmtId="164" fontId="22" fillId="7" borderId="0" xfId="0" applyNumberFormat="1" applyFont="1" applyFill="1" applyAlignment="1">
      <alignment horizontal="left"/>
    </xf>
    <xf numFmtId="0" fontId="30" fillId="0" borderId="8" xfId="0" applyFont="1" applyBorder="1" applyAlignment="1">
      <alignment horizontal="left"/>
    </xf>
    <xf numFmtId="0" fontId="28" fillId="0" borderId="5" xfId="0" applyFont="1" applyBorder="1" applyAlignment="1">
      <alignment horizontal="left"/>
    </xf>
    <xf numFmtId="49" fontId="28" fillId="0" borderId="16" xfId="0" applyNumberFormat="1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0" borderId="7" xfId="0" applyNumberFormat="1" applyFont="1" applyBorder="1" applyAlignment="1">
      <alignment horizontal="left"/>
    </xf>
    <xf numFmtId="49" fontId="28" fillId="0" borderId="10" xfId="0" applyNumberFormat="1" applyFont="1" applyBorder="1" applyAlignment="1">
      <alignment horizontal="left"/>
    </xf>
    <xf numFmtId="0" fontId="51" fillId="0" borderId="0" xfId="0" applyFont="1" applyAlignment="1">
      <alignment horizontal="left"/>
    </xf>
    <xf numFmtId="49" fontId="28" fillId="0" borderId="14" xfId="0" applyNumberFormat="1" applyFont="1" applyBorder="1" applyAlignment="1">
      <alignment horizontal="left"/>
    </xf>
    <xf numFmtId="0" fontId="30" fillId="0" borderId="5" xfId="0" applyFont="1" applyBorder="1" applyAlignment="1">
      <alignment horizontal="left"/>
    </xf>
    <xf numFmtId="49" fontId="30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52" fillId="10" borderId="0" xfId="0" applyFont="1" applyFill="1"/>
    <xf numFmtId="0" fontId="53" fillId="10" borderId="0" xfId="0" applyFont="1" applyFill="1"/>
    <xf numFmtId="0" fontId="53" fillId="0" borderId="0" xfId="0" applyFont="1"/>
    <xf numFmtId="0" fontId="52" fillId="0" borderId="0" xfId="0" applyFont="1"/>
    <xf numFmtId="0" fontId="54" fillId="10" borderId="0" xfId="0" applyFont="1" applyFill="1"/>
    <xf numFmtId="0" fontId="55" fillId="0" borderId="0" xfId="0" applyFont="1" applyAlignment="1">
      <alignment horizontal="center" vertical="center"/>
    </xf>
    <xf numFmtId="0" fontId="52" fillId="0" borderId="0" xfId="0" applyFont="1" applyAlignment="1">
      <alignment horizontal="left"/>
    </xf>
    <xf numFmtId="0" fontId="52" fillId="10" borderId="1" xfId="0" applyFont="1" applyFill="1" applyBorder="1" applyAlignment="1">
      <alignment horizontal="left" vertical="center"/>
    </xf>
    <xf numFmtId="0" fontId="54" fillId="0" borderId="0" xfId="0" applyFont="1"/>
    <xf numFmtId="0" fontId="53" fillId="0" borderId="0" xfId="0" applyFont="1" applyAlignment="1">
      <alignment horizontal="left"/>
    </xf>
    <xf numFmtId="0" fontId="52" fillId="0" borderId="0" xfId="0" applyFont="1" applyAlignment="1">
      <alignment horizontal="left" vertical="center"/>
    </xf>
    <xf numFmtId="0" fontId="54" fillId="0" borderId="0" xfId="0" applyFont="1" applyAlignment="1">
      <alignment horizontal="left"/>
    </xf>
    <xf numFmtId="0" fontId="56" fillId="0" borderId="0" xfId="0" applyFont="1" applyAlignment="1">
      <alignment horizontal="left"/>
    </xf>
    <xf numFmtId="0" fontId="57" fillId="10" borderId="1" xfId="0" applyFont="1" applyFill="1" applyBorder="1" applyAlignment="1">
      <alignment horizontal="left"/>
    </xf>
    <xf numFmtId="0" fontId="57" fillId="0" borderId="0" xfId="0" applyFont="1" applyAlignment="1">
      <alignment horizontal="left"/>
    </xf>
    <xf numFmtId="0" fontId="52" fillId="8" borderId="11" xfId="0" applyFont="1" applyFill="1" applyBorder="1" applyAlignment="1">
      <alignment horizontal="center" vertical="center" wrapText="1"/>
    </xf>
    <xf numFmtId="0" fontId="58" fillId="8" borderId="0" xfId="0" applyFont="1" applyFill="1"/>
    <xf numFmtId="0" fontId="59" fillId="0" borderId="11" xfId="0" applyFont="1" applyBorder="1" applyAlignment="1">
      <alignment vertical="center"/>
    </xf>
    <xf numFmtId="0" fontId="53" fillId="0" borderId="11" xfId="0" applyFont="1" applyBorder="1"/>
    <xf numFmtId="49" fontId="53" fillId="0" borderId="0" xfId="0" applyNumberFormat="1" applyFont="1"/>
    <xf numFmtId="49" fontId="60" fillId="0" borderId="0" xfId="0" applyNumberFormat="1" applyFont="1"/>
    <xf numFmtId="49" fontId="60" fillId="0" borderId="0" xfId="0" applyNumberFormat="1" applyFont="1" applyAlignment="1">
      <alignment horizontal="center" vertical="distributed" wrapText="1"/>
    </xf>
    <xf numFmtId="49" fontId="60" fillId="0" borderId="0" xfId="0" applyNumberFormat="1" applyFont="1" applyAlignment="1">
      <alignment horizontal="center"/>
    </xf>
    <xf numFmtId="0" fontId="61" fillId="9" borderId="27" xfId="0" applyFont="1" applyFill="1" applyBorder="1" applyAlignment="1">
      <alignment horizontal="left"/>
    </xf>
    <xf numFmtId="0" fontId="62" fillId="9" borderId="27" xfId="0" applyFont="1" applyFill="1" applyBorder="1" applyAlignment="1">
      <alignment horizontal="left"/>
    </xf>
    <xf numFmtId="0" fontId="53" fillId="9" borderId="0" xfId="0" applyFont="1" applyFill="1" applyAlignment="1">
      <alignment horizontal="left"/>
    </xf>
    <xf numFmtId="49" fontId="29" fillId="0" borderId="0" xfId="0" applyNumberFormat="1" applyFont="1" applyAlignment="1">
      <alignment vertical="top"/>
    </xf>
    <xf numFmtId="0" fontId="63" fillId="0" borderId="0" xfId="0" applyFont="1" applyAlignment="1">
      <alignment vertical="top"/>
    </xf>
    <xf numFmtId="0" fontId="64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49" fontId="52" fillId="0" borderId="0" xfId="0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65" fillId="0" borderId="0" xfId="0" applyFont="1"/>
    <xf numFmtId="0" fontId="63" fillId="0" borderId="0" xfId="0" applyFont="1"/>
    <xf numFmtId="0" fontId="63" fillId="0" borderId="0" xfId="0" applyFont="1" applyAlignment="1">
      <alignment horizontal="left"/>
    </xf>
    <xf numFmtId="0" fontId="62" fillId="0" borderId="0" xfId="0" applyFont="1" applyAlignment="1">
      <alignment horizontal="left"/>
    </xf>
    <xf numFmtId="49" fontId="52" fillId="0" borderId="0" xfId="0" applyNumberFormat="1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49" fontId="54" fillId="0" borderId="0" xfId="0" applyNumberFormat="1" applyFont="1" applyAlignment="1">
      <alignment horizontal="left" vertical="center"/>
    </xf>
    <xf numFmtId="0" fontId="61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53" fillId="0" borderId="0" xfId="0" applyFont="1" applyAlignment="1">
      <alignment horizontal="left" vertical="top" wrapText="1"/>
    </xf>
    <xf numFmtId="0" fontId="53" fillId="0" borderId="0" xfId="0" applyFont="1" applyAlignment="1">
      <alignment horizontal="left" vertical="top"/>
    </xf>
    <xf numFmtId="0" fontId="53" fillId="0" borderId="0" xfId="0" applyFont="1" applyAlignment="1">
      <alignment horizontal="left" vertical="center" wrapText="1"/>
    </xf>
    <xf numFmtId="0" fontId="54" fillId="0" borderId="0" xfId="0" applyFont="1" applyAlignment="1">
      <alignment horizontal="left" vertical="center" wrapText="1"/>
    </xf>
    <xf numFmtId="0" fontId="67" fillId="0" borderId="0" xfId="0" applyFont="1" applyAlignment="1">
      <alignment horizontal="left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 wrapText="1"/>
    </xf>
    <xf numFmtId="49" fontId="58" fillId="0" borderId="0" xfId="0" applyNumberFormat="1" applyFont="1" applyAlignment="1">
      <alignment horizontal="left"/>
    </xf>
    <xf numFmtId="0" fontId="54" fillId="0" borderId="0" xfId="0" applyFont="1" applyAlignment="1">
      <alignment horizontal="left" wrapText="1"/>
    </xf>
    <xf numFmtId="49" fontId="52" fillId="0" borderId="0" xfId="0" applyNumberFormat="1" applyFont="1" applyAlignment="1">
      <alignment horizontal="left"/>
    </xf>
    <xf numFmtId="0" fontId="69" fillId="9" borderId="8" xfId="0" applyFont="1" applyFill="1" applyBorder="1" applyAlignment="1">
      <alignment horizontal="left"/>
    </xf>
    <xf numFmtId="0" fontId="70" fillId="9" borderId="8" xfId="0" applyFont="1" applyFill="1" applyBorder="1" applyAlignment="1">
      <alignment horizontal="left" wrapText="1"/>
    </xf>
    <xf numFmtId="0" fontId="69" fillId="9" borderId="0" xfId="0" applyFont="1" applyFill="1" applyAlignment="1">
      <alignment horizontal="left"/>
    </xf>
    <xf numFmtId="0" fontId="69" fillId="0" borderId="0" xfId="0" applyFont="1" applyAlignment="1">
      <alignment horizontal="left"/>
    </xf>
    <xf numFmtId="0" fontId="70" fillId="0" borderId="0" xfId="0" applyFont="1" applyAlignment="1">
      <alignment horizontal="left" wrapText="1"/>
    </xf>
    <xf numFmtId="49" fontId="71" fillId="0" borderId="0" xfId="0" applyNumberFormat="1" applyFont="1" applyAlignment="1">
      <alignment horizontal="left"/>
    </xf>
    <xf numFmtId="0" fontId="72" fillId="0" borderId="0" xfId="0" applyFont="1" applyAlignment="1">
      <alignment horizontal="left" vertical="center"/>
    </xf>
    <xf numFmtId="0" fontId="72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 wrapText="1"/>
    </xf>
    <xf numFmtId="2" fontId="73" fillId="0" borderId="0" xfId="0" applyNumberFormat="1" applyFont="1" applyAlignment="1">
      <alignment horizontal="left" vertical="center" wrapText="1"/>
    </xf>
    <xf numFmtId="0" fontId="74" fillId="0" borderId="0" xfId="0" applyFont="1" applyAlignment="1">
      <alignment horizontal="left" vertical="center"/>
    </xf>
    <xf numFmtId="49" fontId="71" fillId="0" borderId="10" xfId="0" applyNumberFormat="1" applyFont="1" applyBorder="1" applyAlignment="1">
      <alignment horizontal="left"/>
    </xf>
    <xf numFmtId="0" fontId="72" fillId="0" borderId="6" xfId="0" applyFont="1" applyBorder="1" applyAlignment="1">
      <alignment horizontal="left"/>
    </xf>
    <xf numFmtId="0" fontId="71" fillId="0" borderId="10" xfId="0" applyFont="1" applyBorder="1" applyAlignment="1">
      <alignment horizontal="left"/>
    </xf>
    <xf numFmtId="0" fontId="75" fillId="0" borderId="0" xfId="0" applyFont="1" applyAlignment="1">
      <alignment vertical="top"/>
    </xf>
    <xf numFmtId="0" fontId="76" fillId="0" borderId="0" xfId="0" applyFont="1" applyAlignment="1">
      <alignment horizontal="left"/>
    </xf>
    <xf numFmtId="0" fontId="71" fillId="0" borderId="0" xfId="0" applyFont="1" applyAlignment="1">
      <alignment horizontal="center" vertical="center"/>
    </xf>
    <xf numFmtId="0" fontId="77" fillId="0" borderId="0" xfId="0" applyFont="1" applyAlignment="1">
      <alignment horizontal="left"/>
    </xf>
    <xf numFmtId="2" fontId="72" fillId="0" borderId="0" xfId="0" applyNumberFormat="1" applyFont="1" applyAlignment="1">
      <alignment horizontal="left" vertical="center" wrapText="1"/>
    </xf>
    <xf numFmtId="2" fontId="74" fillId="0" borderId="0" xfId="0" applyNumberFormat="1" applyFont="1" applyAlignment="1">
      <alignment horizontal="left" vertical="center" wrapText="1"/>
    </xf>
    <xf numFmtId="0" fontId="71" fillId="0" borderId="11" xfId="0" applyFont="1" applyBorder="1" applyAlignment="1">
      <alignment horizontal="left" vertical="center"/>
    </xf>
    <xf numFmtId="0" fontId="71" fillId="0" borderId="11" xfId="0" applyFont="1" applyBorder="1" applyAlignment="1">
      <alignment horizontal="left" vertical="center" wrapText="1"/>
    </xf>
    <xf numFmtId="0" fontId="74" fillId="0" borderId="0" xfId="0" applyFont="1" applyAlignment="1">
      <alignment horizontal="left" wrapText="1"/>
    </xf>
    <xf numFmtId="0" fontId="78" fillId="6" borderId="11" xfId="0" applyFont="1" applyFill="1" applyBorder="1" applyAlignment="1">
      <alignment horizontal="left" vertical="center" wrapText="1"/>
    </xf>
    <xf numFmtId="164" fontId="78" fillId="6" borderId="11" xfId="0" applyNumberFormat="1" applyFont="1" applyFill="1" applyBorder="1" applyAlignment="1">
      <alignment horizontal="left" vertical="center" wrapText="1"/>
    </xf>
    <xf numFmtId="0" fontId="79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59" fillId="0" borderId="11" xfId="0" applyFont="1" applyBorder="1" applyAlignment="1">
      <alignment horizontal="left" vertical="center"/>
    </xf>
    <xf numFmtId="0" fontId="75" fillId="0" borderId="11" xfId="0" applyFont="1" applyBorder="1" applyAlignment="1">
      <alignment horizontal="left" vertical="center"/>
    </xf>
    <xf numFmtId="0" fontId="78" fillId="0" borderId="11" xfId="0" applyFont="1" applyBorder="1" applyAlignment="1">
      <alignment horizontal="left" vertical="center" wrapText="1"/>
    </xf>
    <xf numFmtId="164" fontId="78" fillId="0" borderId="11" xfId="0" applyNumberFormat="1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/>
    </xf>
    <xf numFmtId="49" fontId="72" fillId="0" borderId="0" xfId="0" applyNumberFormat="1" applyFont="1" applyAlignment="1">
      <alignment horizontal="left" vertical="center"/>
    </xf>
    <xf numFmtId="2" fontId="78" fillId="0" borderId="0" xfId="0" applyNumberFormat="1" applyFont="1" applyAlignment="1">
      <alignment horizontal="left" vertical="center" wrapText="1"/>
    </xf>
    <xf numFmtId="0" fontId="80" fillId="0" borderId="0" xfId="0" applyFont="1" applyAlignment="1">
      <alignment horizontal="left"/>
    </xf>
    <xf numFmtId="164" fontId="72" fillId="0" borderId="0" xfId="0" applyNumberFormat="1" applyFont="1" applyAlignment="1">
      <alignment horizontal="left"/>
    </xf>
    <xf numFmtId="49" fontId="25" fillId="0" borderId="0" xfId="0" applyNumberFormat="1" applyFont="1" applyAlignment="1">
      <alignment horizontal="left"/>
    </xf>
    <xf numFmtId="0" fontId="2" fillId="0" borderId="0" xfId="0" applyFont="1"/>
    <xf numFmtId="49" fontId="53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top" wrapText="1"/>
    </xf>
    <xf numFmtId="14" fontId="3" fillId="0" borderId="9" xfId="0" applyNumberFormat="1" applyFont="1" applyBorder="1" applyAlignment="1">
      <alignment horizontal="center" wrapText="1"/>
    </xf>
    <xf numFmtId="14" fontId="3" fillId="0" borderId="12" xfId="0" applyNumberFormat="1" applyFont="1" applyBorder="1" applyAlignment="1">
      <alignment horizontal="center" wrapText="1"/>
    </xf>
    <xf numFmtId="14" fontId="3" fillId="0" borderId="13" xfId="0" applyNumberFormat="1" applyFont="1" applyBorder="1" applyAlignment="1">
      <alignment horizont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1" fillId="0" borderId="0" xfId="0" applyFont="1"/>
    <xf numFmtId="0" fontId="10" fillId="11" borderId="0" xfId="0" applyFont="1" applyFill="1"/>
    <xf numFmtId="0" fontId="22" fillId="0" borderId="11" xfId="0" applyFont="1" applyBorder="1" applyAlignment="1">
      <alignment horizontal="right"/>
    </xf>
    <xf numFmtId="2" fontId="13" fillId="0" borderId="11" xfId="0" applyNumberFormat="1" applyFont="1" applyBorder="1" applyAlignment="1">
      <alignment horizontal="right"/>
    </xf>
    <xf numFmtId="2" fontId="15" fillId="11" borderId="11" xfId="0" applyNumberFormat="1" applyFont="1" applyFill="1" applyBorder="1" applyAlignment="1">
      <alignment horizontal="right"/>
    </xf>
    <xf numFmtId="1" fontId="13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0" borderId="17" xfId="0" applyFont="1" applyBorder="1"/>
    <xf numFmtId="0" fontId="1" fillId="0" borderId="8" xfId="0" applyFont="1" applyBorder="1"/>
    <xf numFmtId="0" fontId="1" fillId="0" borderId="0" xfId="0" applyFont="1" applyBorder="1"/>
    <xf numFmtId="0" fontId="3" fillId="0" borderId="0" xfId="0" applyFont="1" applyBorder="1"/>
    <xf numFmtId="3" fontId="13" fillId="0" borderId="11" xfId="0" applyNumberFormat="1" applyFont="1" applyBorder="1"/>
    <xf numFmtId="0" fontId="1" fillId="0" borderId="11" xfId="0" applyFont="1" applyBorder="1"/>
  </cellXfs>
  <cellStyles count="11">
    <cellStyle name="Bad 2" xfId="4" xr:uid="{00000000-0005-0000-0000-000000000000}"/>
    <cellStyle name="Check Cell" xfId="9" builtinId="23"/>
    <cellStyle name="Good 2" xfId="2" xr:uid="{00000000-0005-0000-0000-000002000000}"/>
    <cellStyle name="Good 3" xfId="6" xr:uid="{00000000-0005-0000-0000-000003000000}"/>
    <cellStyle name="Neutral 2" xfId="3" xr:uid="{00000000-0005-0000-0000-000005000000}"/>
    <cellStyle name="Neutral 3" xfId="7" xr:uid="{00000000-0005-0000-0000-000006000000}"/>
    <cellStyle name="Normal" xfId="0" builtinId="0"/>
    <cellStyle name="Normal 4" xfId="1" xr:uid="{00000000-0005-0000-0000-000008000000}"/>
    <cellStyle name="Normal 4 3" xfId="8" xr:uid="{00000000-0005-0000-0000-000009000000}"/>
    <cellStyle name="Normal 4 3 2" xfId="10" xr:uid="{00000000-0005-0000-0000-00000A000000}"/>
    <cellStyle name="Normal 4 4 2 2" xfId="5" xr:uid="{00000000-0005-0000-0000-00000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00"/>
      <color rgb="FF2F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23</xdr:row>
      <xdr:rowOff>20105</xdr:rowOff>
    </xdr:from>
    <xdr:to>
      <xdr:col>1</xdr:col>
      <xdr:colOff>720990</xdr:colOff>
      <xdr:row>25</xdr:row>
      <xdr:rowOff>191822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6103B561-99B4-E34B-A3BA-9991029DE9A8}"/>
            </a:ext>
          </a:extLst>
        </xdr:cNvPr>
        <xdr:cNvSpPr/>
      </xdr:nvSpPr>
      <xdr:spPr>
        <a:xfrm rot="10800000">
          <a:off x="609599" y="23918595"/>
          <a:ext cx="111391" cy="581821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workbookViewId="0">
      <selection activeCell="F6" sqref="F6"/>
    </sheetView>
  </sheetViews>
  <sheetFormatPr baseColWidth="10" defaultColWidth="8.83203125" defaultRowHeight="21" x14ac:dyDescent="0.25"/>
  <cols>
    <col min="1" max="1" width="29.83203125" style="219" customWidth="1"/>
    <col min="2" max="2" width="25" style="219" bestFit="1" customWidth="1"/>
    <col min="3" max="3" width="13.6640625" style="219" customWidth="1"/>
    <col min="4" max="4" width="8.83203125" style="219"/>
    <col min="5" max="5" width="15.1640625" style="219" bestFit="1" customWidth="1"/>
    <col min="6" max="6" width="14.5" style="219" customWidth="1"/>
    <col min="7" max="7" width="15.1640625" style="219" bestFit="1" customWidth="1"/>
    <col min="8" max="8" width="39.6640625" style="219" bestFit="1" customWidth="1"/>
    <col min="9" max="9" width="14.6640625" style="219" bestFit="1" customWidth="1"/>
    <col min="10" max="13" width="8.83203125" style="219"/>
    <col min="14" max="14" width="10.1640625" style="219" customWidth="1"/>
    <col min="15" max="16384" width="8.83203125" style="219"/>
  </cols>
  <sheetData>
    <row r="1" spans="1:17" x14ac:dyDescent="0.25">
      <c r="A1" s="217" t="s">
        <v>259</v>
      </c>
      <c r="B1" s="218"/>
      <c r="C1" s="218"/>
      <c r="D1" s="218"/>
      <c r="E1" s="218"/>
      <c r="M1" s="220"/>
    </row>
    <row r="2" spans="1:17" x14ac:dyDescent="0.25">
      <c r="A2" s="221" t="s">
        <v>203</v>
      </c>
      <c r="B2" s="218"/>
      <c r="C2" s="218"/>
      <c r="D2" s="218"/>
      <c r="E2" s="218"/>
      <c r="M2" s="220"/>
    </row>
    <row r="3" spans="1:17" ht="22" thickBot="1" x14ac:dyDescent="0.3">
      <c r="B3" s="222" t="s">
        <v>124</v>
      </c>
      <c r="O3" s="222"/>
    </row>
    <row r="4" spans="1:17" ht="22" thickBot="1" x14ac:dyDescent="0.3">
      <c r="A4" s="223" t="s">
        <v>0</v>
      </c>
      <c r="B4" s="224">
        <v>5</v>
      </c>
      <c r="C4" s="225" t="s">
        <v>206</v>
      </c>
      <c r="D4" s="226"/>
      <c r="E4" s="226"/>
      <c r="M4" s="226"/>
      <c r="N4" s="223"/>
      <c r="O4" s="227"/>
      <c r="P4" s="226"/>
      <c r="Q4" s="226"/>
    </row>
    <row r="5" spans="1:17" ht="22" thickBot="1" x14ac:dyDescent="0.3">
      <c r="A5" s="223" t="s">
        <v>201</v>
      </c>
      <c r="B5" s="224" t="s">
        <v>200</v>
      </c>
      <c r="C5" s="228" t="s">
        <v>202</v>
      </c>
      <c r="E5" s="226"/>
      <c r="M5" s="226"/>
      <c r="N5" s="223"/>
      <c r="O5" s="227"/>
      <c r="P5" s="228"/>
      <c r="Q5" s="226"/>
    </row>
    <row r="6" spans="1:17" ht="22" thickBot="1" x14ac:dyDescent="0.3">
      <c r="A6" s="229" t="s">
        <v>217</v>
      </c>
      <c r="B6" s="230" t="s">
        <v>216</v>
      </c>
    </row>
    <row r="7" spans="1:17" x14ac:dyDescent="0.25">
      <c r="A7" s="231"/>
      <c r="B7" s="231"/>
    </row>
    <row r="8" spans="1:17" x14ac:dyDescent="0.25">
      <c r="A8" s="220" t="s">
        <v>205</v>
      </c>
    </row>
    <row r="9" spans="1:17" ht="44" x14ac:dyDescent="0.25">
      <c r="B9" s="232" t="s">
        <v>11</v>
      </c>
      <c r="C9" s="232" t="s">
        <v>138</v>
      </c>
      <c r="E9" s="233" t="s">
        <v>11</v>
      </c>
      <c r="F9" s="225" t="s">
        <v>188</v>
      </c>
    </row>
    <row r="10" spans="1:17" x14ac:dyDescent="0.25">
      <c r="A10" s="219">
        <v>1</v>
      </c>
      <c r="B10" s="234"/>
      <c r="C10" s="235"/>
      <c r="E10" s="233" t="s">
        <v>204</v>
      </c>
      <c r="F10" s="225" t="s">
        <v>189</v>
      </c>
    </row>
    <row r="11" spans="1:17" x14ac:dyDescent="0.25">
      <c r="A11" s="219">
        <v>2</v>
      </c>
      <c r="B11" s="234"/>
      <c r="C11" s="235"/>
    </row>
    <row r="12" spans="1:17" x14ac:dyDescent="0.25">
      <c r="A12" s="219">
        <v>3</v>
      </c>
      <c r="B12" s="234"/>
      <c r="C12" s="235"/>
    </row>
    <row r="13" spans="1:17" x14ac:dyDescent="0.25">
      <c r="A13" s="219">
        <v>4</v>
      </c>
      <c r="B13" s="234"/>
      <c r="C13" s="235"/>
    </row>
    <row r="14" spans="1:17" x14ac:dyDescent="0.25">
      <c r="A14" s="219">
        <v>5</v>
      </c>
      <c r="B14" s="234"/>
      <c r="C14" s="235"/>
    </row>
    <row r="15" spans="1:17" x14ac:dyDescent="0.25">
      <c r="A15" s="219">
        <v>6</v>
      </c>
      <c r="B15" s="234"/>
      <c r="C15" s="235"/>
    </row>
    <row r="16" spans="1:17" x14ac:dyDescent="0.25">
      <c r="A16" s="219">
        <v>7</v>
      </c>
      <c r="B16" s="234"/>
      <c r="C16" s="235"/>
    </row>
    <row r="17" spans="1:19" x14ac:dyDescent="0.25">
      <c r="A17" s="219">
        <v>8</v>
      </c>
      <c r="B17" s="234"/>
      <c r="C17" s="235"/>
      <c r="G17" s="236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</row>
    <row r="18" spans="1:19" x14ac:dyDescent="0.25">
      <c r="A18" s="219">
        <v>9</v>
      </c>
      <c r="B18" s="234"/>
      <c r="C18" s="235"/>
      <c r="G18" s="237"/>
      <c r="H18" s="238"/>
      <c r="I18" s="238"/>
      <c r="L18" s="238"/>
      <c r="O18" s="238"/>
      <c r="P18" s="238"/>
      <c r="R18" s="238"/>
      <c r="S18" s="239"/>
    </row>
    <row r="19" spans="1:19" x14ac:dyDescent="0.25">
      <c r="A19" s="219">
        <v>10</v>
      </c>
      <c r="B19" s="234"/>
      <c r="C19" s="235"/>
      <c r="G19" s="237"/>
      <c r="H19" s="238"/>
      <c r="I19" s="238"/>
      <c r="L19" s="238"/>
      <c r="O19" s="238"/>
      <c r="P19" s="238"/>
      <c r="Q19" s="238"/>
      <c r="R19" s="238"/>
      <c r="S19" s="239"/>
    </row>
    <row r="20" spans="1:19" x14ac:dyDescent="0.25">
      <c r="A20" s="219">
        <v>11</v>
      </c>
      <c r="B20" s="235"/>
      <c r="C20" s="235"/>
      <c r="G20" s="237"/>
      <c r="H20" s="238"/>
      <c r="I20" s="238"/>
      <c r="L20" s="238"/>
      <c r="O20" s="238"/>
      <c r="P20" s="238"/>
      <c r="Q20" s="238"/>
      <c r="R20" s="238"/>
      <c r="S20" s="239"/>
    </row>
    <row r="21" spans="1:19" x14ac:dyDescent="0.25">
      <c r="A21" s="219">
        <v>12</v>
      </c>
      <c r="B21" s="235"/>
      <c r="C21" s="235"/>
      <c r="G21" s="237"/>
      <c r="H21" s="238"/>
      <c r="I21" s="238"/>
      <c r="O21" s="238"/>
      <c r="P21" s="238"/>
      <c r="Q21" s="238"/>
      <c r="R21" s="238"/>
      <c r="S21" s="239"/>
    </row>
    <row r="22" spans="1:19" x14ac:dyDescent="0.25">
      <c r="A22" s="219">
        <v>13</v>
      </c>
      <c r="B22" s="235"/>
      <c r="C22" s="235"/>
      <c r="G22" s="237"/>
      <c r="H22" s="238"/>
      <c r="I22" s="238"/>
      <c r="L22" s="238"/>
      <c r="O22" s="238"/>
      <c r="P22" s="238"/>
      <c r="Q22" s="238"/>
      <c r="R22" s="238"/>
      <c r="S22" s="239"/>
    </row>
    <row r="23" spans="1:19" x14ac:dyDescent="0.25">
      <c r="A23" s="219">
        <v>14</v>
      </c>
      <c r="B23" s="235"/>
      <c r="C23" s="235"/>
      <c r="G23" s="237"/>
      <c r="H23" s="238"/>
      <c r="I23" s="238"/>
      <c r="L23" s="238"/>
      <c r="M23" s="238"/>
      <c r="P23" s="238"/>
      <c r="Q23" s="238"/>
      <c r="R23" s="238"/>
      <c r="S23" s="239"/>
    </row>
    <row r="24" spans="1:19" x14ac:dyDescent="0.25">
      <c r="A24" s="219">
        <v>15</v>
      </c>
      <c r="B24" s="235"/>
      <c r="C24" s="235"/>
      <c r="G24" s="237"/>
      <c r="H24" s="238"/>
      <c r="I24" s="238"/>
      <c r="L24" s="238"/>
      <c r="M24" s="238"/>
      <c r="P24" s="238"/>
      <c r="Q24" s="238"/>
      <c r="R24" s="238"/>
      <c r="S24" s="239"/>
    </row>
    <row r="25" spans="1:19" x14ac:dyDescent="0.25">
      <c r="A25" s="219">
        <v>16</v>
      </c>
      <c r="B25" s="235"/>
      <c r="C25" s="235"/>
      <c r="G25" s="237"/>
      <c r="H25" s="238"/>
      <c r="I25" s="238"/>
      <c r="J25" s="238"/>
      <c r="L25" s="238"/>
      <c r="M25" s="238"/>
      <c r="N25" s="238"/>
      <c r="P25" s="238"/>
      <c r="Q25" s="238"/>
      <c r="R25" s="238"/>
    </row>
    <row r="26" spans="1:19" x14ac:dyDescent="0.25">
      <c r="A26" s="219">
        <v>17</v>
      </c>
      <c r="B26" s="235"/>
      <c r="C26" s="235"/>
    </row>
    <row r="27" spans="1:19" x14ac:dyDescent="0.25">
      <c r="A27" s="219">
        <v>18</v>
      </c>
      <c r="B27" s="235"/>
      <c r="C27" s="235"/>
    </row>
    <row r="28" spans="1:19" x14ac:dyDescent="0.25">
      <c r="A28" s="219">
        <v>19</v>
      </c>
      <c r="B28" s="235"/>
      <c r="C28" s="235"/>
    </row>
    <row r="29" spans="1:19" x14ac:dyDescent="0.25">
      <c r="A29" s="219">
        <v>20</v>
      </c>
      <c r="B29" s="235"/>
      <c r="C29" s="235"/>
    </row>
    <row r="30" spans="1:19" x14ac:dyDescent="0.25">
      <c r="A30" s="219">
        <v>21</v>
      </c>
      <c r="B30" s="235"/>
      <c r="C30" s="235"/>
    </row>
    <row r="31" spans="1:19" x14ac:dyDescent="0.25">
      <c r="A31" s="219">
        <v>22</v>
      </c>
      <c r="B31" s="235"/>
      <c r="C31" s="235"/>
    </row>
    <row r="32" spans="1:19" x14ac:dyDescent="0.25">
      <c r="A32" s="219">
        <v>23</v>
      </c>
      <c r="B32" s="235"/>
      <c r="C32" s="235"/>
    </row>
    <row r="33" spans="1:9" x14ac:dyDescent="0.25">
      <c r="A33" s="219">
        <v>24</v>
      </c>
      <c r="B33" s="235"/>
      <c r="C33" s="235"/>
      <c r="G33" s="225"/>
      <c r="H33" s="225"/>
    </row>
    <row r="34" spans="1:9" x14ac:dyDescent="0.25">
      <c r="H34" s="225"/>
      <c r="I34" s="225"/>
    </row>
  </sheetData>
  <conditionalFormatting sqref="B9">
    <cfRule type="duplicateValues" dxfId="0" priority="17"/>
  </conditionalFormatting>
  <dataValidations count="2">
    <dataValidation type="list" allowBlank="1" showInputMessage="1" showErrorMessage="1" sqref="B7" xr:uid="{A875AEC2-911D-D24D-8DFB-56C7FE5A236C}">
      <formula1>$I$81:$I$82</formula1>
    </dataValidation>
    <dataValidation type="list" allowBlank="1" showInputMessage="1" showErrorMessage="1" sqref="B6" xr:uid="{A4BB1C48-9CA4-C346-B388-A4F2703D1637}">
      <formula1>#REF!</formula1>
    </dataValidation>
  </dataValidations>
  <pageMargins left="0.7" right="0.7" top="0.75" bottom="0.75" header="0.3" footer="0.3"/>
  <pageSetup paperSize="9" scale="70" orientation="landscape" horizontalDpi="0" verticalDpi="0" copies="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73"/>
  <sheetViews>
    <sheetView zoomScale="84" zoomScaleNormal="84" workbookViewId="0">
      <selection activeCell="B23" sqref="B23"/>
    </sheetView>
  </sheetViews>
  <sheetFormatPr baseColWidth="10" defaultColWidth="8.83203125" defaultRowHeight="21" x14ac:dyDescent="0.25"/>
  <cols>
    <col min="1" max="1" width="10.1640625" style="226" customWidth="1"/>
    <col min="2" max="2" width="104.5" style="226" bestFit="1" customWidth="1"/>
    <col min="3" max="3" width="154.33203125" style="226" customWidth="1"/>
    <col min="4" max="4" width="18.5" style="226" bestFit="1" customWidth="1"/>
    <col min="5" max="5" width="19.83203125" style="226" bestFit="1" customWidth="1"/>
    <col min="6" max="6" width="19.83203125" style="226" customWidth="1"/>
    <col min="7" max="7" width="29.83203125" style="226" customWidth="1"/>
    <col min="8" max="8" width="26.6640625" style="226" customWidth="1"/>
    <col min="9" max="9" width="21.33203125" style="226" customWidth="1"/>
    <col min="10" max="10" width="5.5" style="226" customWidth="1"/>
    <col min="11" max="11" width="23.83203125" style="226" customWidth="1"/>
    <col min="12" max="12" width="7.83203125" style="226" customWidth="1"/>
    <col min="13" max="13" width="1.83203125" style="226" hidden="1" customWidth="1"/>
    <col min="14" max="14" width="18.1640625" style="226" customWidth="1"/>
    <col min="15" max="15" width="18.33203125" style="226" customWidth="1"/>
    <col min="16" max="16" width="18" style="226" customWidth="1"/>
    <col min="17" max="18" width="16.5" style="226" customWidth="1"/>
    <col min="19" max="16384" width="8.83203125" style="226"/>
  </cols>
  <sheetData>
    <row r="1" spans="1:19" ht="22" thickBot="1" x14ac:dyDescent="0.3">
      <c r="A1" s="39" t="s">
        <v>257</v>
      </c>
    </row>
    <row r="2" spans="1:19" s="242" customFormat="1" ht="22" thickBot="1" x14ac:dyDescent="0.3">
      <c r="A2" s="240" t="s">
        <v>258</v>
      </c>
      <c r="B2" s="241"/>
      <c r="C2" s="241"/>
      <c r="D2" s="241"/>
      <c r="E2" s="241"/>
      <c r="F2" s="241"/>
      <c r="G2" s="241"/>
      <c r="H2" s="241" t="s">
        <v>207</v>
      </c>
      <c r="I2" s="241" t="s">
        <v>208</v>
      </c>
    </row>
    <row r="3" spans="1:19" s="228" customFormat="1" x14ac:dyDescent="0.25">
      <c r="A3" s="243" t="s">
        <v>7</v>
      </c>
      <c r="B3" s="244" t="s">
        <v>209</v>
      </c>
      <c r="C3" s="245"/>
      <c r="D3" s="245"/>
      <c r="E3" s="245"/>
      <c r="F3" s="245"/>
      <c r="G3" s="245"/>
      <c r="H3" s="223"/>
      <c r="I3" s="231"/>
    </row>
    <row r="4" spans="1:19" s="228" customFormat="1" x14ac:dyDescent="0.25">
      <c r="A4" s="243" t="s">
        <v>218</v>
      </c>
      <c r="B4" s="244" t="str">
        <f>"- Aliquot 45µl nuclease-free water to a fresh set of PCR tubes (one per biological sample)"</f>
        <v>- Aliquot 45µl nuclease-free water to a fresh set of PCR tubes (one per biological sample)</v>
      </c>
      <c r="D4" s="245"/>
      <c r="E4" s="245"/>
      <c r="F4" s="245"/>
      <c r="G4" s="245"/>
      <c r="H4" s="223"/>
    </row>
    <row r="5" spans="1:19" s="228" customFormat="1" x14ac:dyDescent="0.25">
      <c r="A5" s="243" t="s">
        <v>218</v>
      </c>
      <c r="B5" s="244" t="str">
        <f>"- For each sample add 2.5µl of primer pool A amplicons and 2.5µl of primer pool B amplicons"</f>
        <v>- For each sample add 2.5µl of primer pool A amplicons and 2.5µl of primer pool B amplicons</v>
      </c>
      <c r="D5" s="231"/>
      <c r="E5" s="231"/>
      <c r="F5" s="231"/>
      <c r="G5" s="231"/>
      <c r="H5" s="245"/>
    </row>
    <row r="6" spans="1:19" s="228" customFormat="1" x14ac:dyDescent="0.25">
      <c r="A6" s="243" t="s">
        <v>161</v>
      </c>
      <c r="B6" s="244" t="s">
        <v>256</v>
      </c>
      <c r="C6" s="231"/>
      <c r="D6" s="231"/>
      <c r="E6" s="231"/>
      <c r="F6" s="231"/>
      <c r="G6" s="231"/>
      <c r="H6" s="245"/>
      <c r="I6" s="231"/>
    </row>
    <row r="7" spans="1:19" s="231" customFormat="1" x14ac:dyDescent="0.25">
      <c r="B7" s="246"/>
      <c r="C7" s="246"/>
    </row>
    <row r="8" spans="1:19" s="228" customFormat="1" x14ac:dyDescent="0.25">
      <c r="B8" s="247"/>
      <c r="C8" s="248"/>
      <c r="D8" s="231"/>
      <c r="E8" s="231"/>
      <c r="F8" s="249"/>
      <c r="G8" s="249"/>
      <c r="H8" s="249"/>
      <c r="I8" s="249"/>
      <c r="J8" s="245"/>
    </row>
    <row r="9" spans="1:19" s="228" customFormat="1" x14ac:dyDescent="0.25">
      <c r="B9" s="247"/>
      <c r="C9" s="248"/>
      <c r="D9" s="231"/>
      <c r="E9" s="231"/>
      <c r="F9" s="249"/>
      <c r="G9" s="249"/>
      <c r="H9" s="249"/>
      <c r="I9" s="245"/>
      <c r="J9" s="245"/>
    </row>
    <row r="10" spans="1:19" s="228" customFormat="1" x14ac:dyDescent="0.25">
      <c r="A10" s="226"/>
      <c r="B10" s="247"/>
      <c r="C10" s="248"/>
      <c r="D10" s="231"/>
      <c r="E10" s="231"/>
      <c r="F10" s="249"/>
      <c r="G10" s="249"/>
      <c r="H10" s="249"/>
      <c r="I10" s="245"/>
      <c r="J10" s="245"/>
    </row>
    <row r="11" spans="1:19" s="228" customFormat="1" x14ac:dyDescent="0.25">
      <c r="B11" s="247"/>
      <c r="C11" s="250"/>
      <c r="D11" s="231"/>
      <c r="E11" s="231"/>
      <c r="F11" s="249"/>
      <c r="G11" s="249"/>
      <c r="H11" s="249"/>
      <c r="I11" s="245"/>
      <c r="J11" s="245"/>
    </row>
    <row r="12" spans="1:19" x14ac:dyDescent="0.25">
      <c r="B12" s="246"/>
      <c r="C12" s="251"/>
      <c r="D12" s="251"/>
      <c r="E12" s="251"/>
      <c r="F12" s="251"/>
      <c r="G12" s="251"/>
      <c r="I12" s="223"/>
      <c r="L12" s="252"/>
      <c r="M12" s="252"/>
      <c r="N12" s="252"/>
      <c r="O12" s="252"/>
      <c r="P12" s="252"/>
      <c r="Q12" s="252"/>
      <c r="R12" s="252"/>
      <c r="S12" s="252"/>
    </row>
    <row r="13" spans="1:19" x14ac:dyDescent="0.25">
      <c r="B13" s="253"/>
      <c r="C13" s="254"/>
      <c r="D13" s="254"/>
      <c r="E13" s="254"/>
      <c r="F13" s="254"/>
      <c r="G13" s="254"/>
      <c r="H13" s="255"/>
      <c r="I13" s="227"/>
      <c r="R13" s="223"/>
      <c r="S13" s="223"/>
    </row>
    <row r="14" spans="1:19" x14ac:dyDescent="0.25">
      <c r="B14" s="253"/>
      <c r="C14" s="256"/>
      <c r="D14" s="254"/>
      <c r="E14" s="254"/>
      <c r="F14" s="254"/>
      <c r="G14" s="254"/>
      <c r="H14" s="255"/>
      <c r="I14" s="227"/>
      <c r="R14" s="223"/>
      <c r="S14" s="223"/>
    </row>
    <row r="15" spans="1:19" x14ac:dyDescent="0.25">
      <c r="B15" s="253"/>
      <c r="C15" s="257"/>
      <c r="D15" s="255"/>
      <c r="G15" s="255"/>
      <c r="H15" s="255"/>
      <c r="I15" s="227"/>
      <c r="R15" s="223"/>
      <c r="S15" s="223"/>
    </row>
    <row r="16" spans="1:19" x14ac:dyDescent="0.25">
      <c r="B16" s="253"/>
      <c r="C16" s="255"/>
      <c r="D16" s="255"/>
      <c r="E16" s="255"/>
      <c r="F16" s="255"/>
      <c r="G16" s="255"/>
      <c r="H16" s="255"/>
      <c r="I16" s="255"/>
      <c r="L16" s="255"/>
      <c r="M16" s="255"/>
      <c r="N16" s="255"/>
      <c r="O16" s="255"/>
      <c r="P16" s="255"/>
      <c r="Q16" s="255"/>
      <c r="R16" s="255"/>
      <c r="S16" s="255"/>
    </row>
    <row r="17" spans="1:22" x14ac:dyDescent="0.25">
      <c r="B17" s="253"/>
      <c r="C17" s="255"/>
      <c r="D17" s="255"/>
      <c r="E17" s="255"/>
      <c r="F17" s="255"/>
      <c r="G17" s="255"/>
      <c r="H17" s="255"/>
      <c r="I17" s="255"/>
      <c r="L17" s="255"/>
      <c r="M17" s="255"/>
      <c r="N17" s="255"/>
      <c r="O17" s="255"/>
      <c r="P17" s="255"/>
      <c r="Q17" s="255"/>
      <c r="R17" s="255"/>
      <c r="S17" s="255"/>
    </row>
    <row r="18" spans="1:22" x14ac:dyDescent="0.25">
      <c r="B18" s="253"/>
      <c r="C18" s="254"/>
      <c r="D18" s="255"/>
      <c r="E18" s="255"/>
      <c r="F18" s="255"/>
      <c r="G18" s="255"/>
      <c r="H18" s="255"/>
      <c r="I18" s="255"/>
      <c r="L18" s="255"/>
      <c r="M18" s="255"/>
      <c r="N18" s="255"/>
      <c r="O18" s="255"/>
      <c r="P18" s="255"/>
      <c r="Q18" s="255"/>
      <c r="R18" s="255"/>
      <c r="S18" s="255"/>
    </row>
    <row r="19" spans="1:22" x14ac:dyDescent="0.25">
      <c r="B19" s="253"/>
      <c r="C19" s="255"/>
      <c r="D19" s="255"/>
      <c r="E19" s="255"/>
      <c r="F19" s="255"/>
      <c r="G19" s="255"/>
      <c r="H19" s="255"/>
      <c r="I19" s="255"/>
      <c r="J19" s="252"/>
      <c r="L19" s="254"/>
      <c r="M19" s="255"/>
      <c r="N19" s="255"/>
      <c r="O19" s="255"/>
      <c r="P19" s="255"/>
      <c r="Q19" s="255"/>
      <c r="R19" s="255"/>
      <c r="S19" s="255"/>
      <c r="T19" s="227"/>
    </row>
    <row r="20" spans="1:22" x14ac:dyDescent="0.25">
      <c r="B20" s="258"/>
      <c r="C20" s="255"/>
      <c r="D20" s="255"/>
      <c r="E20" s="255"/>
      <c r="F20" s="255"/>
      <c r="G20" s="255"/>
      <c r="H20" s="255"/>
      <c r="I20" s="255"/>
      <c r="J20" s="252"/>
      <c r="L20" s="254"/>
      <c r="M20" s="255"/>
      <c r="N20" s="255"/>
      <c r="O20" s="255"/>
      <c r="P20" s="255"/>
      <c r="Q20" s="255"/>
      <c r="R20" s="255"/>
      <c r="S20" s="255"/>
      <c r="T20" s="227"/>
    </row>
    <row r="21" spans="1:22" x14ac:dyDescent="0.25">
      <c r="B21" s="253"/>
      <c r="C21" s="255"/>
      <c r="D21" s="255"/>
      <c r="E21" s="255"/>
      <c r="F21" s="255"/>
      <c r="G21" s="255"/>
      <c r="H21" s="255"/>
      <c r="I21" s="255"/>
      <c r="J21" s="223"/>
      <c r="L21" s="255"/>
      <c r="M21" s="255"/>
      <c r="N21" s="255"/>
      <c r="O21" s="255"/>
      <c r="P21" s="255"/>
      <c r="Q21" s="255"/>
      <c r="R21" s="255"/>
      <c r="S21" s="255"/>
      <c r="T21" s="227"/>
    </row>
    <row r="22" spans="1:22" x14ac:dyDescent="0.25">
      <c r="B22" s="253"/>
      <c r="C22" s="255"/>
      <c r="D22" s="255"/>
      <c r="E22" s="255"/>
      <c r="F22" s="255"/>
      <c r="G22" s="255"/>
      <c r="H22" s="255"/>
      <c r="I22" s="255"/>
      <c r="J22" s="227"/>
      <c r="K22" s="259"/>
      <c r="L22" s="255"/>
      <c r="M22" s="255"/>
      <c r="N22" s="255"/>
      <c r="O22" s="255"/>
      <c r="P22" s="255"/>
      <c r="Q22" s="255"/>
      <c r="R22" s="255"/>
      <c r="S22" s="255"/>
      <c r="T22" s="255"/>
    </row>
    <row r="23" spans="1:22" x14ac:dyDescent="0.25">
      <c r="B23" s="253"/>
      <c r="C23" s="255"/>
      <c r="D23" s="255"/>
      <c r="E23" s="255"/>
      <c r="F23" s="255"/>
      <c r="G23" s="255"/>
      <c r="H23" s="255"/>
      <c r="I23" s="255"/>
      <c r="J23" s="227"/>
      <c r="K23" s="259"/>
      <c r="L23" s="255"/>
      <c r="M23" s="255"/>
      <c r="N23" s="255"/>
      <c r="O23" s="255"/>
      <c r="P23" s="255"/>
      <c r="Q23" s="255"/>
      <c r="R23" s="255"/>
      <c r="S23" s="255"/>
      <c r="T23" s="255"/>
    </row>
    <row r="24" spans="1:22" x14ac:dyDescent="0.25">
      <c r="B24" s="312"/>
      <c r="C24" s="255"/>
      <c r="D24" s="255"/>
      <c r="E24" s="255"/>
      <c r="F24" s="255"/>
      <c r="G24" s="255"/>
      <c r="H24" s="255"/>
      <c r="I24" s="255"/>
      <c r="J24" s="227"/>
      <c r="K24" s="259"/>
      <c r="L24" s="255"/>
      <c r="M24" s="255"/>
      <c r="N24" s="255"/>
      <c r="O24" s="255"/>
      <c r="P24" s="255"/>
      <c r="Q24" s="255"/>
      <c r="R24" s="255"/>
      <c r="S24" s="255"/>
      <c r="T24" s="255"/>
    </row>
    <row r="25" spans="1:22" x14ac:dyDescent="0.25">
      <c r="B25" s="312"/>
      <c r="C25" s="255"/>
      <c r="D25" s="255"/>
      <c r="E25" s="255"/>
      <c r="F25" s="255"/>
      <c r="G25" s="255"/>
      <c r="H25" s="255"/>
      <c r="I25" s="255"/>
      <c r="J25" s="227"/>
      <c r="K25" s="259"/>
      <c r="L25" s="255"/>
      <c r="M25" s="255"/>
      <c r="N25" s="255"/>
      <c r="O25" s="255"/>
      <c r="P25" s="255"/>
      <c r="Q25" s="255"/>
      <c r="R25" s="255"/>
      <c r="S25" s="255"/>
      <c r="T25" s="255"/>
    </row>
    <row r="26" spans="1:22" x14ac:dyDescent="0.25">
      <c r="B26" s="312"/>
      <c r="C26" s="255"/>
      <c r="D26" s="255"/>
      <c r="E26" s="255"/>
      <c r="F26" s="255"/>
      <c r="G26" s="255"/>
      <c r="H26" s="255"/>
      <c r="I26" s="255"/>
      <c r="J26" s="227"/>
      <c r="K26" s="259"/>
      <c r="L26" s="255"/>
      <c r="M26" s="255"/>
      <c r="N26" s="255"/>
      <c r="O26" s="255"/>
      <c r="P26" s="255"/>
      <c r="Q26" s="255"/>
      <c r="R26" s="255"/>
      <c r="S26" s="255"/>
      <c r="T26" s="255"/>
    </row>
    <row r="27" spans="1:22" s="255" customFormat="1" x14ac:dyDescent="0.25">
      <c r="A27" s="226"/>
      <c r="B27" s="253"/>
      <c r="K27" s="260"/>
      <c r="U27" s="226"/>
      <c r="V27" s="226"/>
    </row>
    <row r="28" spans="1:22" s="255" customFormat="1" x14ac:dyDescent="0.25">
      <c r="A28" s="226"/>
      <c r="B28" s="253"/>
      <c r="J28" s="227"/>
      <c r="K28" s="260"/>
      <c r="U28" s="226"/>
      <c r="V28" s="226"/>
    </row>
    <row r="29" spans="1:22" s="255" customFormat="1" x14ac:dyDescent="0.25">
      <c r="A29" s="226"/>
      <c r="B29" s="253"/>
      <c r="C29" s="314"/>
      <c r="D29" s="314"/>
      <c r="E29" s="314"/>
      <c r="F29" s="314"/>
      <c r="G29" s="314"/>
      <c r="H29" s="314"/>
      <c r="J29" s="227"/>
      <c r="K29" s="253"/>
      <c r="U29" s="226"/>
      <c r="V29" s="226"/>
    </row>
    <row r="30" spans="1:22" s="255" customFormat="1" x14ac:dyDescent="0.25">
      <c r="A30" s="226"/>
      <c r="B30" s="253"/>
      <c r="C30" s="262"/>
      <c r="D30" s="261"/>
      <c r="E30" s="261"/>
      <c r="F30" s="261"/>
      <c r="G30" s="261"/>
      <c r="H30" s="261"/>
      <c r="J30" s="227"/>
      <c r="K30" s="253"/>
      <c r="U30" s="226"/>
      <c r="V30" s="226"/>
    </row>
    <row r="31" spans="1:22" s="255" customFormat="1" ht="32" customHeight="1" x14ac:dyDescent="0.25">
      <c r="A31" s="226"/>
      <c r="B31" s="253"/>
      <c r="C31" s="313"/>
      <c r="D31" s="313"/>
      <c r="E31" s="313"/>
      <c r="F31" s="313"/>
      <c r="G31" s="313"/>
      <c r="H31" s="313"/>
      <c r="J31" s="227"/>
      <c r="K31" s="253"/>
      <c r="L31" s="314"/>
      <c r="M31" s="314"/>
      <c r="N31" s="314"/>
      <c r="O31" s="314"/>
      <c r="P31" s="314"/>
      <c r="Q31" s="314"/>
      <c r="U31" s="226"/>
      <c r="V31" s="226"/>
    </row>
    <row r="32" spans="1:22" s="255" customFormat="1" ht="30" customHeight="1" x14ac:dyDescent="0.25">
      <c r="A32" s="226"/>
      <c r="B32" s="253"/>
      <c r="D32" s="264"/>
      <c r="E32" s="264"/>
      <c r="F32" s="264"/>
      <c r="G32" s="264"/>
      <c r="H32" s="264"/>
      <c r="J32" s="227"/>
      <c r="K32" s="253"/>
      <c r="L32" s="313"/>
      <c r="M32" s="313"/>
      <c r="N32" s="313"/>
      <c r="O32" s="313"/>
      <c r="P32" s="313"/>
      <c r="Q32" s="313"/>
      <c r="U32" s="226"/>
      <c r="V32" s="226"/>
    </row>
    <row r="33" spans="1:22" s="255" customFormat="1" ht="22" customHeight="1" x14ac:dyDescent="0.25">
      <c r="A33" s="226"/>
      <c r="B33" s="253"/>
      <c r="C33" s="254"/>
      <c r="D33" s="264"/>
      <c r="E33" s="264"/>
      <c r="F33" s="264"/>
      <c r="G33" s="264"/>
      <c r="H33" s="264"/>
      <c r="J33" s="227"/>
      <c r="K33" s="253"/>
      <c r="L33" s="263"/>
      <c r="M33" s="263"/>
      <c r="N33" s="263"/>
      <c r="O33" s="263"/>
      <c r="P33" s="263"/>
      <c r="Q33" s="263"/>
      <c r="U33" s="226"/>
      <c r="V33" s="226"/>
    </row>
    <row r="34" spans="1:22" s="255" customFormat="1" ht="22" customHeight="1" x14ac:dyDescent="0.25">
      <c r="A34" s="226"/>
      <c r="B34" s="253"/>
      <c r="C34" s="254"/>
      <c r="D34" s="264"/>
      <c r="E34" s="264"/>
      <c r="F34" s="264"/>
      <c r="G34" s="264"/>
      <c r="H34" s="264"/>
      <c r="J34" s="227"/>
      <c r="K34" s="253"/>
      <c r="L34" s="263"/>
      <c r="M34" s="263"/>
      <c r="N34" s="263"/>
      <c r="O34" s="263"/>
      <c r="P34" s="263"/>
      <c r="Q34" s="263"/>
      <c r="U34" s="226"/>
      <c r="V34" s="226"/>
    </row>
    <row r="35" spans="1:22" s="255" customFormat="1" x14ac:dyDescent="0.25">
      <c r="A35" s="226"/>
      <c r="B35" s="253"/>
      <c r="D35" s="264"/>
      <c r="E35" s="264"/>
      <c r="F35" s="264"/>
      <c r="G35" s="264"/>
      <c r="H35" s="264"/>
      <c r="J35" s="227"/>
      <c r="K35" s="253"/>
      <c r="M35" s="264"/>
      <c r="N35" s="264"/>
      <c r="O35" s="264"/>
      <c r="P35" s="264"/>
      <c r="Q35" s="264"/>
      <c r="U35" s="226"/>
      <c r="V35" s="226"/>
    </row>
    <row r="36" spans="1:22" s="255" customFormat="1" x14ac:dyDescent="0.25">
      <c r="A36" s="226"/>
      <c r="B36" s="253"/>
      <c r="C36" s="227"/>
      <c r="D36" s="264"/>
      <c r="E36" s="264"/>
      <c r="F36" s="264"/>
      <c r="G36" s="264"/>
      <c r="H36" s="264"/>
      <c r="K36" s="253"/>
      <c r="N36" s="264"/>
      <c r="O36" s="264"/>
      <c r="P36" s="264"/>
      <c r="Q36" s="264"/>
      <c r="U36" s="226"/>
      <c r="V36" s="226"/>
    </row>
    <row r="37" spans="1:22" s="255" customFormat="1" x14ac:dyDescent="0.25">
      <c r="A37" s="226"/>
      <c r="B37" s="253"/>
      <c r="E37" s="264"/>
      <c r="H37" s="264"/>
      <c r="K37" s="253"/>
      <c r="N37" s="264"/>
      <c r="O37" s="264"/>
      <c r="P37" s="264"/>
      <c r="Q37" s="264"/>
    </row>
    <row r="38" spans="1:22" s="255" customFormat="1" x14ac:dyDescent="0.25">
      <c r="A38" s="226"/>
      <c r="B38" s="253"/>
      <c r="C38" s="226"/>
      <c r="D38" s="226"/>
      <c r="E38" s="264"/>
      <c r="F38" s="226"/>
      <c r="H38" s="264"/>
      <c r="K38" s="253"/>
      <c r="N38" s="264"/>
      <c r="Q38" s="264"/>
    </row>
    <row r="39" spans="1:22" s="255" customFormat="1" ht="17" customHeight="1" x14ac:dyDescent="0.25">
      <c r="A39" s="226"/>
      <c r="B39" s="253"/>
      <c r="C39" s="226"/>
      <c r="D39" s="226"/>
      <c r="E39" s="264"/>
      <c r="F39" s="226"/>
      <c r="H39" s="264"/>
      <c r="K39" s="253"/>
      <c r="L39" s="226"/>
      <c r="N39" s="264"/>
      <c r="O39" s="226"/>
      <c r="Q39" s="264"/>
    </row>
    <row r="40" spans="1:22" s="255" customFormat="1" ht="16" customHeight="1" x14ac:dyDescent="0.25">
      <c r="A40" s="226"/>
      <c r="B40" s="253"/>
      <c r="C40" s="226"/>
      <c r="D40" s="226"/>
      <c r="E40" s="264"/>
      <c r="F40" s="226"/>
      <c r="H40" s="264"/>
      <c r="K40" s="253"/>
      <c r="L40" s="226"/>
      <c r="N40" s="264"/>
      <c r="O40" s="226"/>
      <c r="Q40" s="264"/>
    </row>
    <row r="41" spans="1:22" s="255" customFormat="1" x14ac:dyDescent="0.25">
      <c r="A41" s="226"/>
      <c r="B41" s="253"/>
      <c r="C41" s="226"/>
      <c r="D41" s="226"/>
      <c r="E41" s="264"/>
      <c r="F41" s="226"/>
      <c r="H41" s="264"/>
      <c r="K41" s="253"/>
      <c r="L41" s="226"/>
      <c r="N41" s="264"/>
      <c r="O41" s="226"/>
      <c r="Q41" s="264"/>
    </row>
    <row r="42" spans="1:22" s="255" customFormat="1" x14ac:dyDescent="0.25">
      <c r="A42" s="226"/>
      <c r="B42" s="253"/>
      <c r="C42" s="226"/>
      <c r="D42" s="226"/>
      <c r="E42" s="264"/>
      <c r="F42" s="226"/>
      <c r="H42" s="264"/>
      <c r="K42" s="253"/>
      <c r="L42" s="226"/>
      <c r="N42" s="264"/>
      <c r="O42" s="226"/>
      <c r="Q42" s="264"/>
    </row>
    <row r="43" spans="1:22" s="255" customFormat="1" x14ac:dyDescent="0.25">
      <c r="A43" s="226"/>
      <c r="B43" s="253"/>
      <c r="C43" s="226"/>
      <c r="D43" s="226"/>
      <c r="E43" s="264"/>
      <c r="F43" s="226"/>
      <c r="H43" s="264"/>
      <c r="K43" s="253"/>
      <c r="L43" s="226"/>
      <c r="N43" s="264"/>
      <c r="O43" s="226"/>
      <c r="Q43" s="264"/>
    </row>
    <row r="44" spans="1:22" s="255" customFormat="1" x14ac:dyDescent="0.25">
      <c r="A44" s="226"/>
      <c r="B44" s="253"/>
      <c r="C44" s="226"/>
      <c r="E44" s="264"/>
      <c r="F44" s="226"/>
      <c r="H44" s="264"/>
      <c r="K44" s="253"/>
      <c r="L44" s="226"/>
      <c r="N44" s="264"/>
      <c r="O44" s="226"/>
      <c r="Q44" s="264"/>
    </row>
    <row r="45" spans="1:22" s="255" customFormat="1" x14ac:dyDescent="0.25">
      <c r="A45" s="226"/>
      <c r="B45" s="253"/>
      <c r="C45" s="226"/>
      <c r="E45" s="264"/>
      <c r="F45" s="265"/>
      <c r="G45" s="266"/>
      <c r="H45" s="267"/>
      <c r="K45" s="253"/>
      <c r="L45" s="226"/>
      <c r="N45" s="264"/>
      <c r="O45" s="226"/>
      <c r="Q45" s="264"/>
    </row>
    <row r="46" spans="1:22" s="255" customFormat="1" x14ac:dyDescent="0.25">
      <c r="A46" s="226"/>
      <c r="B46" s="253"/>
      <c r="C46" s="226"/>
      <c r="E46" s="264"/>
      <c r="F46" s="226"/>
      <c r="H46" s="264"/>
      <c r="K46" s="253"/>
      <c r="L46" s="226"/>
      <c r="N46" s="264"/>
      <c r="O46" s="265"/>
      <c r="P46" s="266"/>
      <c r="Q46" s="267"/>
    </row>
    <row r="47" spans="1:22" s="255" customFormat="1" x14ac:dyDescent="0.25">
      <c r="A47" s="226"/>
      <c r="B47" s="253"/>
      <c r="C47" s="226"/>
      <c r="E47" s="264"/>
      <c r="F47" s="226"/>
      <c r="H47" s="264"/>
      <c r="K47" s="253"/>
      <c r="L47" s="226"/>
      <c r="N47" s="264"/>
      <c r="O47" s="265"/>
      <c r="P47" s="266"/>
      <c r="Q47" s="267"/>
    </row>
    <row r="48" spans="1:22" s="255" customFormat="1" x14ac:dyDescent="0.25">
      <c r="A48" s="226"/>
      <c r="B48" s="253"/>
      <c r="C48" s="226"/>
      <c r="E48" s="264"/>
      <c r="F48" s="226"/>
      <c r="H48" s="264"/>
      <c r="K48" s="253"/>
      <c r="L48" s="226"/>
      <c r="N48" s="264"/>
      <c r="O48" s="265"/>
      <c r="P48" s="266"/>
      <c r="Q48" s="267"/>
    </row>
    <row r="49" spans="1:17" s="255" customFormat="1" x14ac:dyDescent="0.25">
      <c r="A49" s="226"/>
      <c r="B49" s="253"/>
      <c r="C49" s="226"/>
      <c r="E49" s="264"/>
      <c r="F49" s="226"/>
      <c r="H49" s="264"/>
      <c r="K49" s="253"/>
      <c r="L49" s="226"/>
      <c r="N49" s="264"/>
      <c r="O49" s="265"/>
      <c r="P49" s="266"/>
      <c r="Q49" s="267"/>
    </row>
    <row r="50" spans="1:17" s="255" customFormat="1" x14ac:dyDescent="0.25">
      <c r="A50" s="226"/>
      <c r="B50" s="253"/>
      <c r="C50" s="226"/>
      <c r="E50" s="264"/>
      <c r="F50" s="226"/>
      <c r="H50" s="264"/>
      <c r="K50" s="253"/>
      <c r="L50" s="226"/>
      <c r="N50" s="264"/>
      <c r="O50" s="265"/>
      <c r="P50" s="266"/>
      <c r="Q50" s="267"/>
    </row>
    <row r="51" spans="1:17" s="255" customFormat="1" x14ac:dyDescent="0.25">
      <c r="A51" s="226"/>
      <c r="B51" s="253"/>
      <c r="C51" s="226"/>
      <c r="E51" s="264"/>
      <c r="F51" s="226"/>
      <c r="H51" s="264"/>
      <c r="K51" s="253"/>
      <c r="L51" s="226"/>
      <c r="N51" s="264"/>
      <c r="O51" s="265"/>
      <c r="P51" s="266"/>
      <c r="Q51" s="267"/>
    </row>
    <row r="52" spans="1:17" s="255" customFormat="1" x14ac:dyDescent="0.25">
      <c r="A52" s="226"/>
      <c r="B52" s="253"/>
      <c r="C52" s="226"/>
      <c r="E52" s="264"/>
      <c r="F52" s="226"/>
      <c r="H52" s="264"/>
      <c r="K52" s="253"/>
      <c r="L52" s="226"/>
      <c r="N52" s="264"/>
      <c r="O52" s="265"/>
      <c r="P52" s="266"/>
      <c r="Q52" s="267"/>
    </row>
    <row r="53" spans="1:17" s="255" customFormat="1" x14ac:dyDescent="0.25">
      <c r="A53" s="226"/>
      <c r="B53" s="253"/>
      <c r="C53" s="226"/>
      <c r="E53" s="264"/>
      <c r="F53" s="226"/>
      <c r="H53" s="264"/>
      <c r="K53" s="253"/>
      <c r="L53" s="226"/>
      <c r="N53" s="264"/>
      <c r="O53" s="265"/>
      <c r="P53" s="266"/>
      <c r="Q53" s="267"/>
    </row>
    <row r="54" spans="1:17" s="255" customFormat="1" x14ac:dyDescent="0.25">
      <c r="A54" s="226"/>
      <c r="B54" s="253"/>
      <c r="C54" s="226"/>
      <c r="E54" s="264"/>
      <c r="F54" s="226"/>
      <c r="H54" s="264"/>
      <c r="K54" s="253"/>
      <c r="L54" s="226"/>
      <c r="N54" s="264"/>
      <c r="O54" s="265"/>
      <c r="P54" s="266"/>
      <c r="Q54" s="267"/>
    </row>
    <row r="55" spans="1:17" s="255" customFormat="1" x14ac:dyDescent="0.25">
      <c r="A55" s="226"/>
      <c r="B55" s="253"/>
      <c r="C55" s="226"/>
      <c r="E55" s="264"/>
      <c r="F55" s="226"/>
      <c r="H55" s="264"/>
      <c r="K55" s="253"/>
      <c r="L55" s="226"/>
      <c r="N55" s="264"/>
      <c r="O55" s="265"/>
      <c r="P55" s="266"/>
      <c r="Q55" s="267"/>
    </row>
    <row r="56" spans="1:17" s="255" customFormat="1" x14ac:dyDescent="0.25">
      <c r="A56" s="226"/>
      <c r="B56" s="253"/>
      <c r="C56" s="226"/>
      <c r="E56" s="264"/>
      <c r="F56" s="226"/>
      <c r="H56" s="264"/>
      <c r="K56" s="253"/>
      <c r="L56" s="226"/>
      <c r="N56" s="264"/>
      <c r="O56" s="265"/>
      <c r="P56" s="266"/>
      <c r="Q56" s="267"/>
    </row>
    <row r="57" spans="1:17" s="255" customFormat="1" x14ac:dyDescent="0.25">
      <c r="A57" s="226"/>
      <c r="B57" s="253"/>
      <c r="C57" s="226"/>
      <c r="E57" s="264"/>
      <c r="F57" s="226"/>
      <c r="H57" s="264"/>
      <c r="K57" s="253"/>
      <c r="L57" s="226"/>
      <c r="N57" s="264"/>
      <c r="O57" s="265"/>
      <c r="P57" s="266"/>
      <c r="Q57" s="267"/>
    </row>
    <row r="58" spans="1:17" s="255" customFormat="1" x14ac:dyDescent="0.25">
      <c r="A58" s="226"/>
      <c r="B58" s="253"/>
      <c r="C58" s="226"/>
      <c r="E58" s="264"/>
      <c r="F58" s="226"/>
      <c r="H58" s="264"/>
      <c r="K58" s="253"/>
      <c r="L58" s="226"/>
      <c r="N58" s="264"/>
      <c r="O58" s="265"/>
      <c r="P58" s="266"/>
      <c r="Q58" s="267"/>
    </row>
    <row r="59" spans="1:17" s="255" customFormat="1" x14ac:dyDescent="0.25">
      <c r="A59" s="226"/>
      <c r="B59" s="253"/>
      <c r="C59" s="226"/>
      <c r="E59" s="264"/>
      <c r="F59" s="226"/>
      <c r="H59" s="264"/>
      <c r="K59" s="253"/>
      <c r="L59" s="226"/>
      <c r="N59" s="264"/>
      <c r="O59" s="265"/>
      <c r="P59" s="266"/>
      <c r="Q59" s="267"/>
    </row>
    <row r="60" spans="1:17" s="255" customFormat="1" x14ac:dyDescent="0.25">
      <c r="A60" s="226"/>
      <c r="B60" s="253"/>
      <c r="C60" s="226"/>
      <c r="E60" s="264"/>
      <c r="F60" s="226"/>
      <c r="H60" s="264"/>
      <c r="K60" s="253"/>
      <c r="L60" s="226"/>
      <c r="N60" s="264"/>
      <c r="O60" s="265"/>
      <c r="P60" s="266"/>
      <c r="Q60" s="267"/>
    </row>
    <row r="61" spans="1:17" s="255" customFormat="1" x14ac:dyDescent="0.25">
      <c r="A61" s="226"/>
      <c r="B61" s="253"/>
      <c r="C61" s="226"/>
      <c r="E61" s="264"/>
      <c r="F61" s="226"/>
      <c r="H61" s="264"/>
      <c r="K61" s="253"/>
      <c r="L61" s="226"/>
      <c r="N61" s="264"/>
      <c r="O61" s="265"/>
      <c r="P61" s="266"/>
      <c r="Q61" s="267"/>
    </row>
    <row r="62" spans="1:17" s="255" customFormat="1" x14ac:dyDescent="0.25">
      <c r="A62" s="226"/>
      <c r="B62" s="253"/>
      <c r="E62" s="264"/>
      <c r="F62" s="264"/>
      <c r="G62" s="264"/>
      <c r="H62" s="264"/>
      <c r="K62" s="253"/>
      <c r="L62" s="226"/>
      <c r="N62" s="264"/>
      <c r="O62" s="226"/>
      <c r="Q62" s="264"/>
    </row>
    <row r="63" spans="1:17" s="255" customFormat="1" x14ac:dyDescent="0.25">
      <c r="A63" s="226"/>
      <c r="B63" s="253"/>
      <c r="C63" s="268"/>
      <c r="D63" s="226"/>
      <c r="E63" s="269"/>
      <c r="F63" s="269"/>
      <c r="G63" s="269"/>
      <c r="H63" s="264"/>
      <c r="K63" s="253"/>
      <c r="N63" s="264"/>
      <c r="O63" s="264"/>
      <c r="P63" s="264"/>
      <c r="Q63" s="264"/>
    </row>
    <row r="64" spans="1:17" s="255" customFormat="1" x14ac:dyDescent="0.25">
      <c r="A64" s="226"/>
      <c r="B64" s="226"/>
      <c r="C64" s="226"/>
      <c r="D64" s="226"/>
      <c r="E64" s="226"/>
      <c r="F64" s="226"/>
      <c r="G64" s="226"/>
      <c r="H64" s="226"/>
      <c r="J64" s="253"/>
      <c r="K64" s="270"/>
      <c r="L64" s="226"/>
      <c r="M64" s="269"/>
      <c r="N64" s="269"/>
      <c r="O64" s="269"/>
      <c r="P64" s="264"/>
    </row>
    <row r="65" spans="1:19" s="255" customFormat="1" x14ac:dyDescent="0.25">
      <c r="A65" s="226"/>
      <c r="B65" s="226"/>
      <c r="C65" s="226"/>
      <c r="D65" s="226"/>
      <c r="E65" s="226"/>
      <c r="F65" s="226"/>
      <c r="G65" s="226"/>
      <c r="H65" s="226"/>
      <c r="J65" s="253"/>
      <c r="K65" s="226"/>
      <c r="L65" s="226"/>
      <c r="M65" s="226"/>
      <c r="N65" s="226"/>
      <c r="O65" s="226"/>
      <c r="P65" s="226"/>
      <c r="Q65" s="226"/>
      <c r="R65" s="226"/>
    </row>
    <row r="66" spans="1:19" s="255" customFormat="1" x14ac:dyDescent="0.25">
      <c r="A66" s="226"/>
      <c r="B66" s="226"/>
      <c r="C66" s="226"/>
      <c r="D66" s="226"/>
      <c r="E66" s="226"/>
      <c r="F66" s="226"/>
      <c r="G66" s="226"/>
      <c r="H66" s="226"/>
      <c r="J66" s="253"/>
      <c r="K66" s="226"/>
      <c r="L66" s="226"/>
      <c r="M66" s="226"/>
      <c r="N66" s="226"/>
      <c r="O66" s="226"/>
      <c r="P66" s="226"/>
      <c r="Q66" s="226"/>
      <c r="R66" s="226"/>
    </row>
    <row r="67" spans="1:19" s="255" customFormat="1" x14ac:dyDescent="0.25">
      <c r="A67" s="226"/>
      <c r="B67" s="226"/>
      <c r="C67" s="226"/>
      <c r="D67" s="226"/>
      <c r="E67" s="226"/>
      <c r="F67" s="226"/>
      <c r="G67" s="226"/>
      <c r="H67" s="226"/>
      <c r="J67" s="253"/>
      <c r="K67" s="226"/>
      <c r="L67" s="226"/>
      <c r="M67" s="226"/>
      <c r="N67" s="226"/>
      <c r="O67" s="226"/>
      <c r="P67" s="226"/>
      <c r="Q67" s="226"/>
      <c r="R67" s="226"/>
    </row>
    <row r="68" spans="1:19" s="255" customFormat="1" x14ac:dyDescent="0.25">
      <c r="A68" s="226"/>
      <c r="B68" s="226"/>
      <c r="C68" s="226"/>
      <c r="D68" s="226"/>
      <c r="E68" s="226"/>
      <c r="F68" s="226"/>
      <c r="G68" s="226"/>
      <c r="H68" s="226"/>
      <c r="J68" s="253"/>
      <c r="K68" s="226"/>
      <c r="L68" s="226"/>
      <c r="M68" s="226"/>
      <c r="N68" s="226"/>
      <c r="O68" s="226"/>
      <c r="P68" s="226"/>
      <c r="Q68" s="226"/>
      <c r="R68" s="226"/>
    </row>
    <row r="69" spans="1:19" s="255" customFormat="1" x14ac:dyDescent="0.25">
      <c r="A69" s="226"/>
      <c r="B69" s="226"/>
      <c r="C69" s="226"/>
      <c r="D69" s="226"/>
      <c r="E69" s="226"/>
      <c r="F69" s="226"/>
      <c r="G69" s="226"/>
      <c r="H69" s="226"/>
      <c r="J69" s="253"/>
      <c r="K69" s="226"/>
      <c r="L69" s="226"/>
      <c r="M69" s="226"/>
      <c r="N69" s="226"/>
      <c r="O69" s="226"/>
      <c r="P69" s="226"/>
      <c r="Q69" s="226"/>
      <c r="R69" s="226"/>
    </row>
    <row r="70" spans="1:19" s="255" customFormat="1" x14ac:dyDescent="0.25">
      <c r="A70" s="226"/>
      <c r="B70" s="226"/>
      <c r="C70" s="226"/>
      <c r="D70" s="226"/>
      <c r="E70" s="226"/>
      <c r="F70" s="226"/>
      <c r="G70" s="226"/>
      <c r="H70" s="226"/>
      <c r="J70" s="253"/>
      <c r="K70" s="226"/>
      <c r="L70" s="226"/>
      <c r="M70" s="226"/>
      <c r="N70" s="226"/>
      <c r="O70" s="226"/>
      <c r="P70" s="226"/>
      <c r="Q70" s="226"/>
      <c r="R70" s="226"/>
      <c r="S70" s="226"/>
    </row>
    <row r="71" spans="1:19" s="255" customFormat="1" x14ac:dyDescent="0.25">
      <c r="A71" s="226"/>
      <c r="B71" s="226"/>
      <c r="C71" s="226"/>
      <c r="D71" s="226"/>
      <c r="E71" s="226"/>
      <c r="F71" s="226"/>
      <c r="G71" s="226"/>
      <c r="H71" s="226"/>
      <c r="I71" s="226"/>
      <c r="J71" s="253"/>
      <c r="K71" s="226"/>
      <c r="L71" s="226"/>
      <c r="M71" s="226"/>
      <c r="N71" s="226"/>
      <c r="O71" s="226"/>
      <c r="P71" s="226"/>
      <c r="Q71" s="226"/>
      <c r="R71" s="226"/>
      <c r="S71" s="226"/>
    </row>
    <row r="72" spans="1:19" x14ac:dyDescent="0.25">
      <c r="J72" s="253"/>
    </row>
    <row r="73" spans="1:19" x14ac:dyDescent="0.25">
      <c r="J73" s="253"/>
    </row>
  </sheetData>
  <mergeCells count="5">
    <mergeCell ref="B24:B26"/>
    <mergeCell ref="L32:Q32"/>
    <mergeCell ref="C29:H29"/>
    <mergeCell ref="C31:H31"/>
    <mergeCell ref="L31:Q31"/>
  </mergeCells>
  <phoneticPr fontId="20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landscape" copies="2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AF07-C1D8-874C-9660-8DCCAEA86591}">
  <sheetPr>
    <pageSetUpPr fitToPage="1"/>
  </sheetPr>
  <dimension ref="A2:X53"/>
  <sheetViews>
    <sheetView zoomScale="92" zoomScaleNormal="92" workbookViewId="0">
      <selection activeCell="I18" sqref="I18"/>
    </sheetView>
  </sheetViews>
  <sheetFormatPr baseColWidth="10" defaultRowHeight="21" x14ac:dyDescent="0.25"/>
  <cols>
    <col min="1" max="2" width="11" style="226" bestFit="1" customWidth="1"/>
    <col min="3" max="3" width="11.1640625" style="226" bestFit="1" customWidth="1"/>
    <col min="4" max="4" width="16.6640625" style="226" bestFit="1" customWidth="1"/>
    <col min="5" max="6" width="11.1640625" style="226" bestFit="1" customWidth="1"/>
    <col min="7" max="7" width="14.83203125" style="226" bestFit="1" customWidth="1"/>
    <col min="8" max="8" width="11" style="226" bestFit="1" customWidth="1"/>
    <col min="9" max="9" width="12.1640625" style="226" customWidth="1"/>
    <col min="10" max="16384" width="10.83203125" style="226"/>
  </cols>
  <sheetData>
    <row r="2" spans="1:23" s="273" customFormat="1" x14ac:dyDescent="0.25">
      <c r="A2" s="271" t="s">
        <v>255</v>
      </c>
      <c r="B2" s="271"/>
      <c r="C2" s="272"/>
      <c r="D2" s="272"/>
      <c r="E2" s="272"/>
      <c r="F2" s="272"/>
      <c r="G2" s="272"/>
      <c r="H2" s="272"/>
    </row>
    <row r="3" spans="1:23" s="274" customFormat="1" x14ac:dyDescent="0.25">
      <c r="C3" s="275"/>
      <c r="D3" s="275"/>
      <c r="E3" s="275"/>
      <c r="F3" s="275"/>
      <c r="G3" s="275"/>
      <c r="H3" s="275"/>
    </row>
    <row r="4" spans="1:23" s="279" customFormat="1" ht="15.75" customHeight="1" x14ac:dyDescent="0.25">
      <c r="A4" s="276" t="s">
        <v>89</v>
      </c>
      <c r="B4" s="277" t="s">
        <v>220</v>
      </c>
      <c r="C4" s="278"/>
      <c r="D4" s="278"/>
      <c r="E4" s="278"/>
      <c r="F4" s="278"/>
      <c r="G4" s="278"/>
      <c r="H4" s="278"/>
      <c r="I4" s="278"/>
      <c r="P4" s="280"/>
      <c r="Q4" s="281"/>
      <c r="R4" s="282"/>
      <c r="S4" s="282"/>
      <c r="T4" s="283"/>
      <c r="U4" s="283"/>
      <c r="V4" s="280"/>
      <c r="W4" s="283"/>
    </row>
    <row r="5" spans="1:23" s="279" customFormat="1" ht="15.75" customHeight="1" x14ac:dyDescent="0.25">
      <c r="A5" s="276"/>
      <c r="B5" s="277" t="str">
        <f>"- In fresh PCR tubes make up 5ul volumes of DNA and water as indicated in the table e.g. in the example this would be 2.6ul of diluted (1:10) DNA with 2.7ul of water"</f>
        <v>- In fresh PCR tubes make up 5ul volumes of DNA and water as indicated in the table e.g. in the example this would be 2.6ul of diluted (1:10) DNA with 2.7ul of water</v>
      </c>
      <c r="C5" s="278"/>
      <c r="D5" s="278"/>
      <c r="E5" s="278"/>
      <c r="F5" s="278"/>
      <c r="G5" s="278"/>
      <c r="H5" s="278"/>
      <c r="I5" s="278"/>
      <c r="P5" s="280"/>
      <c r="Q5" s="281"/>
      <c r="R5" s="282"/>
      <c r="S5" s="282"/>
      <c r="T5" s="283"/>
      <c r="U5" s="283"/>
      <c r="V5" s="280"/>
      <c r="W5" s="283"/>
    </row>
    <row r="6" spans="1:23" s="279" customFormat="1" ht="15.75" customHeight="1" x14ac:dyDescent="0.25">
      <c r="A6" s="276"/>
      <c r="B6" s="277"/>
      <c r="C6" s="278"/>
      <c r="D6" s="278"/>
      <c r="E6" s="278"/>
      <c r="F6" s="278"/>
      <c r="G6" s="278"/>
      <c r="H6" s="278"/>
      <c r="I6" s="278"/>
      <c r="P6" s="280"/>
      <c r="Q6" s="281"/>
      <c r="R6" s="282"/>
      <c r="S6" s="282"/>
      <c r="T6" s="283"/>
      <c r="U6" s="283"/>
      <c r="V6" s="280"/>
      <c r="W6" s="283"/>
    </row>
    <row r="7" spans="1:23" s="279" customFormat="1" ht="15.75" customHeight="1" x14ac:dyDescent="0.25">
      <c r="A7" s="276"/>
      <c r="B7" s="284" t="str">
        <f>"- It is easier to add water to all tubes first and then add DNA to each sample tube"</f>
        <v>- It is easier to add water to all tubes first and then add DNA to each sample tube</v>
      </c>
      <c r="C7" s="278"/>
      <c r="D7" s="278"/>
      <c r="E7" s="278"/>
      <c r="F7" s="278"/>
      <c r="G7" s="278"/>
      <c r="H7" s="278"/>
      <c r="I7" s="278"/>
      <c r="P7" s="280"/>
      <c r="Q7" s="281"/>
      <c r="R7" s="282"/>
      <c r="S7" s="282"/>
      <c r="T7" s="283"/>
      <c r="U7" s="283"/>
      <c r="V7" s="280"/>
      <c r="W7" s="283"/>
    </row>
    <row r="8" spans="1:23" s="279" customFormat="1" ht="15.75" customHeight="1" x14ac:dyDescent="0.25">
      <c r="A8" s="276"/>
      <c r="B8" s="284" t="str">
        <f>"- If more than 5ul of diluted DNA sample is required, use undiluted (neat) samples with the volumes shown adjacent to the table. Use common sense: if the vol of diluted DNA is just over 5ul you can round down to 5!"</f>
        <v>- If more than 5ul of diluted DNA sample is required, use undiluted (neat) samples with the volumes shown adjacent to the table. Use common sense: if the vol of diluted DNA is just over 5ul you can round down to 5!</v>
      </c>
      <c r="C8" s="278"/>
      <c r="D8" s="278"/>
      <c r="E8" s="278"/>
      <c r="F8" s="278"/>
      <c r="G8" s="278"/>
      <c r="H8" s="278"/>
      <c r="I8" s="278"/>
      <c r="P8" s="280"/>
      <c r="Q8" s="281"/>
      <c r="R8" s="282"/>
      <c r="S8" s="282"/>
      <c r="T8" s="283"/>
      <c r="U8" s="283"/>
      <c r="V8" s="280"/>
      <c r="W8" s="283"/>
    </row>
    <row r="9" spans="1:23" s="279" customFormat="1" ht="15.75" customHeight="1" x14ac:dyDescent="0.25">
      <c r="A9" s="276"/>
      <c r="B9" s="284" t="str">
        <f>"- Make a note if undiluted sample was used"</f>
        <v>- Make a note if undiluted sample was used</v>
      </c>
      <c r="C9" s="278"/>
      <c r="D9" s="278"/>
      <c r="E9" s="278"/>
      <c r="F9" s="278"/>
      <c r="G9" s="278"/>
      <c r="H9" s="278"/>
      <c r="I9" s="278"/>
      <c r="P9" s="280"/>
      <c r="Q9" s="281"/>
      <c r="R9" s="282"/>
      <c r="S9" s="282"/>
      <c r="T9" s="283"/>
      <c r="U9" s="283"/>
      <c r="V9" s="280"/>
      <c r="W9" s="283"/>
    </row>
    <row r="10" spans="1:23" s="279" customFormat="1" ht="15.75" customHeight="1" x14ac:dyDescent="0.25">
      <c r="A10" s="285"/>
      <c r="B10" s="277"/>
      <c r="C10" s="278"/>
      <c r="D10" s="278"/>
      <c r="E10" s="278"/>
      <c r="F10" s="278"/>
      <c r="G10" s="278"/>
      <c r="H10" s="278"/>
      <c r="I10" s="278"/>
      <c r="M10" s="286"/>
      <c r="P10" s="280"/>
      <c r="Q10" s="281"/>
      <c r="R10" s="282"/>
      <c r="S10" s="282"/>
      <c r="T10" s="283"/>
      <c r="U10" s="283"/>
      <c r="V10" s="280"/>
      <c r="W10" s="283"/>
    </row>
    <row r="11" spans="1:23" s="279" customFormat="1" x14ac:dyDescent="0.25">
      <c r="A11" s="287">
        <v>4.1500000000000004</v>
      </c>
      <c r="B11" s="288" t="s">
        <v>221</v>
      </c>
      <c r="C11" s="289"/>
      <c r="E11" s="290"/>
      <c r="F11" s="290"/>
      <c r="H11" s="291" t="s">
        <v>215</v>
      </c>
      <c r="J11" s="277"/>
      <c r="K11" s="278"/>
      <c r="L11" s="278"/>
      <c r="M11" s="292"/>
      <c r="N11" s="293"/>
      <c r="P11" s="293"/>
    </row>
    <row r="12" spans="1:23" s="279" customFormat="1" x14ac:dyDescent="0.25">
      <c r="B12" s="288"/>
      <c r="C12" s="289"/>
      <c r="E12" s="290"/>
      <c r="F12" s="290"/>
      <c r="H12" s="291"/>
      <c r="J12" s="277"/>
      <c r="K12" s="278"/>
      <c r="L12" s="278"/>
      <c r="M12" s="292"/>
      <c r="N12" s="293"/>
      <c r="P12" s="293"/>
    </row>
    <row r="13" spans="1:23" s="279" customFormat="1" ht="88" x14ac:dyDescent="0.25">
      <c r="B13" s="294" t="s">
        <v>125</v>
      </c>
      <c r="C13" s="295" t="s">
        <v>210</v>
      </c>
      <c r="D13" s="295" t="s">
        <v>213</v>
      </c>
      <c r="E13" s="295" t="s">
        <v>211</v>
      </c>
      <c r="F13" s="295" t="s">
        <v>212</v>
      </c>
      <c r="G13" s="296"/>
      <c r="H13" s="278" t="s">
        <v>214</v>
      </c>
      <c r="I13" s="278" t="s">
        <v>212</v>
      </c>
    </row>
    <row r="14" spans="1:23" s="279" customFormat="1" ht="19" customHeight="1" x14ac:dyDescent="0.25">
      <c r="B14" s="297" t="s">
        <v>177</v>
      </c>
      <c r="C14" s="297">
        <v>20</v>
      </c>
      <c r="D14" s="297">
        <f>C14*1000000/(660*400)</f>
        <v>75.757575757575751</v>
      </c>
      <c r="E14" s="298">
        <f>IFERROR(200/D14,"")</f>
        <v>2.64</v>
      </c>
      <c r="F14" s="298">
        <f>IFERROR(5-E14,"")</f>
        <v>2.36</v>
      </c>
      <c r="G14" s="299" t="str">
        <f>IF(E14&gt;5, "Use neat DNA&gt;&gt;&gt;","")</f>
        <v/>
      </c>
      <c r="H14" s="279" t="str">
        <f>IF(E14&gt;5, E14/10,"")</f>
        <v/>
      </c>
      <c r="I14" s="279" t="str">
        <f>IF(E14&gt;5,5-H14,"")</f>
        <v/>
      </c>
    </row>
    <row r="15" spans="1:23" s="300" customFormat="1" ht="22" x14ac:dyDescent="0.25">
      <c r="B15" s="301"/>
      <c r="C15" s="302"/>
      <c r="D15" s="303">
        <f t="shared" ref="D15:D38" si="0">C15*1000000/(660*400)</f>
        <v>0</v>
      </c>
      <c r="E15" s="304" t="str">
        <f>IFERROR(200/D15,"")</f>
        <v/>
      </c>
      <c r="F15" s="304" t="str">
        <f>IFERROR(5-E15,"")</f>
        <v/>
      </c>
      <c r="G15" s="299" t="str">
        <f>IF(E15&gt;5, "Use neat DNA&gt;&gt;&gt;","")</f>
        <v>Use neat DNA&gt;&gt;&gt;</v>
      </c>
      <c r="H15" s="279" t="e">
        <f t="shared" ref="H15:H38" si="1">IF(E15&gt;5, E15/10,"")</f>
        <v>#VALUE!</v>
      </c>
      <c r="I15" s="279" t="e">
        <f t="shared" ref="I15:I38" si="2">IF(E15&gt;5,5-H15,"")</f>
        <v>#VALUE!</v>
      </c>
    </row>
    <row r="16" spans="1:23" s="300" customFormat="1" ht="22" x14ac:dyDescent="0.25">
      <c r="B16" s="301"/>
      <c r="C16" s="302"/>
      <c r="D16" s="303">
        <f t="shared" si="0"/>
        <v>0</v>
      </c>
      <c r="E16" s="304" t="str">
        <f t="shared" ref="E16:E38" si="3">IFERROR(200/D16,"")</f>
        <v/>
      </c>
      <c r="F16" s="304" t="str">
        <f t="shared" ref="F16:F38" si="4">IFERROR(5-E16,"")</f>
        <v/>
      </c>
      <c r="G16" s="299" t="str">
        <f t="shared" ref="G16:G38" si="5">IF(E16&gt;5, "Use neat DNA&gt;&gt;&gt;","")</f>
        <v>Use neat DNA&gt;&gt;&gt;</v>
      </c>
      <c r="H16" s="279" t="e">
        <f t="shared" si="1"/>
        <v>#VALUE!</v>
      </c>
      <c r="I16" s="279" t="e">
        <f t="shared" si="2"/>
        <v>#VALUE!</v>
      </c>
    </row>
    <row r="17" spans="2:9" s="300" customFormat="1" ht="22" x14ac:dyDescent="0.25">
      <c r="B17" s="301"/>
      <c r="C17" s="235"/>
      <c r="D17" s="303">
        <f t="shared" si="0"/>
        <v>0</v>
      </c>
      <c r="E17" s="304" t="str">
        <f t="shared" si="3"/>
        <v/>
      </c>
      <c r="F17" s="304" t="str">
        <f t="shared" si="4"/>
        <v/>
      </c>
      <c r="G17" s="299" t="str">
        <f t="shared" si="5"/>
        <v>Use neat DNA&gt;&gt;&gt;</v>
      </c>
      <c r="H17" s="279" t="e">
        <f t="shared" si="1"/>
        <v>#VALUE!</v>
      </c>
      <c r="I17" s="279" t="e">
        <f t="shared" si="2"/>
        <v>#VALUE!</v>
      </c>
    </row>
    <row r="18" spans="2:9" s="300" customFormat="1" ht="22" x14ac:dyDescent="0.25">
      <c r="B18" s="301"/>
      <c r="C18" s="235"/>
      <c r="D18" s="303">
        <f t="shared" si="0"/>
        <v>0</v>
      </c>
      <c r="E18" s="304" t="str">
        <f t="shared" si="3"/>
        <v/>
      </c>
      <c r="F18" s="304" t="str">
        <f t="shared" si="4"/>
        <v/>
      </c>
      <c r="G18" s="299" t="str">
        <f t="shared" si="5"/>
        <v>Use neat DNA&gt;&gt;&gt;</v>
      </c>
      <c r="H18" s="279" t="e">
        <f t="shared" si="1"/>
        <v>#VALUE!</v>
      </c>
      <c r="I18" s="279" t="e">
        <f t="shared" si="2"/>
        <v>#VALUE!</v>
      </c>
    </row>
    <row r="19" spans="2:9" s="300" customFormat="1" ht="22" x14ac:dyDescent="0.25">
      <c r="B19" s="301"/>
      <c r="C19" s="235"/>
      <c r="D19" s="303">
        <f t="shared" si="0"/>
        <v>0</v>
      </c>
      <c r="E19" s="304" t="str">
        <f t="shared" si="3"/>
        <v/>
      </c>
      <c r="F19" s="304" t="str">
        <f t="shared" si="4"/>
        <v/>
      </c>
      <c r="G19" s="299" t="str">
        <f t="shared" si="5"/>
        <v>Use neat DNA&gt;&gt;&gt;</v>
      </c>
      <c r="H19" s="279" t="e">
        <f t="shared" si="1"/>
        <v>#VALUE!</v>
      </c>
      <c r="I19" s="279" t="e">
        <f t="shared" si="2"/>
        <v>#VALUE!</v>
      </c>
    </row>
    <row r="20" spans="2:9" s="300" customFormat="1" ht="22" x14ac:dyDescent="0.25">
      <c r="B20" s="301"/>
      <c r="C20" s="235"/>
      <c r="D20" s="303">
        <f t="shared" si="0"/>
        <v>0</v>
      </c>
      <c r="E20" s="304" t="str">
        <f t="shared" si="3"/>
        <v/>
      </c>
      <c r="F20" s="304" t="str">
        <f t="shared" si="4"/>
        <v/>
      </c>
      <c r="G20" s="299" t="str">
        <f t="shared" si="5"/>
        <v>Use neat DNA&gt;&gt;&gt;</v>
      </c>
      <c r="H20" s="279" t="e">
        <f t="shared" si="1"/>
        <v>#VALUE!</v>
      </c>
      <c r="I20" s="279" t="e">
        <f t="shared" si="2"/>
        <v>#VALUE!</v>
      </c>
    </row>
    <row r="21" spans="2:9" s="300" customFormat="1" ht="22" x14ac:dyDescent="0.25">
      <c r="B21" s="301"/>
      <c r="C21" s="235"/>
      <c r="D21" s="303">
        <f t="shared" si="0"/>
        <v>0</v>
      </c>
      <c r="E21" s="304" t="str">
        <f t="shared" si="3"/>
        <v/>
      </c>
      <c r="F21" s="304" t="str">
        <f t="shared" si="4"/>
        <v/>
      </c>
      <c r="G21" s="299" t="str">
        <f t="shared" si="5"/>
        <v>Use neat DNA&gt;&gt;&gt;</v>
      </c>
      <c r="H21" s="279" t="e">
        <f t="shared" si="1"/>
        <v>#VALUE!</v>
      </c>
      <c r="I21" s="279" t="e">
        <f t="shared" si="2"/>
        <v>#VALUE!</v>
      </c>
    </row>
    <row r="22" spans="2:9" s="300" customFormat="1" ht="22" x14ac:dyDescent="0.25">
      <c r="B22" s="301"/>
      <c r="C22" s="235"/>
      <c r="D22" s="303">
        <f t="shared" si="0"/>
        <v>0</v>
      </c>
      <c r="E22" s="304" t="str">
        <f t="shared" si="3"/>
        <v/>
      </c>
      <c r="F22" s="304" t="str">
        <f t="shared" si="4"/>
        <v/>
      </c>
      <c r="G22" s="299" t="str">
        <f t="shared" si="5"/>
        <v>Use neat DNA&gt;&gt;&gt;</v>
      </c>
      <c r="H22" s="279" t="e">
        <f t="shared" si="1"/>
        <v>#VALUE!</v>
      </c>
      <c r="I22" s="279" t="e">
        <f t="shared" si="2"/>
        <v>#VALUE!</v>
      </c>
    </row>
    <row r="23" spans="2:9" s="300" customFormat="1" ht="22" x14ac:dyDescent="0.25">
      <c r="B23" s="305">
        <f>'B. No normalisation amplicon'!C46</f>
        <v>0</v>
      </c>
      <c r="C23" s="302"/>
      <c r="D23" s="303">
        <f t="shared" si="0"/>
        <v>0</v>
      </c>
      <c r="E23" s="304" t="str">
        <f t="shared" si="3"/>
        <v/>
      </c>
      <c r="F23" s="304" t="str">
        <f t="shared" si="4"/>
        <v/>
      </c>
      <c r="G23" s="299" t="str">
        <f t="shared" si="5"/>
        <v>Use neat DNA&gt;&gt;&gt;</v>
      </c>
      <c r="H23" s="279" t="e">
        <f t="shared" si="1"/>
        <v>#VALUE!</v>
      </c>
      <c r="I23" s="279" t="e">
        <f t="shared" si="2"/>
        <v>#VALUE!</v>
      </c>
    </row>
    <row r="24" spans="2:9" s="300" customFormat="1" ht="22" x14ac:dyDescent="0.25">
      <c r="B24" s="305">
        <f>'B. No normalisation amplicon'!C47</f>
        <v>0</v>
      </c>
      <c r="C24" s="302">
        <f>'B. No normalisation amplicon'!D47</f>
        <v>0</v>
      </c>
      <c r="D24" s="303">
        <f t="shared" si="0"/>
        <v>0</v>
      </c>
      <c r="E24" s="304" t="str">
        <f t="shared" si="3"/>
        <v/>
      </c>
      <c r="F24" s="304" t="str">
        <f t="shared" si="4"/>
        <v/>
      </c>
      <c r="G24" s="299" t="str">
        <f t="shared" si="5"/>
        <v>Use neat DNA&gt;&gt;&gt;</v>
      </c>
      <c r="H24" s="279" t="e">
        <f t="shared" si="1"/>
        <v>#VALUE!</v>
      </c>
      <c r="I24" s="279" t="e">
        <f t="shared" si="2"/>
        <v>#VALUE!</v>
      </c>
    </row>
    <row r="25" spans="2:9" s="300" customFormat="1" ht="22" x14ac:dyDescent="0.25">
      <c r="B25" s="305">
        <f>'B. No normalisation amplicon'!C48</f>
        <v>0</v>
      </c>
      <c r="C25" s="302">
        <f>'B. No normalisation amplicon'!D48</f>
        <v>0</v>
      </c>
      <c r="D25" s="303">
        <f t="shared" si="0"/>
        <v>0</v>
      </c>
      <c r="E25" s="304" t="str">
        <f t="shared" si="3"/>
        <v/>
      </c>
      <c r="F25" s="304" t="str">
        <f t="shared" si="4"/>
        <v/>
      </c>
      <c r="G25" s="299" t="str">
        <f t="shared" si="5"/>
        <v>Use neat DNA&gt;&gt;&gt;</v>
      </c>
      <c r="H25" s="279" t="e">
        <f t="shared" si="1"/>
        <v>#VALUE!</v>
      </c>
      <c r="I25" s="279" t="e">
        <f t="shared" si="2"/>
        <v>#VALUE!</v>
      </c>
    </row>
    <row r="26" spans="2:9" s="300" customFormat="1" ht="22" x14ac:dyDescent="0.25">
      <c r="B26" s="305">
        <f>'B. No normalisation amplicon'!C49</f>
        <v>0</v>
      </c>
      <c r="C26" s="302">
        <f>'B. No normalisation amplicon'!D49</f>
        <v>0</v>
      </c>
      <c r="D26" s="303">
        <f t="shared" si="0"/>
        <v>0</v>
      </c>
      <c r="E26" s="304" t="str">
        <f t="shared" si="3"/>
        <v/>
      </c>
      <c r="F26" s="304" t="str">
        <f t="shared" si="4"/>
        <v/>
      </c>
      <c r="G26" s="299" t="str">
        <f t="shared" si="5"/>
        <v>Use neat DNA&gt;&gt;&gt;</v>
      </c>
      <c r="H26" s="279" t="e">
        <f t="shared" si="1"/>
        <v>#VALUE!</v>
      </c>
      <c r="I26" s="279" t="e">
        <f t="shared" si="2"/>
        <v>#VALUE!</v>
      </c>
    </row>
    <row r="27" spans="2:9" s="300" customFormat="1" ht="22" x14ac:dyDescent="0.25">
      <c r="B27" s="305">
        <f>'B. No normalisation amplicon'!C50</f>
        <v>0</v>
      </c>
      <c r="C27" s="302">
        <f>'B. No normalisation amplicon'!D50</f>
        <v>0</v>
      </c>
      <c r="D27" s="303">
        <f t="shared" si="0"/>
        <v>0</v>
      </c>
      <c r="E27" s="304" t="str">
        <f t="shared" si="3"/>
        <v/>
      </c>
      <c r="F27" s="304" t="str">
        <f t="shared" si="4"/>
        <v/>
      </c>
      <c r="G27" s="299" t="str">
        <f t="shared" si="5"/>
        <v>Use neat DNA&gt;&gt;&gt;</v>
      </c>
      <c r="H27" s="279" t="e">
        <f t="shared" si="1"/>
        <v>#VALUE!</v>
      </c>
      <c r="I27" s="279" t="e">
        <f t="shared" si="2"/>
        <v>#VALUE!</v>
      </c>
    </row>
    <row r="28" spans="2:9" s="300" customFormat="1" ht="22" x14ac:dyDescent="0.25">
      <c r="B28" s="305">
        <f>'B. No normalisation amplicon'!C51</f>
        <v>0</v>
      </c>
      <c r="C28" s="302">
        <f>'B. No normalisation amplicon'!D51</f>
        <v>0</v>
      </c>
      <c r="D28" s="303">
        <f t="shared" si="0"/>
        <v>0</v>
      </c>
      <c r="E28" s="304" t="str">
        <f t="shared" si="3"/>
        <v/>
      </c>
      <c r="F28" s="304" t="str">
        <f t="shared" si="4"/>
        <v/>
      </c>
      <c r="G28" s="299" t="str">
        <f t="shared" si="5"/>
        <v>Use neat DNA&gt;&gt;&gt;</v>
      </c>
      <c r="H28" s="279" t="e">
        <f t="shared" si="1"/>
        <v>#VALUE!</v>
      </c>
      <c r="I28" s="279" t="e">
        <f t="shared" si="2"/>
        <v>#VALUE!</v>
      </c>
    </row>
    <row r="29" spans="2:9" s="300" customFormat="1" ht="22" x14ac:dyDescent="0.25">
      <c r="B29" s="305">
        <f>'B. No normalisation amplicon'!C52</f>
        <v>0</v>
      </c>
      <c r="C29" s="302">
        <f>'B. No normalisation amplicon'!D52</f>
        <v>0</v>
      </c>
      <c r="D29" s="303">
        <f t="shared" si="0"/>
        <v>0</v>
      </c>
      <c r="E29" s="304" t="str">
        <f t="shared" si="3"/>
        <v/>
      </c>
      <c r="F29" s="304" t="str">
        <f t="shared" si="4"/>
        <v/>
      </c>
      <c r="G29" s="299" t="str">
        <f t="shared" si="5"/>
        <v>Use neat DNA&gt;&gt;&gt;</v>
      </c>
      <c r="H29" s="279" t="e">
        <f t="shared" si="1"/>
        <v>#VALUE!</v>
      </c>
      <c r="I29" s="279" t="e">
        <f t="shared" si="2"/>
        <v>#VALUE!</v>
      </c>
    </row>
    <row r="30" spans="2:9" s="300" customFormat="1" ht="22" x14ac:dyDescent="0.25">
      <c r="B30" s="305">
        <f>'B. No normalisation amplicon'!C53</f>
        <v>0</v>
      </c>
      <c r="C30" s="302">
        <f>'B. No normalisation amplicon'!D53</f>
        <v>0</v>
      </c>
      <c r="D30" s="303">
        <f t="shared" si="0"/>
        <v>0</v>
      </c>
      <c r="E30" s="304" t="str">
        <f t="shared" si="3"/>
        <v/>
      </c>
      <c r="F30" s="304" t="str">
        <f>IFERROR(5-E30,"")</f>
        <v/>
      </c>
      <c r="G30" s="299" t="str">
        <f t="shared" si="5"/>
        <v>Use neat DNA&gt;&gt;&gt;</v>
      </c>
      <c r="H30" s="279" t="e">
        <f t="shared" si="1"/>
        <v>#VALUE!</v>
      </c>
      <c r="I30" s="279" t="e">
        <f t="shared" si="2"/>
        <v>#VALUE!</v>
      </c>
    </row>
    <row r="31" spans="2:9" s="300" customFormat="1" ht="22" x14ac:dyDescent="0.25">
      <c r="B31" s="305">
        <f>'B. No normalisation amplicon'!C54</f>
        <v>0</v>
      </c>
      <c r="C31" s="302">
        <f>'B. No normalisation amplicon'!D54</f>
        <v>0</v>
      </c>
      <c r="D31" s="303">
        <f t="shared" si="0"/>
        <v>0</v>
      </c>
      <c r="E31" s="304" t="str">
        <f t="shared" si="3"/>
        <v/>
      </c>
      <c r="F31" s="304" t="str">
        <f t="shared" si="4"/>
        <v/>
      </c>
      <c r="G31" s="299" t="str">
        <f t="shared" si="5"/>
        <v>Use neat DNA&gt;&gt;&gt;</v>
      </c>
      <c r="H31" s="279" t="e">
        <f t="shared" si="1"/>
        <v>#VALUE!</v>
      </c>
      <c r="I31" s="279" t="e">
        <f t="shared" si="2"/>
        <v>#VALUE!</v>
      </c>
    </row>
    <row r="32" spans="2:9" s="300" customFormat="1" ht="22" x14ac:dyDescent="0.25">
      <c r="B32" s="305">
        <f>'B. No normalisation amplicon'!C55</f>
        <v>0</v>
      </c>
      <c r="C32" s="302">
        <f>'B. No normalisation amplicon'!D55</f>
        <v>0</v>
      </c>
      <c r="D32" s="303">
        <f t="shared" si="0"/>
        <v>0</v>
      </c>
      <c r="E32" s="304" t="str">
        <f t="shared" si="3"/>
        <v/>
      </c>
      <c r="F32" s="304" t="str">
        <f t="shared" si="4"/>
        <v/>
      </c>
      <c r="G32" s="299" t="str">
        <f t="shared" si="5"/>
        <v>Use neat DNA&gt;&gt;&gt;</v>
      </c>
      <c r="H32" s="279" t="e">
        <f t="shared" si="1"/>
        <v>#VALUE!</v>
      </c>
      <c r="I32" s="279" t="e">
        <f t="shared" si="2"/>
        <v>#VALUE!</v>
      </c>
    </row>
    <row r="33" spans="1:24" s="300" customFormat="1" ht="22" x14ac:dyDescent="0.25">
      <c r="B33" s="305">
        <f>'B. No normalisation amplicon'!C56</f>
        <v>0</v>
      </c>
      <c r="C33" s="302">
        <f>'B. No normalisation amplicon'!D56</f>
        <v>0</v>
      </c>
      <c r="D33" s="303">
        <f t="shared" si="0"/>
        <v>0</v>
      </c>
      <c r="E33" s="304" t="str">
        <f t="shared" si="3"/>
        <v/>
      </c>
      <c r="F33" s="304" t="str">
        <f t="shared" si="4"/>
        <v/>
      </c>
      <c r="G33" s="299" t="str">
        <f t="shared" si="5"/>
        <v>Use neat DNA&gt;&gt;&gt;</v>
      </c>
      <c r="H33" s="279" t="e">
        <f t="shared" si="1"/>
        <v>#VALUE!</v>
      </c>
      <c r="I33" s="279" t="e">
        <f t="shared" si="2"/>
        <v>#VALUE!</v>
      </c>
    </row>
    <row r="34" spans="1:24" s="300" customFormat="1" ht="22" x14ac:dyDescent="0.25">
      <c r="B34" s="305">
        <f>'B. No normalisation amplicon'!C57</f>
        <v>0</v>
      </c>
      <c r="C34" s="302">
        <f>'B. No normalisation amplicon'!D57</f>
        <v>0</v>
      </c>
      <c r="D34" s="303">
        <f t="shared" si="0"/>
        <v>0</v>
      </c>
      <c r="E34" s="304" t="str">
        <f>IFERROR(200/D34,"")</f>
        <v/>
      </c>
      <c r="F34" s="304" t="str">
        <f t="shared" si="4"/>
        <v/>
      </c>
      <c r="G34" s="299" t="str">
        <f t="shared" si="5"/>
        <v>Use neat DNA&gt;&gt;&gt;</v>
      </c>
      <c r="H34" s="279" t="e">
        <f t="shared" si="1"/>
        <v>#VALUE!</v>
      </c>
      <c r="I34" s="279" t="e">
        <f t="shared" si="2"/>
        <v>#VALUE!</v>
      </c>
    </row>
    <row r="35" spans="1:24" s="300" customFormat="1" ht="22" x14ac:dyDescent="0.25">
      <c r="B35" s="305">
        <f>'B. No normalisation amplicon'!C58</f>
        <v>0</v>
      </c>
      <c r="C35" s="302">
        <f>'B. No normalisation amplicon'!D58</f>
        <v>0</v>
      </c>
      <c r="D35" s="303">
        <f t="shared" si="0"/>
        <v>0</v>
      </c>
      <c r="E35" s="304" t="str">
        <f t="shared" si="3"/>
        <v/>
      </c>
      <c r="F35" s="304" t="str">
        <f t="shared" si="4"/>
        <v/>
      </c>
      <c r="G35" s="299" t="str">
        <f t="shared" si="5"/>
        <v>Use neat DNA&gt;&gt;&gt;</v>
      </c>
      <c r="H35" s="279" t="e">
        <f t="shared" si="1"/>
        <v>#VALUE!</v>
      </c>
      <c r="I35" s="279" t="e">
        <f t="shared" si="2"/>
        <v>#VALUE!</v>
      </c>
    </row>
    <row r="36" spans="1:24" s="300" customFormat="1" ht="22" x14ac:dyDescent="0.25">
      <c r="B36" s="305">
        <f>'B. No normalisation amplicon'!C59</f>
        <v>0</v>
      </c>
      <c r="C36" s="302">
        <f>'B. No normalisation amplicon'!D59</f>
        <v>0</v>
      </c>
      <c r="D36" s="303">
        <f t="shared" si="0"/>
        <v>0</v>
      </c>
      <c r="E36" s="304" t="str">
        <f t="shared" si="3"/>
        <v/>
      </c>
      <c r="F36" s="304" t="str">
        <f t="shared" si="4"/>
        <v/>
      </c>
      <c r="G36" s="299" t="str">
        <f t="shared" si="5"/>
        <v>Use neat DNA&gt;&gt;&gt;</v>
      </c>
      <c r="H36" s="279" t="e">
        <f t="shared" si="1"/>
        <v>#VALUE!</v>
      </c>
      <c r="I36" s="279" t="e">
        <f t="shared" si="2"/>
        <v>#VALUE!</v>
      </c>
    </row>
    <row r="37" spans="1:24" s="300" customFormat="1" ht="22" x14ac:dyDescent="0.25">
      <c r="B37" s="305">
        <f>'B. No normalisation amplicon'!C60</f>
        <v>0</v>
      </c>
      <c r="C37" s="302">
        <f>'B. No normalisation amplicon'!D60</f>
        <v>0</v>
      </c>
      <c r="D37" s="303">
        <f t="shared" si="0"/>
        <v>0</v>
      </c>
      <c r="E37" s="304" t="str">
        <f t="shared" si="3"/>
        <v/>
      </c>
      <c r="F37" s="304" t="str">
        <f t="shared" si="4"/>
        <v/>
      </c>
      <c r="G37" s="299" t="str">
        <f t="shared" si="5"/>
        <v>Use neat DNA&gt;&gt;&gt;</v>
      </c>
      <c r="H37" s="279" t="e">
        <f t="shared" si="1"/>
        <v>#VALUE!</v>
      </c>
      <c r="I37" s="279" t="e">
        <f t="shared" si="2"/>
        <v>#VALUE!</v>
      </c>
    </row>
    <row r="38" spans="1:24" s="300" customFormat="1" ht="22" x14ac:dyDescent="0.25">
      <c r="B38" s="305">
        <f>'B. No normalisation amplicon'!C61</f>
        <v>0</v>
      </c>
      <c r="C38" s="302">
        <f>'B. No normalisation amplicon'!D61</f>
        <v>0</v>
      </c>
      <c r="D38" s="303">
        <f t="shared" si="0"/>
        <v>0</v>
      </c>
      <c r="E38" s="304" t="str">
        <f t="shared" si="3"/>
        <v/>
      </c>
      <c r="F38" s="304" t="str">
        <f t="shared" si="4"/>
        <v/>
      </c>
      <c r="G38" s="299" t="str">
        <f t="shared" si="5"/>
        <v>Use neat DNA&gt;&gt;&gt;</v>
      </c>
      <c r="H38" s="279" t="e">
        <f t="shared" si="1"/>
        <v>#VALUE!</v>
      </c>
      <c r="I38" s="279" t="e">
        <f t="shared" si="2"/>
        <v>#VALUE!</v>
      </c>
    </row>
    <row r="39" spans="1:24" s="279" customFormat="1" x14ac:dyDescent="0.25">
      <c r="A39" s="276"/>
      <c r="F39" s="278"/>
    </row>
    <row r="40" spans="1:24" s="279" customFormat="1" x14ac:dyDescent="0.25">
      <c r="A40" s="276"/>
      <c r="C40" s="306"/>
      <c r="J40" s="277"/>
      <c r="K40" s="278"/>
      <c r="L40" s="278"/>
      <c r="M40" s="292"/>
      <c r="N40" s="293"/>
      <c r="P40" s="307"/>
      <c r="Q40" s="300"/>
    </row>
    <row r="41" spans="1:24" s="279" customFormat="1" x14ac:dyDescent="0.25">
      <c r="A41" s="276"/>
      <c r="J41" s="277"/>
      <c r="K41" s="278"/>
      <c r="L41" s="278"/>
      <c r="M41" s="292"/>
      <c r="N41" s="293"/>
      <c r="P41" s="307"/>
      <c r="Q41" s="300"/>
    </row>
    <row r="42" spans="1:24" s="279" customFormat="1" x14ac:dyDescent="0.25">
      <c r="A42" s="276"/>
      <c r="Q42" s="277"/>
      <c r="R42" s="278"/>
      <c r="S42" s="278"/>
      <c r="T42" s="292"/>
      <c r="U42" s="293"/>
      <c r="W42" s="307"/>
      <c r="X42" s="300"/>
    </row>
    <row r="43" spans="1:24" s="279" customFormat="1" x14ac:dyDescent="0.25">
      <c r="A43" s="276"/>
      <c r="Q43" s="277"/>
      <c r="R43" s="278"/>
      <c r="S43" s="278"/>
      <c r="T43" s="292"/>
      <c r="U43" s="293"/>
      <c r="W43" s="307"/>
      <c r="X43" s="300"/>
    </row>
    <row r="44" spans="1:24" s="279" customFormat="1" x14ac:dyDescent="0.25">
      <c r="A44" s="276"/>
      <c r="Q44" s="300"/>
      <c r="R44" s="278"/>
      <c r="S44" s="278"/>
      <c r="T44" s="292"/>
      <c r="U44" s="293"/>
      <c r="W44" s="307"/>
      <c r="X44" s="300"/>
    </row>
    <row r="45" spans="1:24" s="279" customFormat="1" x14ac:dyDescent="0.25">
      <c r="A45" s="276"/>
      <c r="Q45" s="300"/>
      <c r="R45" s="278"/>
      <c r="S45" s="278"/>
      <c r="T45" s="292"/>
      <c r="U45" s="293"/>
      <c r="W45" s="307"/>
      <c r="X45" s="300"/>
    </row>
    <row r="46" spans="1:24" s="279" customFormat="1" x14ac:dyDescent="0.25">
      <c r="A46" s="276"/>
      <c r="R46" s="278"/>
      <c r="S46" s="278"/>
      <c r="T46" s="292"/>
      <c r="U46" s="293"/>
      <c r="W46" s="307"/>
      <c r="X46" s="300"/>
    </row>
    <row r="47" spans="1:24" s="279" customFormat="1" x14ac:dyDescent="0.25">
      <c r="A47" s="276"/>
      <c r="D47" s="308"/>
      <c r="Q47" s="309"/>
      <c r="S47" s="278"/>
      <c r="T47" s="292"/>
      <c r="U47" s="293"/>
      <c r="W47" s="307"/>
      <c r="X47" s="300"/>
    </row>
    <row r="48" spans="1:24" s="279" customFormat="1" x14ac:dyDescent="0.25">
      <c r="A48" s="276"/>
      <c r="D48" s="300"/>
      <c r="E48" s="308"/>
      <c r="Q48" s="309"/>
      <c r="S48" s="278"/>
      <c r="T48" s="292"/>
      <c r="U48" s="293"/>
      <c r="W48" s="307"/>
      <c r="X48" s="300"/>
    </row>
    <row r="49" spans="1:24" s="279" customFormat="1" x14ac:dyDescent="0.25">
      <c r="A49" s="276"/>
      <c r="D49" s="300"/>
      <c r="E49" s="308"/>
      <c r="Q49" s="309"/>
      <c r="S49" s="278"/>
      <c r="T49" s="292"/>
      <c r="U49" s="293"/>
      <c r="W49" s="307"/>
      <c r="X49" s="300"/>
    </row>
    <row r="50" spans="1:24" s="279" customFormat="1" x14ac:dyDescent="0.25">
      <c r="A50" s="276"/>
      <c r="E50" s="308"/>
      <c r="Q50" s="309"/>
      <c r="S50" s="278"/>
      <c r="T50" s="292"/>
      <c r="U50" s="293"/>
      <c r="W50" s="307"/>
      <c r="X50" s="300"/>
    </row>
    <row r="51" spans="1:24" s="279" customFormat="1" x14ac:dyDescent="0.25">
      <c r="A51" s="276"/>
      <c r="C51" s="296"/>
      <c r="D51" s="296"/>
      <c r="E51" s="296"/>
      <c r="F51" s="296"/>
      <c r="G51" s="296"/>
      <c r="Q51" s="309"/>
      <c r="S51" s="278"/>
      <c r="T51" s="292"/>
      <c r="U51" s="293"/>
      <c r="W51" s="307"/>
      <c r="X51" s="300"/>
    </row>
    <row r="52" spans="1:24" x14ac:dyDescent="0.25">
      <c r="A52" s="310"/>
      <c r="C52" s="269"/>
      <c r="D52" s="269"/>
      <c r="E52" s="269"/>
      <c r="F52" s="269"/>
      <c r="G52" s="269"/>
      <c r="H52" s="269"/>
    </row>
    <row r="53" spans="1:24" x14ac:dyDescent="0.25">
      <c r="H53" s="269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49" orientation="landscape" horizontalDpi="0" verticalDpi="0" copies="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38"/>
  <sheetViews>
    <sheetView topLeftCell="A69" zoomScale="139" zoomScaleNormal="139" workbookViewId="0">
      <selection activeCell="D80" sqref="D80"/>
    </sheetView>
  </sheetViews>
  <sheetFormatPr baseColWidth="10" defaultColWidth="11.5" defaultRowHeight="15" x14ac:dyDescent="0.2"/>
  <cols>
    <col min="1" max="2" width="11.5" style="29"/>
    <col min="3" max="3" width="14.33203125" style="29" customWidth="1"/>
    <col min="4" max="4" width="11.5" style="29"/>
    <col min="5" max="5" width="12" style="29" customWidth="1"/>
    <col min="6" max="7" width="11.5" style="29"/>
    <col min="8" max="8" width="19.6640625" style="29" bestFit="1" customWidth="1"/>
    <col min="9" max="18" width="11.5" style="29"/>
    <col min="19" max="20" width="11.6640625" style="29" bestFit="1" customWidth="1"/>
    <col min="21" max="21" width="12.33203125" style="29" bestFit="1" customWidth="1"/>
    <col min="22" max="23" width="11.6640625" style="29" bestFit="1" customWidth="1"/>
    <col min="24" max="16384" width="11.5" style="29"/>
  </cols>
  <sheetData>
    <row r="1" spans="1:26" s="38" customFormat="1" ht="21" x14ac:dyDescent="0.25">
      <c r="A1" s="39" t="s">
        <v>219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26" s="38" customFormat="1" ht="21" x14ac:dyDescent="0.25">
      <c r="A2" s="41" t="s">
        <v>230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6" s="38" customFormat="1" ht="21" x14ac:dyDescent="0.25">
      <c r="A3" s="41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26" s="40" customFormat="1" ht="20" thickBot="1" x14ac:dyDescent="0.3">
      <c r="A4" s="162" t="s">
        <v>231</v>
      </c>
      <c r="B4" s="162"/>
      <c r="C4" s="162"/>
      <c r="D4" s="162"/>
      <c r="E4" s="162"/>
    </row>
    <row r="5" spans="1:26" s="40" customFormat="1" ht="20" thickBot="1" x14ac:dyDescent="0.3">
      <c r="A5" s="155">
        <v>6</v>
      </c>
      <c r="B5" s="156" t="s">
        <v>90</v>
      </c>
      <c r="C5" s="47"/>
      <c r="D5" s="174"/>
      <c r="E5" s="174"/>
      <c r="F5" s="174"/>
      <c r="G5" s="174"/>
      <c r="H5" s="174"/>
      <c r="I5" s="174"/>
      <c r="J5" s="174"/>
      <c r="K5" s="47"/>
      <c r="L5" s="43" t="s">
        <v>1</v>
      </c>
      <c r="M5" s="43"/>
      <c r="N5" s="43" t="s">
        <v>2</v>
      </c>
      <c r="O5" s="157"/>
      <c r="R5" s="48"/>
      <c r="T5" s="58"/>
      <c r="U5" s="58"/>
      <c r="V5" s="58"/>
      <c r="W5" s="58"/>
      <c r="X5" s="58"/>
      <c r="Y5" s="58"/>
    </row>
    <row r="6" spans="1:26" s="40" customFormat="1" ht="20" thickBot="1" x14ac:dyDescent="0.3">
      <c r="A6" s="61"/>
      <c r="B6" s="48"/>
      <c r="D6" s="58"/>
      <c r="E6" s="58"/>
      <c r="F6" s="58"/>
      <c r="G6" s="58"/>
      <c r="H6" s="58"/>
      <c r="I6" s="58"/>
      <c r="J6" s="58"/>
      <c r="L6" s="45"/>
      <c r="M6" s="45"/>
      <c r="N6" s="45"/>
      <c r="O6" s="62"/>
      <c r="R6" s="46"/>
      <c r="S6" s="46"/>
      <c r="T6" s="46"/>
      <c r="U6" s="46"/>
      <c r="V6" s="46"/>
      <c r="W6" s="175"/>
      <c r="X6" s="46"/>
      <c r="Y6" s="58"/>
    </row>
    <row r="7" spans="1:26" s="40" customFormat="1" ht="15.75" customHeight="1" x14ac:dyDescent="0.25">
      <c r="A7" s="63"/>
      <c r="B7" s="64" t="s">
        <v>164</v>
      </c>
      <c r="C7" s="110" t="s">
        <v>3</v>
      </c>
      <c r="D7" s="110"/>
      <c r="E7" s="110"/>
      <c r="F7" s="110"/>
      <c r="G7" s="110"/>
      <c r="H7" s="110"/>
      <c r="I7" s="110"/>
      <c r="J7" s="111"/>
      <c r="N7" s="163"/>
      <c r="O7" s="62"/>
      <c r="R7" s="65"/>
      <c r="S7" s="66"/>
      <c r="T7" s="66"/>
      <c r="U7" s="66"/>
      <c r="V7" s="176"/>
      <c r="W7" s="176"/>
      <c r="X7" s="65"/>
      <c r="Y7" s="176"/>
    </row>
    <row r="8" spans="1:26" s="40" customFormat="1" ht="19" x14ac:dyDescent="0.25">
      <c r="A8" s="63"/>
      <c r="B8" s="67"/>
      <c r="D8" s="68" t="s">
        <v>4</v>
      </c>
      <c r="H8" s="68" t="s">
        <v>248</v>
      </c>
      <c r="I8" s="202" t="s">
        <v>249</v>
      </c>
      <c r="J8" s="69"/>
      <c r="N8" s="164"/>
      <c r="O8" s="62"/>
      <c r="S8" s="49"/>
      <c r="T8" s="49"/>
      <c r="U8" s="49"/>
      <c r="V8" s="177"/>
      <c r="W8" s="178"/>
      <c r="Y8" s="178"/>
    </row>
    <row r="9" spans="1:26" s="40" customFormat="1" ht="19" x14ac:dyDescent="0.25">
      <c r="A9" s="63"/>
      <c r="B9" s="67"/>
      <c r="D9" s="40" t="s">
        <v>153</v>
      </c>
      <c r="H9" s="71">
        <v>3.5</v>
      </c>
      <c r="I9" s="204">
        <f>H9*('A. Setup &amp; samples'!$B$4*1.1)</f>
        <v>19.25</v>
      </c>
      <c r="J9" s="69"/>
      <c r="N9" s="164"/>
      <c r="O9" s="62"/>
      <c r="S9" s="49"/>
      <c r="T9" s="49"/>
      <c r="U9" s="49"/>
      <c r="V9" s="177"/>
      <c r="W9" s="178"/>
      <c r="Y9" s="178"/>
    </row>
    <row r="10" spans="1:26" s="40" customFormat="1" ht="19" x14ac:dyDescent="0.25">
      <c r="A10" s="63"/>
      <c r="B10" s="70"/>
      <c r="D10" s="50" t="s">
        <v>86</v>
      </c>
      <c r="H10" s="107">
        <v>1</v>
      </c>
      <c r="I10" s="204">
        <f>H10*('A. Setup &amp; samples'!$B$4*1.1)</f>
        <v>5.5</v>
      </c>
      <c r="J10" s="69"/>
      <c r="N10" s="164"/>
      <c r="O10" s="62"/>
      <c r="S10" s="49"/>
      <c r="T10" s="49"/>
      <c r="U10" s="49"/>
      <c r="V10" s="177"/>
      <c r="W10" s="178"/>
      <c r="Y10" s="179"/>
      <c r="Z10" s="71"/>
    </row>
    <row r="11" spans="1:26" s="40" customFormat="1" ht="19" x14ac:dyDescent="0.25">
      <c r="A11" s="63"/>
      <c r="B11" s="59"/>
      <c r="D11" s="50" t="s">
        <v>87</v>
      </c>
      <c r="H11" s="49">
        <v>0.5</v>
      </c>
      <c r="I11" s="204">
        <f>H11*('A. Setup &amp; samples'!$B$4*1.1)</f>
        <v>2.75</v>
      </c>
      <c r="J11" s="69"/>
      <c r="N11" s="164"/>
      <c r="O11" s="62"/>
      <c r="S11" s="49"/>
      <c r="T11" s="49"/>
      <c r="U11" s="49"/>
      <c r="V11" s="177"/>
      <c r="W11" s="178"/>
      <c r="Y11" s="179"/>
      <c r="Z11" s="71"/>
    </row>
    <row r="12" spans="1:26" s="40" customFormat="1" ht="19" x14ac:dyDescent="0.25">
      <c r="A12" s="63"/>
      <c r="B12" s="64"/>
      <c r="C12" s="72"/>
      <c r="D12" s="73"/>
      <c r="E12" s="72"/>
      <c r="F12" s="72"/>
      <c r="G12" s="72"/>
      <c r="H12" s="110"/>
      <c r="I12" s="72"/>
      <c r="J12" s="74"/>
      <c r="N12" s="164"/>
      <c r="O12" s="62"/>
      <c r="S12" s="49"/>
      <c r="T12" s="49"/>
      <c r="U12" s="49"/>
      <c r="V12" s="177"/>
      <c r="W12" s="178"/>
      <c r="Y12" s="179"/>
      <c r="Z12" s="71"/>
    </row>
    <row r="13" spans="1:26" s="40" customFormat="1" ht="19" x14ac:dyDescent="0.25">
      <c r="A13" s="63"/>
      <c r="B13" s="75" t="s">
        <v>9</v>
      </c>
      <c r="C13" s="76" t="s">
        <v>190</v>
      </c>
      <c r="D13" s="76"/>
      <c r="E13" s="76"/>
      <c r="F13" s="76"/>
      <c r="G13" s="76"/>
      <c r="H13" s="76"/>
      <c r="I13" s="76"/>
      <c r="J13" s="77"/>
      <c r="N13" s="164"/>
      <c r="O13" s="62"/>
      <c r="S13" s="49"/>
      <c r="T13" s="49"/>
      <c r="U13" s="49"/>
      <c r="V13" s="177"/>
      <c r="W13" s="178"/>
      <c r="Y13" s="179"/>
      <c r="Z13" s="71"/>
    </row>
    <row r="14" spans="1:26" s="40" customFormat="1" ht="19" x14ac:dyDescent="0.25">
      <c r="A14" s="63"/>
      <c r="B14" s="59"/>
      <c r="C14" s="160" t="s">
        <v>232</v>
      </c>
      <c r="J14" s="69"/>
      <c r="N14" s="164"/>
      <c r="O14" s="62"/>
      <c r="S14" s="49"/>
      <c r="T14" s="49"/>
      <c r="U14" s="49"/>
      <c r="V14" s="177"/>
      <c r="W14" s="178"/>
      <c r="Y14" s="179"/>
      <c r="Z14" s="71"/>
    </row>
    <row r="15" spans="1:26" s="40" customFormat="1" ht="19" x14ac:dyDescent="0.25">
      <c r="A15" s="63"/>
      <c r="B15" s="75" t="s">
        <v>165</v>
      </c>
      <c r="C15" s="76" t="s">
        <v>19</v>
      </c>
      <c r="D15" s="76"/>
      <c r="E15" s="76"/>
      <c r="F15" s="76"/>
      <c r="G15" s="76"/>
      <c r="H15" s="76"/>
      <c r="I15" s="76"/>
      <c r="J15" s="77"/>
      <c r="N15" s="164"/>
      <c r="O15" s="62"/>
      <c r="T15" s="49"/>
      <c r="U15" s="49"/>
      <c r="V15" s="177"/>
      <c r="W15" s="178"/>
      <c r="Y15" s="179"/>
      <c r="Z15" s="71"/>
    </row>
    <row r="16" spans="1:26" s="40" customFormat="1" ht="19" x14ac:dyDescent="0.25">
      <c r="A16" s="63"/>
      <c r="B16" s="59"/>
      <c r="J16" s="69"/>
      <c r="N16" s="164"/>
      <c r="O16" s="62"/>
      <c r="S16" s="78"/>
      <c r="U16" s="49"/>
      <c r="V16" s="177"/>
      <c r="W16" s="178"/>
      <c r="Y16" s="179"/>
      <c r="Z16" s="71"/>
    </row>
    <row r="17" spans="1:26" s="40" customFormat="1" ht="19" x14ac:dyDescent="0.25">
      <c r="A17" s="63"/>
      <c r="B17" s="64" t="s">
        <v>10</v>
      </c>
      <c r="C17" s="72" t="s">
        <v>113</v>
      </c>
      <c r="D17" s="72"/>
      <c r="E17" s="79"/>
      <c r="F17" s="72"/>
      <c r="G17" s="72"/>
      <c r="H17" s="72"/>
      <c r="I17" s="72"/>
      <c r="J17" s="74"/>
      <c r="N17" s="164"/>
      <c r="O17" s="62"/>
      <c r="S17" s="78"/>
      <c r="U17" s="49"/>
      <c r="V17" s="177"/>
      <c r="W17" s="178"/>
      <c r="Y17" s="179"/>
      <c r="Z17" s="71"/>
    </row>
    <row r="18" spans="1:26" s="40" customFormat="1" ht="19" x14ac:dyDescent="0.25">
      <c r="A18" s="63"/>
      <c r="B18" s="59"/>
      <c r="D18" s="40" t="s">
        <v>222</v>
      </c>
      <c r="E18" s="71" t="s">
        <v>262</v>
      </c>
      <c r="F18" s="80"/>
      <c r="J18" s="69"/>
      <c r="N18" s="164"/>
      <c r="O18" s="62"/>
      <c r="S18" s="78"/>
      <c r="U18" s="49"/>
      <c r="V18" s="177"/>
      <c r="W18" s="178"/>
      <c r="Y18" s="179"/>
      <c r="Z18" s="71"/>
    </row>
    <row r="19" spans="1:26" s="40" customFormat="1" ht="19" x14ac:dyDescent="0.25">
      <c r="A19" s="63"/>
      <c r="B19" s="59"/>
      <c r="D19" s="40" t="s">
        <v>223</v>
      </c>
      <c r="E19" s="71" t="s">
        <v>262</v>
      </c>
      <c r="F19" s="80"/>
      <c r="J19" s="69"/>
      <c r="N19" s="164"/>
      <c r="O19" s="62"/>
      <c r="S19" s="78"/>
      <c r="U19" s="49"/>
      <c r="V19" s="177"/>
      <c r="W19" s="178"/>
      <c r="Y19" s="179"/>
      <c r="Z19" s="71"/>
    </row>
    <row r="20" spans="1:26" s="40" customFormat="1" ht="20" thickBot="1" x14ac:dyDescent="0.3">
      <c r="A20" s="63"/>
      <c r="B20" s="81"/>
      <c r="C20" s="82"/>
      <c r="D20" s="82" t="s">
        <v>5</v>
      </c>
      <c r="E20" s="82" t="s">
        <v>157</v>
      </c>
      <c r="F20" s="83"/>
      <c r="G20" s="82"/>
      <c r="H20" s="82"/>
      <c r="I20" s="82"/>
      <c r="J20" s="84"/>
      <c r="N20" s="165"/>
      <c r="O20" s="62"/>
      <c r="S20" s="78"/>
      <c r="U20" s="49"/>
      <c r="V20" s="177"/>
      <c r="W20" s="178"/>
      <c r="Y20" s="179"/>
      <c r="Z20" s="71"/>
    </row>
    <row r="21" spans="1:26" s="40" customFormat="1" ht="20" thickBot="1" x14ac:dyDescent="0.3">
      <c r="A21" s="85"/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86"/>
      <c r="S21" s="78"/>
      <c r="U21" s="49"/>
      <c r="V21" s="177"/>
      <c r="W21" s="178"/>
      <c r="Y21" s="71"/>
      <c r="Z21" s="71"/>
    </row>
    <row r="22" spans="1:26" s="40" customFormat="1" ht="20" thickBot="1" x14ac:dyDescent="0.3">
      <c r="A22" s="155">
        <v>7</v>
      </c>
      <c r="B22" s="156" t="s">
        <v>84</v>
      </c>
      <c r="C22" s="43"/>
      <c r="D22" s="47"/>
      <c r="E22" s="47"/>
      <c r="F22" s="47"/>
      <c r="G22" s="47"/>
      <c r="H22" s="47"/>
      <c r="I22" s="47"/>
      <c r="J22" s="47"/>
      <c r="K22" s="47"/>
      <c r="L22" s="43" t="s">
        <v>1</v>
      </c>
      <c r="M22" s="43"/>
      <c r="N22" s="158" t="s">
        <v>2</v>
      </c>
      <c r="O22" s="157"/>
      <c r="S22" s="78"/>
      <c r="U22" s="49"/>
      <c r="V22" s="177"/>
      <c r="W22" s="178"/>
      <c r="Y22" s="71"/>
      <c r="Z22" s="71"/>
    </row>
    <row r="23" spans="1:26" s="40" customFormat="1" ht="20" thickBot="1" x14ac:dyDescent="0.3">
      <c r="A23" s="61"/>
      <c r="B23" s="48"/>
      <c r="C23" s="45"/>
      <c r="L23" s="45"/>
      <c r="M23" s="45"/>
      <c r="N23" s="87"/>
      <c r="O23" s="62"/>
      <c r="S23" s="78"/>
      <c r="U23" s="49"/>
      <c r="V23" s="177"/>
      <c r="W23" s="178"/>
      <c r="Y23" s="71"/>
      <c r="Z23" s="71"/>
    </row>
    <row r="24" spans="1:26" s="40" customFormat="1" ht="19" x14ac:dyDescent="0.25">
      <c r="B24" s="88">
        <v>7.1</v>
      </c>
      <c r="C24" s="205" t="s">
        <v>252</v>
      </c>
      <c r="D24" s="72"/>
      <c r="E24" s="72"/>
      <c r="F24" s="205"/>
      <c r="G24" s="72"/>
      <c r="H24" s="72"/>
      <c r="I24" s="72"/>
      <c r="J24" s="74"/>
      <c r="N24" s="166"/>
      <c r="S24" s="78"/>
      <c r="U24" s="49"/>
      <c r="V24" s="177"/>
      <c r="W24" s="178"/>
      <c r="Y24" s="71"/>
      <c r="Z24" s="71"/>
    </row>
    <row r="25" spans="1:26" s="40" customFormat="1" ht="19" x14ac:dyDescent="0.25">
      <c r="A25" s="61"/>
      <c r="B25" s="59"/>
      <c r="C25" s="57" t="s">
        <v>133</v>
      </c>
      <c r="D25" s="48"/>
      <c r="E25" s="48"/>
      <c r="F25" s="48"/>
      <c r="J25" s="69"/>
      <c r="L25" s="45"/>
      <c r="M25" s="45"/>
      <c r="N25" s="167"/>
      <c r="O25" s="62"/>
      <c r="Y25" s="71"/>
      <c r="Z25" s="71"/>
    </row>
    <row r="26" spans="1:26" s="40" customFormat="1" ht="19" x14ac:dyDescent="0.25">
      <c r="A26" s="61"/>
      <c r="B26" s="59" t="s">
        <v>118</v>
      </c>
      <c r="C26" s="48"/>
      <c r="D26" s="48"/>
      <c r="E26" s="48"/>
      <c r="F26" s="48"/>
      <c r="J26" s="69"/>
      <c r="L26" s="45"/>
      <c r="M26" s="45"/>
      <c r="N26" s="167"/>
      <c r="O26" s="62"/>
      <c r="Y26" s="71"/>
      <c r="Z26" s="71"/>
    </row>
    <row r="27" spans="1:26" s="40" customFormat="1" ht="19" x14ac:dyDescent="0.25">
      <c r="A27" s="61"/>
      <c r="B27" s="59"/>
      <c r="C27" s="89" t="s">
        <v>115</v>
      </c>
      <c r="D27" s="89" t="s">
        <v>116</v>
      </c>
      <c r="E27" s="89" t="s">
        <v>117</v>
      </c>
      <c r="F27" s="180"/>
      <c r="J27" s="69"/>
      <c r="L27" s="45"/>
      <c r="M27" s="45"/>
      <c r="N27" s="167"/>
      <c r="O27" s="62"/>
      <c r="Y27" s="71"/>
      <c r="Z27" s="71"/>
    </row>
    <row r="28" spans="1:26" s="40" customFormat="1" ht="19" x14ac:dyDescent="0.25">
      <c r="A28" s="61"/>
      <c r="B28" s="59"/>
      <c r="C28" s="90"/>
      <c r="D28" s="91"/>
      <c r="E28" s="89"/>
      <c r="F28" s="180"/>
      <c r="J28" s="69"/>
      <c r="L28" s="45"/>
      <c r="M28" s="45"/>
      <c r="N28" s="167"/>
      <c r="O28" s="62"/>
      <c r="S28" s="78"/>
      <c r="T28" s="49"/>
      <c r="U28" s="49"/>
      <c r="V28" s="177"/>
      <c r="W28" s="178"/>
      <c r="Y28" s="71"/>
      <c r="Z28" s="71"/>
    </row>
    <row r="29" spans="1:26" s="40" customFormat="1" ht="19" x14ac:dyDescent="0.25">
      <c r="A29" s="61"/>
      <c r="B29" s="59"/>
      <c r="C29" s="92"/>
      <c r="D29" s="91"/>
      <c r="E29" s="89"/>
      <c r="F29" s="180"/>
      <c r="J29" s="69"/>
      <c r="L29" s="45"/>
      <c r="M29" s="45"/>
      <c r="N29" s="167"/>
      <c r="O29" s="62"/>
      <c r="S29" s="78"/>
      <c r="T29" s="49"/>
      <c r="U29" s="49"/>
      <c r="V29" s="177"/>
      <c r="W29" s="178"/>
      <c r="X29" s="71"/>
      <c r="Y29" s="71"/>
      <c r="Z29" s="71"/>
    </row>
    <row r="30" spans="1:26" s="40" customFormat="1" ht="19" x14ac:dyDescent="0.25">
      <c r="A30" s="61"/>
      <c r="B30" s="59"/>
      <c r="C30" s="92"/>
      <c r="D30" s="91"/>
      <c r="E30" s="89"/>
      <c r="F30" s="180"/>
      <c r="J30" s="69"/>
      <c r="L30" s="45"/>
      <c r="M30" s="45"/>
      <c r="N30" s="167"/>
      <c r="O30" s="62"/>
      <c r="S30" s="78"/>
      <c r="T30" s="49"/>
      <c r="U30" s="49"/>
      <c r="V30" s="177"/>
      <c r="W30" s="178"/>
      <c r="X30" s="71"/>
      <c r="Y30" s="71"/>
      <c r="Z30" s="71"/>
    </row>
    <row r="31" spans="1:26" s="40" customFormat="1" ht="19" x14ac:dyDescent="0.25">
      <c r="A31" s="61"/>
      <c r="B31" s="59"/>
      <c r="C31" s="92"/>
      <c r="D31" s="91"/>
      <c r="E31" s="89"/>
      <c r="F31" s="180"/>
      <c r="J31" s="69"/>
      <c r="L31" s="45"/>
      <c r="M31" s="45"/>
      <c r="N31" s="167"/>
      <c r="O31" s="62"/>
      <c r="S31" s="78"/>
      <c r="T31" s="49"/>
      <c r="U31" s="49"/>
      <c r="V31" s="177"/>
      <c r="W31" s="178"/>
    </row>
    <row r="32" spans="1:26" s="40" customFormat="1" ht="19" x14ac:dyDescent="0.25">
      <c r="A32" s="61"/>
      <c r="B32" s="59"/>
      <c r="C32" s="92"/>
      <c r="D32" s="91"/>
      <c r="E32" s="89"/>
      <c r="F32" s="180"/>
      <c r="J32" s="69"/>
      <c r="L32" s="45"/>
      <c r="M32" s="45"/>
      <c r="N32" s="167"/>
      <c r="O32" s="62"/>
      <c r="S32" s="78"/>
      <c r="T32" s="49"/>
      <c r="U32" s="49"/>
      <c r="V32" s="177"/>
      <c r="W32" s="178"/>
    </row>
    <row r="33" spans="1:23" s="40" customFormat="1" ht="19" x14ac:dyDescent="0.25">
      <c r="A33" s="61"/>
      <c r="B33" s="59"/>
      <c r="C33" s="92"/>
      <c r="D33" s="91"/>
      <c r="E33" s="89"/>
      <c r="F33" s="180"/>
      <c r="J33" s="69"/>
      <c r="L33" s="45"/>
      <c r="M33" s="45"/>
      <c r="N33" s="167"/>
      <c r="O33" s="62"/>
      <c r="S33" s="78"/>
      <c r="T33" s="49"/>
      <c r="U33" s="49"/>
      <c r="V33" s="177"/>
      <c r="W33" s="178"/>
    </row>
    <row r="34" spans="1:23" s="40" customFormat="1" ht="19" x14ac:dyDescent="0.25">
      <c r="A34" s="61"/>
      <c r="B34" s="59"/>
      <c r="C34" s="92"/>
      <c r="D34" s="91"/>
      <c r="E34" s="89"/>
      <c r="F34" s="180"/>
      <c r="J34" s="69"/>
      <c r="L34" s="45"/>
      <c r="M34" s="45"/>
      <c r="N34" s="167"/>
      <c r="O34" s="62"/>
      <c r="S34" s="78"/>
      <c r="T34" s="49"/>
      <c r="U34" s="49"/>
      <c r="V34" s="177"/>
      <c r="W34" s="178"/>
    </row>
    <row r="35" spans="1:23" s="40" customFormat="1" ht="20" thickBot="1" x14ac:dyDescent="0.3">
      <c r="A35" s="61"/>
      <c r="B35" s="59"/>
      <c r="C35" s="92"/>
      <c r="D35" s="91"/>
      <c r="E35" s="89"/>
      <c r="F35" s="180"/>
      <c r="J35" s="69"/>
      <c r="L35" s="45"/>
      <c r="M35" s="45"/>
      <c r="N35" s="168"/>
      <c r="O35" s="62"/>
      <c r="S35" s="78"/>
      <c r="T35" s="49"/>
      <c r="U35" s="49"/>
      <c r="V35" s="177"/>
      <c r="W35" s="178"/>
    </row>
    <row r="36" spans="1:23" s="40" customFormat="1" ht="19" x14ac:dyDescent="0.25">
      <c r="A36" s="61"/>
      <c r="B36" s="81"/>
      <c r="C36" s="93"/>
      <c r="D36" s="82"/>
      <c r="E36" s="82"/>
      <c r="F36" s="82"/>
      <c r="G36" s="82"/>
      <c r="H36" s="82"/>
      <c r="I36" s="82"/>
      <c r="J36" s="84"/>
      <c r="L36" s="45"/>
      <c r="M36" s="45"/>
      <c r="N36" s="87"/>
      <c r="O36" s="62"/>
      <c r="S36" s="78"/>
      <c r="U36" s="49"/>
      <c r="V36" s="177"/>
      <c r="W36" s="178"/>
    </row>
    <row r="37" spans="1:23" s="40" customFormat="1" ht="19" x14ac:dyDescent="0.25">
      <c r="A37" s="61"/>
      <c r="B37" s="48"/>
      <c r="C37" s="45"/>
      <c r="L37" s="45"/>
      <c r="M37" s="45"/>
      <c r="N37" s="87"/>
      <c r="O37" s="62"/>
      <c r="S37" s="78"/>
      <c r="U37" s="49"/>
      <c r="V37" s="177"/>
      <c r="W37" s="178"/>
    </row>
    <row r="38" spans="1:23" s="40" customFormat="1" ht="19" x14ac:dyDescent="0.25">
      <c r="A38" s="206"/>
      <c r="B38" s="207" t="s">
        <v>166</v>
      </c>
      <c r="C38" s="208" t="s">
        <v>253</v>
      </c>
      <c r="D38" s="208"/>
      <c r="E38" s="208"/>
      <c r="F38" s="208"/>
      <c r="G38" s="208"/>
      <c r="H38" s="208"/>
      <c r="I38" s="76"/>
      <c r="J38" s="77"/>
      <c r="L38" s="45"/>
      <c r="M38" s="45"/>
      <c r="N38" s="87"/>
      <c r="O38" s="62"/>
      <c r="S38" s="78"/>
      <c r="U38" s="49"/>
      <c r="V38" s="177"/>
      <c r="W38" s="178"/>
    </row>
    <row r="39" spans="1:23" s="40" customFormat="1" ht="19" x14ac:dyDescent="0.25">
      <c r="A39" s="206"/>
      <c r="B39" s="209"/>
      <c r="C39" s="42"/>
      <c r="D39" s="71"/>
      <c r="E39" s="71"/>
      <c r="F39" s="71"/>
      <c r="G39" s="71"/>
      <c r="H39" s="71"/>
      <c r="L39" s="45"/>
      <c r="M39" s="45"/>
      <c r="N39" s="87"/>
      <c r="O39" s="62"/>
      <c r="S39" s="78"/>
      <c r="U39" s="49"/>
      <c r="V39" s="177"/>
      <c r="W39" s="178"/>
    </row>
    <row r="40" spans="1:23" s="40" customFormat="1" ht="19" x14ac:dyDescent="0.25">
      <c r="A40" s="206"/>
      <c r="B40" s="210" t="s">
        <v>167</v>
      </c>
      <c r="C40" s="205" t="s">
        <v>154</v>
      </c>
      <c r="D40" s="205"/>
      <c r="E40" s="205"/>
      <c r="F40" s="205"/>
      <c r="G40" s="205"/>
      <c r="H40" s="205"/>
      <c r="I40" s="72"/>
      <c r="J40" s="74"/>
      <c r="L40" s="45"/>
      <c r="M40" s="45"/>
      <c r="N40" s="87"/>
      <c r="O40" s="62"/>
      <c r="S40" s="78"/>
      <c r="U40" s="49"/>
      <c r="V40" s="177"/>
      <c r="W40" s="178"/>
    </row>
    <row r="41" spans="1:23" s="40" customFormat="1" ht="19" x14ac:dyDescent="0.25">
      <c r="A41" s="206"/>
      <c r="B41" s="211"/>
      <c r="C41" s="71"/>
      <c r="D41" s="212" t="s">
        <v>4</v>
      </c>
      <c r="E41" s="71"/>
      <c r="F41" s="71"/>
      <c r="G41" s="71"/>
      <c r="H41" s="212" t="s">
        <v>248</v>
      </c>
      <c r="I41" s="202" t="s">
        <v>249</v>
      </c>
      <c r="J41" s="69"/>
      <c r="L41" s="45"/>
      <c r="M41" s="45"/>
      <c r="N41" s="87"/>
      <c r="O41" s="62"/>
      <c r="S41" s="78"/>
      <c r="U41" s="49"/>
      <c r="V41" s="177"/>
      <c r="W41" s="178"/>
    </row>
    <row r="42" spans="1:23" s="40" customFormat="1" ht="19" x14ac:dyDescent="0.25">
      <c r="A42" s="206"/>
      <c r="B42" s="211"/>
      <c r="C42" s="71"/>
      <c r="D42" s="215" t="s">
        <v>132</v>
      </c>
      <c r="E42" s="71"/>
      <c r="F42" s="71"/>
      <c r="G42" s="71"/>
      <c r="H42" s="107">
        <v>3</v>
      </c>
      <c r="I42" s="203">
        <f>H42*('A. Setup &amp; samples'!$B$4*1.1)</f>
        <v>16.5</v>
      </c>
      <c r="J42" s="69"/>
      <c r="M42" s="45"/>
      <c r="N42" s="87"/>
      <c r="O42" s="62"/>
      <c r="S42" s="78"/>
      <c r="U42" s="49"/>
      <c r="V42" s="177"/>
      <c r="W42" s="178"/>
    </row>
    <row r="43" spans="1:23" s="40" customFormat="1" ht="19" x14ac:dyDescent="0.25">
      <c r="A43" s="206"/>
      <c r="B43" s="211"/>
      <c r="C43" s="71"/>
      <c r="D43" s="71" t="s">
        <v>179</v>
      </c>
      <c r="E43" s="71"/>
      <c r="F43" s="71"/>
      <c r="G43" s="71"/>
      <c r="H43" s="71">
        <v>5</v>
      </c>
      <c r="I43" s="203">
        <f>H43*('A. Setup &amp; samples'!$B$4*1.1)</f>
        <v>27.5</v>
      </c>
      <c r="J43" s="69"/>
      <c r="L43" s="45"/>
      <c r="M43" s="45"/>
      <c r="N43" s="87"/>
      <c r="O43" s="62"/>
      <c r="S43" s="78"/>
      <c r="U43" s="49"/>
      <c r="V43" s="177"/>
      <c r="W43" s="178"/>
    </row>
    <row r="44" spans="1:23" s="40" customFormat="1" ht="19" x14ac:dyDescent="0.25">
      <c r="A44" s="206"/>
      <c r="B44" s="211"/>
      <c r="C44" s="71"/>
      <c r="D44" s="71" t="s">
        <v>18</v>
      </c>
      <c r="E44" s="71"/>
      <c r="F44" s="71"/>
      <c r="G44" s="71"/>
      <c r="H44" s="172">
        <f>SUM(H42:H43)</f>
        <v>8</v>
      </c>
      <c r="J44" s="69"/>
      <c r="L44" s="45"/>
      <c r="M44" s="45"/>
      <c r="N44" s="87"/>
      <c r="O44" s="62"/>
    </row>
    <row r="45" spans="1:23" s="40" customFormat="1" ht="16.5" customHeight="1" x14ac:dyDescent="0.25">
      <c r="A45" s="206"/>
      <c r="B45" s="213"/>
      <c r="C45" s="95"/>
      <c r="D45" s="95"/>
      <c r="E45" s="95"/>
      <c r="F45" s="95"/>
      <c r="G45" s="95"/>
      <c r="H45" s="95"/>
      <c r="I45" s="82"/>
      <c r="J45" s="84"/>
      <c r="L45" s="45"/>
      <c r="M45" s="45"/>
      <c r="N45" s="87"/>
      <c r="O45" s="62"/>
    </row>
    <row r="46" spans="1:23" s="40" customFormat="1" ht="19" x14ac:dyDescent="0.25">
      <c r="A46" s="214"/>
      <c r="B46" s="211" t="s">
        <v>111</v>
      </c>
      <c r="C46" s="71" t="s">
        <v>254</v>
      </c>
      <c r="D46" s="71"/>
      <c r="E46" s="71"/>
      <c r="F46" s="71"/>
      <c r="G46" s="71"/>
      <c r="H46" s="71"/>
      <c r="J46" s="69"/>
      <c r="K46" s="48"/>
      <c r="L46" s="48"/>
      <c r="N46" s="87"/>
      <c r="O46" s="62"/>
    </row>
    <row r="47" spans="1:23" s="40" customFormat="1" ht="19" x14ac:dyDescent="0.25">
      <c r="A47" s="214"/>
      <c r="B47" s="210" t="s">
        <v>112</v>
      </c>
      <c r="C47" s="205" t="s">
        <v>113</v>
      </c>
      <c r="D47" s="205"/>
      <c r="E47" s="205"/>
      <c r="F47" s="205"/>
      <c r="G47" s="205"/>
      <c r="H47" s="205"/>
      <c r="I47" s="72"/>
      <c r="J47" s="74"/>
      <c r="K47" s="48"/>
      <c r="L47" s="48"/>
      <c r="N47" s="87"/>
      <c r="O47" s="62"/>
    </row>
    <row r="48" spans="1:23" s="40" customFormat="1" ht="19" x14ac:dyDescent="0.25">
      <c r="A48" s="63"/>
      <c r="B48" s="59"/>
      <c r="D48" s="40" t="s">
        <v>222</v>
      </c>
      <c r="E48" s="71" t="s">
        <v>134</v>
      </c>
      <c r="F48" s="80"/>
      <c r="J48" s="69"/>
      <c r="K48" s="48"/>
      <c r="L48" s="48"/>
      <c r="N48" s="87"/>
      <c r="O48" s="62"/>
    </row>
    <row r="49" spans="1:15" s="40" customFormat="1" ht="19" x14ac:dyDescent="0.25">
      <c r="A49" s="63"/>
      <c r="B49" s="59"/>
      <c r="E49" s="71"/>
      <c r="F49" s="80"/>
      <c r="J49" s="69"/>
      <c r="K49" s="48"/>
      <c r="L49" s="48"/>
      <c r="N49" s="87"/>
      <c r="O49" s="62"/>
    </row>
    <row r="50" spans="1:15" s="40" customFormat="1" ht="19" x14ac:dyDescent="0.25">
      <c r="A50" s="63"/>
      <c r="B50" s="211" t="s">
        <v>263</v>
      </c>
      <c r="C50" s="71" t="s">
        <v>264</v>
      </c>
      <c r="D50" s="71"/>
      <c r="E50" s="71"/>
      <c r="F50" s="71"/>
      <c r="G50" s="71"/>
      <c r="H50" s="71"/>
      <c r="J50" s="69"/>
      <c r="K50" s="48"/>
      <c r="L50" s="48"/>
      <c r="N50" s="87"/>
      <c r="O50" s="62"/>
    </row>
    <row r="51" spans="1:15" s="40" customFormat="1" ht="19" x14ac:dyDescent="0.25">
      <c r="A51" s="63"/>
      <c r="B51" s="59"/>
      <c r="E51" s="71"/>
      <c r="F51" s="80"/>
      <c r="J51" s="69"/>
      <c r="K51" s="48"/>
      <c r="L51" s="48"/>
      <c r="N51" s="87"/>
      <c r="O51" s="62"/>
    </row>
    <row r="52" spans="1:15" s="40" customFormat="1" ht="19" x14ac:dyDescent="0.25">
      <c r="A52" s="63"/>
      <c r="B52" s="81" t="s">
        <v>266</v>
      </c>
      <c r="C52" s="82" t="s">
        <v>265</v>
      </c>
      <c r="D52" s="82"/>
      <c r="E52" s="82"/>
      <c r="F52" s="83"/>
      <c r="G52" s="82"/>
      <c r="H52" s="82"/>
      <c r="I52" s="82"/>
      <c r="J52" s="84"/>
      <c r="K52" s="48"/>
      <c r="L52" s="48"/>
      <c r="N52" s="87"/>
      <c r="O52" s="62"/>
    </row>
    <row r="53" spans="1:15" s="40" customFormat="1" ht="19" x14ac:dyDescent="0.25">
      <c r="A53" s="63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N53" s="87"/>
      <c r="O53" s="62"/>
    </row>
    <row r="54" spans="1:15" s="40" customFormat="1" ht="20" thickBot="1" x14ac:dyDescent="0.3">
      <c r="A54" s="63"/>
      <c r="B54" s="48"/>
      <c r="K54" s="48"/>
      <c r="L54" s="48"/>
      <c r="N54" s="87"/>
      <c r="O54" s="62"/>
    </row>
    <row r="55" spans="1:15" s="40" customFormat="1" ht="20" thickBot="1" x14ac:dyDescent="0.3">
      <c r="A55" s="159">
        <v>8</v>
      </c>
      <c r="B55" s="156" t="s">
        <v>163</v>
      </c>
      <c r="C55" s="43"/>
      <c r="D55" s="43"/>
      <c r="E55" s="44"/>
      <c r="F55" s="44"/>
      <c r="G55" s="44"/>
      <c r="H55" s="44"/>
      <c r="I55" s="44"/>
      <c r="J55" s="44"/>
      <c r="K55" s="152"/>
      <c r="L55" s="152"/>
      <c r="M55" s="44"/>
      <c r="N55" s="154"/>
      <c r="O55" s="153"/>
    </row>
    <row r="56" spans="1:15" s="40" customFormat="1" ht="19" x14ac:dyDescent="0.25">
      <c r="A56" s="96"/>
      <c r="B56" s="97"/>
      <c r="C56" s="98"/>
      <c r="D56" s="98"/>
      <c r="E56" s="99"/>
      <c r="F56" s="99"/>
      <c r="G56" s="99"/>
      <c r="H56" s="99"/>
      <c r="I56" s="99"/>
      <c r="J56" s="99"/>
      <c r="K56" s="181"/>
      <c r="L56" s="181"/>
      <c r="M56" s="99"/>
      <c r="N56" s="100"/>
      <c r="O56" s="101"/>
    </row>
    <row r="57" spans="1:15" s="40" customFormat="1" ht="19" x14ac:dyDescent="0.25">
      <c r="A57" s="63"/>
      <c r="B57" s="102">
        <v>8.1</v>
      </c>
      <c r="C57" s="60" t="s">
        <v>135</v>
      </c>
      <c r="D57" s="76"/>
      <c r="E57" s="76"/>
      <c r="F57" s="76"/>
      <c r="G57" s="76"/>
      <c r="H57" s="76"/>
      <c r="I57" s="76"/>
      <c r="J57" s="77"/>
      <c r="K57" s="48"/>
      <c r="L57" s="48"/>
      <c r="N57" s="87"/>
      <c r="O57" s="62"/>
    </row>
    <row r="58" spans="1:15" s="40" customFormat="1" ht="19" x14ac:dyDescent="0.25">
      <c r="A58" s="63"/>
      <c r="B58" s="102">
        <v>8.1999999999999993</v>
      </c>
      <c r="C58" s="82" t="s">
        <v>267</v>
      </c>
      <c r="D58" s="82"/>
      <c r="E58" s="82"/>
      <c r="F58" s="82"/>
      <c r="G58" s="82"/>
      <c r="H58" s="82"/>
      <c r="I58" s="82"/>
      <c r="J58" s="82"/>
      <c r="K58" s="48"/>
      <c r="L58" s="48"/>
      <c r="N58" s="87"/>
      <c r="O58" s="62"/>
    </row>
    <row r="59" spans="1:15" s="40" customFormat="1" ht="19" x14ac:dyDescent="0.25">
      <c r="A59" s="63"/>
      <c r="B59" s="102">
        <v>8.3000000000000007</v>
      </c>
      <c r="C59" s="76" t="s">
        <v>191</v>
      </c>
      <c r="D59" s="76"/>
      <c r="E59" s="76"/>
      <c r="F59" s="76"/>
      <c r="G59" s="76"/>
      <c r="H59" s="76"/>
      <c r="I59" s="76"/>
      <c r="J59" s="77"/>
      <c r="K59" s="48"/>
      <c r="L59" s="48"/>
      <c r="N59" s="87"/>
      <c r="O59" s="62"/>
    </row>
    <row r="60" spans="1:15" s="40" customFormat="1" ht="19" x14ac:dyDescent="0.25">
      <c r="A60" s="63"/>
      <c r="B60" s="103" t="s">
        <v>168</v>
      </c>
      <c r="C60" s="94" t="s">
        <v>192</v>
      </c>
      <c r="D60" s="94"/>
      <c r="E60" s="94"/>
      <c r="F60" s="94"/>
      <c r="G60" s="94"/>
      <c r="H60" s="94"/>
      <c r="I60" s="94"/>
      <c r="J60" s="169"/>
      <c r="K60" s="48"/>
      <c r="L60" s="48"/>
      <c r="N60" s="87"/>
      <c r="O60" s="62"/>
    </row>
    <row r="61" spans="1:15" s="40" customFormat="1" ht="19" x14ac:dyDescent="0.25">
      <c r="A61" s="63"/>
      <c r="B61" s="104" t="s">
        <v>169</v>
      </c>
      <c r="C61" s="94" t="s">
        <v>193</v>
      </c>
      <c r="D61" s="94"/>
      <c r="E61" s="94"/>
      <c r="F61" s="94"/>
      <c r="G61" s="94"/>
      <c r="H61" s="94"/>
      <c r="I61" s="94"/>
      <c r="J61" s="169"/>
      <c r="K61" s="48"/>
      <c r="L61" s="48"/>
      <c r="N61" s="87"/>
      <c r="O61" s="62"/>
    </row>
    <row r="62" spans="1:15" s="40" customFormat="1" ht="19" x14ac:dyDescent="0.25">
      <c r="A62" s="63"/>
      <c r="B62" s="105" t="s">
        <v>170</v>
      </c>
      <c r="C62" s="94" t="s">
        <v>194</v>
      </c>
      <c r="D62" s="94"/>
      <c r="E62" s="94"/>
      <c r="F62" s="94"/>
      <c r="G62" s="94"/>
      <c r="H62" s="94"/>
      <c r="I62" s="94"/>
      <c r="J62" s="169"/>
      <c r="K62" s="48"/>
      <c r="L62" s="48"/>
      <c r="N62" s="87"/>
      <c r="O62" s="62"/>
    </row>
    <row r="63" spans="1:15" s="40" customFormat="1" ht="19" x14ac:dyDescent="0.25">
      <c r="A63" s="63"/>
      <c r="B63" s="105" t="s">
        <v>171</v>
      </c>
      <c r="C63" s="170" t="s">
        <v>237</v>
      </c>
      <c r="D63" s="170"/>
      <c r="E63" s="170"/>
      <c r="F63" s="170"/>
      <c r="G63" s="170"/>
      <c r="H63" s="170"/>
      <c r="I63" s="170"/>
      <c r="J63" s="171"/>
      <c r="K63" s="48"/>
      <c r="L63" s="48"/>
      <c r="N63" s="87"/>
      <c r="O63" s="62"/>
    </row>
    <row r="64" spans="1:15" s="40" customFormat="1" ht="19" x14ac:dyDescent="0.25">
      <c r="A64" s="63"/>
      <c r="B64" s="106"/>
      <c r="C64" s="56" t="str">
        <f>"- remove tube from magnetic rack, add  250 ul SFB and fully resuspend pellet by pipetting mixing"</f>
        <v>- remove tube from magnetic rack, add  250 ul SFB and fully resuspend pellet by pipetting mixing</v>
      </c>
      <c r="D64" s="107"/>
      <c r="E64" s="107"/>
      <c r="F64" s="107"/>
      <c r="G64" s="107"/>
      <c r="H64" s="107"/>
      <c r="I64" s="107"/>
      <c r="J64" s="108"/>
      <c r="K64" s="48"/>
      <c r="L64" s="48"/>
      <c r="N64" s="87"/>
      <c r="O64" s="62"/>
    </row>
    <row r="65" spans="1:15" s="40" customFormat="1" ht="19" x14ac:dyDescent="0.25">
      <c r="A65" s="63"/>
      <c r="B65" s="106"/>
      <c r="C65" s="56" t="str">
        <f>"- Leave to incubate for 30sec"</f>
        <v>- Leave to incubate for 30sec</v>
      </c>
      <c r="D65" s="107"/>
      <c r="E65" s="107"/>
      <c r="F65" s="107"/>
      <c r="G65" s="107"/>
      <c r="H65" s="107"/>
      <c r="I65" s="107"/>
      <c r="J65" s="108"/>
      <c r="K65" s="48"/>
      <c r="L65" s="48"/>
      <c r="N65" s="87"/>
      <c r="O65" s="62"/>
    </row>
    <row r="66" spans="1:15" s="40" customFormat="1" ht="19" x14ac:dyDescent="0.25">
      <c r="A66" s="63"/>
      <c r="B66" s="106"/>
      <c r="C66" s="58" t="str">
        <f>"- If necessary pulse centrifuge to collect all liquid at the bottom of the tube and return tube to the magnet"</f>
        <v>- If necessary pulse centrifuge to collect all liquid at the bottom of the tube and return tube to the magnet</v>
      </c>
      <c r="D66" s="107"/>
      <c r="E66" s="107"/>
      <c r="F66" s="107"/>
      <c r="G66" s="107"/>
      <c r="H66" s="107"/>
      <c r="I66" s="107"/>
      <c r="J66" s="108"/>
      <c r="K66" s="48"/>
      <c r="L66" s="48"/>
      <c r="N66" s="87"/>
      <c r="O66" s="62"/>
    </row>
    <row r="67" spans="1:15" s="40" customFormat="1" ht="19" x14ac:dyDescent="0.25">
      <c r="A67" s="63"/>
      <c r="B67" s="106"/>
      <c r="C67" s="58" t="str">
        <f>"-  Once bead pellet has reformed and supernatent is clear, remove supernatant and discard."</f>
        <v>-  Once bead pellet has reformed and supernatent is clear, remove supernatant and discard.</v>
      </c>
      <c r="D67" s="107"/>
      <c r="E67" s="107"/>
      <c r="F67" s="107"/>
      <c r="G67" s="107"/>
      <c r="H67" s="107"/>
      <c r="I67" s="107"/>
      <c r="J67" s="108"/>
      <c r="K67" s="48"/>
      <c r="L67" s="48"/>
      <c r="N67" s="87"/>
      <c r="O67" s="62"/>
    </row>
    <row r="68" spans="1:15" s="40" customFormat="1" ht="19" x14ac:dyDescent="0.25">
      <c r="A68" s="63"/>
      <c r="B68" s="106"/>
      <c r="C68" s="186" t="str">
        <f>"- Repeat once"</f>
        <v>- Repeat once</v>
      </c>
      <c r="D68" s="109"/>
      <c r="E68" s="49"/>
      <c r="F68" s="49"/>
      <c r="G68" s="49"/>
      <c r="H68" s="49"/>
      <c r="I68" s="49"/>
      <c r="J68" s="51"/>
      <c r="K68" s="48"/>
      <c r="L68" s="48"/>
      <c r="N68" s="87"/>
      <c r="O68" s="62"/>
    </row>
    <row r="69" spans="1:15" s="40" customFormat="1" ht="19" x14ac:dyDescent="0.25">
      <c r="A69" s="63"/>
      <c r="B69" s="106" t="s">
        <v>172</v>
      </c>
      <c r="C69" s="49" t="s">
        <v>233</v>
      </c>
      <c r="D69" s="49"/>
      <c r="E69" s="49"/>
      <c r="F69" s="49"/>
      <c r="G69" s="49"/>
      <c r="H69" s="49"/>
      <c r="I69" s="49"/>
      <c r="J69" s="51"/>
      <c r="N69" s="87"/>
      <c r="O69" s="62"/>
    </row>
    <row r="70" spans="1:15" s="40" customFormat="1" ht="19" x14ac:dyDescent="0.25">
      <c r="A70" s="63"/>
      <c r="B70" s="105" t="s">
        <v>173</v>
      </c>
      <c r="C70" s="110" t="s">
        <v>195</v>
      </c>
      <c r="D70" s="110"/>
      <c r="E70" s="110"/>
      <c r="F70" s="110"/>
      <c r="G70" s="110"/>
      <c r="H70" s="110"/>
      <c r="I70" s="110"/>
      <c r="J70" s="111"/>
      <c r="N70" s="87"/>
      <c r="O70" s="62"/>
    </row>
    <row r="71" spans="1:15" s="40" customFormat="1" ht="19" x14ac:dyDescent="0.25">
      <c r="A71" s="63"/>
      <c r="B71" s="105" t="s">
        <v>174</v>
      </c>
      <c r="C71" s="110" t="s">
        <v>196</v>
      </c>
      <c r="D71" s="110"/>
      <c r="E71" s="110"/>
      <c r="F71" s="110"/>
      <c r="G71" s="110"/>
      <c r="H71" s="110"/>
      <c r="I71" s="110"/>
      <c r="J71" s="111"/>
      <c r="N71" s="87"/>
      <c r="O71" s="62"/>
    </row>
    <row r="72" spans="1:15" s="40" customFormat="1" ht="19" x14ac:dyDescent="0.25">
      <c r="A72" s="63"/>
      <c r="B72" s="104" t="s">
        <v>175</v>
      </c>
      <c r="C72" s="172" t="s">
        <v>270</v>
      </c>
      <c r="D72" s="172"/>
      <c r="E72" s="172"/>
      <c r="F72" s="172"/>
      <c r="G72" s="172"/>
      <c r="H72" s="172"/>
      <c r="I72" s="172"/>
      <c r="J72" s="173"/>
      <c r="N72" s="112"/>
      <c r="O72" s="62"/>
    </row>
    <row r="73" spans="1:15" s="40" customFormat="1" ht="19" x14ac:dyDescent="0.25">
      <c r="A73" s="63"/>
      <c r="B73" s="104" t="s">
        <v>176</v>
      </c>
      <c r="C73" s="170" t="s">
        <v>251</v>
      </c>
      <c r="D73" s="170"/>
      <c r="E73" s="170"/>
      <c r="F73" s="170"/>
      <c r="G73" s="170"/>
      <c r="H73" s="170"/>
      <c r="I73" s="170"/>
      <c r="J73" s="170"/>
      <c r="N73" s="112"/>
      <c r="O73" s="62"/>
    </row>
    <row r="74" spans="1:15" s="40" customFormat="1" ht="19" x14ac:dyDescent="0.25">
      <c r="A74" s="61"/>
      <c r="B74" s="104" t="s">
        <v>250</v>
      </c>
      <c r="C74" s="110" t="s">
        <v>158</v>
      </c>
      <c r="D74" s="110"/>
      <c r="E74" s="110"/>
      <c r="F74" s="110"/>
      <c r="G74" s="110"/>
      <c r="H74" s="110"/>
      <c r="I74" s="110"/>
      <c r="J74" s="110"/>
      <c r="L74" s="45"/>
      <c r="M74" s="45"/>
      <c r="N74" s="87"/>
      <c r="O74" s="62"/>
    </row>
    <row r="75" spans="1:15" s="40" customFormat="1" ht="19" x14ac:dyDescent="0.25">
      <c r="A75" s="61"/>
      <c r="B75" s="106"/>
      <c r="C75" s="49"/>
      <c r="D75" s="49"/>
      <c r="E75" s="49"/>
      <c r="F75" s="49"/>
      <c r="G75" s="49"/>
      <c r="H75" s="49"/>
      <c r="I75" s="49"/>
      <c r="J75" s="51"/>
      <c r="L75" s="45"/>
      <c r="M75" s="45"/>
      <c r="N75" s="87"/>
      <c r="O75" s="62"/>
    </row>
    <row r="76" spans="1:15" s="40" customFormat="1" ht="19" x14ac:dyDescent="0.25">
      <c r="A76" s="61"/>
      <c r="B76" s="106"/>
      <c r="C76" s="40" t="s">
        <v>21</v>
      </c>
      <c r="D76" s="322"/>
      <c r="E76" s="49"/>
      <c r="F76" s="46"/>
      <c r="G76" s="49"/>
      <c r="H76" s="49"/>
      <c r="I76" s="49"/>
      <c r="J76" s="51"/>
      <c r="L76" s="45"/>
      <c r="M76" s="45"/>
      <c r="N76" s="87"/>
      <c r="O76" s="62"/>
    </row>
    <row r="77" spans="1:15" s="40" customFormat="1" ht="19" x14ac:dyDescent="0.25">
      <c r="A77" s="61"/>
      <c r="B77" s="106"/>
      <c r="C77" s="40" t="s">
        <v>22</v>
      </c>
      <c r="D77" s="322"/>
      <c r="E77" s="49"/>
      <c r="F77" s="49"/>
      <c r="G77" s="49"/>
      <c r="H77" s="49"/>
      <c r="I77" s="49"/>
      <c r="J77" s="51"/>
      <c r="L77" s="45"/>
      <c r="M77" s="45"/>
      <c r="N77" s="87"/>
      <c r="O77" s="62"/>
    </row>
    <row r="78" spans="1:15" s="40" customFormat="1" ht="19" x14ac:dyDescent="0.25">
      <c r="A78" s="61"/>
      <c r="B78" s="106"/>
      <c r="C78" s="40" t="s">
        <v>136</v>
      </c>
      <c r="D78" s="322"/>
      <c r="E78" s="161" t="s">
        <v>162</v>
      </c>
      <c r="F78" s="46"/>
      <c r="G78" s="49"/>
      <c r="H78" s="49"/>
      <c r="I78" s="49"/>
      <c r="J78" s="51"/>
      <c r="L78" s="45"/>
      <c r="M78" s="45"/>
      <c r="N78" s="87"/>
      <c r="O78" s="62"/>
    </row>
    <row r="79" spans="1:15" s="40" customFormat="1" ht="19" x14ac:dyDescent="0.25">
      <c r="A79" s="63"/>
      <c r="B79" s="106"/>
      <c r="C79" s="40" t="s">
        <v>114</v>
      </c>
      <c r="D79" s="322">
        <v>400</v>
      </c>
      <c r="E79" s="49"/>
      <c r="F79" s="46"/>
      <c r="G79" s="49"/>
      <c r="H79" s="49"/>
      <c r="I79" s="49"/>
      <c r="J79" s="51"/>
      <c r="N79" s="87"/>
      <c r="O79" s="62"/>
    </row>
    <row r="80" spans="1:15" s="40" customFormat="1" ht="19" x14ac:dyDescent="0.25">
      <c r="A80" s="63"/>
      <c r="B80" s="106"/>
      <c r="C80" s="40" t="s">
        <v>137</v>
      </c>
      <c r="D80" s="323">
        <f>D78*1000000/(660*D79)</f>
        <v>0</v>
      </c>
      <c r="E80" s="49"/>
      <c r="F80" s="46"/>
      <c r="G80" s="49"/>
      <c r="H80" s="49"/>
      <c r="I80" s="49"/>
      <c r="J80" s="51"/>
      <c r="N80" s="87"/>
      <c r="O80" s="62"/>
    </row>
    <row r="81" spans="1:15" s="40" customFormat="1" ht="19" x14ac:dyDescent="0.25">
      <c r="A81" s="63"/>
      <c r="B81" s="106"/>
      <c r="C81" s="321" t="s">
        <v>271</v>
      </c>
      <c r="D81" s="324" t="str">
        <f>IFERROR(200/D80,"")</f>
        <v/>
      </c>
      <c r="E81" s="199" t="s">
        <v>198</v>
      </c>
      <c r="F81" s="46"/>
      <c r="G81" s="49"/>
      <c r="H81" s="49"/>
      <c r="I81" s="49"/>
      <c r="J81" s="51"/>
      <c r="N81" s="87"/>
      <c r="O81" s="62"/>
    </row>
    <row r="82" spans="1:15" s="40" customFormat="1" ht="19" x14ac:dyDescent="0.25">
      <c r="A82" s="63"/>
      <c r="B82" s="106"/>
      <c r="C82" s="320" t="s">
        <v>269</v>
      </c>
      <c r="D82" s="323">
        <f>D80*18</f>
        <v>0</v>
      </c>
      <c r="E82" s="199" t="s">
        <v>199</v>
      </c>
      <c r="F82" s="46"/>
      <c r="G82" s="49"/>
      <c r="H82" s="49"/>
      <c r="I82" s="49"/>
      <c r="J82" s="51"/>
      <c r="N82" s="87"/>
      <c r="O82" s="62"/>
    </row>
    <row r="83" spans="1:15" s="40" customFormat="1" ht="19" x14ac:dyDescent="0.25">
      <c r="A83" s="63"/>
      <c r="B83" s="103"/>
      <c r="C83" s="82"/>
      <c r="D83" s="82"/>
      <c r="E83" s="52"/>
      <c r="F83" s="113"/>
      <c r="G83" s="52"/>
      <c r="H83" s="52"/>
      <c r="I83" s="52"/>
      <c r="J83" s="53"/>
      <c r="N83" s="87"/>
      <c r="O83" s="62"/>
    </row>
    <row r="84" spans="1:15" s="40" customFormat="1" ht="20" thickBot="1" x14ac:dyDescent="0.3">
      <c r="A84" s="8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14"/>
      <c r="O84" s="86"/>
    </row>
    <row r="85" spans="1:15" s="40" customFormat="1" ht="19" x14ac:dyDescent="0.25">
      <c r="A85" s="63"/>
      <c r="N85" s="87"/>
    </row>
    <row r="86" spans="1:15" s="40" customFormat="1" ht="19" x14ac:dyDescent="0.25"/>
    <row r="87" spans="1:15" s="40" customFormat="1" ht="19" x14ac:dyDescent="0.25"/>
    <row r="88" spans="1:15" s="40" customFormat="1" ht="19" x14ac:dyDescent="0.25"/>
    <row r="89" spans="1:15" s="40" customFormat="1" ht="19" x14ac:dyDescent="0.25"/>
    <row r="90" spans="1:15" s="40" customFormat="1" ht="19" x14ac:dyDescent="0.25"/>
    <row r="91" spans="1:15" s="40" customFormat="1" ht="19" x14ac:dyDescent="0.25"/>
    <row r="92" spans="1:15" s="40" customFormat="1" ht="19" x14ac:dyDescent="0.25"/>
    <row r="93" spans="1:15" s="40" customFormat="1" ht="19" x14ac:dyDescent="0.25"/>
    <row r="94" spans="1:15" s="40" customFormat="1" ht="19" x14ac:dyDescent="0.25"/>
    <row r="95" spans="1:15" s="40" customFormat="1" ht="19" x14ac:dyDescent="0.25"/>
    <row r="96" spans="1:15" s="40" customFormat="1" ht="19" x14ac:dyDescent="0.25"/>
    <row r="97" s="40" customFormat="1" ht="19" x14ac:dyDescent="0.25"/>
    <row r="98" s="40" customFormat="1" ht="19" x14ac:dyDescent="0.25"/>
    <row r="99" s="40" customFormat="1" ht="19" x14ac:dyDescent="0.25"/>
    <row r="100" s="40" customFormat="1" ht="19" x14ac:dyDescent="0.25"/>
    <row r="101" s="40" customFormat="1" ht="19" x14ac:dyDescent="0.25"/>
    <row r="102" s="40" customFormat="1" ht="19" x14ac:dyDescent="0.25"/>
    <row r="103" s="40" customFormat="1" ht="19" x14ac:dyDescent="0.25"/>
    <row r="104" s="40" customFormat="1" ht="19" x14ac:dyDescent="0.25"/>
    <row r="105" s="40" customFormat="1" ht="19" x14ac:dyDescent="0.25"/>
    <row r="106" s="40" customFormat="1" ht="19" x14ac:dyDescent="0.25"/>
    <row r="107" s="40" customFormat="1" ht="19" x14ac:dyDescent="0.25"/>
    <row r="108" s="40" customFormat="1" ht="19" x14ac:dyDescent="0.25"/>
    <row r="109" s="40" customFormat="1" ht="19" x14ac:dyDescent="0.25"/>
    <row r="110" s="40" customFormat="1" ht="19" x14ac:dyDescent="0.25"/>
    <row r="111" s="40" customFormat="1" ht="19" x14ac:dyDescent="0.25"/>
    <row r="112" s="40" customFormat="1" ht="19" x14ac:dyDescent="0.25"/>
    <row r="113" s="40" customFormat="1" ht="19" x14ac:dyDescent="0.25"/>
    <row r="114" s="40" customFormat="1" ht="19" x14ac:dyDescent="0.25"/>
    <row r="115" s="40" customFormat="1" ht="19" x14ac:dyDescent="0.25"/>
    <row r="116" s="40" customFormat="1" ht="19" x14ac:dyDescent="0.25"/>
    <row r="117" s="40" customFormat="1" ht="19" x14ac:dyDescent="0.25"/>
    <row r="118" s="40" customFormat="1" ht="19" x14ac:dyDescent="0.25"/>
    <row r="119" s="40" customFormat="1" ht="19" x14ac:dyDescent="0.25"/>
    <row r="120" s="40" customFormat="1" ht="19" x14ac:dyDescent="0.25"/>
    <row r="121" s="40" customFormat="1" ht="19" x14ac:dyDescent="0.25"/>
    <row r="122" s="40" customFormat="1" ht="19" x14ac:dyDescent="0.25"/>
    <row r="123" s="40" customFormat="1" ht="19" x14ac:dyDescent="0.25"/>
    <row r="124" s="40" customFormat="1" ht="19" x14ac:dyDescent="0.25"/>
    <row r="125" s="40" customFormat="1" ht="19" x14ac:dyDescent="0.25"/>
    <row r="126" s="40" customFormat="1" ht="19" x14ac:dyDescent="0.25"/>
    <row r="127" s="40" customFormat="1" ht="19" x14ac:dyDescent="0.25"/>
    <row r="128" s="40" customFormat="1" ht="19" x14ac:dyDescent="0.25"/>
    <row r="129" s="40" customFormat="1" ht="19" x14ac:dyDescent="0.25"/>
    <row r="130" s="40" customFormat="1" ht="19" x14ac:dyDescent="0.25"/>
    <row r="131" s="40" customFormat="1" ht="19" x14ac:dyDescent="0.25"/>
    <row r="132" s="40" customFormat="1" ht="19" x14ac:dyDescent="0.25"/>
    <row r="133" s="40" customFormat="1" ht="19" x14ac:dyDescent="0.25"/>
    <row r="134" s="40" customFormat="1" ht="19" x14ac:dyDescent="0.25"/>
    <row r="135" s="40" customFormat="1" ht="19" x14ac:dyDescent="0.25"/>
    <row r="136" s="40" customFormat="1" ht="19" x14ac:dyDescent="0.25"/>
    <row r="137" s="40" customFormat="1" ht="19" x14ac:dyDescent="0.25"/>
    <row r="138" s="40" customFormat="1" ht="19" x14ac:dyDescent="0.25"/>
  </sheetData>
  <phoneticPr fontId="20" type="noConversion"/>
  <pageMargins left="0.7" right="0.7" top="0.75" bottom="0.75" header="0.3" footer="0.3"/>
  <pageSetup paperSize="9" scale="97" fitToHeight="4" orientation="landscape" verticalDpi="0" copies="2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78"/>
  <sheetViews>
    <sheetView tabSelected="1" zoomScaleNormal="100" workbookViewId="0">
      <selection activeCell="C107" sqref="C107"/>
    </sheetView>
  </sheetViews>
  <sheetFormatPr baseColWidth="10" defaultColWidth="11" defaultRowHeight="16" x14ac:dyDescent="0.2"/>
  <cols>
    <col min="2" max="2" width="6.5" customWidth="1"/>
    <col min="3" max="3" width="8.6640625" customWidth="1"/>
    <col min="4" max="4" width="26.6640625" style="2" customWidth="1"/>
    <col min="5" max="5" width="15.5" customWidth="1"/>
    <col min="6" max="6" width="36.1640625" customWidth="1"/>
    <col min="7" max="7" width="24.1640625" customWidth="1"/>
    <col min="8" max="8" width="68" customWidth="1"/>
    <col min="9" max="9" width="6" customWidth="1"/>
    <col min="10" max="10" width="19.1640625" customWidth="1"/>
    <col min="11" max="11" width="6" customWidth="1"/>
    <col min="12" max="12" width="16.6640625" customWidth="1"/>
    <col min="13" max="13" width="6.5" customWidth="1"/>
    <col min="18" max="18" width="20.83203125" customWidth="1"/>
    <col min="19" max="19" width="19" customWidth="1"/>
    <col min="21" max="21" width="25.6640625" customWidth="1"/>
    <col min="22" max="22" width="37.83203125" customWidth="1"/>
  </cols>
  <sheetData>
    <row r="1" spans="1:18" s="196" customFormat="1" ht="21" x14ac:dyDescent="0.25">
      <c r="A1" s="193" t="s">
        <v>238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5"/>
    </row>
    <row r="3" spans="1:18" s="185" customFormat="1" ht="19" x14ac:dyDescent="0.25">
      <c r="A3" s="182" t="s">
        <v>12</v>
      </c>
      <c r="B3" s="182" t="s">
        <v>13</v>
      </c>
      <c r="C3" s="183"/>
      <c r="D3" s="184"/>
    </row>
    <row r="4" spans="1:18" s="115" customFormat="1" x14ac:dyDescent="0.2">
      <c r="D4" s="2"/>
    </row>
    <row r="5" spans="1:18" s="115" customFormat="1" ht="17" thickBot="1" x14ac:dyDescent="0.25">
      <c r="D5" s="2"/>
    </row>
    <row r="6" spans="1:18" s="191" customFormat="1" ht="19" x14ac:dyDescent="0.25">
      <c r="A6" s="187">
        <v>1</v>
      </c>
      <c r="B6" s="188" t="s">
        <v>14</v>
      </c>
      <c r="C6" s="189"/>
      <c r="D6" s="189"/>
      <c r="E6" s="189"/>
      <c r="F6" s="189"/>
      <c r="G6" s="189"/>
      <c r="H6" s="189"/>
      <c r="I6" s="189"/>
      <c r="J6" s="188" t="s">
        <v>15</v>
      </c>
      <c r="K6" s="189"/>
      <c r="L6" s="188" t="s">
        <v>2</v>
      </c>
      <c r="M6" s="190"/>
    </row>
    <row r="7" spans="1:18" s="115" customFormat="1" ht="17" thickBot="1" x14ac:dyDescent="0.25">
      <c r="A7" s="30"/>
      <c r="B7" s="1"/>
      <c r="C7" s="116"/>
      <c r="D7" s="2"/>
      <c r="J7" s="1"/>
      <c r="L7" s="1"/>
      <c r="M7" s="117"/>
    </row>
    <row r="8" spans="1:18" s="115" customFormat="1" x14ac:dyDescent="0.2">
      <c r="A8" s="118"/>
      <c r="B8" s="8">
        <v>1.01</v>
      </c>
      <c r="C8" s="119" t="s">
        <v>119</v>
      </c>
      <c r="D8" s="119"/>
      <c r="E8" s="6"/>
      <c r="F8" s="119"/>
      <c r="G8" s="119"/>
      <c r="H8" s="120"/>
      <c r="L8" s="315"/>
      <c r="M8" s="117"/>
      <c r="O8" s="1"/>
      <c r="R8" s="2"/>
    </row>
    <row r="9" spans="1:18" s="115" customFormat="1" x14ac:dyDescent="0.2">
      <c r="A9" s="118"/>
      <c r="B9" s="8">
        <v>1.02</v>
      </c>
      <c r="C9" s="119" t="s">
        <v>181</v>
      </c>
      <c r="D9" s="119"/>
      <c r="E9" s="6"/>
      <c r="F9" s="119"/>
      <c r="G9" s="119"/>
      <c r="H9" s="120"/>
      <c r="L9" s="316"/>
      <c r="M9" s="117"/>
      <c r="O9" s="1"/>
      <c r="Q9" s="31"/>
      <c r="R9" s="2"/>
    </row>
    <row r="10" spans="1:18" s="115" customFormat="1" x14ac:dyDescent="0.2">
      <c r="A10" s="118"/>
      <c r="B10" s="8"/>
      <c r="D10" s="31" t="s">
        <v>182</v>
      </c>
      <c r="E10" s="6"/>
      <c r="F10" s="119"/>
      <c r="G10" s="119"/>
      <c r="H10" s="120"/>
      <c r="L10" s="316"/>
      <c r="M10" s="117"/>
      <c r="O10" s="1"/>
      <c r="Q10" s="31"/>
      <c r="R10" s="2"/>
    </row>
    <row r="11" spans="1:18" s="115" customFormat="1" x14ac:dyDescent="0.2">
      <c r="A11" s="118"/>
      <c r="B11" s="8">
        <v>1.03</v>
      </c>
      <c r="C11" s="119" t="s">
        <v>16</v>
      </c>
      <c r="D11" s="119"/>
      <c r="E11" s="6"/>
      <c r="F11" s="119"/>
      <c r="G11" s="119"/>
      <c r="H11" s="120"/>
      <c r="L11" s="316"/>
      <c r="M11" s="117"/>
      <c r="O11" s="1"/>
      <c r="Q11" s="31"/>
      <c r="R11" s="2"/>
    </row>
    <row r="12" spans="1:18" s="115" customFormat="1" x14ac:dyDescent="0.2">
      <c r="A12" s="118"/>
      <c r="B12" s="10"/>
      <c r="C12" s="121"/>
      <c r="D12" s="122" t="s">
        <v>183</v>
      </c>
      <c r="E12" s="11"/>
      <c r="F12" s="121"/>
      <c r="G12" s="121"/>
      <c r="H12" s="123"/>
      <c r="L12" s="316"/>
      <c r="M12" s="117"/>
      <c r="O12" s="1"/>
      <c r="R12" s="2"/>
    </row>
    <row r="13" spans="1:18" s="115" customFormat="1" ht="17" thickBot="1" x14ac:dyDescent="0.25">
      <c r="A13" s="118"/>
      <c r="B13" s="1"/>
      <c r="D13" s="31"/>
      <c r="E13" s="2"/>
      <c r="L13" s="124"/>
      <c r="M13" s="117"/>
      <c r="O13" s="1"/>
      <c r="R13" s="2"/>
    </row>
    <row r="14" spans="1:18" s="191" customFormat="1" ht="19" x14ac:dyDescent="0.25">
      <c r="A14" s="192" t="s">
        <v>94</v>
      </c>
      <c r="B14" s="188" t="s">
        <v>139</v>
      </c>
      <c r="C14" s="189"/>
      <c r="D14" s="189"/>
      <c r="E14" s="189"/>
      <c r="F14" s="189"/>
      <c r="G14" s="189"/>
      <c r="H14" s="189"/>
      <c r="I14" s="189"/>
      <c r="J14" s="188" t="s">
        <v>15</v>
      </c>
      <c r="K14" s="189"/>
      <c r="L14" s="188" t="s">
        <v>2</v>
      </c>
      <c r="M14" s="190"/>
    </row>
    <row r="15" spans="1:18" s="115" customFormat="1" ht="17" thickBot="1" x14ac:dyDescent="0.25">
      <c r="A15" s="32"/>
      <c r="B15" s="1"/>
      <c r="C15" s="37"/>
      <c r="D15" s="2"/>
      <c r="L15" s="1"/>
      <c r="M15" s="117"/>
    </row>
    <row r="16" spans="1:18" s="115" customFormat="1" ht="17" thickBot="1" x14ac:dyDescent="0.25">
      <c r="A16" s="118"/>
      <c r="B16" s="19" t="s">
        <v>95</v>
      </c>
      <c r="C16" s="125" t="s">
        <v>224</v>
      </c>
      <c r="D16" s="125"/>
      <c r="E16" s="13"/>
      <c r="F16" s="125"/>
      <c r="G16" s="125"/>
      <c r="H16" s="126"/>
      <c r="I16" s="127"/>
      <c r="L16" s="315"/>
      <c r="M16" s="117"/>
    </row>
    <row r="17" spans="1:13" s="115" customFormat="1" ht="17" thickBot="1" x14ac:dyDescent="0.25">
      <c r="A17" s="118"/>
      <c r="B17" s="19" t="s">
        <v>96</v>
      </c>
      <c r="C17" s="125" t="s">
        <v>234</v>
      </c>
      <c r="D17" s="125"/>
      <c r="E17" s="13"/>
      <c r="F17" s="125"/>
      <c r="G17" s="125"/>
      <c r="H17" s="126"/>
      <c r="J17" s="128"/>
      <c r="L17" s="316"/>
      <c r="M17" s="117"/>
    </row>
    <row r="18" spans="1:13" s="115" customFormat="1" x14ac:dyDescent="0.2">
      <c r="A18" s="118"/>
      <c r="B18" s="15" t="s">
        <v>97</v>
      </c>
      <c r="C18" s="119" t="s">
        <v>184</v>
      </c>
      <c r="D18" s="119"/>
      <c r="E18" s="6"/>
      <c r="F18" s="119"/>
      <c r="G18" s="119"/>
      <c r="H18" s="120"/>
      <c r="L18" s="316"/>
      <c r="M18" s="117"/>
    </row>
    <row r="19" spans="1:13" s="115" customFormat="1" x14ac:dyDescent="0.2">
      <c r="A19" s="118"/>
      <c r="B19" s="16"/>
      <c r="E19" s="2"/>
      <c r="H19" s="129"/>
      <c r="L19" s="316"/>
      <c r="M19" s="117"/>
    </row>
    <row r="20" spans="1:13" s="115" customFormat="1" x14ac:dyDescent="0.2">
      <c r="A20" s="118"/>
      <c r="B20" s="16"/>
      <c r="C20" s="1" t="s">
        <v>180</v>
      </c>
      <c r="E20" s="2"/>
      <c r="F20" s="130" t="s">
        <v>17</v>
      </c>
      <c r="H20" s="129"/>
      <c r="J20" s="1"/>
      <c r="L20" s="316"/>
      <c r="M20" s="117"/>
    </row>
    <row r="21" spans="1:13" s="115" customFormat="1" x14ac:dyDescent="0.2">
      <c r="A21" s="118"/>
      <c r="B21" s="16"/>
      <c r="D21" s="115" t="s">
        <v>178</v>
      </c>
      <c r="E21" s="2"/>
      <c r="F21" s="201">
        <f>IF('D. Nanopore library prep'!D81&gt;30,30,'D. Nanopore library prep'!D81)</f>
        <v>30</v>
      </c>
      <c r="H21" s="129"/>
      <c r="J21" s="1"/>
      <c r="L21" s="316"/>
      <c r="M21" s="117"/>
    </row>
    <row r="22" spans="1:13" s="115" customFormat="1" ht="17" thickBot="1" x14ac:dyDescent="0.25">
      <c r="A22" s="118"/>
      <c r="B22" s="16"/>
      <c r="D22" s="311" t="s">
        <v>268</v>
      </c>
      <c r="E22" s="2"/>
      <c r="F22" s="325">
        <f>30-F21</f>
        <v>0</v>
      </c>
      <c r="H22" s="129"/>
      <c r="J22" s="1"/>
      <c r="L22" s="316"/>
      <c r="M22" s="117"/>
    </row>
    <row r="23" spans="1:13" s="115" customFormat="1" ht="17" thickBot="1" x14ac:dyDescent="0.25">
      <c r="A23" s="118"/>
      <c r="B23" s="16"/>
      <c r="D23" s="115" t="s">
        <v>93</v>
      </c>
      <c r="E23" s="2"/>
      <c r="F23" s="326">
        <v>5</v>
      </c>
      <c r="H23" s="129"/>
      <c r="J23" s="131"/>
      <c r="L23" s="316"/>
      <c r="M23" s="117"/>
    </row>
    <row r="24" spans="1:13" s="115" customFormat="1" ht="17" thickBot="1" x14ac:dyDescent="0.25">
      <c r="A24" s="118"/>
      <c r="B24" s="16"/>
      <c r="D24" s="115" t="s">
        <v>92</v>
      </c>
      <c r="E24" s="2"/>
      <c r="F24" s="326">
        <v>10</v>
      </c>
      <c r="H24" s="17"/>
      <c r="J24" s="131"/>
      <c r="L24" s="316"/>
      <c r="M24" s="117"/>
    </row>
    <row r="25" spans="1:13" s="115" customFormat="1" ht="17" thickBot="1" x14ac:dyDescent="0.25">
      <c r="A25" s="118"/>
      <c r="B25" s="16"/>
      <c r="D25" s="115" t="s">
        <v>24</v>
      </c>
      <c r="E25" s="2"/>
      <c r="F25" s="326">
        <v>5</v>
      </c>
      <c r="H25" s="129"/>
      <c r="J25" s="131"/>
      <c r="L25" s="316"/>
      <c r="M25" s="117"/>
    </row>
    <row r="26" spans="1:13" s="115" customFormat="1" x14ac:dyDescent="0.2">
      <c r="A26" s="118"/>
      <c r="B26" s="18"/>
      <c r="C26" s="121"/>
      <c r="D26" s="121" t="s">
        <v>18</v>
      </c>
      <c r="E26" s="11"/>
      <c r="F26" s="132">
        <f>SUM(F21:F25)</f>
        <v>50</v>
      </c>
      <c r="G26" s="121"/>
      <c r="H26" s="123"/>
      <c r="L26" s="316"/>
      <c r="M26" s="117"/>
    </row>
    <row r="27" spans="1:13" s="115" customFormat="1" x14ac:dyDescent="0.2">
      <c r="A27" s="118"/>
      <c r="B27" s="16"/>
      <c r="E27" s="2"/>
      <c r="F27" s="216"/>
      <c r="H27" s="129"/>
      <c r="L27" s="316"/>
      <c r="M27" s="117"/>
    </row>
    <row r="28" spans="1:13" s="115" customFormat="1" x14ac:dyDescent="0.2">
      <c r="A28" s="118"/>
      <c r="B28" s="16" t="s">
        <v>98</v>
      </c>
      <c r="C28" s="115" t="s">
        <v>19</v>
      </c>
      <c r="E28" s="2"/>
      <c r="H28" s="129"/>
      <c r="L28" s="316"/>
      <c r="M28" s="117"/>
    </row>
    <row r="29" spans="1:13" s="115" customFormat="1" x14ac:dyDescent="0.2">
      <c r="A29" s="118"/>
      <c r="B29" s="16" t="s">
        <v>99</v>
      </c>
      <c r="C29" s="23" t="s">
        <v>225</v>
      </c>
      <c r="D29" s="119"/>
      <c r="E29" s="6"/>
      <c r="F29" s="119"/>
      <c r="G29" s="119"/>
      <c r="H29" s="120"/>
      <c r="L29" s="316"/>
      <c r="M29" s="117"/>
    </row>
    <row r="30" spans="1:13" s="115" customFormat="1" x14ac:dyDescent="0.2">
      <c r="A30" s="118"/>
      <c r="B30" s="18"/>
      <c r="C30" s="121"/>
      <c r="D30" s="121" t="s">
        <v>25</v>
      </c>
      <c r="E30" s="11"/>
      <c r="F30" s="121"/>
      <c r="G30" s="121"/>
      <c r="H30" s="123"/>
      <c r="L30" s="316"/>
      <c r="M30" s="117"/>
    </row>
    <row r="31" spans="1:13" s="115" customFormat="1" x14ac:dyDescent="0.2">
      <c r="A31" s="118"/>
      <c r="B31" s="16"/>
      <c r="C31" s="1" t="s">
        <v>185</v>
      </c>
      <c r="E31" s="2"/>
      <c r="H31" s="129"/>
      <c r="L31" s="316"/>
      <c r="M31" s="117"/>
    </row>
    <row r="32" spans="1:13" s="115" customFormat="1" x14ac:dyDescent="0.2">
      <c r="A32" s="118"/>
      <c r="B32" s="19" t="s">
        <v>100</v>
      </c>
      <c r="C32" s="133" t="s">
        <v>272</v>
      </c>
      <c r="D32" s="125"/>
      <c r="E32" s="13"/>
      <c r="F32" s="125"/>
      <c r="G32" s="125"/>
      <c r="H32" s="126"/>
      <c r="L32" s="316"/>
      <c r="M32" s="117"/>
    </row>
    <row r="33" spans="1:13" s="115" customFormat="1" x14ac:dyDescent="0.2">
      <c r="A33" s="118"/>
      <c r="B33" s="19" t="s">
        <v>101</v>
      </c>
      <c r="C33" s="115" t="s">
        <v>186</v>
      </c>
      <c r="E33" s="2"/>
      <c r="H33" s="129"/>
      <c r="L33" s="316"/>
      <c r="M33" s="117"/>
    </row>
    <row r="34" spans="1:13" s="115" customFormat="1" x14ac:dyDescent="0.2">
      <c r="A34" s="118"/>
      <c r="B34" s="19" t="s">
        <v>102</v>
      </c>
      <c r="C34" s="125" t="s">
        <v>20</v>
      </c>
      <c r="D34" s="125"/>
      <c r="E34" s="13"/>
      <c r="F34" s="125"/>
      <c r="G34" s="125"/>
      <c r="H34" s="126"/>
      <c r="L34" s="316"/>
      <c r="M34" s="117"/>
    </row>
    <row r="35" spans="1:13" s="115" customFormat="1" x14ac:dyDescent="0.2">
      <c r="A35" s="118"/>
      <c r="B35" s="19" t="s">
        <v>235</v>
      </c>
      <c r="C35" s="115" t="s">
        <v>6</v>
      </c>
      <c r="E35" s="2"/>
      <c r="H35" s="129"/>
      <c r="L35" s="316"/>
      <c r="M35" s="117"/>
    </row>
    <row r="36" spans="1:13" s="115" customFormat="1" x14ac:dyDescent="0.2">
      <c r="A36" s="118"/>
      <c r="B36" s="19" t="s">
        <v>103</v>
      </c>
      <c r="C36" s="125" t="s">
        <v>236</v>
      </c>
      <c r="D36" s="125"/>
      <c r="E36" s="13"/>
      <c r="F36" s="125"/>
      <c r="G36" s="125"/>
      <c r="H36" s="134"/>
      <c r="L36" s="316"/>
      <c r="M36" s="117"/>
    </row>
    <row r="37" spans="1:13" s="115" customFormat="1" x14ac:dyDescent="0.2">
      <c r="A37" s="118"/>
      <c r="B37" s="19" t="s">
        <v>104</v>
      </c>
      <c r="C37" s="115" t="s">
        <v>6</v>
      </c>
      <c r="E37" s="2"/>
      <c r="H37" s="129"/>
      <c r="L37" s="316"/>
      <c r="M37" s="117"/>
    </row>
    <row r="38" spans="1:13" s="115" customFormat="1" x14ac:dyDescent="0.2">
      <c r="A38" s="118"/>
      <c r="B38" s="19" t="s">
        <v>105</v>
      </c>
      <c r="C38" s="125" t="s">
        <v>187</v>
      </c>
      <c r="D38" s="125"/>
      <c r="E38" s="13"/>
      <c r="F38" s="125"/>
      <c r="G38" s="125"/>
      <c r="H38" s="126"/>
      <c r="L38" s="316"/>
      <c r="M38" s="117"/>
    </row>
    <row r="39" spans="1:13" s="115" customFormat="1" x14ac:dyDescent="0.2">
      <c r="A39" s="118"/>
      <c r="B39" s="19" t="s">
        <v>106</v>
      </c>
      <c r="C39" s="115" t="s">
        <v>26</v>
      </c>
      <c r="E39" s="2"/>
      <c r="H39" s="129"/>
      <c r="L39" s="316"/>
      <c r="M39" s="117"/>
    </row>
    <row r="40" spans="1:13" s="115" customFormat="1" x14ac:dyDescent="0.2">
      <c r="A40" s="118"/>
      <c r="B40" s="19" t="s">
        <v>107</v>
      </c>
      <c r="C40" s="125" t="s">
        <v>27</v>
      </c>
      <c r="D40" s="125"/>
      <c r="E40" s="13"/>
      <c r="F40" s="125"/>
      <c r="G40" s="125"/>
      <c r="H40" s="126"/>
      <c r="L40" s="316"/>
      <c r="M40" s="117"/>
    </row>
    <row r="41" spans="1:13" s="115" customFormat="1" x14ac:dyDescent="0.2">
      <c r="A41" s="118"/>
      <c r="B41" s="19" t="s">
        <v>108</v>
      </c>
      <c r="C41" s="320" t="s">
        <v>274</v>
      </c>
      <c r="E41" s="2"/>
      <c r="H41" s="129"/>
      <c r="L41" s="316"/>
      <c r="M41" s="117"/>
    </row>
    <row r="42" spans="1:13" s="115" customFormat="1" x14ac:dyDescent="0.2">
      <c r="A42" s="118"/>
      <c r="B42" s="16"/>
      <c r="D42" s="115" t="s">
        <v>21</v>
      </c>
      <c r="E42" s="5"/>
      <c r="H42" s="129"/>
      <c r="L42" s="316"/>
      <c r="M42" s="117"/>
    </row>
    <row r="43" spans="1:13" s="115" customFormat="1" x14ac:dyDescent="0.2">
      <c r="A43" s="118"/>
      <c r="B43" s="16"/>
      <c r="D43" s="115" t="s">
        <v>22</v>
      </c>
      <c r="E43" s="5"/>
      <c r="H43" s="129"/>
      <c r="L43" s="316"/>
      <c r="M43" s="117"/>
    </row>
    <row r="44" spans="1:13" s="115" customFormat="1" x14ac:dyDescent="0.2">
      <c r="A44" s="118"/>
      <c r="B44" s="16"/>
      <c r="D44" s="115" t="s">
        <v>23</v>
      </c>
      <c r="E44" s="5"/>
      <c r="F44" s="197" t="s">
        <v>162</v>
      </c>
      <c r="H44" s="129"/>
      <c r="L44" s="316"/>
      <c r="M44" s="117"/>
    </row>
    <row r="45" spans="1:13" s="115" customFormat="1" x14ac:dyDescent="0.2">
      <c r="A45" s="118"/>
      <c r="B45" s="16"/>
      <c r="D45" s="115" t="s">
        <v>28</v>
      </c>
      <c r="E45" s="5">
        <v>400</v>
      </c>
      <c r="H45" s="129"/>
      <c r="L45" s="316"/>
      <c r="M45" s="117"/>
    </row>
    <row r="46" spans="1:13" s="115" customFormat="1" x14ac:dyDescent="0.2">
      <c r="A46" s="118"/>
      <c r="B46" s="16"/>
      <c r="D46" s="115" t="s">
        <v>29</v>
      </c>
      <c r="E46" s="4">
        <f>E44*1000000/(660*E45)</f>
        <v>0</v>
      </c>
      <c r="F46" s="198" t="s">
        <v>197</v>
      </c>
      <c r="H46" s="129"/>
      <c r="L46" s="316"/>
      <c r="M46" s="117"/>
    </row>
    <row r="47" spans="1:13" s="115" customFormat="1" x14ac:dyDescent="0.2">
      <c r="A47" s="118"/>
      <c r="B47" s="16"/>
      <c r="D47" s="320" t="s">
        <v>273</v>
      </c>
      <c r="E47" s="4" t="str">
        <f>IFERROR(20/E46,"")</f>
        <v/>
      </c>
      <c r="F47" s="199" t="s">
        <v>198</v>
      </c>
      <c r="H47" s="129"/>
      <c r="L47" s="316"/>
      <c r="M47" s="117"/>
    </row>
    <row r="48" spans="1:13" s="115" customFormat="1" x14ac:dyDescent="0.2">
      <c r="A48" s="118"/>
      <c r="B48" s="16"/>
      <c r="D48" s="115" t="s">
        <v>30</v>
      </c>
      <c r="E48" s="4">
        <f>E46*12</f>
        <v>0</v>
      </c>
      <c r="F48" s="199" t="s">
        <v>199</v>
      </c>
      <c r="H48" s="135"/>
      <c r="L48" s="316"/>
      <c r="M48" s="117"/>
    </row>
    <row r="49" spans="1:13" s="115" customFormat="1" x14ac:dyDescent="0.2">
      <c r="A49" s="118"/>
      <c r="B49" s="16"/>
      <c r="D49" s="1"/>
      <c r="E49" s="33"/>
      <c r="H49" s="135"/>
      <c r="L49" s="316"/>
      <c r="M49" s="117"/>
    </row>
    <row r="50" spans="1:13" s="115" customFormat="1" ht="17" thickBot="1" x14ac:dyDescent="0.25">
      <c r="A50" s="118"/>
      <c r="B50" s="18"/>
      <c r="C50" s="318"/>
      <c r="D50" s="318"/>
      <c r="E50" s="318"/>
      <c r="F50" s="318"/>
      <c r="G50" s="318"/>
      <c r="H50" s="319"/>
      <c r="L50" s="317"/>
      <c r="M50" s="117"/>
    </row>
    <row r="51" spans="1:13" s="115" customFormat="1" ht="17" thickBot="1" x14ac:dyDescent="0.25">
      <c r="A51" s="136"/>
      <c r="B51" s="137"/>
      <c r="C51" s="138"/>
      <c r="D51" s="3"/>
      <c r="E51" s="138"/>
      <c r="F51" s="138"/>
      <c r="G51" s="138"/>
      <c r="H51" s="138"/>
      <c r="I51" s="138"/>
      <c r="J51" s="138"/>
      <c r="K51" s="138"/>
      <c r="L51" s="138"/>
      <c r="M51" s="139"/>
    </row>
    <row r="52" spans="1:13" s="191" customFormat="1" ht="19" x14ac:dyDescent="0.25">
      <c r="A52" s="192" t="s">
        <v>109</v>
      </c>
      <c r="B52" s="188" t="s">
        <v>31</v>
      </c>
      <c r="C52" s="189"/>
      <c r="D52" s="189"/>
      <c r="E52" s="189"/>
      <c r="F52" s="189"/>
      <c r="G52" s="189"/>
      <c r="H52" s="189"/>
      <c r="I52" s="189"/>
      <c r="J52" s="188" t="s">
        <v>15</v>
      </c>
      <c r="K52" s="189"/>
      <c r="L52" s="188" t="s">
        <v>2</v>
      </c>
      <c r="M52" s="190"/>
    </row>
    <row r="53" spans="1:13" s="115" customFormat="1" ht="17" thickBot="1" x14ac:dyDescent="0.25">
      <c r="A53" s="118"/>
      <c r="B53" s="34"/>
      <c r="C53" s="116"/>
      <c r="E53" s="2"/>
      <c r="J53" s="1"/>
      <c r="L53" s="1"/>
      <c r="M53" s="117"/>
    </row>
    <row r="54" spans="1:13" s="115" customFormat="1" x14ac:dyDescent="0.2">
      <c r="A54" s="118"/>
      <c r="B54" s="8">
        <v>3.01</v>
      </c>
      <c r="C54" s="119" t="s">
        <v>32</v>
      </c>
      <c r="D54" s="119"/>
      <c r="E54" s="6"/>
      <c r="F54" s="119"/>
      <c r="G54" s="119"/>
      <c r="H54" s="120"/>
      <c r="L54" s="315"/>
      <c r="M54" s="117"/>
    </row>
    <row r="55" spans="1:13" s="115" customFormat="1" x14ac:dyDescent="0.2">
      <c r="A55" s="118"/>
      <c r="B55" s="9"/>
      <c r="E55" s="35" t="s">
        <v>140</v>
      </c>
      <c r="F55" s="5"/>
      <c r="H55" s="129"/>
      <c r="L55" s="316"/>
      <c r="M55" s="117"/>
    </row>
    <row r="56" spans="1:13" s="115" customFormat="1" x14ac:dyDescent="0.2">
      <c r="A56" s="118"/>
      <c r="B56" s="9"/>
      <c r="E56" s="115" t="s">
        <v>33</v>
      </c>
      <c r="F56" s="5"/>
      <c r="H56" s="129"/>
      <c r="L56" s="316"/>
      <c r="M56" s="117"/>
    </row>
    <row r="57" spans="1:13" s="115" customFormat="1" x14ac:dyDescent="0.2">
      <c r="A57" s="118"/>
      <c r="B57" s="9"/>
      <c r="E57" s="115" t="s">
        <v>34</v>
      </c>
      <c r="F57" s="140"/>
      <c r="H57" s="129"/>
      <c r="L57" s="316"/>
      <c r="M57" s="117"/>
    </row>
    <row r="58" spans="1:13" s="115" customFormat="1" x14ac:dyDescent="0.2">
      <c r="A58" s="118"/>
      <c r="B58" s="9"/>
      <c r="H58" s="129"/>
      <c r="L58" s="316"/>
      <c r="M58" s="117"/>
    </row>
    <row r="59" spans="1:13" s="115" customFormat="1" x14ac:dyDescent="0.2">
      <c r="A59" s="118"/>
      <c r="B59" s="15" t="s">
        <v>110</v>
      </c>
      <c r="C59" s="119" t="s">
        <v>35</v>
      </c>
      <c r="D59" s="119"/>
      <c r="E59" s="6"/>
      <c r="F59" s="119"/>
      <c r="G59" s="119"/>
      <c r="H59" s="120"/>
      <c r="L59" s="316"/>
      <c r="M59" s="117"/>
    </row>
    <row r="60" spans="1:13" s="115" customFormat="1" x14ac:dyDescent="0.2">
      <c r="A60" s="118"/>
      <c r="B60" s="16"/>
      <c r="E60" s="115" t="s">
        <v>36</v>
      </c>
      <c r="F60" s="141"/>
      <c r="H60" s="129"/>
      <c r="L60" s="316"/>
      <c r="M60" s="117"/>
    </row>
    <row r="61" spans="1:13" s="115" customFormat="1" x14ac:dyDescent="0.2">
      <c r="A61" s="118"/>
      <c r="B61" s="18"/>
      <c r="C61" s="121"/>
      <c r="D61" s="121"/>
      <c r="E61" s="121"/>
      <c r="F61" s="121"/>
      <c r="G61" s="121"/>
      <c r="H61" s="123"/>
      <c r="L61" s="316"/>
      <c r="M61" s="117"/>
    </row>
    <row r="62" spans="1:13" s="115" customFormat="1" x14ac:dyDescent="0.2">
      <c r="A62" s="118"/>
      <c r="B62" s="9">
        <v>3.03</v>
      </c>
      <c r="C62" s="320" t="s">
        <v>275</v>
      </c>
      <c r="E62" s="2"/>
      <c r="H62" s="129"/>
      <c r="L62" s="316"/>
      <c r="M62" s="117"/>
    </row>
    <row r="63" spans="1:13" s="115" customFormat="1" x14ac:dyDescent="0.2">
      <c r="A63" s="118"/>
      <c r="B63" s="12">
        <v>3.04</v>
      </c>
      <c r="C63" s="125" t="s">
        <v>37</v>
      </c>
      <c r="D63" s="125"/>
      <c r="E63" s="13"/>
      <c r="F63" s="125"/>
      <c r="G63" s="125"/>
      <c r="H63" s="126"/>
      <c r="L63" s="316"/>
      <c r="M63" s="117"/>
    </row>
    <row r="64" spans="1:13" s="115" customFormat="1" x14ac:dyDescent="0.2">
      <c r="A64" s="118"/>
      <c r="B64" s="9">
        <v>3.05</v>
      </c>
      <c r="C64" s="115" t="s">
        <v>38</v>
      </c>
      <c r="E64" s="2"/>
      <c r="H64" s="129"/>
      <c r="L64" s="316"/>
      <c r="M64" s="117"/>
    </row>
    <row r="65" spans="1:13" s="115" customFormat="1" x14ac:dyDescent="0.2">
      <c r="A65" s="118"/>
      <c r="B65" s="8">
        <v>3.06</v>
      </c>
      <c r="C65" s="119" t="s">
        <v>39</v>
      </c>
      <c r="D65" s="119"/>
      <c r="E65" s="6"/>
      <c r="F65" s="119"/>
      <c r="G65" s="119"/>
      <c r="H65" s="120"/>
      <c r="L65" s="316"/>
      <c r="M65" s="117"/>
    </row>
    <row r="66" spans="1:13" s="115" customFormat="1" x14ac:dyDescent="0.2">
      <c r="A66" s="118"/>
      <c r="B66" s="9"/>
      <c r="E66" s="115" t="s">
        <v>245</v>
      </c>
      <c r="F66" s="5"/>
      <c r="H66" s="129"/>
      <c r="L66" s="316"/>
      <c r="M66" s="117"/>
    </row>
    <row r="67" spans="1:13" s="115" customFormat="1" ht="17" thickBot="1" x14ac:dyDescent="0.25">
      <c r="A67" s="118"/>
      <c r="B67" s="10"/>
      <c r="C67" s="121"/>
      <c r="D67" s="121"/>
      <c r="E67" s="11"/>
      <c r="F67" s="121"/>
      <c r="G67" s="121"/>
      <c r="H67" s="123"/>
      <c r="L67" s="317"/>
      <c r="M67" s="117"/>
    </row>
    <row r="68" spans="1:13" s="115" customFormat="1" ht="17" thickBot="1" x14ac:dyDescent="0.25">
      <c r="A68" s="136"/>
      <c r="B68" s="14"/>
      <c r="C68" s="138"/>
      <c r="D68" s="14"/>
      <c r="E68" s="3"/>
      <c r="F68" s="138"/>
      <c r="G68" s="138"/>
      <c r="H68" s="138"/>
      <c r="I68" s="138"/>
      <c r="J68" s="138"/>
      <c r="K68" s="138"/>
      <c r="L68" s="138"/>
      <c r="M68" s="139"/>
    </row>
    <row r="69" spans="1:13" s="191" customFormat="1" ht="19" x14ac:dyDescent="0.25">
      <c r="A69" s="187">
        <v>4</v>
      </c>
      <c r="B69" s="188" t="s">
        <v>40</v>
      </c>
      <c r="C69" s="189"/>
      <c r="D69" s="189"/>
      <c r="E69" s="189"/>
      <c r="F69" s="189"/>
      <c r="G69" s="189"/>
      <c r="H69" s="189"/>
      <c r="I69" s="189"/>
      <c r="J69" s="188" t="s">
        <v>15</v>
      </c>
      <c r="K69" s="189"/>
      <c r="L69" s="188" t="s">
        <v>2</v>
      </c>
      <c r="M69" s="190"/>
    </row>
    <row r="70" spans="1:13" s="115" customFormat="1" ht="17" thickBot="1" x14ac:dyDescent="0.25">
      <c r="A70" s="118"/>
      <c r="B70" s="1"/>
      <c r="C70" s="1"/>
      <c r="D70" s="37"/>
      <c r="E70" s="2"/>
      <c r="J70" s="1"/>
      <c r="L70" s="1"/>
      <c r="M70" s="117"/>
    </row>
    <row r="71" spans="1:13" s="115" customFormat="1" ht="17" thickBot="1" x14ac:dyDescent="0.25">
      <c r="A71" s="118"/>
      <c r="B71" s="8">
        <v>4.01</v>
      </c>
      <c r="C71" s="119" t="s">
        <v>41</v>
      </c>
      <c r="D71" s="119"/>
      <c r="E71" s="6"/>
      <c r="F71" s="119"/>
      <c r="G71" s="119"/>
      <c r="H71" s="120"/>
      <c r="L71" s="315"/>
      <c r="M71" s="117"/>
    </row>
    <row r="72" spans="1:13" s="115" customFormat="1" ht="17" thickBot="1" x14ac:dyDescent="0.25">
      <c r="A72" s="118"/>
      <c r="B72" s="9"/>
      <c r="D72" s="320" t="s">
        <v>278</v>
      </c>
      <c r="E72" s="2"/>
      <c r="H72" s="129"/>
      <c r="J72" s="142"/>
      <c r="L72" s="316"/>
      <c r="M72" s="117"/>
    </row>
    <row r="73" spans="1:13" s="115" customFormat="1" ht="17" thickBot="1" x14ac:dyDescent="0.25">
      <c r="A73" s="118"/>
      <c r="B73" s="9"/>
      <c r="D73" s="320" t="s">
        <v>284</v>
      </c>
      <c r="E73" s="2"/>
      <c r="H73" s="129"/>
      <c r="J73" s="142"/>
      <c r="L73" s="316"/>
      <c r="M73" s="117"/>
    </row>
    <row r="74" spans="1:13" s="115" customFormat="1" ht="17" thickBot="1" x14ac:dyDescent="0.25">
      <c r="A74" s="118"/>
      <c r="B74" s="9"/>
      <c r="D74" s="320" t="s">
        <v>276</v>
      </c>
      <c r="E74" s="2"/>
      <c r="H74" s="129"/>
      <c r="J74" s="142"/>
      <c r="L74" s="316"/>
      <c r="M74" s="117"/>
    </row>
    <row r="75" spans="1:13" s="115" customFormat="1" ht="17" thickBot="1" x14ac:dyDescent="0.25">
      <c r="A75" s="118"/>
      <c r="B75" s="9"/>
      <c r="D75" s="320" t="s">
        <v>277</v>
      </c>
      <c r="E75" s="2"/>
      <c r="H75" s="129"/>
      <c r="J75" s="142"/>
      <c r="L75" s="316"/>
      <c r="M75" s="117"/>
    </row>
    <row r="76" spans="1:13" s="115" customFormat="1" ht="17" thickBot="1" x14ac:dyDescent="0.25">
      <c r="A76" s="118"/>
      <c r="B76" s="9"/>
      <c r="D76" s="320" t="s">
        <v>279</v>
      </c>
      <c r="E76" s="2"/>
      <c r="H76" s="129"/>
      <c r="J76" s="142"/>
      <c r="L76" s="316"/>
      <c r="M76" s="117"/>
    </row>
    <row r="77" spans="1:13" s="115" customFormat="1" x14ac:dyDescent="0.2">
      <c r="A77" s="118"/>
      <c r="B77" s="12">
        <v>4.0199999999999996</v>
      </c>
      <c r="C77" s="327" t="s">
        <v>280</v>
      </c>
      <c r="D77" s="125"/>
      <c r="E77" s="13"/>
      <c r="F77" s="125"/>
      <c r="G77" s="125"/>
      <c r="H77" s="126"/>
      <c r="L77" s="316"/>
      <c r="M77" s="117"/>
    </row>
    <row r="78" spans="1:13" s="115" customFormat="1" x14ac:dyDescent="0.2">
      <c r="A78" s="118"/>
      <c r="B78" s="9">
        <v>4.03</v>
      </c>
      <c r="C78" s="320" t="s">
        <v>281</v>
      </c>
      <c r="E78" s="2"/>
      <c r="H78" s="129"/>
      <c r="L78" s="316"/>
      <c r="M78" s="117"/>
    </row>
    <row r="79" spans="1:13" s="115" customFormat="1" x14ac:dyDescent="0.2">
      <c r="A79" s="118"/>
      <c r="B79" s="8">
        <v>4.04</v>
      </c>
      <c r="C79" s="328" t="s">
        <v>283</v>
      </c>
      <c r="D79" s="119"/>
      <c r="E79" s="6"/>
      <c r="F79" s="119"/>
      <c r="G79" s="119"/>
      <c r="H79" s="120"/>
      <c r="L79" s="316"/>
      <c r="M79" s="117"/>
    </row>
    <row r="80" spans="1:13" s="115" customFormat="1" x14ac:dyDescent="0.2">
      <c r="A80" s="118"/>
      <c r="B80" s="9"/>
      <c r="C80" s="329"/>
      <c r="D80" s="140" t="s">
        <v>277</v>
      </c>
      <c r="E80" s="331">
        <v>1170</v>
      </c>
      <c r="F80" s="330"/>
      <c r="G80" s="330"/>
      <c r="H80" s="129"/>
      <c r="L80" s="316"/>
      <c r="M80" s="117"/>
    </row>
    <row r="81" spans="1:13" s="115" customFormat="1" x14ac:dyDescent="0.2">
      <c r="A81" s="118"/>
      <c r="B81" s="9"/>
      <c r="C81" s="329"/>
      <c r="D81" s="140" t="s">
        <v>282</v>
      </c>
      <c r="E81" s="5">
        <v>5</v>
      </c>
      <c r="F81" s="330"/>
      <c r="G81" s="330"/>
      <c r="H81" s="129"/>
      <c r="L81" s="316"/>
      <c r="M81" s="117"/>
    </row>
    <row r="82" spans="1:13" s="115" customFormat="1" x14ac:dyDescent="0.2">
      <c r="A82" s="118"/>
      <c r="B82" s="9"/>
      <c r="C82" s="329"/>
      <c r="D82" s="140" t="s">
        <v>276</v>
      </c>
      <c r="E82" s="5">
        <v>30</v>
      </c>
      <c r="F82" s="330"/>
      <c r="G82" s="330"/>
      <c r="H82" s="129"/>
      <c r="L82" s="316"/>
      <c r="M82" s="117"/>
    </row>
    <row r="83" spans="1:13" s="115" customFormat="1" x14ac:dyDescent="0.2">
      <c r="A83" s="118"/>
      <c r="B83" s="9"/>
      <c r="C83" s="329"/>
      <c r="D83" s="332" t="s">
        <v>18</v>
      </c>
      <c r="E83" s="5">
        <v>1205</v>
      </c>
      <c r="F83" s="330"/>
      <c r="G83" s="330"/>
      <c r="H83" s="129"/>
      <c r="L83" s="316"/>
      <c r="M83" s="117"/>
    </row>
    <row r="84" spans="1:13" s="115" customFormat="1" x14ac:dyDescent="0.2">
      <c r="A84" s="118"/>
      <c r="B84" s="10"/>
      <c r="C84" s="121"/>
      <c r="D84" s="122"/>
      <c r="E84" s="11"/>
      <c r="F84" s="121"/>
      <c r="G84" s="121"/>
      <c r="H84" s="123"/>
      <c r="L84" s="316"/>
      <c r="M84" s="117"/>
    </row>
    <row r="85" spans="1:13" s="115" customFormat="1" x14ac:dyDescent="0.2">
      <c r="A85" s="118"/>
      <c r="B85" s="16" t="s">
        <v>126</v>
      </c>
      <c r="C85" s="115" t="s">
        <v>226</v>
      </c>
      <c r="E85" s="2"/>
      <c r="H85" s="129"/>
      <c r="L85" s="316"/>
      <c r="M85" s="117"/>
    </row>
    <row r="86" spans="1:13" s="115" customFormat="1" x14ac:dyDescent="0.2">
      <c r="A86" s="118"/>
      <c r="B86" s="16"/>
      <c r="D86" s="31" t="s">
        <v>239</v>
      </c>
      <c r="E86" s="2"/>
      <c r="H86" s="129"/>
      <c r="L86" s="316"/>
      <c r="M86" s="117"/>
    </row>
    <row r="87" spans="1:13" s="115" customFormat="1" x14ac:dyDescent="0.2">
      <c r="A87" s="118"/>
      <c r="B87" s="9"/>
      <c r="E87" s="2"/>
      <c r="F87" s="143" t="s">
        <v>17</v>
      </c>
      <c r="G87" s="144" t="s">
        <v>127</v>
      </c>
      <c r="H87" s="129"/>
      <c r="L87" s="316"/>
      <c r="M87" s="117"/>
    </row>
    <row r="88" spans="1:13" s="115" customFormat="1" x14ac:dyDescent="0.2">
      <c r="A88" s="118"/>
      <c r="B88" s="9"/>
      <c r="D88" s="28" t="s">
        <v>42</v>
      </c>
      <c r="E88" s="2"/>
      <c r="F88" s="145">
        <v>37.5</v>
      </c>
      <c r="G88" s="146">
        <v>15</v>
      </c>
      <c r="H88" s="129"/>
      <c r="L88" s="316"/>
      <c r="M88" s="117"/>
    </row>
    <row r="89" spans="1:13" s="115" customFormat="1" x14ac:dyDescent="0.2">
      <c r="A89" s="118"/>
      <c r="B89" s="9"/>
      <c r="D89" s="115" t="s">
        <v>43</v>
      </c>
      <c r="E89" s="2"/>
      <c r="F89" s="145">
        <v>25.5</v>
      </c>
      <c r="G89" s="146">
        <v>10</v>
      </c>
      <c r="H89" s="129"/>
      <c r="L89" s="316"/>
      <c r="M89" s="117"/>
    </row>
    <row r="90" spans="1:13" s="115" customFormat="1" x14ac:dyDescent="0.2">
      <c r="A90" s="118"/>
      <c r="B90" s="9"/>
      <c r="D90" s="115" t="s">
        <v>48</v>
      </c>
      <c r="E90" s="2"/>
      <c r="F90" s="200">
        <f>IF(E47&gt;12,12,E47)</f>
        <v>12</v>
      </c>
      <c r="G90" s="147">
        <v>5</v>
      </c>
      <c r="H90" s="129"/>
      <c r="L90" s="316"/>
      <c r="M90" s="117"/>
    </row>
    <row r="91" spans="1:13" s="115" customFormat="1" x14ac:dyDescent="0.2">
      <c r="A91" s="118"/>
      <c r="B91" s="9"/>
      <c r="D91" s="115" t="s">
        <v>129</v>
      </c>
      <c r="E91" s="2"/>
      <c r="F91" s="201">
        <f>12-F90</f>
        <v>0</v>
      </c>
      <c r="G91" s="146">
        <f>5-G90</f>
        <v>0</v>
      </c>
      <c r="H91" s="129"/>
      <c r="L91" s="316"/>
      <c r="M91" s="117"/>
    </row>
    <row r="92" spans="1:13" s="115" customFormat="1" x14ac:dyDescent="0.2">
      <c r="A92" s="118"/>
      <c r="B92" s="9"/>
      <c r="D92" s="115" t="s">
        <v>18</v>
      </c>
      <c r="E92" s="2"/>
      <c r="F92" s="143">
        <f>SUM(F88:F91)</f>
        <v>75</v>
      </c>
      <c r="G92" s="144">
        <f>SUM(G88:G91)</f>
        <v>30</v>
      </c>
      <c r="H92" s="129"/>
      <c r="L92" s="316"/>
      <c r="M92" s="117"/>
    </row>
    <row r="93" spans="1:13" s="115" customFormat="1" x14ac:dyDescent="0.2">
      <c r="A93" s="118"/>
      <c r="B93" s="9"/>
      <c r="E93" s="2"/>
      <c r="F93" s="143"/>
      <c r="H93" s="129"/>
      <c r="L93" s="316"/>
      <c r="M93" s="117"/>
    </row>
    <row r="94" spans="1:13" s="115" customFormat="1" x14ac:dyDescent="0.2">
      <c r="A94" s="118"/>
      <c r="B94" s="9">
        <v>4.0599999999999996</v>
      </c>
      <c r="C94" s="115" t="s">
        <v>227</v>
      </c>
      <c r="E94" s="2"/>
      <c r="H94" s="129"/>
      <c r="L94" s="316"/>
      <c r="M94" s="117"/>
    </row>
    <row r="95" spans="1:13" s="115" customFormat="1" x14ac:dyDescent="0.2">
      <c r="A95" s="118"/>
      <c r="B95" s="9"/>
      <c r="D95" s="31"/>
      <c r="E95" s="2"/>
      <c r="H95" s="129"/>
      <c r="L95" s="316"/>
      <c r="M95" s="117"/>
    </row>
    <row r="96" spans="1:13" s="115" customFormat="1" x14ac:dyDescent="0.2">
      <c r="A96" s="118"/>
      <c r="B96" s="8">
        <v>4.07</v>
      </c>
      <c r="C96" s="119" t="s">
        <v>128</v>
      </c>
      <c r="D96" s="119"/>
      <c r="E96" s="6"/>
      <c r="F96" s="119"/>
      <c r="G96" s="119"/>
      <c r="H96" s="120"/>
      <c r="L96" s="316"/>
      <c r="M96" s="117"/>
    </row>
    <row r="97" spans="1:13" s="115" customFormat="1" x14ac:dyDescent="0.2">
      <c r="A97" s="118"/>
      <c r="B97" s="9"/>
      <c r="D97" s="115" t="s">
        <v>44</v>
      </c>
      <c r="E97" s="2"/>
      <c r="H97" s="129"/>
      <c r="L97" s="316"/>
      <c r="M97" s="117"/>
    </row>
    <row r="98" spans="1:13" s="115" customFormat="1" x14ac:dyDescent="0.2">
      <c r="A98" s="118"/>
      <c r="B98" s="9"/>
      <c r="D98" s="115" t="s">
        <v>45</v>
      </c>
      <c r="E98" s="2"/>
      <c r="H98" s="129"/>
      <c r="L98" s="316"/>
      <c r="M98" s="117"/>
    </row>
    <row r="99" spans="1:13" s="115" customFormat="1" x14ac:dyDescent="0.2">
      <c r="A99" s="118"/>
      <c r="B99" s="9"/>
      <c r="D99" s="115" t="s">
        <v>46</v>
      </c>
      <c r="E99" s="2"/>
      <c r="H99" s="129"/>
      <c r="L99" s="316"/>
      <c r="M99" s="117"/>
    </row>
    <row r="100" spans="1:13" s="115" customFormat="1" x14ac:dyDescent="0.2">
      <c r="A100" s="118"/>
      <c r="B100" s="10"/>
      <c r="C100" s="121"/>
      <c r="D100" s="122"/>
      <c r="E100" s="11"/>
      <c r="F100" s="121"/>
      <c r="G100" s="121"/>
      <c r="H100" s="123"/>
      <c r="L100" s="316"/>
      <c r="M100" s="117"/>
    </row>
    <row r="101" spans="1:13" s="115" customFormat="1" x14ac:dyDescent="0.2">
      <c r="A101" s="118"/>
      <c r="B101" s="9">
        <v>4.08</v>
      </c>
      <c r="C101" s="115" t="s">
        <v>243</v>
      </c>
      <c r="E101" s="2"/>
      <c r="H101" s="129"/>
      <c r="L101" s="316"/>
      <c r="M101" s="117"/>
    </row>
    <row r="102" spans="1:13" s="115" customFormat="1" x14ac:dyDescent="0.2">
      <c r="A102" s="118"/>
      <c r="B102" s="9"/>
      <c r="D102" s="31"/>
      <c r="E102" s="2"/>
      <c r="H102" s="129"/>
      <c r="L102" s="316"/>
      <c r="M102" s="117"/>
    </row>
    <row r="103" spans="1:13" s="115" customFormat="1" x14ac:dyDescent="0.2">
      <c r="A103" s="118"/>
      <c r="B103" s="19" t="s">
        <v>159</v>
      </c>
      <c r="C103" s="125" t="s">
        <v>47</v>
      </c>
      <c r="D103" s="125"/>
      <c r="E103" s="13"/>
      <c r="F103" s="125"/>
      <c r="G103" s="125"/>
      <c r="H103" s="126"/>
      <c r="L103" s="316"/>
      <c r="M103" s="117"/>
    </row>
    <row r="104" spans="1:13" s="115" customFormat="1" x14ac:dyDescent="0.2">
      <c r="A104" s="118"/>
      <c r="B104" s="19" t="s">
        <v>8</v>
      </c>
      <c r="C104" s="115" t="s">
        <v>228</v>
      </c>
      <c r="E104" s="2"/>
      <c r="H104" s="129"/>
      <c r="L104" s="316"/>
      <c r="M104" s="117"/>
    </row>
    <row r="105" spans="1:13" s="115" customFormat="1" x14ac:dyDescent="0.2">
      <c r="A105" s="118"/>
      <c r="B105" s="19" t="s">
        <v>131</v>
      </c>
      <c r="C105" s="125" t="s">
        <v>244</v>
      </c>
      <c r="D105" s="125"/>
      <c r="E105" s="13"/>
      <c r="F105" s="125"/>
      <c r="G105" s="125"/>
      <c r="H105" s="126"/>
      <c r="L105" s="316"/>
      <c r="M105" s="117"/>
    </row>
    <row r="106" spans="1:13" s="115" customFormat="1" x14ac:dyDescent="0.2">
      <c r="A106" s="118"/>
      <c r="B106" s="19" t="s">
        <v>85</v>
      </c>
      <c r="C106" s="320" t="s">
        <v>285</v>
      </c>
      <c r="E106" s="2"/>
      <c r="H106" s="129"/>
      <c r="L106" s="316"/>
      <c r="M106" s="117"/>
    </row>
    <row r="107" spans="1:13" s="115" customFormat="1" x14ac:dyDescent="0.2">
      <c r="A107" s="118"/>
      <c r="B107" s="19" t="s">
        <v>88</v>
      </c>
      <c r="C107" s="119" t="s">
        <v>229</v>
      </c>
      <c r="D107" s="119"/>
      <c r="E107" s="6"/>
      <c r="F107" s="119"/>
      <c r="G107" s="119"/>
      <c r="H107" s="120"/>
      <c r="L107" s="316"/>
      <c r="M107" s="117"/>
    </row>
    <row r="108" spans="1:13" s="115" customFormat="1" x14ac:dyDescent="0.2">
      <c r="A108" s="118"/>
      <c r="B108" s="19" t="s">
        <v>89</v>
      </c>
      <c r="D108" s="115" t="s">
        <v>49</v>
      </c>
      <c r="E108" s="2"/>
      <c r="H108" s="129"/>
      <c r="L108" s="316"/>
      <c r="M108" s="117"/>
    </row>
    <row r="109" spans="1:13" s="115" customFormat="1" x14ac:dyDescent="0.2">
      <c r="A109" s="118"/>
      <c r="B109" s="19" t="s">
        <v>91</v>
      </c>
      <c r="C109" s="121"/>
      <c r="D109" s="122"/>
      <c r="E109" s="11"/>
      <c r="F109" s="121"/>
      <c r="G109" s="121"/>
      <c r="H109" s="123"/>
      <c r="L109" s="316"/>
      <c r="M109" s="117"/>
    </row>
    <row r="110" spans="1:13" s="115" customFormat="1" x14ac:dyDescent="0.2">
      <c r="A110" s="118"/>
      <c r="B110" s="19" t="s">
        <v>240</v>
      </c>
      <c r="C110" s="115" t="s">
        <v>50</v>
      </c>
      <c r="E110" s="2"/>
      <c r="H110" s="129"/>
      <c r="L110" s="316"/>
      <c r="M110" s="117"/>
    </row>
    <row r="111" spans="1:13" s="115" customFormat="1" x14ac:dyDescent="0.2">
      <c r="A111" s="118"/>
      <c r="B111" s="19" t="s">
        <v>241</v>
      </c>
      <c r="D111" s="31"/>
      <c r="E111" s="2"/>
      <c r="H111" s="129"/>
      <c r="L111" s="316"/>
      <c r="M111" s="117"/>
    </row>
    <row r="112" spans="1:13" s="115" customFormat="1" x14ac:dyDescent="0.2">
      <c r="A112" s="118"/>
      <c r="B112" s="19" t="s">
        <v>242</v>
      </c>
      <c r="C112" s="119" t="s">
        <v>51</v>
      </c>
      <c r="D112" s="119"/>
      <c r="E112" s="6"/>
      <c r="F112" s="119"/>
      <c r="G112" s="119"/>
      <c r="H112" s="120"/>
      <c r="L112" s="316"/>
      <c r="M112" s="117"/>
    </row>
    <row r="113" spans="1:13" s="115" customFormat="1" ht="17" thickBot="1" x14ac:dyDescent="0.25">
      <c r="A113" s="118"/>
      <c r="B113" s="18"/>
      <c r="C113" s="121"/>
      <c r="D113" s="122"/>
      <c r="E113" s="11"/>
      <c r="F113" s="121"/>
      <c r="G113" s="121"/>
      <c r="H113" s="123"/>
      <c r="L113" s="317"/>
      <c r="M113" s="117"/>
    </row>
    <row r="114" spans="1:13" s="115" customFormat="1" ht="17" thickBot="1" x14ac:dyDescent="0.25">
      <c r="A114" s="136"/>
      <c r="B114" s="20"/>
      <c r="C114" s="138"/>
      <c r="D114" s="138"/>
      <c r="E114" s="3"/>
      <c r="F114" s="138"/>
      <c r="G114" s="138"/>
      <c r="H114" s="138"/>
      <c r="I114" s="138"/>
      <c r="J114" s="138"/>
      <c r="K114" s="138"/>
      <c r="L114" s="138"/>
      <c r="M114" s="139"/>
    </row>
    <row r="115" spans="1:13" s="191" customFormat="1" ht="19" x14ac:dyDescent="0.25">
      <c r="A115" s="187">
        <v>5</v>
      </c>
      <c r="B115" s="188" t="s">
        <v>52</v>
      </c>
      <c r="C115" s="189"/>
      <c r="D115" s="189"/>
      <c r="E115" s="189"/>
      <c r="F115" s="189"/>
      <c r="G115" s="189"/>
      <c r="H115" s="189"/>
      <c r="I115" s="189"/>
      <c r="J115" s="188" t="s">
        <v>15</v>
      </c>
      <c r="K115" s="189"/>
      <c r="L115" s="188" t="s">
        <v>2</v>
      </c>
      <c r="M115" s="190"/>
    </row>
    <row r="116" spans="1:13" s="115" customFormat="1" ht="17" thickBot="1" x14ac:dyDescent="0.25">
      <c r="A116" s="118"/>
      <c r="B116" s="1"/>
      <c r="C116" s="1"/>
      <c r="E116" s="2"/>
      <c r="J116" s="1"/>
      <c r="L116" s="1"/>
      <c r="M116" s="117"/>
    </row>
    <row r="117" spans="1:13" s="115" customFormat="1" x14ac:dyDescent="0.2">
      <c r="A117" s="118"/>
      <c r="B117" s="8">
        <v>5.01</v>
      </c>
      <c r="C117" s="119" t="s">
        <v>53</v>
      </c>
      <c r="D117" s="119"/>
      <c r="E117" s="6"/>
      <c r="F117" s="119"/>
      <c r="G117" s="119"/>
      <c r="H117" s="120"/>
      <c r="L117" s="315"/>
      <c r="M117" s="117"/>
    </row>
    <row r="118" spans="1:13" s="115" customFormat="1" x14ac:dyDescent="0.2">
      <c r="A118" s="118"/>
      <c r="B118" s="8">
        <v>5.0199999999999996</v>
      </c>
      <c r="C118" s="119" t="s">
        <v>54</v>
      </c>
      <c r="D118" s="119"/>
      <c r="E118" s="6"/>
      <c r="F118" s="119"/>
      <c r="G118" s="119"/>
      <c r="H118" s="120"/>
      <c r="L118" s="316"/>
      <c r="M118" s="117"/>
    </row>
    <row r="119" spans="1:13" s="115" customFormat="1" x14ac:dyDescent="0.2">
      <c r="A119" s="118"/>
      <c r="B119" s="9"/>
      <c r="D119" s="115" t="s">
        <v>55</v>
      </c>
      <c r="F119" s="140"/>
      <c r="G119" s="115" t="s">
        <v>120</v>
      </c>
      <c r="H119" s="129"/>
      <c r="L119" s="316"/>
      <c r="M119" s="117"/>
    </row>
    <row r="120" spans="1:13" s="115" customFormat="1" x14ac:dyDescent="0.2">
      <c r="A120" s="118"/>
      <c r="B120" s="9"/>
      <c r="D120" s="115" t="s">
        <v>56</v>
      </c>
      <c r="F120" s="140"/>
      <c r="G120" s="115" t="s">
        <v>57</v>
      </c>
      <c r="H120" s="129"/>
      <c r="L120" s="316"/>
      <c r="M120" s="117"/>
    </row>
    <row r="121" spans="1:13" s="115" customFormat="1" x14ac:dyDescent="0.2">
      <c r="A121" s="118"/>
      <c r="B121" s="9"/>
      <c r="D121" s="115" t="s">
        <v>11</v>
      </c>
      <c r="F121" s="140"/>
      <c r="G121" s="115" t="s">
        <v>57</v>
      </c>
      <c r="H121" s="129"/>
      <c r="L121" s="316"/>
      <c r="M121" s="117"/>
    </row>
    <row r="122" spans="1:13" s="115" customFormat="1" x14ac:dyDescent="0.2">
      <c r="A122" s="118"/>
      <c r="B122" s="9"/>
      <c r="D122" s="115" t="s">
        <v>58</v>
      </c>
      <c r="F122" s="140"/>
      <c r="H122" s="129"/>
      <c r="L122" s="316"/>
      <c r="M122" s="117"/>
    </row>
    <row r="123" spans="1:13" s="115" customFormat="1" x14ac:dyDescent="0.2">
      <c r="A123" s="118"/>
      <c r="B123" s="9"/>
      <c r="D123" s="115" t="s">
        <v>121</v>
      </c>
      <c r="F123" s="140"/>
      <c r="G123" s="115" t="s">
        <v>122</v>
      </c>
      <c r="H123" s="129"/>
      <c r="L123" s="316"/>
      <c r="M123" s="117"/>
    </row>
    <row r="124" spans="1:13" s="115" customFormat="1" x14ac:dyDescent="0.2">
      <c r="A124" s="118"/>
      <c r="B124" s="9"/>
      <c r="D124" s="115" t="s">
        <v>59</v>
      </c>
      <c r="F124" s="140"/>
      <c r="G124" s="115" t="s">
        <v>60</v>
      </c>
      <c r="H124" s="129"/>
      <c r="L124" s="316"/>
      <c r="M124" s="117"/>
    </row>
    <row r="125" spans="1:13" s="115" customFormat="1" x14ac:dyDescent="0.2">
      <c r="A125" s="118"/>
      <c r="B125" s="9"/>
      <c r="D125" s="115" t="s">
        <v>141</v>
      </c>
      <c r="F125" s="140"/>
      <c r="G125" s="115" t="s">
        <v>142</v>
      </c>
      <c r="H125" s="129"/>
      <c r="L125" s="316"/>
      <c r="M125" s="117"/>
    </row>
    <row r="126" spans="1:13" s="115" customFormat="1" x14ac:dyDescent="0.2">
      <c r="A126" s="118"/>
      <c r="B126" s="9"/>
      <c r="D126" s="115" t="s">
        <v>61</v>
      </c>
      <c r="F126" s="148">
        <v>72</v>
      </c>
      <c r="H126" s="129"/>
      <c r="L126" s="316"/>
      <c r="M126" s="117"/>
    </row>
    <row r="127" spans="1:13" s="115" customFormat="1" x14ac:dyDescent="0.2">
      <c r="A127" s="118"/>
      <c r="B127" s="9"/>
      <c r="D127" s="115" t="s">
        <v>62</v>
      </c>
      <c r="F127" s="140">
        <v>-180</v>
      </c>
      <c r="G127" s="115" t="s">
        <v>63</v>
      </c>
      <c r="H127" s="129"/>
      <c r="L127" s="316"/>
      <c r="M127" s="117"/>
    </row>
    <row r="128" spans="1:13" s="115" customFormat="1" x14ac:dyDescent="0.2">
      <c r="A128" s="118"/>
      <c r="B128" s="9"/>
      <c r="D128" s="115" t="s">
        <v>64</v>
      </c>
      <c r="F128" s="140" t="s">
        <v>65</v>
      </c>
      <c r="G128" s="115" t="s">
        <v>66</v>
      </c>
      <c r="H128" s="129"/>
      <c r="L128" s="316"/>
      <c r="M128" s="117"/>
    </row>
    <row r="129" spans="1:13" s="115" customFormat="1" x14ac:dyDescent="0.2">
      <c r="A129" s="118"/>
      <c r="B129" s="9"/>
      <c r="D129" s="115" t="s">
        <v>67</v>
      </c>
      <c r="F129" s="140">
        <v>1.5</v>
      </c>
      <c r="H129" s="129"/>
      <c r="L129" s="316"/>
      <c r="M129" s="117"/>
    </row>
    <row r="130" spans="1:13" s="115" customFormat="1" x14ac:dyDescent="0.2">
      <c r="A130" s="118"/>
      <c r="B130" s="9"/>
      <c r="D130" s="115" t="s">
        <v>68</v>
      </c>
      <c r="F130" s="140" t="s">
        <v>156</v>
      </c>
      <c r="G130" s="31" t="s">
        <v>130</v>
      </c>
      <c r="H130" s="129"/>
      <c r="L130" s="316"/>
      <c r="M130" s="117"/>
    </row>
    <row r="131" spans="1:13" s="115" customFormat="1" x14ac:dyDescent="0.2">
      <c r="A131" s="118"/>
      <c r="B131" s="9"/>
      <c r="D131" s="115" t="s">
        <v>69</v>
      </c>
      <c r="F131" s="140" t="s">
        <v>155</v>
      </c>
      <c r="G131" s="31" t="s">
        <v>70</v>
      </c>
      <c r="H131" s="129"/>
      <c r="L131" s="316"/>
      <c r="M131" s="117"/>
    </row>
    <row r="132" spans="1:13" s="115" customFormat="1" x14ac:dyDescent="0.2">
      <c r="A132" s="118"/>
      <c r="B132" s="9"/>
      <c r="E132" s="2"/>
      <c r="H132" s="21"/>
      <c r="L132" s="316"/>
      <c r="M132" s="117"/>
    </row>
    <row r="133" spans="1:13" s="115" customFormat="1" x14ac:dyDescent="0.2">
      <c r="A133" s="118"/>
      <c r="B133" s="9"/>
      <c r="E133" s="2"/>
      <c r="H133" s="21"/>
      <c r="L133" s="316"/>
      <c r="M133" s="117"/>
    </row>
    <row r="134" spans="1:13" s="115" customFormat="1" x14ac:dyDescent="0.2">
      <c r="A134" s="118"/>
      <c r="B134" s="12">
        <v>5.03</v>
      </c>
      <c r="C134" s="125" t="s">
        <v>71</v>
      </c>
      <c r="D134" s="125"/>
      <c r="E134" s="13"/>
      <c r="F134" s="125"/>
      <c r="G134" s="125"/>
      <c r="H134" s="126"/>
      <c r="L134" s="316"/>
      <c r="M134" s="117"/>
    </row>
    <row r="135" spans="1:13" s="115" customFormat="1" x14ac:dyDescent="0.2">
      <c r="A135" s="118"/>
      <c r="B135" s="8">
        <v>5.04</v>
      </c>
      <c r="C135" s="119" t="s">
        <v>246</v>
      </c>
      <c r="D135" s="119"/>
      <c r="E135" s="6"/>
      <c r="F135" s="119"/>
      <c r="G135" s="119"/>
      <c r="H135" s="120"/>
      <c r="L135" s="316"/>
      <c r="M135" s="117"/>
    </row>
    <row r="136" spans="1:13" s="115" customFormat="1" x14ac:dyDescent="0.2">
      <c r="A136" s="118"/>
      <c r="B136" s="9"/>
      <c r="D136" s="1" t="s">
        <v>18</v>
      </c>
      <c r="E136" s="5"/>
      <c r="F136" s="115" t="s">
        <v>83</v>
      </c>
      <c r="H136" s="129"/>
      <c r="L136" s="316"/>
      <c r="M136" s="117"/>
    </row>
    <row r="137" spans="1:13" s="115" customFormat="1" x14ac:dyDescent="0.2">
      <c r="A137" s="118"/>
      <c r="B137" s="10"/>
      <c r="C137" s="121"/>
      <c r="D137" s="149"/>
      <c r="E137" s="7"/>
      <c r="F137" s="121"/>
      <c r="G137" s="121"/>
      <c r="H137" s="123"/>
      <c r="L137" s="316"/>
      <c r="M137" s="117"/>
    </row>
    <row r="138" spans="1:13" s="115" customFormat="1" x14ac:dyDescent="0.2">
      <c r="A138" s="118"/>
      <c r="B138" s="9">
        <v>5.05</v>
      </c>
      <c r="C138" s="115" t="s">
        <v>72</v>
      </c>
      <c r="E138" s="2"/>
      <c r="H138" s="129"/>
      <c r="L138" s="316"/>
      <c r="M138" s="117"/>
    </row>
    <row r="139" spans="1:13" s="115" customFormat="1" x14ac:dyDescent="0.2">
      <c r="A139" s="118"/>
      <c r="B139" s="8">
        <v>5.0599999999999996</v>
      </c>
      <c r="C139" s="119" t="s">
        <v>73</v>
      </c>
      <c r="D139" s="119"/>
      <c r="E139" s="6"/>
      <c r="F139" s="119"/>
      <c r="G139" s="119"/>
      <c r="H139" s="120"/>
      <c r="L139" s="316"/>
      <c r="M139" s="117"/>
    </row>
    <row r="140" spans="1:13" s="115" customFormat="1" x14ac:dyDescent="0.2">
      <c r="A140" s="118"/>
      <c r="B140" s="9"/>
      <c r="D140" s="115" t="s">
        <v>123</v>
      </c>
      <c r="E140" s="141"/>
      <c r="H140" s="129"/>
      <c r="L140" s="316"/>
      <c r="M140" s="117"/>
    </row>
    <row r="141" spans="1:13" s="115" customFormat="1" x14ac:dyDescent="0.2">
      <c r="A141" s="118"/>
      <c r="B141" s="9"/>
      <c r="D141" s="115" t="s">
        <v>247</v>
      </c>
      <c r="E141" s="141"/>
      <c r="H141" s="129"/>
      <c r="L141" s="316"/>
      <c r="M141" s="117"/>
    </row>
    <row r="142" spans="1:13" s="115" customFormat="1" x14ac:dyDescent="0.2">
      <c r="A142" s="118"/>
      <c r="B142" s="9"/>
      <c r="D142" s="115" t="s">
        <v>74</v>
      </c>
      <c r="E142" s="141" t="e">
        <f>(E140/(E140+E141)*100)</f>
        <v>#DIV/0!</v>
      </c>
      <c r="H142" s="129"/>
      <c r="L142" s="316"/>
      <c r="M142" s="117"/>
    </row>
    <row r="143" spans="1:13" s="115" customFormat="1" x14ac:dyDescent="0.2">
      <c r="A143" s="118"/>
      <c r="B143" s="10"/>
      <c r="C143" s="121"/>
      <c r="D143" s="121"/>
      <c r="E143" s="121"/>
      <c r="F143" s="121"/>
      <c r="G143" s="121"/>
      <c r="H143" s="123"/>
      <c r="L143" s="316"/>
      <c r="M143" s="117"/>
    </row>
    <row r="144" spans="1:13" s="115" customFormat="1" x14ac:dyDescent="0.2">
      <c r="A144" s="118"/>
      <c r="B144" s="9">
        <v>5.07</v>
      </c>
      <c r="C144" s="115" t="s">
        <v>75</v>
      </c>
      <c r="H144" s="129"/>
      <c r="L144" s="316"/>
      <c r="M144" s="117"/>
    </row>
    <row r="145" spans="1:13" s="115" customFormat="1" x14ac:dyDescent="0.2">
      <c r="A145" s="118"/>
      <c r="B145" s="8">
        <v>5.08</v>
      </c>
      <c r="C145" s="119" t="s">
        <v>76</v>
      </c>
      <c r="D145" s="119"/>
      <c r="E145" s="6"/>
      <c r="F145" s="119"/>
      <c r="G145" s="119"/>
      <c r="H145" s="120"/>
      <c r="L145" s="316"/>
      <c r="M145" s="117"/>
    </row>
    <row r="146" spans="1:13" s="35" customFormat="1" x14ac:dyDescent="0.2">
      <c r="A146" s="150"/>
      <c r="B146" s="36" t="s">
        <v>160</v>
      </c>
      <c r="C146" s="23" t="s">
        <v>143</v>
      </c>
      <c r="D146" s="23"/>
      <c r="E146" s="23"/>
      <c r="F146" s="23"/>
      <c r="G146" s="23"/>
      <c r="H146" s="24"/>
      <c r="L146" s="316"/>
      <c r="M146" s="151"/>
    </row>
    <row r="147" spans="1:13" s="35" customFormat="1" x14ac:dyDescent="0.2">
      <c r="A147" s="150"/>
      <c r="B147" s="25"/>
      <c r="D147" s="35" t="s">
        <v>144</v>
      </c>
      <c r="H147" s="22"/>
      <c r="L147" s="316"/>
      <c r="M147" s="151"/>
    </row>
    <row r="148" spans="1:13" s="35" customFormat="1" x14ac:dyDescent="0.2">
      <c r="A148" s="150"/>
      <c r="B148" s="25"/>
      <c r="E148" s="35" t="s">
        <v>261</v>
      </c>
      <c r="H148" s="22"/>
      <c r="L148" s="316"/>
      <c r="M148" s="151"/>
    </row>
    <row r="149" spans="1:13" s="35" customFormat="1" x14ac:dyDescent="0.2">
      <c r="A149" s="150"/>
      <c r="B149" s="25"/>
      <c r="D149" s="35" t="s">
        <v>145</v>
      </c>
      <c r="H149" s="22"/>
      <c r="L149" s="316"/>
      <c r="M149" s="151"/>
    </row>
    <row r="150" spans="1:13" s="35" customFormat="1" x14ac:dyDescent="0.2">
      <c r="A150" s="150"/>
      <c r="B150" s="25"/>
      <c r="E150" s="35" t="s">
        <v>146</v>
      </c>
      <c r="H150" s="22"/>
      <c r="L150" s="316"/>
      <c r="M150" s="151"/>
    </row>
    <row r="151" spans="1:13" s="35" customFormat="1" x14ac:dyDescent="0.2">
      <c r="A151" s="150"/>
      <c r="B151" s="25"/>
      <c r="E151" s="35" t="s">
        <v>147</v>
      </c>
      <c r="H151" s="22"/>
      <c r="L151" s="316"/>
      <c r="M151" s="151"/>
    </row>
    <row r="152" spans="1:13" s="35" customFormat="1" x14ac:dyDescent="0.2">
      <c r="A152" s="150"/>
      <c r="B152" s="25"/>
      <c r="D152" s="35" t="s">
        <v>148</v>
      </c>
      <c r="H152" s="22"/>
      <c r="L152" s="316"/>
      <c r="M152" s="151"/>
    </row>
    <row r="153" spans="1:13" s="35" customFormat="1" x14ac:dyDescent="0.2">
      <c r="A153" s="150"/>
      <c r="B153" s="25"/>
      <c r="E153" s="35" t="s">
        <v>260</v>
      </c>
      <c r="H153" s="22"/>
      <c r="L153" s="316"/>
      <c r="M153" s="151"/>
    </row>
    <row r="154" spans="1:13" s="35" customFormat="1" x14ac:dyDescent="0.2">
      <c r="A154" s="150"/>
      <c r="B154" s="25"/>
      <c r="E154" s="35" t="s">
        <v>149</v>
      </c>
      <c r="H154" s="22"/>
      <c r="L154" s="316"/>
      <c r="M154" s="151"/>
    </row>
    <row r="155" spans="1:13" s="35" customFormat="1" x14ac:dyDescent="0.2">
      <c r="A155" s="150"/>
      <c r="B155" s="25"/>
      <c r="H155" s="22"/>
      <c r="L155" s="316"/>
      <c r="M155" s="151"/>
    </row>
    <row r="156" spans="1:13" s="35" customFormat="1" x14ac:dyDescent="0.2">
      <c r="A156" s="150"/>
      <c r="B156" s="26"/>
      <c r="C156" s="7"/>
      <c r="D156" s="7" t="s">
        <v>150</v>
      </c>
      <c r="E156" s="7"/>
      <c r="F156" s="7"/>
      <c r="G156" s="7"/>
      <c r="H156" s="27"/>
      <c r="L156" s="316"/>
      <c r="M156" s="151"/>
    </row>
    <row r="157" spans="1:13" s="115" customFormat="1" x14ac:dyDescent="0.2">
      <c r="A157" s="118"/>
      <c r="B157" s="18" t="s">
        <v>151</v>
      </c>
      <c r="C157" s="121" t="s">
        <v>152</v>
      </c>
      <c r="D157" s="11"/>
      <c r="E157" s="11"/>
      <c r="F157" s="121"/>
      <c r="G157" s="121"/>
      <c r="H157" s="123"/>
      <c r="L157" s="317"/>
      <c r="M157" s="117"/>
    </row>
    <row r="158" spans="1:13" s="115" customFormat="1" x14ac:dyDescent="0.2">
      <c r="A158" s="136"/>
      <c r="B158" s="14"/>
      <c r="C158" s="138"/>
      <c r="D158" s="138"/>
      <c r="E158" s="3"/>
      <c r="F158" s="138"/>
      <c r="G158" s="138"/>
      <c r="H158" s="138"/>
      <c r="I158" s="138"/>
      <c r="J158" s="138"/>
      <c r="K158" s="138"/>
      <c r="L158" s="138"/>
      <c r="M158" s="139"/>
    </row>
    <row r="159" spans="1:13" s="191" customFormat="1" ht="19" x14ac:dyDescent="0.25">
      <c r="A159" s="187">
        <v>6</v>
      </c>
      <c r="B159" s="188" t="s">
        <v>77</v>
      </c>
      <c r="C159" s="189"/>
      <c r="D159" s="189"/>
      <c r="E159" s="189"/>
      <c r="F159" s="189"/>
      <c r="G159" s="189"/>
      <c r="H159" s="189"/>
      <c r="I159" s="189"/>
      <c r="J159" s="188" t="s">
        <v>15</v>
      </c>
      <c r="K159" s="189"/>
      <c r="L159" s="188" t="s">
        <v>2</v>
      </c>
      <c r="M159" s="190"/>
    </row>
    <row r="160" spans="1:13" s="115" customFormat="1" x14ac:dyDescent="0.2">
      <c r="A160" s="30"/>
      <c r="B160" s="1"/>
      <c r="D160" s="2"/>
      <c r="J160" s="1"/>
      <c r="L160" s="1"/>
      <c r="M160" s="117"/>
    </row>
    <row r="161" spans="1:13" s="115" customFormat="1" x14ac:dyDescent="0.2">
      <c r="A161" s="118"/>
      <c r="B161" s="8">
        <v>6.01</v>
      </c>
      <c r="C161" s="119" t="s">
        <v>78</v>
      </c>
      <c r="D161" s="119"/>
      <c r="E161" s="6"/>
      <c r="F161" s="119"/>
      <c r="G161" s="119"/>
      <c r="H161" s="120"/>
      <c r="L161" s="315"/>
      <c r="M161" s="117"/>
    </row>
    <row r="162" spans="1:13" s="115" customFormat="1" x14ac:dyDescent="0.2">
      <c r="A162" s="118"/>
      <c r="B162" s="9"/>
      <c r="D162" s="115" t="s">
        <v>79</v>
      </c>
      <c r="E162" s="140"/>
      <c r="H162" s="129"/>
      <c r="L162" s="316"/>
      <c r="M162" s="117"/>
    </row>
    <row r="163" spans="1:13" s="115" customFormat="1" x14ac:dyDescent="0.2">
      <c r="A163" s="118"/>
      <c r="B163" s="9"/>
      <c r="D163" s="115" t="s">
        <v>80</v>
      </c>
      <c r="E163" s="140"/>
      <c r="H163" s="129"/>
      <c r="L163" s="316"/>
      <c r="M163" s="117"/>
    </row>
    <row r="164" spans="1:13" s="115" customFormat="1" x14ac:dyDescent="0.2">
      <c r="A164" s="118"/>
      <c r="B164" s="9"/>
      <c r="D164" s="115" t="s">
        <v>81</v>
      </c>
      <c r="E164" s="140"/>
      <c r="H164" s="129"/>
      <c r="L164" s="316"/>
      <c r="M164" s="117"/>
    </row>
    <row r="165" spans="1:13" s="115" customFormat="1" x14ac:dyDescent="0.2">
      <c r="A165" s="118"/>
      <c r="B165" s="9"/>
      <c r="D165" s="115" t="s">
        <v>82</v>
      </c>
      <c r="E165" s="140"/>
      <c r="H165" s="129"/>
      <c r="L165" s="316"/>
      <c r="M165" s="117"/>
    </row>
    <row r="166" spans="1:13" s="115" customFormat="1" x14ac:dyDescent="0.2">
      <c r="A166" s="118"/>
      <c r="B166" s="9"/>
      <c r="H166" s="129"/>
      <c r="L166" s="316"/>
      <c r="M166" s="117"/>
    </row>
    <row r="167" spans="1:13" s="115" customFormat="1" ht="17" thickBot="1" x14ac:dyDescent="0.25">
      <c r="A167" s="136"/>
      <c r="B167" s="14"/>
      <c r="C167" s="138"/>
      <c r="D167" s="138"/>
      <c r="E167" s="3"/>
      <c r="F167" s="138"/>
      <c r="G167" s="138"/>
      <c r="H167" s="138"/>
      <c r="I167" s="138"/>
      <c r="J167" s="138"/>
      <c r="K167" s="138"/>
      <c r="L167" s="138"/>
      <c r="M167" s="139"/>
    </row>
    <row r="168" spans="1:13" s="115" customFormat="1" ht="17" thickBot="1" x14ac:dyDescent="0.25">
      <c r="A168" s="136"/>
      <c r="B168" s="14"/>
      <c r="C168" s="138"/>
      <c r="D168" s="138"/>
      <c r="E168" s="3"/>
      <c r="F168" s="138"/>
      <c r="G168" s="138"/>
      <c r="H168" s="138"/>
      <c r="I168" s="138"/>
      <c r="J168" s="138"/>
      <c r="K168" s="138"/>
      <c r="L168" s="138"/>
      <c r="M168" s="139"/>
    </row>
    <row r="169" spans="1:13" s="115" customFormat="1" x14ac:dyDescent="0.2">
      <c r="D169" s="2"/>
    </row>
    <row r="170" spans="1:13" s="115" customFormat="1" x14ac:dyDescent="0.2">
      <c r="D170" s="2"/>
    </row>
    <row r="171" spans="1:13" s="115" customFormat="1" x14ac:dyDescent="0.2">
      <c r="D171" s="2"/>
    </row>
    <row r="172" spans="1:13" s="115" customFormat="1" x14ac:dyDescent="0.2">
      <c r="D172" s="2"/>
    </row>
    <row r="173" spans="1:13" s="115" customFormat="1" x14ac:dyDescent="0.2">
      <c r="D173" s="2"/>
    </row>
    <row r="174" spans="1:13" s="115" customFormat="1" x14ac:dyDescent="0.2">
      <c r="D174" s="2"/>
    </row>
    <row r="175" spans="1:13" s="115" customFormat="1" x14ac:dyDescent="0.2">
      <c r="D175" s="2"/>
    </row>
    <row r="176" spans="1:13" s="115" customFormat="1" x14ac:dyDescent="0.2">
      <c r="D176" s="2"/>
    </row>
    <row r="177" spans="4:4" s="115" customFormat="1" x14ac:dyDescent="0.2">
      <c r="D177" s="2"/>
    </row>
    <row r="178" spans="4:4" s="115" customFormat="1" x14ac:dyDescent="0.2">
      <c r="D178" s="2"/>
    </row>
    <row r="179" spans="4:4" s="115" customFormat="1" x14ac:dyDescent="0.2">
      <c r="D179" s="2"/>
    </row>
    <row r="180" spans="4:4" s="115" customFormat="1" x14ac:dyDescent="0.2">
      <c r="D180" s="2"/>
    </row>
    <row r="181" spans="4:4" s="115" customFormat="1" x14ac:dyDescent="0.2">
      <c r="D181" s="2"/>
    </row>
    <row r="182" spans="4:4" s="115" customFormat="1" x14ac:dyDescent="0.2">
      <c r="D182" s="2"/>
    </row>
    <row r="183" spans="4:4" s="115" customFormat="1" x14ac:dyDescent="0.2">
      <c r="D183" s="2"/>
    </row>
    <row r="184" spans="4:4" s="115" customFormat="1" x14ac:dyDescent="0.2">
      <c r="D184" s="2"/>
    </row>
    <row r="185" spans="4:4" s="115" customFormat="1" x14ac:dyDescent="0.2">
      <c r="D185" s="2"/>
    </row>
    <row r="186" spans="4:4" s="115" customFormat="1" x14ac:dyDescent="0.2">
      <c r="D186" s="2"/>
    </row>
    <row r="187" spans="4:4" s="115" customFormat="1" x14ac:dyDescent="0.2">
      <c r="D187" s="2"/>
    </row>
    <row r="188" spans="4:4" s="115" customFormat="1" x14ac:dyDescent="0.2">
      <c r="D188" s="2"/>
    </row>
    <row r="189" spans="4:4" s="115" customFormat="1" x14ac:dyDescent="0.2">
      <c r="D189" s="2"/>
    </row>
    <row r="190" spans="4:4" s="115" customFormat="1" x14ac:dyDescent="0.2">
      <c r="D190" s="2"/>
    </row>
    <row r="191" spans="4:4" s="115" customFormat="1" x14ac:dyDescent="0.2">
      <c r="D191" s="2"/>
    </row>
    <row r="192" spans="4:4" s="115" customFormat="1" x14ac:dyDescent="0.2">
      <c r="D192" s="2"/>
    </row>
    <row r="193" spans="4:4" s="115" customFormat="1" x14ac:dyDescent="0.2">
      <c r="D193" s="2"/>
    </row>
    <row r="194" spans="4:4" s="115" customFormat="1" x14ac:dyDescent="0.2">
      <c r="D194" s="2"/>
    </row>
    <row r="195" spans="4:4" s="115" customFormat="1" x14ac:dyDescent="0.2">
      <c r="D195" s="2"/>
    </row>
    <row r="196" spans="4:4" s="115" customFormat="1" x14ac:dyDescent="0.2">
      <c r="D196" s="2"/>
    </row>
    <row r="197" spans="4:4" s="115" customFormat="1" x14ac:dyDescent="0.2">
      <c r="D197" s="2"/>
    </row>
    <row r="198" spans="4:4" s="115" customFormat="1" x14ac:dyDescent="0.2">
      <c r="D198" s="2"/>
    </row>
    <row r="199" spans="4:4" s="115" customFormat="1" x14ac:dyDescent="0.2">
      <c r="D199" s="2"/>
    </row>
    <row r="200" spans="4:4" s="115" customFormat="1" x14ac:dyDescent="0.2">
      <c r="D200" s="2"/>
    </row>
    <row r="201" spans="4:4" s="115" customFormat="1" x14ac:dyDescent="0.2">
      <c r="D201" s="2"/>
    </row>
    <row r="202" spans="4:4" s="115" customFormat="1" x14ac:dyDescent="0.2">
      <c r="D202" s="2"/>
    </row>
    <row r="203" spans="4:4" s="115" customFormat="1" x14ac:dyDescent="0.2">
      <c r="D203" s="2"/>
    </row>
    <row r="204" spans="4:4" s="115" customFormat="1" x14ac:dyDescent="0.2">
      <c r="D204" s="2"/>
    </row>
    <row r="205" spans="4:4" s="115" customFormat="1" x14ac:dyDescent="0.2">
      <c r="D205" s="2"/>
    </row>
    <row r="206" spans="4:4" s="115" customFormat="1" x14ac:dyDescent="0.2">
      <c r="D206" s="2"/>
    </row>
    <row r="207" spans="4:4" s="115" customFormat="1" x14ac:dyDescent="0.2">
      <c r="D207" s="2"/>
    </row>
    <row r="208" spans="4:4" s="115" customFormat="1" x14ac:dyDescent="0.2">
      <c r="D208" s="2"/>
    </row>
    <row r="209" spans="4:4" s="115" customFormat="1" x14ac:dyDescent="0.2">
      <c r="D209" s="2"/>
    </row>
    <row r="210" spans="4:4" s="115" customFormat="1" x14ac:dyDescent="0.2">
      <c r="D210" s="2"/>
    </row>
    <row r="211" spans="4:4" s="115" customFormat="1" x14ac:dyDescent="0.2">
      <c r="D211" s="2"/>
    </row>
    <row r="212" spans="4:4" s="115" customFormat="1" x14ac:dyDescent="0.2">
      <c r="D212" s="2"/>
    </row>
    <row r="213" spans="4:4" s="115" customFormat="1" x14ac:dyDescent="0.2">
      <c r="D213" s="2"/>
    </row>
    <row r="214" spans="4:4" s="115" customFormat="1" x14ac:dyDescent="0.2">
      <c r="D214" s="2"/>
    </row>
    <row r="215" spans="4:4" s="115" customFormat="1" x14ac:dyDescent="0.2">
      <c r="D215" s="2"/>
    </row>
    <row r="216" spans="4:4" s="115" customFormat="1" x14ac:dyDescent="0.2">
      <c r="D216" s="2"/>
    </row>
    <row r="217" spans="4:4" s="115" customFormat="1" x14ac:dyDescent="0.2">
      <c r="D217" s="2"/>
    </row>
    <row r="218" spans="4:4" s="115" customFormat="1" x14ac:dyDescent="0.2">
      <c r="D218" s="2"/>
    </row>
    <row r="219" spans="4:4" s="115" customFormat="1" x14ac:dyDescent="0.2">
      <c r="D219" s="2"/>
    </row>
    <row r="220" spans="4:4" s="115" customFormat="1" x14ac:dyDescent="0.2">
      <c r="D220" s="2"/>
    </row>
    <row r="221" spans="4:4" s="115" customFormat="1" x14ac:dyDescent="0.2">
      <c r="D221" s="2"/>
    </row>
    <row r="222" spans="4:4" s="115" customFormat="1" x14ac:dyDescent="0.2">
      <c r="D222" s="2"/>
    </row>
    <row r="223" spans="4:4" s="115" customFormat="1" x14ac:dyDescent="0.2">
      <c r="D223" s="2"/>
    </row>
    <row r="224" spans="4:4" s="115" customFormat="1" x14ac:dyDescent="0.2">
      <c r="D224" s="2"/>
    </row>
    <row r="225" spans="4:4" s="115" customFormat="1" x14ac:dyDescent="0.2">
      <c r="D225" s="2"/>
    </row>
    <row r="226" spans="4:4" s="115" customFormat="1" x14ac:dyDescent="0.2">
      <c r="D226" s="2"/>
    </row>
    <row r="227" spans="4:4" s="115" customFormat="1" x14ac:dyDescent="0.2">
      <c r="D227" s="2"/>
    </row>
    <row r="228" spans="4:4" s="115" customFormat="1" x14ac:dyDescent="0.2">
      <c r="D228" s="2"/>
    </row>
    <row r="229" spans="4:4" s="115" customFormat="1" x14ac:dyDescent="0.2">
      <c r="D229" s="2"/>
    </row>
    <row r="230" spans="4:4" s="115" customFormat="1" x14ac:dyDescent="0.2">
      <c r="D230" s="2"/>
    </row>
    <row r="231" spans="4:4" s="115" customFormat="1" x14ac:dyDescent="0.2">
      <c r="D231" s="2"/>
    </row>
    <row r="232" spans="4:4" s="115" customFormat="1" x14ac:dyDescent="0.2">
      <c r="D232" s="2"/>
    </row>
    <row r="233" spans="4:4" s="115" customFormat="1" x14ac:dyDescent="0.2">
      <c r="D233" s="2"/>
    </row>
    <row r="234" spans="4:4" s="115" customFormat="1" x14ac:dyDescent="0.2">
      <c r="D234" s="2"/>
    </row>
    <row r="235" spans="4:4" s="115" customFormat="1" x14ac:dyDescent="0.2">
      <c r="D235" s="2"/>
    </row>
    <row r="236" spans="4:4" s="115" customFormat="1" x14ac:dyDescent="0.2">
      <c r="D236" s="2"/>
    </row>
    <row r="237" spans="4:4" s="115" customFormat="1" x14ac:dyDescent="0.2">
      <c r="D237" s="2"/>
    </row>
    <row r="238" spans="4:4" s="115" customFormat="1" x14ac:dyDescent="0.2">
      <c r="D238" s="2"/>
    </row>
    <row r="239" spans="4:4" s="115" customFormat="1" x14ac:dyDescent="0.2">
      <c r="D239" s="2"/>
    </row>
    <row r="240" spans="4:4" s="115" customFormat="1" x14ac:dyDescent="0.2">
      <c r="D240" s="2"/>
    </row>
    <row r="241" spans="4:4" s="115" customFormat="1" x14ac:dyDescent="0.2">
      <c r="D241" s="2"/>
    </row>
    <row r="242" spans="4:4" s="115" customFormat="1" x14ac:dyDescent="0.2">
      <c r="D242" s="2"/>
    </row>
    <row r="243" spans="4:4" s="115" customFormat="1" x14ac:dyDescent="0.2">
      <c r="D243" s="2"/>
    </row>
    <row r="244" spans="4:4" s="115" customFormat="1" x14ac:dyDescent="0.2">
      <c r="D244" s="2"/>
    </row>
    <row r="245" spans="4:4" s="115" customFormat="1" x14ac:dyDescent="0.2">
      <c r="D245" s="2"/>
    </row>
    <row r="246" spans="4:4" s="115" customFormat="1" x14ac:dyDescent="0.2">
      <c r="D246" s="2"/>
    </row>
    <row r="247" spans="4:4" s="115" customFormat="1" x14ac:dyDescent="0.2">
      <c r="D247" s="2"/>
    </row>
    <row r="248" spans="4:4" s="115" customFormat="1" x14ac:dyDescent="0.2">
      <c r="D248" s="2"/>
    </row>
    <row r="249" spans="4:4" s="115" customFormat="1" x14ac:dyDescent="0.2">
      <c r="D249" s="2"/>
    </row>
    <row r="250" spans="4:4" s="115" customFormat="1" x14ac:dyDescent="0.2">
      <c r="D250" s="2"/>
    </row>
    <row r="251" spans="4:4" s="115" customFormat="1" x14ac:dyDescent="0.2">
      <c r="D251" s="2"/>
    </row>
    <row r="252" spans="4:4" s="115" customFormat="1" x14ac:dyDescent="0.2">
      <c r="D252" s="2"/>
    </row>
    <row r="253" spans="4:4" s="115" customFormat="1" x14ac:dyDescent="0.2">
      <c r="D253" s="2"/>
    </row>
    <row r="254" spans="4:4" s="115" customFormat="1" x14ac:dyDescent="0.2">
      <c r="D254" s="2"/>
    </row>
    <row r="255" spans="4:4" s="115" customFormat="1" x14ac:dyDescent="0.2">
      <c r="D255" s="2"/>
    </row>
    <row r="256" spans="4:4" s="115" customFormat="1" x14ac:dyDescent="0.2">
      <c r="D256" s="2"/>
    </row>
    <row r="257" spans="4:4" s="115" customFormat="1" x14ac:dyDescent="0.2">
      <c r="D257" s="2"/>
    </row>
    <row r="258" spans="4:4" s="115" customFormat="1" x14ac:dyDescent="0.2">
      <c r="D258" s="2"/>
    </row>
    <row r="259" spans="4:4" s="115" customFormat="1" x14ac:dyDescent="0.2">
      <c r="D259" s="2"/>
    </row>
    <row r="260" spans="4:4" s="115" customFormat="1" x14ac:dyDescent="0.2">
      <c r="D260" s="2"/>
    </row>
    <row r="261" spans="4:4" s="115" customFormat="1" x14ac:dyDescent="0.2">
      <c r="D261" s="2"/>
    </row>
    <row r="262" spans="4:4" s="115" customFormat="1" x14ac:dyDescent="0.2">
      <c r="D262" s="2"/>
    </row>
    <row r="263" spans="4:4" s="115" customFormat="1" x14ac:dyDescent="0.2">
      <c r="D263" s="2"/>
    </row>
    <row r="264" spans="4:4" s="115" customFormat="1" x14ac:dyDescent="0.2">
      <c r="D264" s="2"/>
    </row>
    <row r="265" spans="4:4" s="115" customFormat="1" x14ac:dyDescent="0.2">
      <c r="D265" s="2"/>
    </row>
    <row r="266" spans="4:4" s="115" customFormat="1" x14ac:dyDescent="0.2">
      <c r="D266" s="2"/>
    </row>
    <row r="267" spans="4:4" s="115" customFormat="1" x14ac:dyDescent="0.2">
      <c r="D267" s="2"/>
    </row>
    <row r="268" spans="4:4" s="115" customFormat="1" x14ac:dyDescent="0.2">
      <c r="D268" s="2"/>
    </row>
    <row r="269" spans="4:4" s="115" customFormat="1" x14ac:dyDescent="0.2">
      <c r="D269" s="2"/>
    </row>
    <row r="270" spans="4:4" s="115" customFormat="1" x14ac:dyDescent="0.2">
      <c r="D270" s="2"/>
    </row>
    <row r="271" spans="4:4" s="115" customFormat="1" x14ac:dyDescent="0.2">
      <c r="D271" s="2"/>
    </row>
    <row r="272" spans="4:4" s="115" customFormat="1" x14ac:dyDescent="0.2">
      <c r="D272" s="2"/>
    </row>
    <row r="273" spans="4:4" s="115" customFormat="1" x14ac:dyDescent="0.2">
      <c r="D273" s="2"/>
    </row>
    <row r="274" spans="4:4" s="115" customFormat="1" x14ac:dyDescent="0.2">
      <c r="D274" s="2"/>
    </row>
    <row r="275" spans="4:4" s="115" customFormat="1" x14ac:dyDescent="0.2">
      <c r="D275" s="2"/>
    </row>
    <row r="276" spans="4:4" s="115" customFormat="1" x14ac:dyDescent="0.2">
      <c r="D276" s="2"/>
    </row>
    <row r="277" spans="4:4" s="115" customFormat="1" x14ac:dyDescent="0.2">
      <c r="D277" s="2"/>
    </row>
    <row r="278" spans="4:4" s="115" customFormat="1" x14ac:dyDescent="0.2">
      <c r="D278" s="2"/>
    </row>
  </sheetData>
  <mergeCells count="7">
    <mergeCell ref="L117:L157"/>
    <mergeCell ref="L161:L166"/>
    <mergeCell ref="L8:L12"/>
    <mergeCell ref="L16:L50"/>
    <mergeCell ref="C50:H50"/>
    <mergeCell ref="L54:L67"/>
    <mergeCell ref="L71:L113"/>
  </mergeCells>
  <phoneticPr fontId="20" type="noConversion"/>
  <pageMargins left="0.7" right="0.7" top="0.75" bottom="0.75" header="0.3" footer="0.3"/>
  <pageSetup paperSize="9" scale="62" fitToHeight="5" orientation="landscape" copies="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A. Setup &amp; samples</vt:lpstr>
      <vt:lpstr>B. No normalisation amplicon</vt:lpstr>
      <vt:lpstr>C. Normalisation amplicon prep</vt:lpstr>
      <vt:lpstr>D. Nanopore library prep</vt:lpstr>
      <vt:lpstr>E. Sequencing</vt:lpstr>
      <vt:lpstr>'A. Setup &amp; samples'!Print_Area</vt:lpstr>
      <vt:lpstr>'B. No normalisation amplicon'!Print_Area</vt:lpstr>
      <vt:lpstr>'C. Normalisation amplicon prep'!Print_Area</vt:lpstr>
      <vt:lpstr>'D. Nanopore library prep'!Print_Area</vt:lpstr>
      <vt:lpstr>'E. Sequencing'!Print_Area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Carmichael</dc:creator>
  <cp:lastModifiedBy>Kirstyn Brunker</cp:lastModifiedBy>
  <cp:lastPrinted>2023-06-26T06:23:58Z</cp:lastPrinted>
  <dcterms:created xsi:type="dcterms:W3CDTF">2020-01-27T11:36:27Z</dcterms:created>
  <dcterms:modified xsi:type="dcterms:W3CDTF">2024-02-20T13:47:51Z</dcterms:modified>
</cp:coreProperties>
</file>