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ozh\OneDrive\Documents\Python Projects\Football Simulator\"/>
    </mc:Choice>
  </mc:AlternateContent>
  <xr:revisionPtr revIDLastSave="0" documentId="13_ncr:1_{40721618-8F80-4097-9706-B3D036BA09EA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Starting_teams" sheetId="1" r:id="rId1"/>
    <sheet name="Scoring_logic" sheetId="2" r:id="rId2"/>
    <sheet name="Penalty_logic" sheetId="5" r:id="rId3"/>
    <sheet name="Coefficient_logic" sheetId="3" r:id="rId4"/>
    <sheet name="Strength_updates" sheetId="4" r:id="rId5"/>
  </sheets>
  <definedNames>
    <definedName name="_xlnm._FilterDatabase" localSheetId="0" hidden="1">Starting_teams!$A$1:$B$1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5" l="1"/>
  <c r="D2" i="5"/>
  <c r="F3" i="5" s="1"/>
  <c r="G2" i="5"/>
  <c r="G5" i="2" l="1"/>
  <c r="G4" i="2"/>
  <c r="G3" i="2"/>
  <c r="G2" i="2"/>
  <c r="O11" i="4"/>
  <c r="O12" i="4" s="1"/>
  <c r="O7" i="4"/>
  <c r="O3" i="4"/>
  <c r="O9" i="4" s="1"/>
  <c r="B20" i="4"/>
  <c r="C4" i="2"/>
  <c r="C2" i="2"/>
  <c r="G6" i="2" l="1"/>
  <c r="O8" i="4"/>
  <c r="O14" i="4" s="1"/>
  <c r="C3" i="2"/>
  <c r="C5" i="2"/>
  <c r="C6" i="2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<sst xmlns="http://schemas.openxmlformats.org/spreadsheetml/2006/main" count="99" uniqueCount="79">
  <si>
    <t>Arsenal</t>
  </si>
  <si>
    <t>Team</t>
  </si>
  <si>
    <t>Strength</t>
  </si>
  <si>
    <t>Liverpool</t>
  </si>
  <si>
    <t>Man City</t>
  </si>
  <si>
    <t>Chelsea</t>
  </si>
  <si>
    <t>Man Utd</t>
  </si>
  <si>
    <t>Wolves</t>
  </si>
  <si>
    <t>Sheffield Utd</t>
  </si>
  <si>
    <t>Tottenham</t>
  </si>
  <si>
    <t>Burnley</t>
  </si>
  <si>
    <t>Everton</t>
  </si>
  <si>
    <t>Southampton</t>
  </si>
  <si>
    <t>Newcastle</t>
  </si>
  <si>
    <t>Crystal Palace</t>
  </si>
  <si>
    <t>Brighton</t>
  </si>
  <si>
    <t>West Ham</t>
  </si>
  <si>
    <t>Watford</t>
  </si>
  <si>
    <t>Bournemouth</t>
  </si>
  <si>
    <t>Aston Villa</t>
  </si>
  <si>
    <t>Norwich</t>
  </si>
  <si>
    <t>Leicester</t>
  </si>
  <si>
    <t>Group stage</t>
  </si>
  <si>
    <t>Win:</t>
  </si>
  <si>
    <t>Draw:</t>
  </si>
  <si>
    <t>Loss:</t>
  </si>
  <si>
    <t>Goals for:</t>
  </si>
  <si>
    <t>Quarter final</t>
  </si>
  <si>
    <t>Final</t>
  </si>
  <si>
    <t>Semi final</t>
  </si>
  <si>
    <t>Win (pen):</t>
  </si>
  <si>
    <t>Loss (pen):</t>
  </si>
  <si>
    <t>Prize money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</si>
  <si>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</si>
  <si>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</si>
  <si>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</si>
  <si>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</si>
  <si>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</si>
  <si>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</si>
  <si>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</si>
  <si>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</si>
  <si>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</si>
  <si>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</si>
  <si>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</si>
  <si>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</si>
  <si>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</si>
  <si>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</si>
  <si>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</si>
  <si>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</si>
  <si>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Total</t>
  </si>
  <si>
    <t>Position</t>
  </si>
  <si>
    <t>£m</t>
  </si>
  <si>
    <t>Cost to maintain squad</t>
  </si>
  <si>
    <t>£m per strength rating</t>
  </si>
  <si>
    <t>Cost to improve squad</t>
  </si>
  <si>
    <t>Algorithm</t>
  </si>
  <si>
    <t>Strength at start of season</t>
  </si>
  <si>
    <t>Buffer to retain</t>
  </si>
  <si>
    <t>Strength to buy/sell</t>
  </si>
  <si>
    <t>Cost to buy/sell</t>
  </si>
  <si>
    <t>Wages</t>
  </si>
  <si>
    <t>Bank after wages</t>
  </si>
  <si>
    <t>Bank at start</t>
  </si>
  <si>
    <t>Final bank</t>
  </si>
  <si>
    <t>Income for downgrading strength</t>
  </si>
  <si>
    <t>Home factor</t>
  </si>
  <si>
    <t>Strength factor</t>
  </si>
  <si>
    <t>Last game factor</t>
  </si>
  <si>
    <t>Recent form factor</t>
  </si>
  <si>
    <t>Random factor</t>
  </si>
  <si>
    <t>Away factor</t>
  </si>
  <si>
    <t>Away goals</t>
  </si>
  <si>
    <t>Home goals</t>
  </si>
  <si>
    <t>Team 1</t>
  </si>
  <si>
    <t>Team 2</t>
  </si>
  <si>
    <t>Pens left</t>
  </si>
  <si>
    <t>Pens scored</t>
  </si>
  <si>
    <t>Score</t>
  </si>
  <si>
    <t>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</si>
</sst>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/>
    <xf numFmtId="0" fontId="0" fillId="2" borderId="0" xfId="0" applyFont="1" applyFill="1"/>
    <xf numFmtId="0" fontId="0" fillId="3" borderId="0" xfId="0" applyFont="1" applyFill="1"/>
    <xf numFmtId="2" fontId="0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1" xfId="0" applyFont="1" applyBorder="1"/>
    <xf numFmtId="0" fontId="0" fillId="0" borderId="1" xfId="0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1"/>
  <sheetViews>
    <sheetView tabSelected="1" workbookViewId="0"/>
  </sheetViews>
  <sheetFormatPr defaultRowHeight="14.4" x14ac:dyDescent="0.3"/>
  <cols>
    <col min="1" max="1" width="12.33203125" bestFit="1" customWidth="1"/>
    <col min="2" max="2" width="10.44140625" bestFit="1" customWidth="1"/>
    <col min="4" max="4" width="35.109375" bestFit="1" customWidth="1"/>
    <col min="5" max="5" width="13.109375" bestFit="1" customWidth="1"/>
  </cols>
  <sheetData>
    <row r="1" spans="1:5" x14ac:dyDescent="0.3">
      <c r="A1" s="1" t="s">
        <v>1</v>
      </c>
      <c r="B1" s="1" t="s">
        <v>2</v>
      </c>
    </row>
    <row r="2" spans="1:5" x14ac:dyDescent="0.3">
      <c r="A2" t="s">
        <v>3</v>
      </c>
      <c r="B2">
        <v>19</v>
      </c>
      <c r="D2" t="str">
        <f>LOWER(A2)&amp;" = Team("""&amp;A2&amp;""", "&amp;B2&amp;")"</f>
        <v>liverpool = Team("Liverpool", 19)</v>
      </c>
      <c r="E2" t="str">
        <f>LOWER(A2)&amp;", "</f>
        <v xml:space="preserve">liverpool, </v>
      </c>
    </row>
    <row r="3" spans="1:5" x14ac:dyDescent="0.3">
      <c r="A3" t="s">
        <v>4</v>
      </c>
      <c r="B3">
        <v>17</v>
      </c>
      <c r="D3" t="str">
        <f t="shared" ref="D3:D21" si="0">LOWER(A3)&amp;" = Team("""&amp;A3&amp;""", "&amp;B3&amp;")"</f>
        <v>man city = Team("Man City", 17)</v>
      </c>
      <c r="E3" t="str">
        <f t="shared" ref="E3:E21" si="1">LOWER(A3)&amp;", "</f>
        <v xml:space="preserve">man city, </v>
      </c>
    </row>
    <row r="4" spans="1:5" x14ac:dyDescent="0.3">
      <c r="A4" t="s">
        <v>5</v>
      </c>
      <c r="B4">
        <v>15</v>
      </c>
      <c r="D4" t="str">
        <f t="shared" si="0"/>
        <v>chelsea = Team("Chelsea", 15)</v>
      </c>
      <c r="E4" t="str">
        <f t="shared" si="1"/>
        <v xml:space="preserve">chelsea, </v>
      </c>
    </row>
    <row r="5" spans="1:5" x14ac:dyDescent="0.3">
      <c r="A5" t="s">
        <v>6</v>
      </c>
      <c r="B5">
        <v>14</v>
      </c>
      <c r="D5" t="str">
        <f t="shared" si="0"/>
        <v>man utd = Team("Man Utd", 14)</v>
      </c>
      <c r="E5" t="str">
        <f t="shared" si="1"/>
        <v xml:space="preserve">man utd, </v>
      </c>
    </row>
    <row r="6" spans="1:5" x14ac:dyDescent="0.3">
      <c r="A6" t="s">
        <v>9</v>
      </c>
      <c r="B6">
        <v>14</v>
      </c>
      <c r="D6" t="str">
        <f t="shared" si="0"/>
        <v>tottenham = Team("Tottenham", 14)</v>
      </c>
      <c r="E6" t="str">
        <f t="shared" si="1"/>
        <v xml:space="preserve">tottenham, </v>
      </c>
    </row>
    <row r="7" spans="1:5" x14ac:dyDescent="0.3">
      <c r="A7" t="s">
        <v>21</v>
      </c>
      <c r="B7">
        <v>13</v>
      </c>
      <c r="D7" t="str">
        <f t="shared" si="0"/>
        <v>leicester = Team("Leicester", 13)</v>
      </c>
      <c r="E7" t="str">
        <f t="shared" si="1"/>
        <v xml:space="preserve">leicester, </v>
      </c>
    </row>
    <row r="8" spans="1:5" x14ac:dyDescent="0.3">
      <c r="A8" t="s">
        <v>0</v>
      </c>
      <c r="B8">
        <v>13</v>
      </c>
      <c r="D8" t="str">
        <f t="shared" si="0"/>
        <v>arsenal = Team("Arsenal", 13)</v>
      </c>
      <c r="E8" t="str">
        <f t="shared" si="1"/>
        <v xml:space="preserve">arsenal, </v>
      </c>
    </row>
    <row r="9" spans="1:5" x14ac:dyDescent="0.3">
      <c r="A9" t="s">
        <v>7</v>
      </c>
      <c r="B9">
        <v>11</v>
      </c>
      <c r="D9" t="str">
        <f t="shared" si="0"/>
        <v>wolves = Team("Wolves", 11)</v>
      </c>
      <c r="E9" t="str">
        <f t="shared" si="1"/>
        <v xml:space="preserve">wolves, </v>
      </c>
    </row>
    <row r="10" spans="1:5" x14ac:dyDescent="0.3">
      <c r="A10" t="s">
        <v>11</v>
      </c>
      <c r="B10">
        <v>11</v>
      </c>
      <c r="D10" t="str">
        <f t="shared" si="0"/>
        <v>everton = Team("Everton", 11)</v>
      </c>
      <c r="E10" t="str">
        <f t="shared" si="1"/>
        <v xml:space="preserve">everton, </v>
      </c>
    </row>
    <row r="11" spans="1:5" x14ac:dyDescent="0.3">
      <c r="A11" t="s">
        <v>8</v>
      </c>
      <c r="B11">
        <v>10</v>
      </c>
      <c r="D11" t="str">
        <f t="shared" si="0"/>
        <v>sheffield utd = Team("Sheffield Utd", 10)</v>
      </c>
      <c r="E11" t="str">
        <f t="shared" si="1"/>
        <v xml:space="preserve">sheffield utd, </v>
      </c>
    </row>
    <row r="12" spans="1:5" x14ac:dyDescent="0.3">
      <c r="A12" t="s">
        <v>10</v>
      </c>
      <c r="B12">
        <v>10</v>
      </c>
      <c r="D12" t="str">
        <f t="shared" si="0"/>
        <v>burnley = Team("Burnley", 10)</v>
      </c>
      <c r="E12" t="str">
        <f t="shared" si="1"/>
        <v xml:space="preserve">burnley, </v>
      </c>
    </row>
    <row r="13" spans="1:5" x14ac:dyDescent="0.3">
      <c r="A13" t="s">
        <v>12</v>
      </c>
      <c r="B13">
        <v>9</v>
      </c>
      <c r="D13" t="str">
        <f t="shared" si="0"/>
        <v>southampton = Team("Southampton", 9)</v>
      </c>
      <c r="E13" t="str">
        <f t="shared" si="1"/>
        <v xml:space="preserve">southampton, </v>
      </c>
    </row>
    <row r="14" spans="1:5" x14ac:dyDescent="0.3">
      <c r="A14" t="s">
        <v>13</v>
      </c>
      <c r="B14">
        <v>8</v>
      </c>
      <c r="D14" t="str">
        <f t="shared" si="0"/>
        <v>newcastle = Team("Newcastle", 8)</v>
      </c>
      <c r="E14" t="str">
        <f t="shared" si="1"/>
        <v xml:space="preserve">newcastle, </v>
      </c>
    </row>
    <row r="15" spans="1:5" x14ac:dyDescent="0.3">
      <c r="A15" t="s">
        <v>14</v>
      </c>
      <c r="B15">
        <v>8</v>
      </c>
      <c r="D15" t="str">
        <f t="shared" si="0"/>
        <v>crystal palace = Team("Crystal Palace", 8)</v>
      </c>
      <c r="E15" t="str">
        <f t="shared" si="1"/>
        <v xml:space="preserve">crystal palace, </v>
      </c>
    </row>
    <row r="16" spans="1:5" x14ac:dyDescent="0.3">
      <c r="A16" t="s">
        <v>16</v>
      </c>
      <c r="B16">
        <v>8</v>
      </c>
      <c r="D16" t="str">
        <f t="shared" si="0"/>
        <v>west ham = Team("West Ham", 8)</v>
      </c>
      <c r="E16" t="str">
        <f t="shared" si="1"/>
        <v xml:space="preserve">west ham, </v>
      </c>
    </row>
    <row r="17" spans="1:5" x14ac:dyDescent="0.3">
      <c r="A17" t="s">
        <v>17</v>
      </c>
      <c r="B17">
        <v>7</v>
      </c>
      <c r="D17" t="str">
        <f t="shared" si="0"/>
        <v>watford = Team("Watford", 7)</v>
      </c>
      <c r="E17" t="str">
        <f t="shared" si="1"/>
        <v xml:space="preserve">watford, </v>
      </c>
    </row>
    <row r="18" spans="1:5" x14ac:dyDescent="0.3">
      <c r="A18" t="s">
        <v>15</v>
      </c>
      <c r="B18">
        <v>6</v>
      </c>
      <c r="D18" t="str">
        <f t="shared" si="0"/>
        <v>brighton = Team("Brighton", 6)</v>
      </c>
      <c r="E18" t="str">
        <f t="shared" si="1"/>
        <v xml:space="preserve">brighton, </v>
      </c>
    </row>
    <row r="19" spans="1:5" x14ac:dyDescent="0.3">
      <c r="A19" t="s">
        <v>18</v>
      </c>
      <c r="B19">
        <v>6</v>
      </c>
      <c r="D19" t="str">
        <f t="shared" si="0"/>
        <v>bournemouth = Team("Bournemouth", 6)</v>
      </c>
      <c r="E19" t="str">
        <f t="shared" si="1"/>
        <v xml:space="preserve">bournemouth, </v>
      </c>
    </row>
    <row r="20" spans="1:5" x14ac:dyDescent="0.3">
      <c r="A20" t="s">
        <v>19</v>
      </c>
      <c r="B20">
        <v>6</v>
      </c>
      <c r="D20" t="str">
        <f t="shared" si="0"/>
        <v>aston villa = Team("Aston Villa", 6)</v>
      </c>
      <c r="E20" t="str">
        <f t="shared" si="1"/>
        <v xml:space="preserve">aston villa, </v>
      </c>
    </row>
    <row r="21" spans="1:5" x14ac:dyDescent="0.3">
      <c r="A21" t="s">
        <v>20</v>
      </c>
      <c r="B21">
        <v>5</v>
      </c>
      <c r="D21" t="str">
        <f t="shared" si="0"/>
        <v>norwich = Team("Norwich", 5)</v>
      </c>
      <c r="E21" t="str">
        <f t="shared" si="1"/>
        <v xml:space="preserve">norwich, </v>
      </c>
    </row>
  </sheetData>
  <autoFilter ref="A1:B1" xr:uid="{9BC99EFA-6265-47D6-ACE0-A7A3D24320C3}">
    <sortState xmlns:xlrd2="http://schemas.microsoft.com/office/spreadsheetml/2017/richdata2" ref="A2:B21">
      <sortCondition descending="1" ref="B1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65EFF-EB6C-4728-B0F2-F7ED44F8AA73}">
  <dimension ref="A1:O8"/>
  <sheetViews>
    <sheetView workbookViewId="0"/>
  </sheetViews>
  <sheetFormatPr defaultRowHeight="14.4" x14ac:dyDescent="0.3"/>
  <cols>
    <col min="1" max="1" width="16.88671875" bestFit="1" customWidth="1"/>
    <col min="5" max="5" width="16.88671875" bestFit="1" customWidth="1"/>
    <col min="7" max="7" width="11.109375" bestFit="1" customWidth="1"/>
    <col min="13" max="13" width="10.109375" bestFit="1" customWidth="1"/>
    <col min="15" max="15" width="11.109375" bestFit="1" customWidth="1"/>
  </cols>
  <sheetData>
    <row r="1" spans="1:15" x14ac:dyDescent="0.3">
      <c r="A1" s="1" t="s">
        <v>65</v>
      </c>
      <c r="C1" s="1">
        <v>1.2</v>
      </c>
      <c r="E1" s="1" t="s">
        <v>70</v>
      </c>
      <c r="G1" s="1">
        <v>0.8</v>
      </c>
    </row>
    <row r="2" spans="1:15" x14ac:dyDescent="0.3">
      <c r="A2" s="1" t="s">
        <v>66</v>
      </c>
      <c r="B2">
        <v>8</v>
      </c>
      <c r="C2" s="12">
        <f>1+((B2-5)/5)</f>
        <v>1.6</v>
      </c>
      <c r="E2" s="1" t="s">
        <v>66</v>
      </c>
      <c r="F2">
        <v>14</v>
      </c>
      <c r="G2" s="12">
        <f>1+((F2-5)/5)</f>
        <v>2.8</v>
      </c>
    </row>
    <row r="3" spans="1:15" x14ac:dyDescent="0.3">
      <c r="A3" s="1" t="s">
        <v>67</v>
      </c>
      <c r="B3">
        <v>1</v>
      </c>
      <c r="C3" s="1">
        <f>0.6+IF(B3=3,0.8,IF(B3=1,0.4,IF(B3=0,0)))</f>
        <v>1</v>
      </c>
      <c r="E3" s="1" t="s">
        <v>67</v>
      </c>
      <c r="F3">
        <v>3</v>
      </c>
      <c r="G3" s="1">
        <f>0.6+IF(F3=3,0.8,IF(F3=1,0.4,IF(F3=0,0)))</f>
        <v>1.4</v>
      </c>
    </row>
    <row r="4" spans="1:15" x14ac:dyDescent="0.3">
      <c r="A4" s="1" t="s">
        <v>68</v>
      </c>
      <c r="B4">
        <v>6</v>
      </c>
      <c r="C4" s="1">
        <f>0.6+(B4/15)*0.8</f>
        <v>0.92</v>
      </c>
      <c r="E4" s="1" t="s">
        <v>68</v>
      </c>
      <c r="F4">
        <v>15</v>
      </c>
      <c r="G4" s="1">
        <f>0.6+(F4/15)*0.8</f>
        <v>1.4</v>
      </c>
    </row>
    <row r="5" spans="1:15" ht="15" thickBot="1" x14ac:dyDescent="0.35">
      <c r="A5" s="1" t="s">
        <v>69</v>
      </c>
      <c r="C5" s="13">
        <f t="shared" ref="C5" ca="1" si="0">RAND()</f>
        <v>0.21292387854941486</v>
      </c>
      <c r="E5" s="1" t="s">
        <v>69</v>
      </c>
      <c r="G5" s="13">
        <f t="shared" ref="G5" ca="1" si="1">RAND()</f>
        <v>0.51242506245962482</v>
      </c>
    </row>
    <row r="6" spans="1:15" x14ac:dyDescent="0.3">
      <c r="A6" s="14" t="s">
        <v>72</v>
      </c>
      <c r="B6" s="15"/>
      <c r="C6" s="16">
        <f ca="1">C1*C2*C3*C4*C5</f>
        <v>0.37610873906968639</v>
      </c>
      <c r="E6" s="14" t="s">
        <v>71</v>
      </c>
      <c r="F6" s="15"/>
      <c r="G6" s="16">
        <f ca="1">G1*G2*G3*G4*G5</f>
        <v>2.2497509942227367</v>
      </c>
      <c r="J6" s="3"/>
      <c r="M6" s="2"/>
      <c r="N6" s="2"/>
      <c r="O6" s="2"/>
    </row>
    <row r="7" spans="1:15" x14ac:dyDescent="0.3">
      <c r="J7" s="3"/>
    </row>
    <row r="8" spans="1:15" x14ac:dyDescent="0.3">
      <c r="J8" s="3"/>
      <c r="L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2A601-A7CC-4F4D-AB9B-E61B30E2837F}">
  <dimension ref="A1:G3"/>
  <sheetViews>
    <sheetView workbookViewId="0"/>
  </sheetViews>
  <sheetFormatPr defaultRowHeight="14.4" x14ac:dyDescent="0.3"/>
  <cols>
    <col min="3" max="3" width="10.6640625" bestFit="1" customWidth="1"/>
    <col min="4" max="4" width="9.44140625" customWidth="1"/>
  </cols>
  <sheetData>
    <row r="1" spans="1:7" x14ac:dyDescent="0.3">
      <c r="B1" t="s">
        <v>75</v>
      </c>
      <c r="C1" t="s">
        <v>76</v>
      </c>
      <c r="D1" t="s">
        <v>78</v>
      </c>
    </row>
    <row r="2" spans="1:7" x14ac:dyDescent="0.3">
      <c r="A2" t="s">
        <v>73</v>
      </c>
      <c r="B2">
        <v>2</v>
      </c>
      <c r="C2">
        <v>3</v>
      </c>
      <c r="D2">
        <f>C2-C3</f>
        <v>3</v>
      </c>
      <c r="F2" t="s">
        <v>77</v>
      </c>
      <c r="G2" t="str">
        <f>C2&amp;"-"&amp;C3</f>
        <v>3-0</v>
      </c>
    </row>
    <row r="3" spans="1:7" x14ac:dyDescent="0.3">
      <c r="A3" t="s">
        <v>74</v>
      </c>
      <c r="B3">
        <v>3</v>
      </c>
      <c r="C3">
        <v>0</v>
      </c>
      <c r="D3">
        <f>C3-C2</f>
        <v>-3</v>
      </c>
      <c r="F3" t="str">
        <f>IF(D2&gt;B3,"Team 1 wins",IF(D3&gt;B2,"Team 2 wins","Shootout ongoing"))</f>
        <v>Shootout ongoing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E053-887C-42A6-8C07-4FD15A942FC1}">
  <dimension ref="A1:M18"/>
  <sheetViews>
    <sheetView workbookViewId="0"/>
  </sheetViews>
  <sheetFormatPr defaultRowHeight="14.4" x14ac:dyDescent="0.3"/>
  <cols>
    <col min="1" max="1" width="12.33203125" bestFit="1" customWidth="1"/>
    <col min="4" max="4" width="12.33203125" bestFit="1" customWidth="1"/>
    <col min="7" max="7" width="12.33203125" bestFit="1" customWidth="1"/>
    <col min="10" max="10" width="12.33203125" bestFit="1" customWidth="1"/>
  </cols>
  <sheetData>
    <row r="1" spans="1:13" x14ac:dyDescent="0.3">
      <c r="A1" s="1" t="s">
        <v>22</v>
      </c>
      <c r="D1" s="1" t="s">
        <v>27</v>
      </c>
      <c r="G1" s="1" t="s">
        <v>29</v>
      </c>
      <c r="J1" s="1" t="s">
        <v>28</v>
      </c>
      <c r="M1" s="1"/>
    </row>
    <row r="2" spans="1:13" x14ac:dyDescent="0.3">
      <c r="A2" t="s">
        <v>23</v>
      </c>
      <c r="B2">
        <v>3</v>
      </c>
      <c r="D2" t="s">
        <v>23</v>
      </c>
      <c r="E2">
        <v>4.5</v>
      </c>
      <c r="G2" t="s">
        <v>23</v>
      </c>
      <c r="H2">
        <v>5</v>
      </c>
      <c r="J2" t="s">
        <v>23</v>
      </c>
      <c r="K2">
        <v>7</v>
      </c>
      <c r="M2" s="1"/>
    </row>
    <row r="3" spans="1:13" x14ac:dyDescent="0.3">
      <c r="A3" t="s">
        <v>24</v>
      </c>
      <c r="B3">
        <v>2</v>
      </c>
      <c r="D3" t="s">
        <v>30</v>
      </c>
      <c r="E3">
        <v>3.5</v>
      </c>
      <c r="G3" t="s">
        <v>30</v>
      </c>
      <c r="H3">
        <v>4</v>
      </c>
      <c r="J3" t="s">
        <v>30</v>
      </c>
      <c r="K3">
        <v>6</v>
      </c>
    </row>
    <row r="4" spans="1:13" x14ac:dyDescent="0.3">
      <c r="A4" t="s">
        <v>25</v>
      </c>
      <c r="B4">
        <v>1</v>
      </c>
      <c r="D4" t="s">
        <v>31</v>
      </c>
      <c r="E4">
        <v>2.5</v>
      </c>
      <c r="G4" t="s">
        <v>31</v>
      </c>
      <c r="H4">
        <v>3</v>
      </c>
      <c r="J4" t="s">
        <v>31</v>
      </c>
      <c r="K4">
        <v>4</v>
      </c>
    </row>
    <row r="5" spans="1:13" x14ac:dyDescent="0.3">
      <c r="A5" t="s">
        <v>26</v>
      </c>
      <c r="B5">
        <v>0.5</v>
      </c>
      <c r="D5" t="s">
        <v>25</v>
      </c>
      <c r="E5">
        <v>1.5</v>
      </c>
      <c r="G5" t="s">
        <v>25</v>
      </c>
      <c r="H5">
        <v>2</v>
      </c>
      <c r="J5" t="s">
        <v>25</v>
      </c>
      <c r="K5">
        <v>3</v>
      </c>
    </row>
    <row r="6" spans="1:13" x14ac:dyDescent="0.3">
      <c r="D6" t="s">
        <v>26</v>
      </c>
      <c r="E6">
        <v>0.75</v>
      </c>
      <c r="G6" t="s">
        <v>26</v>
      </c>
      <c r="H6">
        <v>1</v>
      </c>
      <c r="J6" t="s">
        <v>26</v>
      </c>
      <c r="K6">
        <v>2</v>
      </c>
    </row>
    <row r="18" spans="3:12" x14ac:dyDescent="0.3">
      <c r="C18" s="1"/>
      <c r="F18" s="1"/>
      <c r="I18" s="1"/>
      <c r="L18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039B-7CCF-4A9F-8CBD-ADB87F576D6E}">
  <dimension ref="A1:AC22"/>
  <sheetViews>
    <sheetView workbookViewId="0"/>
  </sheetViews>
  <sheetFormatPr defaultRowHeight="14.4" x14ac:dyDescent="0.3"/>
  <cols>
    <col min="1" max="1" width="11.33203125" style="7" bestFit="1" customWidth="1"/>
    <col min="2" max="3" width="8.88671875" style="7"/>
    <col min="4" max="4" width="5.77734375" style="7" customWidth="1"/>
    <col min="5" max="5" width="22.21875" style="7" bestFit="1" customWidth="1"/>
    <col min="6" max="6" width="2.77734375" style="7" customWidth="1"/>
    <col min="7" max="7" width="5.77734375" style="7" customWidth="1"/>
    <col min="8" max="8" width="22.21875" style="7" bestFit="1" customWidth="1"/>
    <col min="9" max="9" width="3" style="7" bestFit="1" customWidth="1"/>
    <col min="10" max="10" width="2" style="7" customWidth="1"/>
    <col min="11" max="11" width="29.77734375" style="7" bestFit="1" customWidth="1"/>
    <col min="12" max="12" width="3" style="7" bestFit="1" customWidth="1"/>
    <col min="13" max="13" width="5.77734375" style="7" customWidth="1"/>
    <col min="14" max="14" width="22.77734375" style="7" bestFit="1" customWidth="1"/>
    <col min="15" max="15" width="8" style="7" bestFit="1" customWidth="1"/>
    <col min="16" max="16" width="16.5546875" style="7" bestFit="1" customWidth="1"/>
    <col min="17" max="17" width="3.5546875" style="7" bestFit="1" customWidth="1"/>
    <col min="18" max="18" width="2.77734375" style="7" customWidth="1"/>
    <col min="19" max="19" width="16.5546875" style="7" bestFit="1" customWidth="1"/>
    <col min="20" max="20" width="3.5546875" style="7" bestFit="1" customWidth="1"/>
    <col min="21" max="21" width="2.77734375" style="7" customWidth="1"/>
    <col min="22" max="22" width="16.5546875" style="7" bestFit="1" customWidth="1"/>
    <col min="23" max="23" width="4.33203125" style="7" bestFit="1" customWidth="1"/>
    <col min="24" max="24" width="2.77734375" style="7" customWidth="1"/>
    <col min="25" max="25" width="16.5546875" style="7" bestFit="1" customWidth="1"/>
    <col min="26" max="26" width="4.33203125" style="7" bestFit="1" customWidth="1"/>
    <col min="27" max="27" width="2.77734375" style="7" customWidth="1"/>
    <col min="28" max="28" width="16.5546875" style="7" bestFit="1" customWidth="1"/>
    <col min="29" max="29" width="4.33203125" style="7" bestFit="1" customWidth="1"/>
    <col min="30" max="16384" width="8.88671875" style="7"/>
  </cols>
  <sheetData>
    <row r="1" spans="1:29" x14ac:dyDescent="0.3">
      <c r="A1" s="5" t="s">
        <v>32</v>
      </c>
      <c r="D1" s="1"/>
      <c r="E1" s="5" t="s">
        <v>52</v>
      </c>
      <c r="H1" s="5" t="s">
        <v>54</v>
      </c>
      <c r="K1" s="5" t="s">
        <v>64</v>
      </c>
      <c r="N1" s="5" t="s">
        <v>55</v>
      </c>
    </row>
    <row r="2" spans="1:29" x14ac:dyDescent="0.3">
      <c r="D2" s="1"/>
    </row>
    <row r="3" spans="1:29" x14ac:dyDescent="0.3">
      <c r="A3" s="1" t="s">
        <v>50</v>
      </c>
      <c r="B3" s="6" t="s">
        <v>51</v>
      </c>
      <c r="D3" s="1"/>
      <c r="N3" s="7" t="s">
        <v>62</v>
      </c>
      <c r="O3" s="7">
        <f>O4/2</f>
        <v>9</v>
      </c>
    </row>
    <row r="4" spans="1:29" x14ac:dyDescent="0.3">
      <c r="A4" s="7" t="s">
        <v>33</v>
      </c>
      <c r="B4" s="8">
        <v>45</v>
      </c>
      <c r="D4"/>
      <c r="E4" s="7" t="s">
        <v>53</v>
      </c>
      <c r="F4" s="1">
        <v>2</v>
      </c>
      <c r="H4" s="7" t="s">
        <v>53</v>
      </c>
      <c r="I4" s="1">
        <v>12</v>
      </c>
      <c r="J4" s="1"/>
      <c r="K4" s="7" t="s">
        <v>53</v>
      </c>
      <c r="L4" s="1">
        <v>12</v>
      </c>
      <c r="N4" s="7" t="s">
        <v>56</v>
      </c>
      <c r="O4" s="9">
        <v>18</v>
      </c>
    </row>
    <row r="5" spans="1:29" x14ac:dyDescent="0.3">
      <c r="A5" s="7" t="s">
        <v>34</v>
      </c>
      <c r="B5" s="7">
        <v>40</v>
      </c>
      <c r="D5"/>
      <c r="N5" s="7" t="s">
        <v>32</v>
      </c>
      <c r="O5" s="10">
        <v>23</v>
      </c>
    </row>
    <row r="6" spans="1:29" x14ac:dyDescent="0.3">
      <c r="A6" s="7" t="s">
        <v>35</v>
      </c>
      <c r="B6" s="7">
        <v>36</v>
      </c>
      <c r="D6"/>
    </row>
    <row r="7" spans="1:29" x14ac:dyDescent="0.3">
      <c r="A7" s="7" t="s">
        <v>36</v>
      </c>
      <c r="B7" s="7">
        <v>34</v>
      </c>
      <c r="D7"/>
      <c r="N7" s="7" t="s">
        <v>60</v>
      </c>
      <c r="O7" s="7">
        <f>$F$4*O4</f>
        <v>36</v>
      </c>
    </row>
    <row r="8" spans="1:29" x14ac:dyDescent="0.3">
      <c r="A8" s="7" t="s">
        <v>37</v>
      </c>
      <c r="B8" s="7">
        <v>28</v>
      </c>
      <c r="D8"/>
      <c r="N8" s="7" t="s">
        <v>57</v>
      </c>
      <c r="O8" s="7">
        <f>ROUNDUP(O7/4,0)</f>
        <v>9</v>
      </c>
    </row>
    <row r="9" spans="1:29" x14ac:dyDescent="0.3">
      <c r="A9" s="7" t="s">
        <v>38</v>
      </c>
      <c r="B9" s="7">
        <v>27</v>
      </c>
      <c r="D9"/>
      <c r="N9" s="7" t="s">
        <v>61</v>
      </c>
      <c r="O9" s="7">
        <f>O3+O5-O7</f>
        <v>-4</v>
      </c>
    </row>
    <row r="10" spans="1:29" x14ac:dyDescent="0.3">
      <c r="A10" s="7" t="s">
        <v>39</v>
      </c>
      <c r="B10" s="7">
        <v>26</v>
      </c>
      <c r="D10"/>
      <c r="G10" s="1"/>
      <c r="M10" s="1"/>
      <c r="P10" s="1"/>
      <c r="S10" s="1"/>
      <c r="V10" s="1"/>
      <c r="Y10" s="1"/>
      <c r="AB10" s="1"/>
    </row>
    <row r="11" spans="1:29" x14ac:dyDescent="0.3">
      <c r="A11" s="7" t="s">
        <v>40</v>
      </c>
      <c r="B11" s="7">
        <v>25</v>
      </c>
      <c r="D11"/>
      <c r="G11" s="1"/>
      <c r="M11" s="1"/>
      <c r="N11" s="7" t="s">
        <v>58</v>
      </c>
      <c r="O11" s="7">
        <f>ROUNDDOWN(IF(O9&lt;0,O9/L4,IF(O9=0,0,IF(O9&lt;O8,0,(O9-O8)/I4))),0)</f>
        <v>0</v>
      </c>
      <c r="P11" s="1"/>
      <c r="S11" s="1"/>
      <c r="V11" s="1"/>
      <c r="Y11" s="1"/>
      <c r="AB11" s="1"/>
    </row>
    <row r="12" spans="1:29" x14ac:dyDescent="0.3">
      <c r="A12" s="7" t="s">
        <v>41</v>
      </c>
      <c r="B12" s="7">
        <v>25</v>
      </c>
      <c r="D12"/>
      <c r="G12" s="1"/>
      <c r="M12" s="1"/>
      <c r="N12" s="11" t="s">
        <v>59</v>
      </c>
      <c r="O12" s="7">
        <f>IF(O11&lt;0,O11*L4,O11*I4)</f>
        <v>0</v>
      </c>
      <c r="P12" s="1"/>
      <c r="S12" s="1"/>
      <c r="V12" s="1"/>
      <c r="Y12" s="1"/>
      <c r="AB12" s="1"/>
    </row>
    <row r="13" spans="1:29" x14ac:dyDescent="0.3">
      <c r="A13" s="7" t="s">
        <v>42</v>
      </c>
      <c r="B13" s="7">
        <v>19</v>
      </c>
      <c r="D13"/>
      <c r="G13" s="1"/>
      <c r="M13" s="1"/>
      <c r="P13" s="1"/>
      <c r="S13" s="1"/>
      <c r="V13" s="1"/>
      <c r="Y13" s="1"/>
      <c r="AB13" s="1"/>
    </row>
    <row r="14" spans="1:29" x14ac:dyDescent="0.3">
      <c r="A14" s="7" t="s">
        <v>43</v>
      </c>
      <c r="B14" s="7">
        <v>18</v>
      </c>
      <c r="D14"/>
      <c r="E14" s="11"/>
      <c r="G14" s="1"/>
      <c r="H14" s="11"/>
      <c r="M14" s="1"/>
      <c r="N14" s="7" t="s">
        <v>63</v>
      </c>
      <c r="O14" s="7">
        <f>O9-O12</f>
        <v>-4</v>
      </c>
      <c r="P14" s="1"/>
      <c r="Q14" s="11"/>
      <c r="S14" s="1"/>
      <c r="T14" s="11"/>
      <c r="V14" s="1"/>
      <c r="W14" s="11"/>
      <c r="Y14" s="1"/>
      <c r="Z14" s="11"/>
      <c r="AB14" s="1"/>
      <c r="AC14" s="11"/>
    </row>
    <row r="15" spans="1:29" x14ac:dyDescent="0.3">
      <c r="A15" s="7" t="s">
        <v>44</v>
      </c>
      <c r="B15" s="7">
        <v>17</v>
      </c>
      <c r="D15"/>
    </row>
    <row r="16" spans="1:29" x14ac:dyDescent="0.3">
      <c r="A16" s="7" t="s">
        <v>45</v>
      </c>
      <c r="B16" s="7">
        <v>16</v>
      </c>
      <c r="D16"/>
    </row>
    <row r="17" spans="1:17" x14ac:dyDescent="0.3">
      <c r="A17" s="7" t="s">
        <v>46</v>
      </c>
      <c r="B17" s="7">
        <v>15</v>
      </c>
      <c r="D17"/>
    </row>
    <row r="18" spans="1:17" x14ac:dyDescent="0.3">
      <c r="A18" s="7" t="s">
        <v>47</v>
      </c>
      <c r="B18" s="7">
        <v>14</v>
      </c>
      <c r="D18"/>
      <c r="G18" s="1"/>
      <c r="P18" s="1"/>
    </row>
    <row r="19" spans="1:17" x14ac:dyDescent="0.3">
      <c r="A19" s="7" t="s">
        <v>48</v>
      </c>
      <c r="B19" s="7">
        <v>13</v>
      </c>
      <c r="D19"/>
      <c r="G19" s="1"/>
      <c r="P19" s="1"/>
    </row>
    <row r="20" spans="1:17" x14ac:dyDescent="0.3">
      <c r="A20" s="6" t="s">
        <v>49</v>
      </c>
      <c r="B20" s="1">
        <f>SUM(B4:B19)</f>
        <v>398</v>
      </c>
      <c r="G20" s="1"/>
      <c r="P20" s="1"/>
    </row>
    <row r="21" spans="1:17" x14ac:dyDescent="0.3">
      <c r="G21" s="1"/>
      <c r="P21" s="1"/>
    </row>
    <row r="22" spans="1:17" x14ac:dyDescent="0.3">
      <c r="G22" s="1"/>
      <c r="H22" s="11"/>
      <c r="P22" s="1"/>
      <c r="Q22" s="11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Starting_teams</vt:lpstr>
      <vt:lpstr>Scoring_logic</vt:lpstr>
      <vt:lpstr>Penalty_logic</vt:lpstr>
      <vt:lpstr>Coefficient_logic</vt:lpstr>
      <vt:lpstr>Strength_updates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Rozh Al-Jarrah</dc:creator>
  <cp:lastModifiedBy>Rozh Al-Jarrah</cp:lastModifiedBy>
  <dcterms:created xsi:type="dcterms:W3CDTF">2015-06-05T18:17:20Z</dcterms:created>
  <dcterms:modified xsi:type="dcterms:W3CDTF">2020-08-07T00:01:17Z</dcterms:modified>
</cp:coreProperties>
</file>