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client\DATAS\EPITOME EVENTS\FY 2020-2021\"/>
    </mc:Choice>
  </mc:AlternateContent>
  <bookViews>
    <workbookView xWindow="-120" yWindow="-120" windowWidth="20520" windowHeight="7875" activeTab="1"/>
  </bookViews>
  <sheets>
    <sheet name="Memo" sheetId="6" r:id="rId1"/>
    <sheet name="p&amp;l" sheetId="8" r:id="rId2"/>
    <sheet name="BS" sheetId="7" r:id="rId3"/>
    <sheet name="26AS" sheetId="1" r:id="rId4"/>
    <sheet name="GSTR1 - B2B" sheetId="4" r:id="rId5"/>
    <sheet name="GSTR1 B2C" sheetId="5" r:id="rId6"/>
    <sheet name="GSTR3B - 26AS" sheetId="2" r:id="rId7"/>
    <sheet name="GSTR3B - DUMP" sheetId="3" r:id="rId8"/>
  </sheets>
  <definedNames>
    <definedName name="_xlnm._FilterDatabase" localSheetId="4" hidden="1">'GSTR1 - B2B'!$A$1:$P$11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8" l="1"/>
  <c r="F28" i="8" l="1"/>
  <c r="F20" i="7" l="1"/>
  <c r="D20" i="7"/>
  <c r="D10" i="7"/>
  <c r="I29" i="6"/>
  <c r="K29" i="6"/>
  <c r="L29" i="6" s="1"/>
  <c r="C38" i="6" l="1"/>
  <c r="C40" i="6" s="1"/>
  <c r="D42" i="6" s="1"/>
  <c r="D47" i="6" s="1"/>
  <c r="D52" i="6" s="1"/>
  <c r="D54" i="6" s="1"/>
  <c r="D56" i="6" l="1"/>
  <c r="D57" i="6" l="1"/>
  <c r="D58" i="6"/>
  <c r="D59" i="6" s="1"/>
  <c r="D61" i="6" s="1"/>
  <c r="D64" i="6" s="1"/>
  <c r="D16" i="6"/>
  <c r="C8" i="6"/>
  <c r="C15" i="6" s="1"/>
  <c r="C7" i="6"/>
  <c r="E16" i="6" l="1"/>
  <c r="F16" i="6" s="1"/>
  <c r="G8" i="1" l="1"/>
  <c r="G7" i="1"/>
  <c r="G11" i="1" s="1"/>
  <c r="G6" i="1"/>
  <c r="G5" i="1"/>
  <c r="G4" i="1"/>
  <c r="G3" i="1"/>
  <c r="G2" i="1"/>
  <c r="C6" i="6" s="1"/>
  <c r="F11" i="1"/>
  <c r="I2" i="1" l="1"/>
  <c r="C5" i="6"/>
  <c r="F13" i="1"/>
  <c r="F15" i="1" s="1"/>
  <c r="F17" i="1" s="1"/>
  <c r="U5" i="4"/>
  <c r="U4" i="4"/>
  <c r="U3" i="4"/>
  <c r="U2" i="4"/>
  <c r="C10" i="6" l="1"/>
  <c r="C14" i="6"/>
  <c r="C18" i="6" s="1"/>
  <c r="J2" i="1"/>
  <c r="I11" i="1"/>
  <c r="J6" i="5"/>
  <c r="I6" i="5"/>
  <c r="M19" i="4" s="1"/>
  <c r="M21" i="4" s="1"/>
  <c r="H6" i="5"/>
  <c r="L19" i="4" s="1"/>
  <c r="L21" i="4" s="1"/>
  <c r="G6" i="5"/>
  <c r="K19" i="4" s="1"/>
  <c r="K21" i="4" s="1"/>
  <c r="F6" i="5"/>
  <c r="J19" i="4"/>
  <c r="J21" i="4" s="1"/>
  <c r="I16" i="3"/>
  <c r="H16" i="3"/>
  <c r="G16" i="3"/>
  <c r="F16" i="3"/>
  <c r="E16" i="3"/>
  <c r="G14" i="2"/>
  <c r="F14" i="2"/>
  <c r="E11" i="1"/>
  <c r="F19" i="1" s="1"/>
  <c r="D11" i="1"/>
  <c r="K2" i="1" l="1"/>
  <c r="L2" i="1" s="1"/>
</calcChain>
</file>

<file path=xl/sharedStrings.xml><?xml version="1.0" encoding="utf-8"?>
<sst xmlns="http://schemas.openxmlformats.org/spreadsheetml/2006/main" count="340" uniqueCount="195">
  <si>
    <t>ETHIRAJ COLLEGE FOR WOMEN</t>
  </si>
  <si>
    <t>CHEE00138F</t>
  </si>
  <si>
    <t>HYUNDAI MOTOR INDIA LIMITED</t>
  </si>
  <si>
    <t>CHEH02069E</t>
  </si>
  <si>
    <t>INFINITHEISM SPIRITUAL FOUNDATION PRIVATE LIMITED</t>
  </si>
  <si>
    <t>CHEI07182A</t>
  </si>
  <si>
    <t>RI DISTRICT-3232 (2021-22)</t>
  </si>
  <si>
    <t>CHER20489A</t>
  </si>
  <si>
    <t>TATA CONSULTANCY SERVICES LIMITED</t>
  </si>
  <si>
    <t>HYDT01679G</t>
  </si>
  <si>
    <t>BSH HOUSEHOLD APPLIANCES MANUFACTURING PRIVATE LIMITED</t>
  </si>
  <si>
    <t>MUMB21576C</t>
  </si>
  <si>
    <t>33AADFE6428P1Z5</t>
  </si>
  <si>
    <t>AB330420170335N</t>
  </si>
  <si>
    <t>April,2020</t>
  </si>
  <si>
    <t>AB330520109348J</t>
  </si>
  <si>
    <t>May,2020</t>
  </si>
  <si>
    <t>AB330620012228R</t>
  </si>
  <si>
    <t>June,2020</t>
  </si>
  <si>
    <t>AA330820095972Z</t>
  </si>
  <si>
    <t>August,2020</t>
  </si>
  <si>
    <t>AA3307209554845</t>
  </si>
  <si>
    <t>July,2020</t>
  </si>
  <si>
    <t>AA330920413283M</t>
  </si>
  <si>
    <t>September,2020</t>
  </si>
  <si>
    <t>AB331020302395Y</t>
  </si>
  <si>
    <t>October,2020</t>
  </si>
  <si>
    <t>AB3311203035521</t>
  </si>
  <si>
    <t>November,2020</t>
  </si>
  <si>
    <t>AA330321421762Q</t>
  </si>
  <si>
    <t>March,2021</t>
  </si>
  <si>
    <t>AA330221127452W</t>
  </si>
  <si>
    <t>February,2021</t>
  </si>
  <si>
    <t>GSTIN</t>
  </si>
  <si>
    <t>Period</t>
  </si>
  <si>
    <t>Financial Year</t>
  </si>
  <si>
    <t>Description</t>
  </si>
  <si>
    <t>Taxable Value</t>
  </si>
  <si>
    <t>IGST</t>
  </si>
  <si>
    <t>CGST</t>
  </si>
  <si>
    <t>SGST</t>
  </si>
  <si>
    <t>CESS</t>
  </si>
  <si>
    <t>012021</t>
  </si>
  <si>
    <t>Fy 2020-21</t>
  </si>
  <si>
    <t>3.1 (a) Taxable Supplies</t>
  </si>
  <si>
    <t>022021</t>
  </si>
  <si>
    <t>032021</t>
  </si>
  <si>
    <t>042020</t>
  </si>
  <si>
    <t>052020</t>
  </si>
  <si>
    <t>062020</t>
  </si>
  <si>
    <t>072020</t>
  </si>
  <si>
    <t>082020</t>
  </si>
  <si>
    <t>092020</t>
  </si>
  <si>
    <t>102020</t>
  </si>
  <si>
    <t>112020</t>
  </si>
  <si>
    <t>122020</t>
  </si>
  <si>
    <t>AA330121168751L</t>
  </si>
  <si>
    <t>January,2021</t>
  </si>
  <si>
    <t>AB3312201391204</t>
  </si>
  <si>
    <t>December,2020</t>
  </si>
  <si>
    <t>Customer GSTIN</t>
  </si>
  <si>
    <t>Total Invoice Value</t>
  </si>
  <si>
    <t>Type of Invoice</t>
  </si>
  <si>
    <t>Place of Supply</t>
  </si>
  <si>
    <t>Date of Invoice</t>
  </si>
  <si>
    <t>Rcm Applicable</t>
  </si>
  <si>
    <t>Invoice Number</t>
  </si>
  <si>
    <t>Rate</t>
  </si>
  <si>
    <t>Dealer GSTIN</t>
  </si>
  <si>
    <t>Filing Period</t>
  </si>
  <si>
    <t>06AAFCC5173J1ZK</t>
  </si>
  <si>
    <t>R</t>
  </si>
  <si>
    <t>06</t>
  </si>
  <si>
    <t>N</t>
  </si>
  <si>
    <t>012/19-20</t>
  </si>
  <si>
    <t>33AACCI7694H2ZA</t>
  </si>
  <si>
    <t>33</t>
  </si>
  <si>
    <t>010/19-20</t>
  </si>
  <si>
    <t>001/20-21</t>
  </si>
  <si>
    <t>33AAECB6071D1Z3</t>
  </si>
  <si>
    <t>003/20-21</t>
  </si>
  <si>
    <t>33AAACH2364M1ZM</t>
  </si>
  <si>
    <t>006/19-20</t>
  </si>
  <si>
    <t>005/19-20</t>
  </si>
  <si>
    <t>007/19-20</t>
  </si>
  <si>
    <t>004/19-20</t>
  </si>
  <si>
    <t>009/20-21</t>
  </si>
  <si>
    <t>008/20-21</t>
  </si>
  <si>
    <t>Supply Type</t>
  </si>
  <si>
    <t>E-Commerce Supply</t>
  </si>
  <si>
    <t>Differential Tax Rate</t>
  </si>
  <si>
    <t>INTRA</t>
  </si>
  <si>
    <t>OE</t>
  </si>
  <si>
    <t>B2C</t>
  </si>
  <si>
    <t>MAR</t>
  </si>
  <si>
    <t>011/19-20</t>
  </si>
  <si>
    <t>01.03.2021</t>
  </si>
  <si>
    <t>RI DISTRICT 3232 (2021-2022)</t>
  </si>
  <si>
    <t>SEP</t>
  </si>
  <si>
    <t>002/20-21</t>
  </si>
  <si>
    <t>18.05.2020</t>
  </si>
  <si>
    <t>26AS</t>
  </si>
  <si>
    <t>26AS TDS</t>
  </si>
  <si>
    <t>GSTR1</t>
  </si>
  <si>
    <t>COLLEGEDUNIA WEB PVT LTD</t>
  </si>
  <si>
    <t>Remarks</t>
  </si>
  <si>
    <t>GSTR1 vs 26as</t>
  </si>
  <si>
    <t>Tallied</t>
  </si>
  <si>
    <t>Name of Client</t>
  </si>
  <si>
    <t>Ammed in GST</t>
  </si>
  <si>
    <t>tax</t>
  </si>
  <si>
    <t>Interest</t>
  </si>
  <si>
    <t>Total GST Payable</t>
  </si>
  <si>
    <t>Sez supply no GST</t>
  </si>
  <si>
    <t>Sales for the year</t>
  </si>
  <si>
    <t>TO AS PER GSTR1 /GSTR3B</t>
  </si>
  <si>
    <t>ADD ETHIRAJ</t>
  </si>
  <si>
    <t>Less: College Duniya</t>
  </si>
  <si>
    <t>Add TCS</t>
  </si>
  <si>
    <t>Turnover for IT</t>
  </si>
  <si>
    <t>GST9 AMMENDMENTS</t>
  </si>
  <si>
    <t>GSTR3B TURNOVER</t>
  </si>
  <si>
    <t>2. B2C ADDITION</t>
  </si>
  <si>
    <t>TTV</t>
  </si>
  <si>
    <t>TAX</t>
  </si>
  <si>
    <t>Total Payable</t>
  </si>
  <si>
    <t>1. SEZ SUPPLY</t>
  </si>
  <si>
    <t>NAME:</t>
  </si>
  <si>
    <t>PAN:</t>
  </si>
  <si>
    <t>ADDRESS</t>
  </si>
  <si>
    <t xml:space="preserve">Assessment Year </t>
  </si>
  <si>
    <t>COMPUTATION OF TOTAL INCOME</t>
  </si>
  <si>
    <t>Profit as  per Profit and loss account</t>
  </si>
  <si>
    <t>Higher of above</t>
  </si>
  <si>
    <t>Income from Other Sources</t>
  </si>
  <si>
    <t>Gross Total Income</t>
  </si>
  <si>
    <t>Less : Deductions u/c VI A</t>
  </si>
  <si>
    <t>U/s 80C</t>
  </si>
  <si>
    <t xml:space="preserve">Total Income </t>
  </si>
  <si>
    <t xml:space="preserve">Tax on Above </t>
  </si>
  <si>
    <t>Less: Rebate</t>
  </si>
  <si>
    <t>Refund</t>
  </si>
  <si>
    <t>Epitome Events</t>
  </si>
  <si>
    <t>AADFE6428P</t>
  </si>
  <si>
    <t>6% of the TO u/s 44AD</t>
  </si>
  <si>
    <t>Income from Business Of Epitome events</t>
  </si>
  <si>
    <t>Less : Tds</t>
  </si>
  <si>
    <t>Add: Education Cess @4%</t>
  </si>
  <si>
    <t xml:space="preserve">add: Intrest and fee </t>
  </si>
  <si>
    <t>Fees u/s 234F</t>
  </si>
  <si>
    <t>(In Rs)</t>
  </si>
  <si>
    <t>Amount</t>
  </si>
  <si>
    <t xml:space="preserve">Capital Account </t>
  </si>
  <si>
    <t>Add: Net Profit</t>
  </si>
  <si>
    <t>Sundry Creditors</t>
  </si>
  <si>
    <t>cash at bank</t>
  </si>
  <si>
    <t xml:space="preserve">For Ramajayam and Associates </t>
  </si>
  <si>
    <t>Chartered Accountants</t>
  </si>
  <si>
    <t>CA J Ramajayam M com ACA DISA</t>
  </si>
  <si>
    <t>Firm No 021074S</t>
  </si>
  <si>
    <t>Mem No 248923</t>
  </si>
  <si>
    <t>Date: 12-11-2021</t>
  </si>
  <si>
    <t>Place: Chennai</t>
  </si>
  <si>
    <t>Liabilities</t>
  </si>
  <si>
    <t>Other Liabilities</t>
  </si>
  <si>
    <t>For EPITOME EVENTS</t>
  </si>
  <si>
    <t>EPITOME EVENTS</t>
  </si>
  <si>
    <t>NO-33-34, SOUTH CANAL BANK ROAD, MANDAVELI, CHENNAI,
CHENNAI, TAMIL NADU, 600028</t>
  </si>
  <si>
    <t>Balance sheet as on 31.03.2021</t>
  </si>
  <si>
    <t>Partner</t>
  </si>
  <si>
    <t>Assets</t>
  </si>
  <si>
    <t>D.O.I</t>
  </si>
  <si>
    <t>Address(O) :</t>
  </si>
  <si>
    <t>NO.52/47, PONDICHERRY HIGH ROAD, KOTTURPURAM, CHENNAI, TAMILNADU-600085, Phone No :9444003440</t>
  </si>
  <si>
    <t>Email ID :</t>
  </si>
  <si>
    <t>epitome.events1@gmail.com</t>
  </si>
  <si>
    <t>Mobile No. :</t>
  </si>
  <si>
    <t>2021-2022</t>
  </si>
  <si>
    <t xml:space="preserve"> </t>
  </si>
  <si>
    <t>Particulars</t>
  </si>
  <si>
    <t>To Conveyance</t>
  </si>
  <si>
    <t>To Staff Welfare</t>
  </si>
  <si>
    <t>To Net Profit</t>
  </si>
  <si>
    <t>Profit and Loss account for the year ended  31.03.2021</t>
  </si>
  <si>
    <t>To  LED Hire Charges</t>
  </si>
  <si>
    <t>To  Stores Purchases</t>
  </si>
  <si>
    <t>To  Vehicle Repaire &amp; Maintenance</t>
  </si>
  <si>
    <t>To  Volunteers Fees</t>
  </si>
  <si>
    <t>To Advertisement Expenses</t>
  </si>
  <si>
    <t>To Electricity Charges</t>
  </si>
  <si>
    <t>To Event Management Expenses</t>
  </si>
  <si>
    <t>To General Expenses</t>
  </si>
  <si>
    <t>By Event Management Fees</t>
  </si>
  <si>
    <t>To Staff Salary</t>
  </si>
  <si>
    <t>To Travelling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</si>
</sst>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212121"/>
      <name val="Arial Black"/>
      <family val="2"/>
    </font>
    <font>
      <sz val="10"/>
      <name val="Arial"/>
      <family val="2"/>
    </font>
    <font>
      <b/>
      <sz val="14"/>
      <name val="Verdana"/>
      <family val="2"/>
    </font>
    <font>
      <b/>
      <sz val="10"/>
      <name val="Verdana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52">
    <xf numFmtId="0" fontId="0" fillId="0" borderId="0" xfId="0"/>
    <xf numFmtId="4" fontId="0" fillId="0" borderId="0" xfId="0" applyNumberFormat="1"/>
    <xf numFmtId="15" fontId="0" fillId="0" borderId="0" xfId="0" applyNumberFormat="1"/>
    <xf numFmtId="4" fontId="1" fillId="0" borderId="0" xfId="0" applyNumberFormat="1" applyFont="1"/>
    <xf numFmtId="4" fontId="0" fillId="2" borderId="0" xfId="0" applyNumberFormat="1" applyFill="1"/>
    <xf numFmtId="4" fontId="1" fillId="2" borderId="0" xfId="0" applyNumberFormat="1" applyFont="1" applyFill="1"/>
    <xf numFmtId="0" fontId="2" fillId="0" borderId="1" xfId="0" applyFont="1" applyBorder="1"/>
    <xf numFmtId="0" fontId="0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3" fontId="0" fillId="0" borderId="0" xfId="0" applyNumberFormat="1"/>
    <xf numFmtId="3" fontId="0" fillId="0" borderId="2" xfId="0" applyNumberFormat="1" applyBorder="1"/>
    <xf numFmtId="3" fontId="0" fillId="0" borderId="3" xfId="0" applyNumberFormat="1" applyBorder="1"/>
    <xf numFmtId="3" fontId="0" fillId="0" borderId="0" xfId="0" applyNumberFormat="1" applyBorder="1"/>
    <xf numFmtId="0" fontId="0" fillId="0" borderId="0" xfId="0" applyAlignment="1">
      <alignment horizontal="center" vertical="center"/>
    </xf>
    <xf numFmtId="0" fontId="5" fillId="0" borderId="4" xfId="0" applyFont="1" applyBorder="1" applyAlignment="1">
      <alignment horizontal="left"/>
    </xf>
    <xf numFmtId="3" fontId="5" fillId="0" borderId="4" xfId="0" applyNumberFormat="1" applyFont="1" applyBorder="1" applyAlignment="1">
      <alignment horizontal="right"/>
    </xf>
    <xf numFmtId="0" fontId="5" fillId="0" borderId="5" xfId="0" applyFont="1" applyBorder="1" applyAlignment="1">
      <alignment horizontal="left"/>
    </xf>
    <xf numFmtId="3" fontId="5" fillId="0" borderId="5" xfId="0" applyNumberFormat="1" applyFont="1" applyBorder="1" applyAlignment="1">
      <alignment horizontal="right"/>
    </xf>
    <xf numFmtId="0" fontId="6" fillId="0" borderId="5" xfId="0" applyFont="1" applyBorder="1" applyAlignment="1">
      <alignment horizontal="left"/>
    </xf>
    <xf numFmtId="3" fontId="5" fillId="0" borderId="6" xfId="0" applyNumberFormat="1" applyFont="1" applyBorder="1" applyAlignment="1">
      <alignment horizontal="right"/>
    </xf>
    <xf numFmtId="3" fontId="6" fillId="0" borderId="5" xfId="0" applyNumberFormat="1" applyFont="1" applyBorder="1" applyAlignment="1">
      <alignment horizontal="right"/>
    </xf>
    <xf numFmtId="0" fontId="5" fillId="0" borderId="6" xfId="0" applyFont="1" applyBorder="1" applyAlignment="1">
      <alignment horizontal="left"/>
    </xf>
    <xf numFmtId="3" fontId="6" fillId="0" borderId="7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5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0" fillId="0" borderId="5" xfId="0" applyBorder="1"/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14" fontId="3" fillId="0" borderId="0" xfId="0" applyNumberFormat="1" applyFont="1"/>
    <xf numFmtId="0" fontId="7" fillId="0" borderId="0" xfId="0" applyFont="1"/>
    <xf numFmtId="0" fontId="0" fillId="0" borderId="0" xfId="0" applyAlignment="1">
      <alignment horizontal="center" vertical="top" wrapText="1"/>
    </xf>
    <xf numFmtId="0" fontId="3" fillId="0" borderId="1" xfId="0" applyFont="1" applyBorder="1"/>
    <xf numFmtId="0" fontId="0" fillId="0" borderId="5" xfId="0" applyFont="1" applyBorder="1"/>
    <xf numFmtId="3" fontId="0" fillId="0" borderId="5" xfId="0" applyNumberFormat="1" applyBorder="1"/>
    <xf numFmtId="3" fontId="0" fillId="0" borderId="6" xfId="0" applyNumberFormat="1" applyBorder="1"/>
    <xf numFmtId="0" fontId="0" fillId="0" borderId="6" xfId="0" applyBorder="1"/>
    <xf numFmtId="0" fontId="3" fillId="0" borderId="5" xfId="0" applyFont="1" applyBorder="1"/>
    <xf numFmtId="0" fontId="3" fillId="0" borderId="8" xfId="0" applyFont="1" applyBorder="1"/>
    <xf numFmtId="0" fontId="3" fillId="0" borderId="10" xfId="0" applyFont="1" applyBorder="1"/>
    <xf numFmtId="165" fontId="10" fillId="0" borderId="0" xfId="1" applyNumberFormat="1" applyFont="1" applyBorder="1" applyAlignment="1"/>
    <xf numFmtId="165" fontId="9" fillId="0" borderId="0" xfId="1" applyNumberFormat="1" applyFont="1" applyBorder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3" fontId="0" fillId="0" borderId="5" xfId="0" applyNumberFormat="1" applyFont="1" applyBorder="1"/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65"/>
  <sheetViews>
    <sheetView workbookViewId="0">
      <selection activeCell="C22" sqref="B22:H67"/>
    </sheetView>
  </sheetViews>
  <sheetFormatPr defaultRowHeight="15" x14ac:dyDescent="0.25"/>
  <cols>
    <col min="2" max="2" width="37.140625" bestFit="1" customWidth="1"/>
    <col min="3" max="3" width="11.7109375" bestFit="1" customWidth="1"/>
    <col min="4" max="4" width="9.140625" bestFit="1" customWidth="1"/>
    <col min="5" max="5" width="8.140625" bestFit="1" customWidth="1"/>
    <col min="6" max="6" width="12.85546875" bestFit="1" customWidth="1"/>
    <col min="7" max="7" width="8.28515625" customWidth="1"/>
    <col min="8" max="8" width="9.140625" hidden="1" customWidth="1"/>
    <col min="9" max="9" width="10.7109375" bestFit="1" customWidth="1"/>
    <col min="11" max="12" width="10.7109375" bestFit="1" customWidth="1"/>
  </cols>
  <sheetData>
    <row r="5" spans="2:6" x14ac:dyDescent="0.25">
      <c r="B5" t="s">
        <v>115</v>
      </c>
      <c r="C5" s="1">
        <f>+'26AS'!F11</f>
        <v>1509733.8</v>
      </c>
    </row>
    <row r="6" spans="2:6" x14ac:dyDescent="0.25">
      <c r="B6" t="s">
        <v>116</v>
      </c>
      <c r="C6" s="1">
        <f>+'26AS'!G2</f>
        <v>219545</v>
      </c>
    </row>
    <row r="7" spans="2:6" x14ac:dyDescent="0.25">
      <c r="B7" t="s">
        <v>117</v>
      </c>
      <c r="C7" s="1">
        <f>+'26AS'!F8</f>
        <v>170320.8</v>
      </c>
    </row>
    <row r="8" spans="2:6" x14ac:dyDescent="0.25">
      <c r="B8" t="s">
        <v>118</v>
      </c>
      <c r="C8" s="1">
        <f>+'26AS'!D6</f>
        <v>440000</v>
      </c>
    </row>
    <row r="9" spans="2:6" x14ac:dyDescent="0.25">
      <c r="C9" s="1"/>
    </row>
    <row r="10" spans="2:6" x14ac:dyDescent="0.25">
      <c r="B10" s="9" t="s">
        <v>119</v>
      </c>
      <c r="C10" s="10">
        <f>+C5+C6+C8-C7</f>
        <v>1998957.9999999998</v>
      </c>
    </row>
    <row r="13" spans="2:6" x14ac:dyDescent="0.25">
      <c r="B13" s="9" t="s">
        <v>120</v>
      </c>
      <c r="C13" s="9" t="s">
        <v>123</v>
      </c>
      <c r="D13" s="9" t="s">
        <v>124</v>
      </c>
      <c r="E13" s="9" t="s">
        <v>111</v>
      </c>
      <c r="F13" s="9" t="s">
        <v>125</v>
      </c>
    </row>
    <row r="14" spans="2:6" x14ac:dyDescent="0.25">
      <c r="B14" t="s">
        <v>121</v>
      </c>
      <c r="C14" s="1">
        <f>+C5</f>
        <v>1509733.8</v>
      </c>
    </row>
    <row r="15" spans="2:6" x14ac:dyDescent="0.25">
      <c r="B15" t="s">
        <v>126</v>
      </c>
      <c r="C15" s="1">
        <f>+C8</f>
        <v>440000</v>
      </c>
    </row>
    <row r="16" spans="2:6" x14ac:dyDescent="0.25">
      <c r="B16" t="s">
        <v>122</v>
      </c>
      <c r="C16" s="1">
        <v>49224.199999999721</v>
      </c>
      <c r="D16" s="1">
        <f>+C16*0.18</f>
        <v>8860.3559999999488</v>
      </c>
      <c r="E16" s="1">
        <f>+D16*0.18*11/12</f>
        <v>1461.9587399999916</v>
      </c>
      <c r="F16" s="1">
        <f>+D16+E16</f>
        <v>10322.31473999994</v>
      </c>
    </row>
    <row r="18" spans="2:12" x14ac:dyDescent="0.25">
      <c r="C18" s="1">
        <f>+C14+C15</f>
        <v>1949733.8</v>
      </c>
      <c r="D18" s="1"/>
    </row>
    <row r="22" spans="2:12" x14ac:dyDescent="0.25">
      <c r="B22" t="s">
        <v>178</v>
      </c>
    </row>
    <row r="25" spans="2:12" x14ac:dyDescent="0.25">
      <c r="K25" s="1">
        <v>640654</v>
      </c>
    </row>
    <row r="26" spans="2:12" x14ac:dyDescent="0.25">
      <c r="B26" s="9" t="s">
        <v>127</v>
      </c>
      <c r="C26" s="9" t="s">
        <v>142</v>
      </c>
      <c r="D26" s="11"/>
      <c r="I26" s="1">
        <v>115540</v>
      </c>
    </row>
    <row r="27" spans="2:12" ht="15.75" x14ac:dyDescent="0.3">
      <c r="B27" s="9" t="s">
        <v>128</v>
      </c>
      <c r="C27" s="35" t="s">
        <v>143</v>
      </c>
      <c r="D27" s="11"/>
      <c r="I27" s="1">
        <v>85940</v>
      </c>
    </row>
    <row r="28" spans="2:12" ht="29.25" customHeight="1" x14ac:dyDescent="0.25">
      <c r="B28" s="9" t="s">
        <v>129</v>
      </c>
      <c r="C28" s="36" t="s">
        <v>173</v>
      </c>
      <c r="D28" s="36"/>
      <c r="E28" s="36"/>
      <c r="F28" s="36"/>
      <c r="G28" s="36"/>
      <c r="H28" s="36"/>
    </row>
    <row r="29" spans="2:12" x14ac:dyDescent="0.25">
      <c r="B29" s="9" t="s">
        <v>174</v>
      </c>
      <c r="C29" t="s">
        <v>175</v>
      </c>
      <c r="D29" s="11"/>
      <c r="I29" s="1">
        <f>SUM(I25:I28)</f>
        <v>201480</v>
      </c>
      <c r="K29" s="1">
        <f>SUM(K25:K28)</f>
        <v>640654</v>
      </c>
      <c r="L29" s="1">
        <f>K29-I29</f>
        <v>439174</v>
      </c>
    </row>
    <row r="30" spans="2:12" x14ac:dyDescent="0.25">
      <c r="B30" s="9" t="s">
        <v>171</v>
      </c>
      <c r="C30" s="34">
        <v>40892</v>
      </c>
      <c r="D30" s="11"/>
    </row>
    <row r="31" spans="2:12" x14ac:dyDescent="0.25">
      <c r="B31" s="9" t="s">
        <v>130</v>
      </c>
      <c r="C31" s="9" t="s">
        <v>177</v>
      </c>
      <c r="D31" s="11"/>
    </row>
    <row r="32" spans="2:12" x14ac:dyDescent="0.25">
      <c r="B32" s="9"/>
      <c r="C32" s="9"/>
      <c r="D32" s="11"/>
    </row>
    <row r="33" spans="2:9" x14ac:dyDescent="0.25">
      <c r="B33" s="9"/>
      <c r="C33" s="9"/>
      <c r="D33" s="11"/>
    </row>
    <row r="34" spans="2:9" x14ac:dyDescent="0.25">
      <c r="B34" s="9" t="s">
        <v>131</v>
      </c>
      <c r="C34" s="9"/>
      <c r="D34" s="11"/>
      <c r="I34" t="s">
        <v>172</v>
      </c>
    </row>
    <row r="35" spans="2:9" x14ac:dyDescent="0.25">
      <c r="B35" s="9"/>
      <c r="C35" s="9"/>
      <c r="D35" s="11"/>
      <c r="I35" t="s">
        <v>173</v>
      </c>
    </row>
    <row r="36" spans="2:9" x14ac:dyDescent="0.25">
      <c r="B36" t="s">
        <v>145</v>
      </c>
      <c r="C36" s="12">
        <v>1998957.9999999998</v>
      </c>
      <c r="D36" s="12"/>
    </row>
    <row r="37" spans="2:9" x14ac:dyDescent="0.25">
      <c r="C37" s="12"/>
      <c r="D37" s="12"/>
    </row>
    <row r="38" spans="2:9" x14ac:dyDescent="0.25">
      <c r="B38" t="s">
        <v>144</v>
      </c>
      <c r="C38" s="12">
        <f>+C36*0.06</f>
        <v>119937.47999999998</v>
      </c>
      <c r="D38" s="12"/>
      <c r="I38" t="s">
        <v>174</v>
      </c>
    </row>
    <row r="39" spans="2:9" x14ac:dyDescent="0.25">
      <c r="C39" s="12"/>
      <c r="D39" s="12"/>
      <c r="I39" t="s">
        <v>175</v>
      </c>
    </row>
    <row r="40" spans="2:9" x14ac:dyDescent="0.25">
      <c r="B40" t="s">
        <v>132</v>
      </c>
      <c r="C40" s="13">
        <f>C38</f>
        <v>119937.47999999998</v>
      </c>
      <c r="D40" s="12"/>
    </row>
    <row r="41" spans="2:9" x14ac:dyDescent="0.25">
      <c r="C41" s="15"/>
      <c r="D41" s="12"/>
    </row>
    <row r="42" spans="2:9" x14ac:dyDescent="0.25">
      <c r="B42" t="s">
        <v>133</v>
      </c>
      <c r="C42" s="12"/>
      <c r="D42" s="12">
        <f>+MAX(C40:C40)</f>
        <v>119937.47999999998</v>
      </c>
      <c r="I42" t="s">
        <v>176</v>
      </c>
    </row>
    <row r="43" spans="2:9" x14ac:dyDescent="0.25">
      <c r="C43" s="12"/>
      <c r="D43" s="12"/>
    </row>
    <row r="44" spans="2:9" x14ac:dyDescent="0.25">
      <c r="B44" t="s">
        <v>134</v>
      </c>
      <c r="C44" s="12"/>
      <c r="D44" s="12">
        <v>11898</v>
      </c>
    </row>
    <row r="45" spans="2:9" x14ac:dyDescent="0.25">
      <c r="C45" s="12"/>
      <c r="D45" s="12"/>
    </row>
    <row r="46" spans="2:9" x14ac:dyDescent="0.25">
      <c r="C46" s="12"/>
      <c r="D46" s="13"/>
    </row>
    <row r="47" spans="2:9" x14ac:dyDescent="0.25">
      <c r="B47" t="s">
        <v>135</v>
      </c>
      <c r="C47" s="12"/>
      <c r="D47" s="12">
        <f>SUM(D36:D45)</f>
        <v>131835.47999999998</v>
      </c>
    </row>
    <row r="48" spans="2:9" x14ac:dyDescent="0.25">
      <c r="B48" t="s">
        <v>136</v>
      </c>
      <c r="C48" s="12"/>
      <c r="D48" s="12"/>
    </row>
    <row r="49" spans="2:4" x14ac:dyDescent="0.25">
      <c r="B49" t="s">
        <v>137</v>
      </c>
      <c r="C49" s="12"/>
      <c r="D49" s="12">
        <v>0</v>
      </c>
    </row>
    <row r="50" spans="2:4" x14ac:dyDescent="0.25">
      <c r="C50" s="12"/>
      <c r="D50" s="12"/>
    </row>
    <row r="51" spans="2:4" x14ac:dyDescent="0.25">
      <c r="C51" s="12"/>
      <c r="D51" s="12"/>
    </row>
    <row r="52" spans="2:4" ht="15.75" thickBot="1" x14ac:dyDescent="0.3">
      <c r="B52" t="s">
        <v>138</v>
      </c>
      <c r="C52" s="12"/>
      <c r="D52" s="14">
        <f>+D47-D49-D50</f>
        <v>131835.47999999998</v>
      </c>
    </row>
    <row r="53" spans="2:4" ht="15.75" thickTop="1" x14ac:dyDescent="0.25">
      <c r="C53" s="12"/>
      <c r="D53" s="12"/>
    </row>
    <row r="54" spans="2:4" x14ac:dyDescent="0.25">
      <c r="B54" t="s">
        <v>139</v>
      </c>
      <c r="C54" s="12"/>
      <c r="D54" s="12">
        <f>D52*30%</f>
        <v>39550.643999999993</v>
      </c>
    </row>
    <row r="55" spans="2:4" x14ac:dyDescent="0.25">
      <c r="C55" s="12"/>
      <c r="D55" s="12"/>
    </row>
    <row r="56" spans="2:4" x14ac:dyDescent="0.25">
      <c r="B56" t="s">
        <v>140</v>
      </c>
      <c r="C56" s="12"/>
      <c r="D56" s="13">
        <f>D54</f>
        <v>39550.643999999993</v>
      </c>
    </row>
    <row r="57" spans="2:4" x14ac:dyDescent="0.25">
      <c r="C57" s="12"/>
      <c r="D57" s="12">
        <f>+D54-D56</f>
        <v>0</v>
      </c>
    </row>
    <row r="58" spans="2:4" x14ac:dyDescent="0.25">
      <c r="B58" t="s">
        <v>147</v>
      </c>
      <c r="C58" s="12"/>
      <c r="D58" s="13">
        <f>D56*4%</f>
        <v>1582.0257599999998</v>
      </c>
    </row>
    <row r="59" spans="2:4" x14ac:dyDescent="0.25">
      <c r="C59" s="12"/>
      <c r="D59" s="12">
        <f>D56+D58</f>
        <v>41132.66975999999</v>
      </c>
    </row>
    <row r="60" spans="2:4" x14ac:dyDescent="0.25">
      <c r="B60" t="s">
        <v>146</v>
      </c>
      <c r="C60" s="12"/>
      <c r="D60" s="13">
        <v>76217</v>
      </c>
    </row>
    <row r="61" spans="2:4" x14ac:dyDescent="0.25">
      <c r="C61" s="12"/>
      <c r="D61" s="15">
        <f>D59-D60</f>
        <v>-35084.33024000001</v>
      </c>
    </row>
    <row r="62" spans="2:4" x14ac:dyDescent="0.25">
      <c r="B62" t="s">
        <v>148</v>
      </c>
      <c r="C62" s="12"/>
    </row>
    <row r="63" spans="2:4" x14ac:dyDescent="0.25">
      <c r="B63" t="s">
        <v>149</v>
      </c>
      <c r="C63" s="12"/>
      <c r="D63" s="15">
        <v>1000</v>
      </c>
    </row>
    <row r="64" spans="2:4" ht="15.75" thickBot="1" x14ac:dyDescent="0.3">
      <c r="B64" t="s">
        <v>141</v>
      </c>
      <c r="C64" s="12"/>
      <c r="D64" s="14">
        <f>MROUND(-D61-D63,10)</f>
        <v>34080</v>
      </c>
    </row>
    <row r="65" ht="15.75" thickTop="1" x14ac:dyDescent="0.25"/>
  </sheetData>
  <mergeCells count="1">
    <mergeCell ref="C28:H2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M41"/>
  <sheetViews>
    <sheetView tabSelected="1" topLeftCell="A21" workbookViewId="0">
      <selection activeCell="D8" sqref="D8:I42"/>
    </sheetView>
  </sheetViews>
  <sheetFormatPr defaultRowHeight="15" x14ac:dyDescent="0.25"/>
  <cols>
    <col min="5" max="5" width="32.5703125" bestFit="1" customWidth="1"/>
    <col min="6" max="6" width="9.140625" bestFit="1" customWidth="1"/>
    <col min="7" max="7" width="25.85546875" bestFit="1" customWidth="1"/>
    <col min="8" max="8" width="10" customWidth="1"/>
  </cols>
  <sheetData>
    <row r="8" spans="5:13" ht="21" x14ac:dyDescent="0.35">
      <c r="E8" s="49" t="s">
        <v>166</v>
      </c>
      <c r="F8" s="49"/>
      <c r="G8" s="49"/>
      <c r="H8" s="49"/>
      <c r="I8" s="50"/>
      <c r="J8" s="50"/>
      <c r="K8" s="46"/>
      <c r="L8" s="46"/>
      <c r="M8" s="46"/>
    </row>
    <row r="9" spans="5:13" ht="29.25" customHeight="1" x14ac:dyDescent="0.25">
      <c r="E9" s="33" t="s">
        <v>167</v>
      </c>
      <c r="F9" s="33"/>
      <c r="G9" s="33"/>
      <c r="H9" s="33"/>
      <c r="I9" s="48"/>
      <c r="J9" s="48"/>
      <c r="K9" s="45"/>
      <c r="L9" s="45"/>
      <c r="M9" s="45"/>
    </row>
    <row r="10" spans="5:13" x14ac:dyDescent="0.25">
      <c r="E10" s="32" t="s">
        <v>183</v>
      </c>
      <c r="F10" s="32"/>
      <c r="G10" s="32"/>
      <c r="H10" s="32"/>
      <c r="I10" s="47"/>
      <c r="J10" s="47"/>
    </row>
    <row r="12" spans="5:13" x14ac:dyDescent="0.25">
      <c r="E12" s="37" t="s">
        <v>179</v>
      </c>
      <c r="F12" s="37" t="s">
        <v>151</v>
      </c>
      <c r="G12" s="37" t="s">
        <v>179</v>
      </c>
      <c r="H12" s="37" t="s">
        <v>151</v>
      </c>
    </row>
    <row r="13" spans="5:13" x14ac:dyDescent="0.25">
      <c r="E13" s="43"/>
      <c r="F13" s="39"/>
      <c r="G13" s="44"/>
      <c r="H13" s="42"/>
    </row>
    <row r="14" spans="5:13" x14ac:dyDescent="0.25">
      <c r="E14" s="29" t="s">
        <v>184</v>
      </c>
      <c r="F14" s="39">
        <v>324542</v>
      </c>
      <c r="G14" s="29" t="s">
        <v>192</v>
      </c>
      <c r="H14" s="51">
        <v>1998958</v>
      </c>
    </row>
    <row r="15" spans="5:13" x14ac:dyDescent="0.25">
      <c r="E15" s="29" t="s">
        <v>185</v>
      </c>
      <c r="F15" s="39">
        <v>56432</v>
      </c>
      <c r="G15" s="39"/>
      <c r="H15" s="39"/>
    </row>
    <row r="16" spans="5:13" x14ac:dyDescent="0.25">
      <c r="E16" s="29" t="s">
        <v>186</v>
      </c>
      <c r="F16" s="39">
        <v>22890</v>
      </c>
      <c r="G16" s="39"/>
      <c r="H16" s="39"/>
    </row>
    <row r="17" spans="5:13" x14ac:dyDescent="0.25">
      <c r="E17" s="29" t="s">
        <v>187</v>
      </c>
      <c r="F17" s="39">
        <v>45300</v>
      </c>
      <c r="G17" s="39"/>
      <c r="H17" s="39"/>
    </row>
    <row r="18" spans="5:13" x14ac:dyDescent="0.25">
      <c r="E18" s="29" t="s">
        <v>188</v>
      </c>
      <c r="F18" s="39">
        <v>236550</v>
      </c>
      <c r="G18" s="39"/>
      <c r="H18" s="39"/>
    </row>
    <row r="19" spans="5:13" x14ac:dyDescent="0.25">
      <c r="E19" s="29" t="s">
        <v>180</v>
      </c>
      <c r="F19" s="39">
        <v>21345</v>
      </c>
      <c r="G19" s="39"/>
      <c r="H19" s="39"/>
      <c r="J19" s="12"/>
    </row>
    <row r="20" spans="5:13" x14ac:dyDescent="0.25">
      <c r="E20" s="29" t="s">
        <v>189</v>
      </c>
      <c r="F20" s="39">
        <v>22560</v>
      </c>
      <c r="G20" s="39"/>
      <c r="H20" s="39"/>
    </row>
    <row r="21" spans="5:13" x14ac:dyDescent="0.25">
      <c r="E21" s="29" t="s">
        <v>190</v>
      </c>
      <c r="F21" s="39">
        <v>545600</v>
      </c>
      <c r="G21" s="39"/>
      <c r="H21" s="39"/>
    </row>
    <row r="22" spans="5:13" x14ac:dyDescent="0.25">
      <c r="E22" s="29" t="s">
        <v>191</v>
      </c>
      <c r="F22" s="39">
        <v>21060</v>
      </c>
      <c r="G22" s="39"/>
      <c r="H22" s="39"/>
    </row>
    <row r="23" spans="5:13" x14ac:dyDescent="0.25">
      <c r="E23" s="29" t="s">
        <v>193</v>
      </c>
      <c r="F23" s="39">
        <v>375000</v>
      </c>
      <c r="G23" s="39"/>
      <c r="H23" s="39"/>
      <c r="J23" s="12"/>
      <c r="M23" s="12"/>
    </row>
    <row r="24" spans="5:13" x14ac:dyDescent="0.25">
      <c r="E24" s="29" t="s">
        <v>181</v>
      </c>
      <c r="F24" s="39">
        <v>56577</v>
      </c>
      <c r="G24" s="39"/>
      <c r="H24" s="39"/>
    </row>
    <row r="25" spans="5:13" x14ac:dyDescent="0.25">
      <c r="E25" s="38" t="s">
        <v>194</v>
      </c>
      <c r="F25" s="39">
        <v>151165</v>
      </c>
      <c r="G25" s="39"/>
      <c r="H25" s="39"/>
      <c r="K25" s="12"/>
      <c r="L25" s="12"/>
      <c r="M25" s="12"/>
    </row>
    <row r="26" spans="5:13" x14ac:dyDescent="0.25">
      <c r="E26" s="29" t="s">
        <v>182</v>
      </c>
      <c r="F26" s="39">
        <v>119937</v>
      </c>
      <c r="G26" s="39"/>
      <c r="H26" s="39"/>
    </row>
    <row r="27" spans="5:13" x14ac:dyDescent="0.25">
      <c r="E27" s="29"/>
      <c r="F27" s="39"/>
      <c r="G27" s="39"/>
      <c r="H27" s="39"/>
    </row>
    <row r="28" spans="5:13" x14ac:dyDescent="0.25">
      <c r="E28" s="41"/>
      <c r="F28" s="40">
        <f>+H28</f>
        <v>1998958</v>
      </c>
      <c r="G28" s="40"/>
      <c r="H28" s="40">
        <f>+H14</f>
        <v>1998958</v>
      </c>
    </row>
    <row r="30" spans="5:13" x14ac:dyDescent="0.25">
      <c r="H30" s="8" t="s">
        <v>156</v>
      </c>
    </row>
    <row r="31" spans="5:13" x14ac:dyDescent="0.25">
      <c r="E31" t="s">
        <v>165</v>
      </c>
      <c r="H31" s="8" t="s">
        <v>157</v>
      </c>
    </row>
    <row r="32" spans="5:13" x14ac:dyDescent="0.25">
      <c r="H32" s="8"/>
    </row>
    <row r="33" spans="5:10" x14ac:dyDescent="0.25">
      <c r="H33" s="8"/>
    </row>
    <row r="34" spans="5:10" x14ac:dyDescent="0.25">
      <c r="H34" s="8" t="s">
        <v>158</v>
      </c>
    </row>
    <row r="35" spans="5:10" x14ac:dyDescent="0.25">
      <c r="E35" t="s">
        <v>169</v>
      </c>
      <c r="H35" s="8" t="s">
        <v>159</v>
      </c>
    </row>
    <row r="36" spans="5:10" x14ac:dyDescent="0.25">
      <c r="H36" s="8" t="s">
        <v>160</v>
      </c>
    </row>
    <row r="38" spans="5:10" x14ac:dyDescent="0.25">
      <c r="J38" s="8"/>
    </row>
    <row r="39" spans="5:10" x14ac:dyDescent="0.25">
      <c r="J39" s="8"/>
    </row>
    <row r="40" spans="5:10" x14ac:dyDescent="0.25">
      <c r="E40" t="s">
        <v>161</v>
      </c>
    </row>
    <row r="41" spans="5:10" x14ac:dyDescent="0.25">
      <c r="E41" t="s">
        <v>162</v>
      </c>
    </row>
  </sheetData>
  <mergeCells count="3">
    <mergeCell ref="E8:H8"/>
    <mergeCell ref="E9:H9"/>
    <mergeCell ref="E10:H10"/>
  </mergeCells>
  <pageMargins left="0.25" right="0.25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H33"/>
  <sheetViews>
    <sheetView topLeftCell="A13" workbookViewId="0">
      <selection activeCell="F23" sqref="F23:F31"/>
    </sheetView>
  </sheetViews>
  <sheetFormatPr defaultRowHeight="15" x14ac:dyDescent="0.25"/>
  <cols>
    <col min="3" max="3" width="20.5703125" bestFit="1" customWidth="1"/>
    <col min="4" max="4" width="11.7109375" bestFit="1" customWidth="1"/>
    <col min="5" max="5" width="20.85546875" customWidth="1"/>
    <col min="6" max="6" width="14.140625" customWidth="1"/>
  </cols>
  <sheetData>
    <row r="2" spans="3:6" x14ac:dyDescent="0.25">
      <c r="D2" s="16"/>
    </row>
    <row r="3" spans="3:6" x14ac:dyDescent="0.25">
      <c r="D3" s="16"/>
    </row>
    <row r="4" spans="3:6" x14ac:dyDescent="0.25">
      <c r="C4" s="32" t="s">
        <v>166</v>
      </c>
      <c r="D4" s="32"/>
      <c r="E4" s="32"/>
      <c r="F4" s="32"/>
    </row>
    <row r="5" spans="3:6" ht="31.5" customHeight="1" x14ac:dyDescent="0.25">
      <c r="C5" s="33" t="s">
        <v>167</v>
      </c>
      <c r="D5" s="32"/>
      <c r="E5" s="32"/>
      <c r="F5" s="32"/>
    </row>
    <row r="6" spans="3:6" ht="16.5" customHeight="1" x14ac:dyDescent="0.25">
      <c r="C6" s="33" t="s">
        <v>168</v>
      </c>
      <c r="D6" s="33"/>
      <c r="E6" s="33"/>
      <c r="F6" s="33"/>
    </row>
    <row r="7" spans="3:6" x14ac:dyDescent="0.25">
      <c r="F7" t="s">
        <v>150</v>
      </c>
    </row>
    <row r="8" spans="3:6" x14ac:dyDescent="0.25">
      <c r="C8" s="30" t="s">
        <v>163</v>
      </c>
      <c r="D8" s="30" t="s">
        <v>151</v>
      </c>
      <c r="E8" s="31" t="s">
        <v>170</v>
      </c>
      <c r="F8" s="30" t="s">
        <v>151</v>
      </c>
    </row>
    <row r="9" spans="3:6" x14ac:dyDescent="0.25">
      <c r="C9" s="17"/>
      <c r="D9" s="18"/>
      <c r="E9" s="27"/>
      <c r="F9" s="20"/>
    </row>
    <row r="10" spans="3:6" x14ac:dyDescent="0.25">
      <c r="C10" s="19" t="s">
        <v>152</v>
      </c>
      <c r="D10" s="20">
        <f>D12-D11</f>
        <v>319236.52</v>
      </c>
      <c r="E10" s="27" t="s">
        <v>155</v>
      </c>
      <c r="F10" s="20">
        <v>640654</v>
      </c>
    </row>
    <row r="11" spans="3:6" x14ac:dyDescent="0.25">
      <c r="C11" s="21" t="s">
        <v>153</v>
      </c>
      <c r="D11" s="22">
        <v>119937.47999999998</v>
      </c>
      <c r="E11" s="27"/>
      <c r="F11" s="20"/>
    </row>
    <row r="12" spans="3:6" x14ac:dyDescent="0.25">
      <c r="C12" s="19"/>
      <c r="D12" s="23">
        <v>439174</v>
      </c>
      <c r="E12" s="27"/>
      <c r="F12" s="20"/>
    </row>
    <row r="13" spans="3:6" x14ac:dyDescent="0.25">
      <c r="C13" s="19"/>
      <c r="D13" s="20"/>
      <c r="E13" s="28"/>
      <c r="F13" s="20"/>
    </row>
    <row r="14" spans="3:6" x14ac:dyDescent="0.25">
      <c r="C14" s="19"/>
      <c r="D14" s="20"/>
      <c r="E14" s="27"/>
      <c r="F14" s="20"/>
    </row>
    <row r="15" spans="3:6" x14ac:dyDescent="0.25">
      <c r="C15" s="19" t="s">
        <v>154</v>
      </c>
      <c r="D15" s="20">
        <v>85940</v>
      </c>
      <c r="E15" s="27"/>
      <c r="F15" s="20"/>
    </row>
    <row r="16" spans="3:6" x14ac:dyDescent="0.25">
      <c r="C16" s="19" t="s">
        <v>164</v>
      </c>
      <c r="D16" s="20">
        <v>115540</v>
      </c>
      <c r="F16" s="29"/>
    </row>
    <row r="17" spans="3:8" x14ac:dyDescent="0.25">
      <c r="C17" s="21"/>
      <c r="D17" s="20"/>
      <c r="E17" s="27"/>
      <c r="F17" s="20"/>
    </row>
    <row r="18" spans="3:8" x14ac:dyDescent="0.25">
      <c r="C18" s="21"/>
      <c r="D18" s="20"/>
      <c r="E18" s="27"/>
      <c r="F18" s="20"/>
    </row>
    <row r="19" spans="3:8" x14ac:dyDescent="0.25">
      <c r="C19" s="19"/>
      <c r="D19" s="20"/>
      <c r="E19" s="27"/>
      <c r="F19" s="24"/>
    </row>
    <row r="20" spans="3:8" ht="15.75" thickBot="1" x14ac:dyDescent="0.3">
      <c r="C20" s="24"/>
      <c r="D20" s="25">
        <f>D12+D15+D16</f>
        <v>640654</v>
      </c>
      <c r="E20" s="24"/>
      <c r="F20" s="25">
        <f>F10</f>
        <v>640654</v>
      </c>
      <c r="H20" s="12"/>
    </row>
    <row r="21" spans="3:8" ht="15.75" thickTop="1" x14ac:dyDescent="0.25"/>
    <row r="23" spans="3:8" x14ac:dyDescent="0.25">
      <c r="C23" t="s">
        <v>165</v>
      </c>
      <c r="E23" s="26"/>
      <c r="F23" s="8" t="s">
        <v>156</v>
      </c>
    </row>
    <row r="24" spans="3:8" x14ac:dyDescent="0.25">
      <c r="E24" s="26"/>
      <c r="F24" s="8" t="s">
        <v>157</v>
      </c>
    </row>
    <row r="25" spans="3:8" x14ac:dyDescent="0.25">
      <c r="E25" s="26"/>
      <c r="F25" s="8"/>
    </row>
    <row r="26" spans="3:8" x14ac:dyDescent="0.25">
      <c r="E26" s="26"/>
      <c r="F26" s="8"/>
    </row>
    <row r="27" spans="3:8" x14ac:dyDescent="0.25">
      <c r="C27" t="s">
        <v>169</v>
      </c>
      <c r="E27" s="26"/>
      <c r="F27" s="8" t="s">
        <v>158</v>
      </c>
    </row>
    <row r="28" spans="3:8" x14ac:dyDescent="0.25">
      <c r="E28" s="26"/>
      <c r="F28" s="8" t="s">
        <v>159</v>
      </c>
    </row>
    <row r="29" spans="3:8" x14ac:dyDescent="0.25">
      <c r="E29" s="26"/>
      <c r="F29" s="8" t="s">
        <v>160</v>
      </c>
    </row>
    <row r="30" spans="3:8" x14ac:dyDescent="0.25">
      <c r="F30" s="8"/>
    </row>
    <row r="31" spans="3:8" x14ac:dyDescent="0.25">
      <c r="F31" s="8"/>
    </row>
    <row r="32" spans="3:8" x14ac:dyDescent="0.25">
      <c r="C32" t="s">
        <v>161</v>
      </c>
    </row>
    <row r="33" spans="3:3" x14ac:dyDescent="0.25">
      <c r="C33" t="s">
        <v>162</v>
      </c>
    </row>
  </sheetData>
  <mergeCells count="3">
    <mergeCell ref="C4:F4"/>
    <mergeCell ref="C5:F5"/>
    <mergeCell ref="C6:F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topLeftCell="B1" zoomScale="130" zoomScaleNormal="130" workbookViewId="0">
      <selection activeCell="E2" sqref="E2:E7"/>
    </sheetView>
  </sheetViews>
  <sheetFormatPr defaultRowHeight="15" x14ac:dyDescent="0.25"/>
  <cols>
    <col min="1" max="1" width="2" bestFit="1" customWidth="1"/>
    <col min="2" max="2" width="60.28515625" bestFit="1" customWidth="1"/>
    <col min="3" max="3" width="13.140625" bestFit="1" customWidth="1"/>
    <col min="4" max="4" width="12.5703125" bestFit="1" customWidth="1"/>
    <col min="5" max="5" width="9.85546875" bestFit="1" customWidth="1"/>
    <col min="6" max="6" width="12.5703125" bestFit="1" customWidth="1"/>
    <col min="7" max="7" width="13.140625" bestFit="1" customWidth="1"/>
    <col min="8" max="8" width="16.85546875" bestFit="1" customWidth="1"/>
    <col min="9" max="9" width="14" bestFit="1" customWidth="1"/>
    <col min="10" max="10" width="19" bestFit="1" customWidth="1"/>
    <col min="11" max="11" width="11.7109375" bestFit="1" customWidth="1"/>
    <col min="12" max="12" width="16.7109375" bestFit="1" customWidth="1"/>
  </cols>
  <sheetData>
    <row r="1" spans="1:12" x14ac:dyDescent="0.25">
      <c r="B1" s="7" t="s">
        <v>108</v>
      </c>
      <c r="C1" s="7"/>
      <c r="D1" s="7" t="s">
        <v>101</v>
      </c>
      <c r="E1" s="7" t="s">
        <v>102</v>
      </c>
      <c r="F1" s="7" t="s">
        <v>103</v>
      </c>
      <c r="G1" s="7" t="s">
        <v>106</v>
      </c>
      <c r="H1" s="7" t="s">
        <v>105</v>
      </c>
      <c r="I1" s="7" t="s">
        <v>109</v>
      </c>
      <c r="J1" s="7" t="s">
        <v>110</v>
      </c>
      <c r="K1" s="7" t="s">
        <v>111</v>
      </c>
      <c r="L1" s="7" t="s">
        <v>112</v>
      </c>
    </row>
    <row r="2" spans="1:12" x14ac:dyDescent="0.25">
      <c r="A2">
        <v>1</v>
      </c>
      <c r="B2" t="s">
        <v>0</v>
      </c>
      <c r="C2" t="s">
        <v>1</v>
      </c>
      <c r="D2" s="1">
        <v>254290</v>
      </c>
      <c r="E2" s="1">
        <v>4683</v>
      </c>
      <c r="F2" s="1">
        <v>34745</v>
      </c>
      <c r="G2" s="1">
        <f>+D2-F2</f>
        <v>219545</v>
      </c>
      <c r="I2" s="1">
        <f>+G2</f>
        <v>219545</v>
      </c>
      <c r="J2" s="1">
        <f>+I2*0.18</f>
        <v>39518.1</v>
      </c>
      <c r="K2" s="1">
        <f>+J2*0.18*1.66666666666667</f>
        <v>11855.430000000024</v>
      </c>
      <c r="L2" s="1">
        <f>+J2+K2</f>
        <v>51373.530000000021</v>
      </c>
    </row>
    <row r="3" spans="1:12" x14ac:dyDescent="0.25">
      <c r="A3">
        <v>2</v>
      </c>
      <c r="B3" t="s">
        <v>2</v>
      </c>
      <c r="C3" t="s">
        <v>3</v>
      </c>
      <c r="D3" s="4">
        <v>178034</v>
      </c>
      <c r="E3" s="1">
        <v>10648</v>
      </c>
      <c r="F3" s="4">
        <v>178034</v>
      </c>
      <c r="G3" s="1">
        <f t="shared" ref="G3:G8" si="0">+D3-F3</f>
        <v>0</v>
      </c>
      <c r="H3" t="s">
        <v>107</v>
      </c>
      <c r="J3" s="1"/>
      <c r="K3" s="4"/>
    </row>
    <row r="4" spans="1:12" x14ac:dyDescent="0.25">
      <c r="A4">
        <v>3</v>
      </c>
      <c r="B4" t="s">
        <v>4</v>
      </c>
      <c r="C4" t="s">
        <v>5</v>
      </c>
      <c r="D4" s="5">
        <v>1077667</v>
      </c>
      <c r="E4" s="3">
        <v>16165</v>
      </c>
      <c r="F4" s="1">
        <v>1078602</v>
      </c>
      <c r="G4" s="1">
        <f t="shared" si="0"/>
        <v>-935</v>
      </c>
      <c r="J4" s="1"/>
      <c r="K4" s="4"/>
    </row>
    <row r="5" spans="1:12" x14ac:dyDescent="0.25">
      <c r="A5">
        <v>4</v>
      </c>
      <c r="B5" t="s">
        <v>6</v>
      </c>
      <c r="C5" t="s">
        <v>7</v>
      </c>
      <c r="D5" s="1">
        <v>31752</v>
      </c>
      <c r="E5">
        <v>476</v>
      </c>
      <c r="F5" s="1">
        <v>31752</v>
      </c>
      <c r="G5" s="1">
        <f t="shared" si="0"/>
        <v>0</v>
      </c>
      <c r="H5" t="s">
        <v>107</v>
      </c>
      <c r="J5" s="1"/>
      <c r="K5" s="4"/>
    </row>
    <row r="6" spans="1:12" x14ac:dyDescent="0.25">
      <c r="A6">
        <v>5</v>
      </c>
      <c r="B6" t="s">
        <v>8</v>
      </c>
      <c r="C6" t="s">
        <v>9</v>
      </c>
      <c r="D6" s="1">
        <v>440000</v>
      </c>
      <c r="E6" s="1">
        <v>44000</v>
      </c>
      <c r="G6" s="1">
        <f t="shared" si="0"/>
        <v>440000</v>
      </c>
      <c r="H6" t="s">
        <v>113</v>
      </c>
      <c r="I6" s="1"/>
    </row>
    <row r="7" spans="1:12" x14ac:dyDescent="0.25">
      <c r="A7">
        <v>6</v>
      </c>
      <c r="B7" t="s">
        <v>10</v>
      </c>
      <c r="C7" t="s">
        <v>11</v>
      </c>
      <c r="D7" s="4">
        <v>16280</v>
      </c>
      <c r="E7">
        <v>245</v>
      </c>
      <c r="F7" s="4">
        <v>16280</v>
      </c>
      <c r="G7" s="1">
        <f t="shared" si="0"/>
        <v>0</v>
      </c>
      <c r="H7" t="s">
        <v>107</v>
      </c>
      <c r="J7" s="1"/>
      <c r="K7" s="1"/>
    </row>
    <row r="8" spans="1:12" x14ac:dyDescent="0.25">
      <c r="B8" s="6" t="s">
        <v>104</v>
      </c>
      <c r="F8" s="1">
        <v>170320.8</v>
      </c>
      <c r="G8" s="1">
        <f t="shared" si="0"/>
        <v>-170320.8</v>
      </c>
    </row>
    <row r="11" spans="1:12" x14ac:dyDescent="0.25">
      <c r="D11" s="1">
        <f>SUM(D2:D10)</f>
        <v>1998023</v>
      </c>
      <c r="E11" s="1">
        <f t="shared" ref="E11" si="1">SUM(E2:E10)</f>
        <v>76217</v>
      </c>
      <c r="F11" s="1">
        <f>SUM(F2:F10)</f>
        <v>1509733.8</v>
      </c>
      <c r="G11" s="1">
        <f>SUM(G2:G10)</f>
        <v>488289.2</v>
      </c>
      <c r="I11" s="1">
        <f>SUM(I2:I10)</f>
        <v>219545</v>
      </c>
    </row>
    <row r="13" spans="1:12" x14ac:dyDescent="0.25">
      <c r="E13" s="8" t="s">
        <v>114</v>
      </c>
      <c r="F13" s="1">
        <f>+F11+G11</f>
        <v>1998023</v>
      </c>
    </row>
    <row r="15" spans="1:12" x14ac:dyDescent="0.25">
      <c r="F15" s="1">
        <f>+F13*0.06</f>
        <v>119881.37999999999</v>
      </c>
    </row>
    <row r="16" spans="1:12" x14ac:dyDescent="0.25">
      <c r="G16" s="1"/>
    </row>
    <row r="17" spans="6:6" x14ac:dyDescent="0.25">
      <c r="F17" s="1">
        <f>+F15*0.3</f>
        <v>35964.413999999997</v>
      </c>
    </row>
    <row r="19" spans="6:6" x14ac:dyDescent="0.25">
      <c r="F19" s="1">
        <f>+E11-F17</f>
        <v>40252.586000000003</v>
      </c>
    </row>
  </sheetData>
  <pageMargins left="0.7" right="0.7" top="0.75" bottom="0.75" header="0.3" footer="0.3"/>
  <pageSetup paperSize="9" scale="6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zoomScale="70" zoomScaleNormal="70" workbookViewId="0">
      <selection activeCell="J15" sqref="J15"/>
    </sheetView>
  </sheetViews>
  <sheetFormatPr defaultRowHeight="15" x14ac:dyDescent="0.25"/>
  <cols>
    <col min="1" max="1" width="19" bestFit="1" customWidth="1"/>
    <col min="2" max="2" width="19" customWidth="1"/>
    <col min="3" max="3" width="18.140625" bestFit="1" customWidth="1"/>
    <col min="4" max="5" width="14.5703125" bestFit="1" customWidth="1"/>
    <col min="6" max="6" width="14.42578125" bestFit="1" customWidth="1"/>
    <col min="7" max="7" width="14.7109375" bestFit="1" customWidth="1"/>
    <col min="8" max="8" width="15.28515625" bestFit="1" customWidth="1"/>
    <col min="9" max="9" width="5" bestFit="1" customWidth="1"/>
    <col min="10" max="10" width="13.7109375" bestFit="1" customWidth="1"/>
    <col min="11" max="11" width="11.140625" bestFit="1" customWidth="1"/>
    <col min="12" max="13" width="12.5703125" bestFit="1" customWidth="1"/>
    <col min="14" max="14" width="5.140625" bestFit="1" customWidth="1"/>
    <col min="15" max="15" width="17.28515625" bestFit="1" customWidth="1"/>
    <col min="16" max="16" width="12.140625" bestFit="1" customWidth="1"/>
    <col min="20" max="20" width="20.85546875" customWidth="1"/>
    <col min="21" max="21" width="11.7109375" bestFit="1" customWidth="1"/>
  </cols>
  <sheetData>
    <row r="1" spans="1:21" x14ac:dyDescent="0.25">
      <c r="A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s="1" t="s">
        <v>37</v>
      </c>
      <c r="K1" s="1" t="s">
        <v>38</v>
      </c>
      <c r="L1" s="1" t="s">
        <v>39</v>
      </c>
      <c r="M1" s="1" t="s">
        <v>40</v>
      </c>
      <c r="N1" t="s">
        <v>41</v>
      </c>
      <c r="O1" t="s">
        <v>68</v>
      </c>
      <c r="P1" t="s">
        <v>69</v>
      </c>
    </row>
    <row r="2" spans="1:21" x14ac:dyDescent="0.25">
      <c r="A2" t="s">
        <v>70</v>
      </c>
      <c r="C2">
        <v>200978.54</v>
      </c>
      <c r="D2" t="s">
        <v>71</v>
      </c>
      <c r="E2" t="s">
        <v>72</v>
      </c>
      <c r="F2">
        <v>44274</v>
      </c>
      <c r="G2" t="s">
        <v>73</v>
      </c>
      <c r="H2" t="s">
        <v>74</v>
      </c>
      <c r="I2">
        <v>18</v>
      </c>
      <c r="J2" s="1">
        <v>170320.8</v>
      </c>
      <c r="K2" s="1">
        <v>30657.74</v>
      </c>
      <c r="L2" s="1"/>
      <c r="M2" s="1"/>
      <c r="O2" t="s">
        <v>12</v>
      </c>
      <c r="P2" t="s">
        <v>46</v>
      </c>
      <c r="T2" t="s">
        <v>70</v>
      </c>
      <c r="U2" s="1">
        <f>SUMIF($A:$A,T2,J:J)</f>
        <v>170320.8</v>
      </c>
    </row>
    <row r="3" spans="1:21" x14ac:dyDescent="0.25">
      <c r="A3" t="s">
        <v>75</v>
      </c>
      <c r="C3">
        <v>1180000</v>
      </c>
      <c r="D3" t="s">
        <v>71</v>
      </c>
      <c r="E3" t="s">
        <v>76</v>
      </c>
      <c r="F3">
        <v>44264</v>
      </c>
      <c r="G3" t="s">
        <v>73</v>
      </c>
      <c r="H3" t="s">
        <v>77</v>
      </c>
      <c r="I3">
        <v>18</v>
      </c>
      <c r="J3" s="3">
        <v>1000000</v>
      </c>
      <c r="K3" s="1"/>
      <c r="L3" s="1">
        <v>90000</v>
      </c>
      <c r="M3" s="1">
        <v>90000</v>
      </c>
      <c r="O3" t="s">
        <v>12</v>
      </c>
      <c r="P3" t="s">
        <v>46</v>
      </c>
      <c r="T3" t="s">
        <v>75</v>
      </c>
      <c r="U3" s="1">
        <f t="shared" ref="U3:U5" si="0">SUMIF($A:$A,T3,J:J)</f>
        <v>1078602.7999999998</v>
      </c>
    </row>
    <row r="4" spans="1:21" x14ac:dyDescent="0.25">
      <c r="A4" t="s">
        <v>75</v>
      </c>
      <c r="C4">
        <v>1180</v>
      </c>
      <c r="D4" t="s">
        <v>71</v>
      </c>
      <c r="E4" t="s">
        <v>76</v>
      </c>
      <c r="F4">
        <v>43966</v>
      </c>
      <c r="G4" t="s">
        <v>73</v>
      </c>
      <c r="H4" t="s">
        <v>78</v>
      </c>
      <c r="I4">
        <v>18</v>
      </c>
      <c r="J4" s="1">
        <v>1000</v>
      </c>
      <c r="K4" s="1"/>
      <c r="L4" s="1">
        <v>90</v>
      </c>
      <c r="M4" s="1">
        <v>90</v>
      </c>
      <c r="O4" t="s">
        <v>12</v>
      </c>
      <c r="P4" t="s">
        <v>52</v>
      </c>
      <c r="T4" t="s">
        <v>79</v>
      </c>
      <c r="U4" s="1">
        <f t="shared" si="0"/>
        <v>16280</v>
      </c>
    </row>
    <row r="5" spans="1:21" x14ac:dyDescent="0.25">
      <c r="A5" t="s">
        <v>79</v>
      </c>
      <c r="C5">
        <v>19210.400000000001</v>
      </c>
      <c r="D5" t="s">
        <v>71</v>
      </c>
      <c r="E5" t="s">
        <v>76</v>
      </c>
      <c r="F5">
        <v>44092</v>
      </c>
      <c r="G5" t="s">
        <v>73</v>
      </c>
      <c r="H5" t="s">
        <v>80</v>
      </c>
      <c r="I5">
        <v>18</v>
      </c>
      <c r="J5" s="3">
        <v>16280</v>
      </c>
      <c r="K5" s="1"/>
      <c r="L5" s="1">
        <v>1465.2</v>
      </c>
      <c r="M5" s="1">
        <v>1465.2</v>
      </c>
      <c r="O5" t="s">
        <v>12</v>
      </c>
      <c r="P5" t="s">
        <v>52</v>
      </c>
      <c r="T5" t="s">
        <v>81</v>
      </c>
      <c r="U5" s="1">
        <f t="shared" si="0"/>
        <v>178035</v>
      </c>
    </row>
    <row r="6" spans="1:21" x14ac:dyDescent="0.25">
      <c r="A6" t="s">
        <v>81</v>
      </c>
      <c r="C6">
        <v>64912.98</v>
      </c>
      <c r="D6" t="s">
        <v>71</v>
      </c>
      <c r="E6" t="s">
        <v>76</v>
      </c>
      <c r="F6">
        <v>44118</v>
      </c>
      <c r="G6" t="s">
        <v>73</v>
      </c>
      <c r="H6" t="s">
        <v>82</v>
      </c>
      <c r="I6">
        <v>18</v>
      </c>
      <c r="J6" s="3">
        <v>55011</v>
      </c>
      <c r="K6" s="1"/>
      <c r="L6" s="1">
        <v>4950.99</v>
      </c>
      <c r="M6" s="1">
        <v>4950.99</v>
      </c>
      <c r="O6" t="s">
        <v>12</v>
      </c>
      <c r="P6" t="s">
        <v>53</v>
      </c>
    </row>
    <row r="7" spans="1:21" x14ac:dyDescent="0.25">
      <c r="A7" t="s">
        <v>81</v>
      </c>
      <c r="C7">
        <v>53218</v>
      </c>
      <c r="D7" t="s">
        <v>71</v>
      </c>
      <c r="E7" t="s">
        <v>76</v>
      </c>
      <c r="F7">
        <v>44112</v>
      </c>
      <c r="G7" t="s">
        <v>73</v>
      </c>
      <c r="H7" t="s">
        <v>83</v>
      </c>
      <c r="I7">
        <v>18</v>
      </c>
      <c r="J7" s="3">
        <v>45100</v>
      </c>
      <c r="K7" s="1"/>
      <c r="L7" s="1">
        <v>4059</v>
      </c>
      <c r="M7" s="1">
        <v>4059</v>
      </c>
      <c r="O7" t="s">
        <v>12</v>
      </c>
      <c r="P7" t="s">
        <v>53</v>
      </c>
    </row>
    <row r="8" spans="1:21" x14ac:dyDescent="0.25">
      <c r="A8" t="s">
        <v>81</v>
      </c>
      <c r="C8">
        <v>63147.7</v>
      </c>
      <c r="D8" t="s">
        <v>71</v>
      </c>
      <c r="E8" t="s">
        <v>76</v>
      </c>
      <c r="F8">
        <v>44118</v>
      </c>
      <c r="G8" t="s">
        <v>73</v>
      </c>
      <c r="H8" t="s">
        <v>84</v>
      </c>
      <c r="I8">
        <v>18</v>
      </c>
      <c r="J8" s="3">
        <v>53515</v>
      </c>
      <c r="K8" s="1"/>
      <c r="L8" s="1">
        <v>4816.3500000000004</v>
      </c>
      <c r="M8" s="1">
        <v>4816.3500000000004</v>
      </c>
      <c r="O8" t="s">
        <v>12</v>
      </c>
      <c r="P8" t="s">
        <v>53</v>
      </c>
    </row>
    <row r="9" spans="1:21" x14ac:dyDescent="0.25">
      <c r="A9" t="s">
        <v>81</v>
      </c>
      <c r="C9">
        <v>28802.62</v>
      </c>
      <c r="D9" t="s">
        <v>71</v>
      </c>
      <c r="E9" t="s">
        <v>76</v>
      </c>
      <c r="F9">
        <v>44111</v>
      </c>
      <c r="G9" t="s">
        <v>73</v>
      </c>
      <c r="H9" t="s">
        <v>85</v>
      </c>
      <c r="I9">
        <v>18</v>
      </c>
      <c r="J9" s="3">
        <v>24409</v>
      </c>
      <c r="K9" s="1"/>
      <c r="L9" s="1">
        <v>2196.81</v>
      </c>
      <c r="M9" s="1">
        <v>2196.81</v>
      </c>
      <c r="O9" t="s">
        <v>12</v>
      </c>
      <c r="P9" t="s">
        <v>53</v>
      </c>
    </row>
    <row r="10" spans="1:21" x14ac:dyDescent="0.25">
      <c r="A10" t="s">
        <v>75</v>
      </c>
      <c r="C10">
        <v>57779.17</v>
      </c>
      <c r="D10" t="s">
        <v>71</v>
      </c>
      <c r="E10" t="s">
        <v>76</v>
      </c>
      <c r="F10">
        <v>44188</v>
      </c>
      <c r="G10" t="s">
        <v>73</v>
      </c>
      <c r="H10" t="s">
        <v>86</v>
      </c>
      <c r="I10">
        <v>18</v>
      </c>
      <c r="J10" s="3">
        <v>48965.4</v>
      </c>
      <c r="K10" s="1"/>
      <c r="L10" s="1">
        <v>4406.8900000000003</v>
      </c>
      <c r="M10" s="1">
        <v>4406.8900000000003</v>
      </c>
      <c r="O10" t="s">
        <v>12</v>
      </c>
      <c r="P10" t="s">
        <v>55</v>
      </c>
    </row>
    <row r="11" spans="1:21" x14ac:dyDescent="0.25">
      <c r="A11" t="s">
        <v>75</v>
      </c>
      <c r="C11">
        <v>33792.129999999997</v>
      </c>
      <c r="D11" t="s">
        <v>71</v>
      </c>
      <c r="E11" t="s">
        <v>76</v>
      </c>
      <c r="F11">
        <v>44188</v>
      </c>
      <c r="G11" t="s">
        <v>73</v>
      </c>
      <c r="H11" t="s">
        <v>87</v>
      </c>
      <c r="I11">
        <v>18</v>
      </c>
      <c r="J11" s="3">
        <v>28637.4</v>
      </c>
      <c r="K11" s="1"/>
      <c r="L11" s="1">
        <v>2577.37</v>
      </c>
      <c r="M11" s="1">
        <v>2577.37</v>
      </c>
      <c r="O11" t="s">
        <v>12</v>
      </c>
      <c r="P11" t="s">
        <v>55</v>
      </c>
    </row>
    <row r="12" spans="1:21" x14ac:dyDescent="0.25">
      <c r="J12" s="1"/>
      <c r="K12" s="1"/>
      <c r="L12" s="1"/>
      <c r="M12" s="1"/>
    </row>
    <row r="13" spans="1:21" x14ac:dyDescent="0.25">
      <c r="J13" s="1"/>
      <c r="K13" s="1"/>
      <c r="L13" s="1"/>
      <c r="M13" s="1"/>
    </row>
    <row r="14" spans="1:21" x14ac:dyDescent="0.25">
      <c r="J14" s="1"/>
      <c r="K14" s="1"/>
      <c r="L14" s="1"/>
      <c r="M14" s="1"/>
    </row>
    <row r="15" spans="1:21" x14ac:dyDescent="0.25">
      <c r="J15" s="1"/>
      <c r="K15" s="1"/>
      <c r="L15" s="1"/>
      <c r="M15" s="1"/>
    </row>
    <row r="16" spans="1:21" x14ac:dyDescent="0.25">
      <c r="J16" s="1"/>
      <c r="K16" s="1"/>
      <c r="L16" s="1"/>
      <c r="M16" s="1"/>
    </row>
    <row r="17" spans="9:14" x14ac:dyDescent="0.25">
      <c r="J17" s="1"/>
      <c r="K17" s="1"/>
      <c r="L17" s="1"/>
      <c r="M17" s="1"/>
    </row>
    <row r="18" spans="9:14" x14ac:dyDescent="0.25">
      <c r="J18" s="1">
        <v>1443238.5999999999</v>
      </c>
      <c r="K18" s="1">
        <v>30657.74</v>
      </c>
      <c r="L18" s="1">
        <v>114562.61</v>
      </c>
      <c r="M18" s="1">
        <v>114562.61</v>
      </c>
      <c r="N18">
        <v>0</v>
      </c>
    </row>
    <row r="19" spans="9:14" x14ac:dyDescent="0.25">
      <c r="I19" t="s">
        <v>93</v>
      </c>
      <c r="J19" s="1">
        <f>+'GSTR1 B2C'!F6</f>
        <v>66497</v>
      </c>
      <c r="K19" s="1">
        <f>+'GSTR1 B2C'!G6</f>
        <v>0</v>
      </c>
      <c r="L19" s="1">
        <f>+'GSTR1 B2C'!H6</f>
        <v>5984.73</v>
      </c>
      <c r="M19" s="1">
        <f>+'GSTR1 B2C'!I6</f>
        <v>5984.73</v>
      </c>
    </row>
    <row r="21" spans="9:14" x14ac:dyDescent="0.25">
      <c r="J21" s="1">
        <f>SUM(J18:J20)</f>
        <v>1509735.5999999999</v>
      </c>
      <c r="K21" s="1">
        <f t="shared" ref="K21:M21" si="1">SUM(K18:K20)</f>
        <v>30657.74</v>
      </c>
      <c r="L21" s="1">
        <f t="shared" si="1"/>
        <v>120547.34</v>
      </c>
      <c r="M21" s="1">
        <f t="shared" si="1"/>
        <v>120547.34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G9" sqref="G9"/>
    </sheetView>
  </sheetViews>
  <sheetFormatPr defaultRowHeight="15" x14ac:dyDescent="0.25"/>
  <cols>
    <col min="1" max="1" width="11.7109375" bestFit="1" customWidth="1"/>
    <col min="2" max="2" width="9.5703125" bestFit="1" customWidth="1"/>
    <col min="3" max="3" width="19" bestFit="1" customWidth="1"/>
    <col min="4" max="4" width="14.5703125" bestFit="1" customWidth="1"/>
    <col min="5" max="5" width="28.42578125" bestFit="1" customWidth="1"/>
    <col min="6" max="6" width="13.5703125" bestFit="1" customWidth="1"/>
    <col min="8" max="9" width="8.140625" bestFit="1" customWidth="1"/>
    <col min="10" max="10" width="8" bestFit="1" customWidth="1"/>
    <col min="11" max="11" width="17.28515625" bestFit="1" customWidth="1"/>
    <col min="12" max="12" width="12.140625" bestFit="1" customWidth="1"/>
    <col min="13" max="13" width="2" bestFit="1" customWidth="1"/>
  </cols>
  <sheetData>
    <row r="1" spans="1:13" x14ac:dyDescent="0.25">
      <c r="A1" t="s">
        <v>88</v>
      </c>
      <c r="B1" t="s">
        <v>67</v>
      </c>
      <c r="C1" t="s">
        <v>89</v>
      </c>
      <c r="D1" t="s">
        <v>63</v>
      </c>
      <c r="E1" t="s">
        <v>90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68</v>
      </c>
      <c r="L1" t="s">
        <v>69</v>
      </c>
    </row>
    <row r="2" spans="1:13" x14ac:dyDescent="0.25">
      <c r="A2" t="s">
        <v>91</v>
      </c>
      <c r="B2">
        <v>18</v>
      </c>
      <c r="C2" t="s">
        <v>92</v>
      </c>
      <c r="D2" t="s">
        <v>76</v>
      </c>
      <c r="F2" s="1">
        <v>31752</v>
      </c>
      <c r="G2" s="1">
        <v>0</v>
      </c>
      <c r="H2" s="1">
        <v>2857.68</v>
      </c>
      <c r="I2" s="1">
        <v>2857.68</v>
      </c>
      <c r="J2" s="1"/>
      <c r="K2" t="s">
        <v>12</v>
      </c>
      <c r="L2" t="s">
        <v>46</v>
      </c>
    </row>
    <row r="3" spans="1:13" x14ac:dyDescent="0.25">
      <c r="A3" t="s">
        <v>91</v>
      </c>
      <c r="B3">
        <v>18</v>
      </c>
      <c r="C3" t="s">
        <v>92</v>
      </c>
      <c r="D3" t="s">
        <v>76</v>
      </c>
      <c r="F3" s="1">
        <v>34745</v>
      </c>
      <c r="G3" s="1">
        <v>0</v>
      </c>
      <c r="H3" s="1">
        <v>3127.05</v>
      </c>
      <c r="I3" s="1">
        <v>3127.05</v>
      </c>
      <c r="J3" s="1">
        <v>0</v>
      </c>
      <c r="K3" t="s">
        <v>12</v>
      </c>
      <c r="L3" t="s">
        <v>52</v>
      </c>
    </row>
    <row r="4" spans="1:13" x14ac:dyDescent="0.25">
      <c r="F4" s="1"/>
      <c r="G4" s="1"/>
      <c r="H4" s="1"/>
      <c r="I4" s="1"/>
      <c r="J4" s="1"/>
    </row>
    <row r="5" spans="1:13" x14ac:dyDescent="0.25">
      <c r="F5" s="1"/>
      <c r="G5" s="1"/>
      <c r="H5" s="1"/>
      <c r="I5" s="1"/>
      <c r="J5" s="1"/>
    </row>
    <row r="6" spans="1:13" x14ac:dyDescent="0.25">
      <c r="F6" s="1">
        <f>SUM(F2:F5)</f>
        <v>66497</v>
      </c>
      <c r="G6" s="1">
        <f t="shared" ref="G6:J6" si="0">SUM(G2:G5)</f>
        <v>0</v>
      </c>
      <c r="H6" s="1">
        <f t="shared" si="0"/>
        <v>5984.73</v>
      </c>
      <c r="I6" s="1">
        <f t="shared" si="0"/>
        <v>5984.73</v>
      </c>
      <c r="J6" s="1">
        <f t="shared" si="0"/>
        <v>0</v>
      </c>
    </row>
    <row r="7" spans="1:13" x14ac:dyDescent="0.25">
      <c r="F7" s="1"/>
      <c r="G7" s="1"/>
      <c r="H7" s="1"/>
      <c r="I7" s="1"/>
      <c r="J7" s="1"/>
    </row>
    <row r="8" spans="1:13" x14ac:dyDescent="0.25">
      <c r="A8" t="s">
        <v>94</v>
      </c>
      <c r="B8" t="s">
        <v>95</v>
      </c>
      <c r="C8" t="s">
        <v>96</v>
      </c>
      <c r="D8">
        <v>33</v>
      </c>
      <c r="E8" t="s">
        <v>97</v>
      </c>
      <c r="F8" s="1">
        <v>37467.360000000001</v>
      </c>
      <c r="G8" s="1">
        <v>31752</v>
      </c>
      <c r="H8">
        <v>5715.36</v>
      </c>
      <c r="I8">
        <v>2857.68</v>
      </c>
      <c r="J8">
        <v>2857.68</v>
      </c>
      <c r="K8">
        <v>0</v>
      </c>
      <c r="L8">
        <v>37467.360000000001</v>
      </c>
      <c r="M8">
        <v>0</v>
      </c>
    </row>
    <row r="9" spans="1:13" x14ac:dyDescent="0.25">
      <c r="A9" t="s">
        <v>98</v>
      </c>
      <c r="B9" t="s">
        <v>99</v>
      </c>
      <c r="C9" t="s">
        <v>100</v>
      </c>
      <c r="D9">
        <v>33</v>
      </c>
      <c r="E9" t="s">
        <v>0</v>
      </c>
      <c r="F9">
        <v>40999.100000000006</v>
      </c>
      <c r="G9">
        <v>34745</v>
      </c>
      <c r="H9">
        <v>6254.1</v>
      </c>
      <c r="I9">
        <v>3127.05</v>
      </c>
      <c r="J9">
        <v>3127.05</v>
      </c>
      <c r="K9">
        <v>0</v>
      </c>
      <c r="L9">
        <v>40999.100000000006</v>
      </c>
      <c r="M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4" sqref="F14"/>
    </sheetView>
  </sheetViews>
  <sheetFormatPr defaultRowHeight="15" x14ac:dyDescent="0.25"/>
  <cols>
    <col min="1" max="1" width="3" bestFit="1" customWidth="1"/>
    <col min="2" max="2" width="17.28515625" bestFit="1" customWidth="1"/>
    <col min="3" max="3" width="17.7109375" bestFit="1" customWidth="1"/>
    <col min="4" max="4" width="10" bestFit="1" customWidth="1"/>
    <col min="5" max="5" width="15.5703125" bestFit="1" customWidth="1"/>
    <col min="6" max="7" width="11.7109375" bestFit="1" customWidth="1"/>
  </cols>
  <sheetData>
    <row r="1" spans="1:7" x14ac:dyDescent="0.25">
      <c r="A1">
        <v>1</v>
      </c>
      <c r="B1" t="s">
        <v>12</v>
      </c>
      <c r="C1" t="s">
        <v>13</v>
      </c>
      <c r="D1" s="2">
        <v>44051</v>
      </c>
      <c r="E1" t="s">
        <v>14</v>
      </c>
      <c r="F1">
        <v>0</v>
      </c>
      <c r="G1">
        <v>0</v>
      </c>
    </row>
    <row r="2" spans="1:7" x14ac:dyDescent="0.25">
      <c r="A2">
        <v>2</v>
      </c>
      <c r="B2" t="s">
        <v>12</v>
      </c>
      <c r="C2" t="s">
        <v>15</v>
      </c>
      <c r="D2" s="2">
        <v>44051</v>
      </c>
      <c r="E2" t="s">
        <v>16</v>
      </c>
      <c r="F2">
        <v>0</v>
      </c>
      <c r="G2">
        <v>0</v>
      </c>
    </row>
    <row r="3" spans="1:7" x14ac:dyDescent="0.25">
      <c r="A3">
        <v>3</v>
      </c>
      <c r="B3" t="s">
        <v>12</v>
      </c>
      <c r="C3" t="s">
        <v>17</v>
      </c>
      <c r="D3" s="2">
        <v>44051</v>
      </c>
      <c r="E3" t="s">
        <v>18</v>
      </c>
      <c r="F3">
        <v>0</v>
      </c>
      <c r="G3">
        <v>0</v>
      </c>
    </row>
    <row r="4" spans="1:7" x14ac:dyDescent="0.25">
      <c r="A4">
        <v>4</v>
      </c>
      <c r="B4" t="s">
        <v>12</v>
      </c>
      <c r="C4" t="s">
        <v>19</v>
      </c>
      <c r="D4" s="2">
        <v>44077</v>
      </c>
      <c r="E4" t="s">
        <v>20</v>
      </c>
      <c r="F4">
        <v>0</v>
      </c>
      <c r="G4">
        <v>0</v>
      </c>
    </row>
    <row r="5" spans="1:7" x14ac:dyDescent="0.25">
      <c r="A5">
        <v>5</v>
      </c>
      <c r="B5" t="s">
        <v>12</v>
      </c>
      <c r="C5" t="s">
        <v>21</v>
      </c>
      <c r="D5" s="2">
        <v>44077</v>
      </c>
      <c r="E5" t="s">
        <v>22</v>
      </c>
      <c r="F5">
        <v>0</v>
      </c>
      <c r="G5">
        <v>0</v>
      </c>
    </row>
    <row r="6" spans="1:7" x14ac:dyDescent="0.25">
      <c r="A6">
        <v>6</v>
      </c>
      <c r="B6" t="s">
        <v>12</v>
      </c>
      <c r="C6" t="s">
        <v>23</v>
      </c>
      <c r="D6" s="2">
        <v>44124</v>
      </c>
      <c r="E6" t="s">
        <v>24</v>
      </c>
      <c r="F6" s="1">
        <v>52025</v>
      </c>
      <c r="G6" s="1">
        <v>52025</v>
      </c>
    </row>
    <row r="7" spans="1:7" x14ac:dyDescent="0.25">
      <c r="A7">
        <v>7</v>
      </c>
      <c r="B7" t="s">
        <v>12</v>
      </c>
      <c r="C7" t="s">
        <v>25</v>
      </c>
      <c r="D7" s="2">
        <v>44162</v>
      </c>
      <c r="E7" t="s">
        <v>26</v>
      </c>
      <c r="F7" s="1">
        <v>178035</v>
      </c>
      <c r="G7" s="1">
        <v>178035</v>
      </c>
    </row>
    <row r="8" spans="1:7" x14ac:dyDescent="0.25">
      <c r="A8">
        <v>8</v>
      </c>
      <c r="B8" t="s">
        <v>12</v>
      </c>
      <c r="C8" t="s">
        <v>27</v>
      </c>
      <c r="D8" s="2">
        <v>44188</v>
      </c>
      <c r="E8" t="s">
        <v>28</v>
      </c>
      <c r="F8">
        <v>0</v>
      </c>
      <c r="G8">
        <v>0</v>
      </c>
    </row>
    <row r="9" spans="1:7" x14ac:dyDescent="0.25">
      <c r="A9">
        <v>9</v>
      </c>
      <c r="B9" t="s">
        <v>12</v>
      </c>
      <c r="C9" t="s">
        <v>29</v>
      </c>
      <c r="D9" s="2">
        <v>44296</v>
      </c>
      <c r="E9" t="s">
        <v>30</v>
      </c>
      <c r="F9" s="1">
        <v>1202072.8</v>
      </c>
      <c r="G9" s="1">
        <v>1202072.8</v>
      </c>
    </row>
    <row r="10" spans="1:7" x14ac:dyDescent="0.25">
      <c r="A10">
        <v>10</v>
      </c>
      <c r="B10" t="s">
        <v>12</v>
      </c>
      <c r="C10" t="s">
        <v>31</v>
      </c>
      <c r="D10" s="2">
        <v>44258</v>
      </c>
      <c r="E10" t="s">
        <v>32</v>
      </c>
      <c r="F10">
        <v>0</v>
      </c>
      <c r="G10">
        <v>0</v>
      </c>
    </row>
    <row r="11" spans="1:7" x14ac:dyDescent="0.25">
      <c r="A11">
        <v>11</v>
      </c>
      <c r="B11" t="s">
        <v>12</v>
      </c>
      <c r="C11" t="s">
        <v>56</v>
      </c>
      <c r="D11" s="2">
        <v>44232</v>
      </c>
      <c r="E11" t="s">
        <v>57</v>
      </c>
      <c r="F11">
        <v>0</v>
      </c>
      <c r="G11">
        <v>0</v>
      </c>
    </row>
    <row r="12" spans="1:7" x14ac:dyDescent="0.25">
      <c r="A12">
        <v>12</v>
      </c>
      <c r="B12" t="s">
        <v>12</v>
      </c>
      <c r="C12" t="s">
        <v>58</v>
      </c>
      <c r="D12" s="2">
        <v>44216</v>
      </c>
      <c r="E12" t="s">
        <v>59</v>
      </c>
      <c r="F12" s="1">
        <v>77602.8</v>
      </c>
      <c r="G12" s="1">
        <v>77602</v>
      </c>
    </row>
    <row r="14" spans="1:7" x14ac:dyDescent="0.25">
      <c r="F14" s="1">
        <f>SUM(F1:F13)</f>
        <v>1509735.6</v>
      </c>
      <c r="G14" s="1">
        <f>SUM(G1:G13)</f>
        <v>1509734.8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E16" sqref="E16"/>
    </sheetView>
  </sheetViews>
  <sheetFormatPr defaultRowHeight="15" x14ac:dyDescent="0.25"/>
  <cols>
    <col min="1" max="1" width="17.28515625" bestFit="1" customWidth="1"/>
    <col min="2" max="2" width="7" bestFit="1" customWidth="1"/>
    <col min="3" max="3" width="13.28515625" bestFit="1" customWidth="1"/>
    <col min="4" max="4" width="22.140625" bestFit="1" customWidth="1"/>
    <col min="5" max="5" width="13.85546875" bestFit="1" customWidth="1"/>
    <col min="6" max="6" width="9.28515625" bestFit="1" customWidth="1"/>
    <col min="7" max="8" width="10.7109375" bestFit="1" customWidth="1"/>
    <col min="9" max="9" width="5.42578125" bestFit="1" customWidth="1"/>
  </cols>
  <sheetData>
    <row r="1" spans="1:13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13" x14ac:dyDescent="0.25">
      <c r="A2" t="s">
        <v>12</v>
      </c>
      <c r="B2" t="s">
        <v>42</v>
      </c>
      <c r="C2" t="s">
        <v>43</v>
      </c>
      <c r="D2" t="s">
        <v>44</v>
      </c>
      <c r="E2">
        <v>0</v>
      </c>
      <c r="F2">
        <v>0</v>
      </c>
      <c r="G2">
        <v>0</v>
      </c>
      <c r="H2">
        <v>0</v>
      </c>
      <c r="I2">
        <v>0</v>
      </c>
    </row>
    <row r="3" spans="1:13" x14ac:dyDescent="0.25">
      <c r="A3" t="s">
        <v>12</v>
      </c>
      <c r="B3" t="s">
        <v>45</v>
      </c>
      <c r="C3" t="s">
        <v>43</v>
      </c>
      <c r="D3" t="s">
        <v>44</v>
      </c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t="s">
        <v>12</v>
      </c>
      <c r="B4" t="s">
        <v>46</v>
      </c>
      <c r="C4" t="s">
        <v>43</v>
      </c>
      <c r="D4" t="s">
        <v>44</v>
      </c>
      <c r="E4" s="1">
        <v>1202072.8</v>
      </c>
      <c r="F4" s="1">
        <v>30657.4</v>
      </c>
      <c r="G4" s="1">
        <v>92857.68</v>
      </c>
      <c r="H4" s="1">
        <v>92857.68</v>
      </c>
      <c r="I4" s="1">
        <v>0</v>
      </c>
      <c r="J4" s="1"/>
      <c r="K4" s="1"/>
      <c r="L4" s="1"/>
      <c r="M4" s="1"/>
    </row>
    <row r="5" spans="1:13" x14ac:dyDescent="0.25">
      <c r="A5" t="s">
        <v>12</v>
      </c>
      <c r="B5" t="s">
        <v>47</v>
      </c>
      <c r="C5" t="s">
        <v>43</v>
      </c>
      <c r="D5" t="s">
        <v>44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t="s">
        <v>12</v>
      </c>
      <c r="B6" t="s">
        <v>48</v>
      </c>
      <c r="C6" t="s">
        <v>43</v>
      </c>
      <c r="D6" t="s">
        <v>44</v>
      </c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t="s">
        <v>12</v>
      </c>
      <c r="B7" t="s">
        <v>49</v>
      </c>
      <c r="C7" t="s">
        <v>43</v>
      </c>
      <c r="D7" t="s">
        <v>44</v>
      </c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t="s">
        <v>12</v>
      </c>
      <c r="B8" t="s">
        <v>50</v>
      </c>
      <c r="C8" t="s">
        <v>43</v>
      </c>
      <c r="D8" t="s">
        <v>44</v>
      </c>
      <c r="E8" s="1"/>
      <c r="F8" s="1"/>
      <c r="G8" s="1"/>
      <c r="H8" s="1"/>
      <c r="I8" s="1"/>
      <c r="J8" s="1"/>
      <c r="K8" s="1"/>
      <c r="L8" s="1"/>
      <c r="M8" s="1"/>
    </row>
    <row r="9" spans="1:13" x14ac:dyDescent="0.25">
      <c r="A9" t="s">
        <v>12</v>
      </c>
      <c r="B9" t="s">
        <v>51</v>
      </c>
      <c r="C9" t="s">
        <v>43</v>
      </c>
      <c r="D9" t="s">
        <v>44</v>
      </c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t="s">
        <v>12</v>
      </c>
      <c r="B10" t="s">
        <v>52</v>
      </c>
      <c r="C10" t="s">
        <v>43</v>
      </c>
      <c r="D10" t="s">
        <v>44</v>
      </c>
      <c r="E10" s="1">
        <v>52025</v>
      </c>
      <c r="F10" s="1">
        <v>0</v>
      </c>
      <c r="G10" s="1">
        <v>4682</v>
      </c>
      <c r="H10" s="1">
        <v>4682</v>
      </c>
      <c r="I10" s="1">
        <v>0</v>
      </c>
      <c r="J10" s="1"/>
      <c r="K10" s="1"/>
      <c r="L10" s="1"/>
      <c r="M10" s="1"/>
    </row>
    <row r="11" spans="1:13" x14ac:dyDescent="0.25">
      <c r="A11" t="s">
        <v>12</v>
      </c>
      <c r="B11" t="s">
        <v>53</v>
      </c>
      <c r="C11" t="s">
        <v>43</v>
      </c>
      <c r="D11" t="s">
        <v>44</v>
      </c>
      <c r="E11" s="1">
        <v>178035</v>
      </c>
      <c r="F11" s="1">
        <v>0</v>
      </c>
      <c r="G11" s="1">
        <v>16023.15</v>
      </c>
      <c r="H11" s="1">
        <v>16023.15</v>
      </c>
      <c r="I11" s="1">
        <v>0</v>
      </c>
      <c r="J11" s="1"/>
      <c r="K11" s="1"/>
      <c r="L11" s="1"/>
      <c r="M11" s="1"/>
    </row>
    <row r="12" spans="1:13" x14ac:dyDescent="0.25">
      <c r="A12" t="s">
        <v>12</v>
      </c>
      <c r="B12" t="s">
        <v>54</v>
      </c>
      <c r="C12" t="s">
        <v>43</v>
      </c>
      <c r="D12" t="s">
        <v>44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/>
      <c r="K12" s="1"/>
      <c r="L12" s="1"/>
      <c r="M12" s="1"/>
    </row>
    <row r="13" spans="1:13" x14ac:dyDescent="0.25">
      <c r="A13" t="s">
        <v>12</v>
      </c>
      <c r="B13" t="s">
        <v>55</v>
      </c>
      <c r="C13" t="s">
        <v>43</v>
      </c>
      <c r="D13" t="s">
        <v>44</v>
      </c>
      <c r="E13" s="1">
        <v>77602.8</v>
      </c>
      <c r="F13" s="1">
        <v>0</v>
      </c>
      <c r="G13" s="1">
        <v>6984.26</v>
      </c>
      <c r="H13" s="1">
        <v>6984.26</v>
      </c>
      <c r="I13" s="1">
        <v>0</v>
      </c>
      <c r="J13" s="1"/>
      <c r="K13" s="1"/>
      <c r="L13" s="1"/>
      <c r="M13" s="1"/>
    </row>
    <row r="14" spans="1:13" x14ac:dyDescent="0.25"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E16" s="1">
        <f>SUM(E2:E13)</f>
        <v>1509735.6</v>
      </c>
      <c r="F16" s="1">
        <f t="shared" ref="F16:I16" si="0">SUM(F2:F13)</f>
        <v>30657.4</v>
      </c>
      <c r="G16" s="1">
        <f t="shared" si="0"/>
        <v>120547.08999999998</v>
      </c>
      <c r="H16" s="1">
        <f t="shared" si="0"/>
        <v>120547.08999999998</v>
      </c>
      <c r="I16" s="1">
        <f t="shared" si="0"/>
        <v>0</v>
      </c>
      <c r="J16" s="1"/>
      <c r="K16" s="1"/>
      <c r="L16" s="1"/>
      <c r="M16" s="1"/>
    </row>
    <row r="17" spans="5:13" x14ac:dyDescent="0.25">
      <c r="E17" s="1"/>
      <c r="F17" s="1"/>
      <c r="G17" s="1"/>
      <c r="H17" s="1"/>
      <c r="I17" s="1"/>
      <c r="J17" s="1"/>
      <c r="K17" s="1"/>
      <c r="L17" s="1"/>
      <c r="M17" s="1"/>
    </row>
    <row r="18" spans="5:13" x14ac:dyDescent="0.25">
      <c r="E18" s="1"/>
      <c r="F18" s="1"/>
      <c r="G18" s="1"/>
      <c r="H18" s="1"/>
      <c r="I18" s="1"/>
      <c r="J18" s="1"/>
      <c r="K18" s="1"/>
      <c r="L18" s="1"/>
      <c r="M18" s="1"/>
    </row>
    <row r="19" spans="5:13" x14ac:dyDescent="0.25">
      <c r="E19" s="1"/>
      <c r="F19" s="1"/>
      <c r="G19" s="1"/>
      <c r="H19" s="1"/>
      <c r="I19" s="1"/>
      <c r="J19" s="1"/>
      <c r="K19" s="1"/>
      <c r="L19" s="1"/>
      <c r="M19" s="1"/>
    </row>
    <row r="20" spans="5:13" x14ac:dyDescent="0.25">
      <c r="E20" s="1"/>
      <c r="F20" s="1"/>
      <c r="G20" s="1"/>
      <c r="H20" s="1"/>
      <c r="I20" s="1"/>
      <c r="J20" s="1"/>
      <c r="K20" s="1"/>
      <c r="L20" s="1"/>
      <c r="M20" s="1"/>
    </row>
    <row r="21" spans="5:13" x14ac:dyDescent="0.25">
      <c r="E21" s="1"/>
      <c r="F21" s="1"/>
      <c r="G21" s="1"/>
      <c r="H21" s="1"/>
      <c r="I21" s="1"/>
      <c r="J21" s="1"/>
      <c r="K21" s="1"/>
      <c r="L21" s="1"/>
      <c r="M21" s="1"/>
    </row>
    <row r="22" spans="5:13" x14ac:dyDescent="0.25">
      <c r="E22" s="1"/>
      <c r="F22" s="1"/>
      <c r="G22" s="1"/>
      <c r="H22" s="1"/>
      <c r="I22" s="1"/>
      <c r="J22" s="1"/>
      <c r="K22" s="1"/>
      <c r="L22" s="1"/>
      <c r="M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Memo</vt:lpstr>
      <vt:lpstr>p&amp;l</vt:lpstr>
      <vt:lpstr>BS</vt:lpstr>
      <vt:lpstr>26AS</vt:lpstr>
      <vt:lpstr>GSTR1 - B2B</vt:lpstr>
      <vt:lpstr>GSTR1 B2C</vt:lpstr>
      <vt:lpstr>GSTR3B - 26AS</vt:lpstr>
      <vt:lpstr>GSTR3B - DUMP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RAMAJAYAM J.</dc:creator>
  <cp:lastModifiedBy>ARUL</cp:lastModifiedBy>
  <cp:lastPrinted>2022-02-18T10:54:06Z</cp:lastPrinted>
  <dcterms:created xsi:type="dcterms:W3CDTF">2022-02-01T13:30:57Z</dcterms:created>
  <dcterms:modified xsi:type="dcterms:W3CDTF">2022-02-18T11:05:02Z</dcterms:modified>
</cp:coreProperties>
</file>