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ES-MIS\"/>
    </mc:Choice>
  </mc:AlternateContent>
  <xr:revisionPtr revIDLastSave="0" documentId="13_ncr:1_{5A8F2D55-AC3B-4106-B3BA-1CE187129F53}" xr6:coauthVersionLast="45" xr6:coauthVersionMax="47" xr10:uidLastSave="{00000000-0000-0000-0000-000000000000}"/>
  <bookViews>
    <workbookView xWindow="-120" yWindow="-120" windowWidth="20640" windowHeight="11310" tabRatio="764" xr2:uid="{00000000-000D-0000-FFFF-FFFF00000000}"/>
  </bookViews>
  <sheets>
    <sheet name="SALES MI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10" l="1"/>
  <c r="N65" i="10"/>
  <c r="N68" i="10"/>
  <c r="N47" i="10"/>
  <c r="O45" i="10"/>
  <c r="O44" i="10"/>
  <c r="O43" i="10"/>
  <c r="O42" i="10"/>
  <c r="O41" i="10"/>
  <c r="O40" i="10"/>
  <c r="O39" i="10"/>
  <c r="O38" i="10"/>
  <c r="O37" i="10"/>
  <c r="O36" i="10"/>
  <c r="O33" i="10"/>
  <c r="O34" i="10"/>
  <c r="O31" i="10"/>
  <c r="O30" i="10"/>
  <c r="O32" i="10"/>
  <c r="N26" i="10"/>
  <c r="N23" i="10"/>
  <c r="N22" i="10"/>
  <c r="N24" i="10" s="1"/>
  <c r="O17" i="10"/>
  <c r="O16" i="10"/>
  <c r="O15" i="10"/>
  <c r="O14" i="10"/>
  <c r="O12" i="10"/>
  <c r="O11" i="10"/>
  <c r="O10" i="10"/>
  <c r="O9" i="10"/>
  <c r="O8" i="10"/>
  <c r="O7" i="10"/>
  <c r="O6" i="10"/>
  <c r="O5" i="10"/>
  <c r="O4" i="10"/>
  <c r="N18" i="10"/>
  <c r="O18" i="10" s="1"/>
  <c r="M4" i="10"/>
  <c r="M5" i="10"/>
  <c r="N28" i="10" l="1"/>
  <c r="N48" i="10"/>
  <c r="N69" i="10" s="1"/>
  <c r="N71" i="10" s="1"/>
  <c r="N66" i="10"/>
  <c r="D68" i="10"/>
  <c r="N73" i="10" l="1"/>
  <c r="M65" i="10"/>
  <c r="M47" i="10"/>
  <c r="O27" i="10"/>
  <c r="M26" i="10"/>
  <c r="M23" i="10"/>
  <c r="M22" i="10"/>
  <c r="M24" i="10" s="1"/>
  <c r="M28" i="10" s="1"/>
  <c r="M18" i="10"/>
  <c r="M48" i="10" l="1"/>
  <c r="M69" i="10" s="1"/>
  <c r="M58" i="10"/>
  <c r="M66" i="10" s="1"/>
  <c r="J18" i="10" l="1"/>
  <c r="L65" i="10" l="1"/>
  <c r="L47" i="10"/>
  <c r="L23" i="10"/>
  <c r="L22" i="10"/>
  <c r="L18" i="10"/>
  <c r="L26" i="10" l="1"/>
  <c r="L24" i="10"/>
  <c r="L58" i="10"/>
  <c r="L66" i="10" s="1"/>
  <c r="K58" i="10"/>
  <c r="O35" i="10"/>
  <c r="L28" i="10" l="1"/>
  <c r="K18" i="10"/>
  <c r="L48" i="10" l="1"/>
  <c r="K65" i="10"/>
  <c r="K66" i="10" s="1"/>
  <c r="K47" i="10"/>
  <c r="L69" i="10" l="1"/>
  <c r="K26" i="10"/>
  <c r="K23" i="10"/>
  <c r="K22" i="10"/>
  <c r="K24" i="10" l="1"/>
  <c r="K28" i="10" s="1"/>
  <c r="J65" i="10"/>
  <c r="K48" i="10" l="1"/>
  <c r="K69" i="10" s="1"/>
  <c r="J58" i="10"/>
  <c r="J66" i="10" s="1"/>
  <c r="J47" i="10" l="1"/>
  <c r="J23" i="10" l="1"/>
  <c r="J22" i="10"/>
  <c r="J24" i="10" s="1"/>
  <c r="J26" i="10" l="1"/>
  <c r="J28" i="10" s="1"/>
  <c r="J48" i="10" s="1"/>
  <c r="J69" i="10" s="1"/>
  <c r="I65" i="10" l="1"/>
  <c r="I58" i="10" l="1"/>
  <c r="I66" i="10" s="1"/>
  <c r="I47" i="10"/>
  <c r="I22" i="10"/>
  <c r="I23" i="10"/>
  <c r="I24" i="10" l="1"/>
  <c r="I26" i="10" l="1"/>
  <c r="I28" i="10" s="1"/>
  <c r="I48" i="10" s="1"/>
  <c r="I69" i="10" s="1"/>
  <c r="I18" i="10"/>
  <c r="H58" i="10"/>
  <c r="H65" i="10"/>
  <c r="H47" i="10"/>
  <c r="H26" i="10"/>
  <c r="H23" i="10"/>
  <c r="H22" i="10"/>
  <c r="H24" i="10" s="1"/>
  <c r="H28" i="10" s="1"/>
  <c r="H18" i="10"/>
  <c r="H48" i="10" l="1"/>
  <c r="H66" i="10"/>
  <c r="G26" i="10"/>
  <c r="H69" i="10" l="1"/>
  <c r="G23" i="10"/>
  <c r="G22" i="10"/>
  <c r="G65" i="10"/>
  <c r="G58" i="10"/>
  <c r="G47" i="10"/>
  <c r="G24" i="10" l="1"/>
  <c r="G28" i="10" s="1"/>
  <c r="G66" i="10"/>
  <c r="G18" i="10"/>
  <c r="G48" i="10" l="1"/>
  <c r="D22" i="10"/>
  <c r="D23" i="10"/>
  <c r="D26" i="10"/>
  <c r="D47" i="10"/>
  <c r="D65" i="10"/>
  <c r="E26" i="10"/>
  <c r="E23" i="10"/>
  <c r="E22" i="10"/>
  <c r="D24" i="10" l="1"/>
  <c r="D28" i="10" s="1"/>
  <c r="E24" i="10"/>
  <c r="E28" i="10" s="1"/>
  <c r="G69" i="10"/>
  <c r="D58" i="10"/>
  <c r="F47" i="10"/>
  <c r="E47" i="10"/>
  <c r="O47" i="10" s="1"/>
  <c r="D66" i="10" l="1"/>
  <c r="D48" i="10"/>
  <c r="E48" i="10"/>
  <c r="E69" i="10" s="1"/>
  <c r="D69" i="10" l="1"/>
  <c r="E18" i="10"/>
  <c r="D71" i="10" l="1"/>
  <c r="E68" i="10" s="1"/>
  <c r="E71" i="10" s="1"/>
  <c r="F68" i="10" s="1"/>
  <c r="F65" i="10"/>
  <c r="E65" i="10"/>
  <c r="F58" i="10"/>
  <c r="E58" i="10"/>
  <c r="D73" i="10" l="1"/>
  <c r="F66" i="10"/>
  <c r="E66" i="10"/>
  <c r="E73" i="10" s="1"/>
  <c r="F23" i="10" l="1"/>
  <c r="O23" i="10" s="1"/>
  <c r="F22" i="10" l="1"/>
  <c r="O22" i="10" s="1"/>
  <c r="F24" i="10" l="1"/>
  <c r="F18" i="10" l="1"/>
  <c r="F26" i="10"/>
  <c r="O26" i="10" s="1"/>
  <c r="F28" i="10" l="1"/>
  <c r="O28" i="10" s="1"/>
  <c r="F48" i="10" l="1"/>
  <c r="O48" i="10" s="1"/>
  <c r="F69" i="10" l="1"/>
  <c r="F71" i="10" s="1"/>
  <c r="G68" i="10" s="1"/>
  <c r="G71" i="10" s="1"/>
  <c r="H68" i="10" s="1"/>
  <c r="F73" i="10" l="1"/>
  <c r="G73" i="10"/>
  <c r="H71" i="10"/>
  <c r="H73" i="10" l="1"/>
  <c r="I68" i="10"/>
  <c r="I71" i="10" s="1"/>
  <c r="I73" i="10" l="1"/>
  <c r="J68" i="10"/>
  <c r="J71" i="10" s="1"/>
  <c r="J73" i="10" l="1"/>
  <c r="K68" i="10"/>
  <c r="K71" i="10" s="1"/>
  <c r="L68" i="10" s="1"/>
  <c r="L71" i="10" l="1"/>
  <c r="K73" i="10"/>
  <c r="L73" i="10" l="1"/>
  <c r="M68" i="10"/>
  <c r="M71" i="10" s="1"/>
  <c r="M73" i="10" s="1"/>
</calcChain>
</file>

<file path=xl/sharedStrings.xml><?xml version="1.0" encoding="utf-8"?>
<sst xmlns="http://schemas.openxmlformats.org/spreadsheetml/2006/main" count="168" uniqueCount="74">
  <si>
    <t>Total</t>
  </si>
  <si>
    <t>SALES-PAYPAL</t>
  </si>
  <si>
    <t>SALES-STRIPE</t>
  </si>
  <si>
    <t>B2B</t>
  </si>
  <si>
    <t>B2C</t>
  </si>
  <si>
    <t>SALES RETURN-PAYPAL</t>
  </si>
  <si>
    <t>SALES RETURN-STRIPE</t>
  </si>
  <si>
    <t>EXPORT</t>
  </si>
  <si>
    <t>LOCAL</t>
  </si>
  <si>
    <t>TYPE</t>
  </si>
  <si>
    <t>REVENUE FROM OPERATIONS</t>
  </si>
  <si>
    <t>DIRECT COLLECTION EXPENSES</t>
  </si>
  <si>
    <t>FOREX STRIPE</t>
  </si>
  <si>
    <t>FOREX PAYPAL</t>
  </si>
  <si>
    <t>B2B-RETURNS</t>
  </si>
  <si>
    <t>B2C-RETURNS</t>
  </si>
  <si>
    <t>COLLECTION CHARGES-STRIPE</t>
  </si>
  <si>
    <t>COLLECTION CHARGES-PAYPAL</t>
  </si>
  <si>
    <t>ZOHO SALES</t>
  </si>
  <si>
    <t>Direct</t>
  </si>
  <si>
    <t>Income</t>
  </si>
  <si>
    <t>Expenses</t>
  </si>
  <si>
    <t>Server Cost</t>
  </si>
  <si>
    <t>Net Profit</t>
  </si>
  <si>
    <t>Financials</t>
  </si>
  <si>
    <t>Assets</t>
  </si>
  <si>
    <t>Liabilites</t>
  </si>
  <si>
    <t>Fixed Assets</t>
  </si>
  <si>
    <t>Customer Receivables</t>
  </si>
  <si>
    <t>Cash and Cash Equivalents</t>
  </si>
  <si>
    <t>Long term Deposits</t>
  </si>
  <si>
    <t>Indirect Tax Receivables</t>
  </si>
  <si>
    <t>Customer Advances</t>
  </si>
  <si>
    <t>Statutory Payables</t>
  </si>
  <si>
    <t>Sundry creditors</t>
  </si>
  <si>
    <t>Other Payables</t>
  </si>
  <si>
    <t>Advertising and Marketting</t>
  </si>
  <si>
    <t>Connectivity Charges</t>
  </si>
  <si>
    <t>DNA Extraction and Consumables</t>
  </si>
  <si>
    <t>Website Maintenence and Development</t>
  </si>
  <si>
    <t>Bonus  and Other One Time Cost</t>
  </si>
  <si>
    <t>Business Promotion</t>
  </si>
  <si>
    <t>Consulting Cost</t>
  </si>
  <si>
    <t>Employee Cost</t>
  </si>
  <si>
    <t>Finance Cost</t>
  </si>
  <si>
    <t>Other Indirect Expenses</t>
  </si>
  <si>
    <t xml:space="preserve">other subscription charges_x000D_
</t>
  </si>
  <si>
    <t>Rental Cost</t>
  </si>
  <si>
    <t>Repairs and Maintenence</t>
  </si>
  <si>
    <t>Travel and Conveyance</t>
  </si>
  <si>
    <t>Short term Loans</t>
  </si>
  <si>
    <t>Sales -Local</t>
  </si>
  <si>
    <t>Sales - Export</t>
  </si>
  <si>
    <t>Non operating Incomes</t>
  </si>
  <si>
    <t>Total Revenue</t>
  </si>
  <si>
    <t>Indirect</t>
  </si>
  <si>
    <t>Subcription Cost</t>
  </si>
  <si>
    <t>Local</t>
  </si>
  <si>
    <t>Export</t>
  </si>
  <si>
    <t>Add: Profit</t>
  </si>
  <si>
    <t>Shareholder Funds - Opening</t>
  </si>
  <si>
    <t>Shareholder Funds - Closing</t>
  </si>
  <si>
    <t>Capital Invested</t>
  </si>
  <si>
    <t>Total Liabilites</t>
  </si>
  <si>
    <t>Total Assets</t>
  </si>
  <si>
    <t xml:space="preserve">Difference </t>
  </si>
  <si>
    <t>XCODE LIFE SCIENCES PRIVATE LIMITED</t>
  </si>
  <si>
    <t>Head</t>
  </si>
  <si>
    <t>Monthly MIS</t>
  </si>
  <si>
    <t>Creditors - Advances</t>
  </si>
  <si>
    <t>Oher Current Asset</t>
  </si>
  <si>
    <t>A-21</t>
  </si>
  <si>
    <t>S-21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</si>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</sst>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;[Red]#,##0"/>
    <numFmt numFmtId="165" formatCode="[$-409]mmmmm\-yy;@"/>
    <numFmt numFmtId="166" formatCode="#,##0.00;[Red]#,##0.00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4" fontId="2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" fontId="4" fillId="0" borderId="0" xfId="0" applyNumberFormat="1" applyFont="1"/>
    <xf numFmtId="4" fontId="5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Alignment="1">
      <alignment vertical="top"/>
    </xf>
    <xf numFmtId="4" fontId="0" fillId="0" borderId="0" xfId="0" applyNumberFormat="1" applyFill="1" applyBorder="1"/>
    <xf numFmtId="0" fontId="1" fillId="0" borderId="0" xfId="0" applyNumberFormat="1" applyFont="1" applyAlignment="1">
      <alignment vertical="top"/>
    </xf>
    <xf numFmtId="0" fontId="0" fillId="0" borderId="0" xfId="0" applyBorder="1"/>
    <xf numFmtId="164" fontId="4" fillId="0" borderId="1" xfId="0" applyNumberFormat="1" applyFont="1" applyBorder="1"/>
    <xf numFmtId="164" fontId="4" fillId="0" borderId="0" xfId="0" applyNumberFormat="1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0" xfId="1" applyNumberFormat="1" applyFont="1"/>
    <xf numFmtId="0" fontId="4" fillId="3" borderId="0" xfId="0" applyFont="1" applyFill="1"/>
    <xf numFmtId="0" fontId="4" fillId="3" borderId="1" xfId="0" applyFont="1" applyFill="1" applyBorder="1"/>
    <xf numFmtId="165" fontId="4" fillId="3" borderId="1" xfId="0" applyNumberFormat="1" applyFont="1" applyFill="1" applyBorder="1"/>
    <xf numFmtId="164" fontId="4" fillId="3" borderId="0" xfId="0" applyNumberFormat="1" applyFont="1" applyFill="1"/>
    <xf numFmtId="165" fontId="4" fillId="3" borderId="0" xfId="0" applyNumberFormat="1" applyFont="1" applyFill="1" applyBorder="1"/>
    <xf numFmtId="166" fontId="0" fillId="0" borderId="0" xfId="0" applyNumberFormat="1"/>
    <xf numFmtId="165" fontId="4" fillId="3" borderId="0" xfId="0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4" fillId="0" borderId="0" xfId="0" applyNumberFormat="1" applyFon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  <xf numFmtId="165" fontId="4" fillId="3" borderId="0" xfId="0" applyNumberFormat="1" applyFont="1" applyFill="1" applyBorder="1" applyAlignment="1">
      <alignment horizontal="right"/>
    </xf>
    <xf numFmtId="43" fontId="0" fillId="0" borderId="0" xfId="1" applyFon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7" fillId="0" borderId="0" xfId="1" applyNumberFormat="1" applyFont="1"/>
    <xf numFmtId="167" fontId="8" fillId="0" borderId="0" xfId="1" applyNumberFormat="1" applyFont="1"/>
    <xf numFmtId="167" fontId="9" fillId="0" borderId="0" xfId="1" applyNumberFormat="1" applyFont="1"/>
    <xf numFmtId="164" fontId="0" fillId="2" borderId="0" xfId="0" applyNumberFormat="1" applyFont="1" applyFill="1"/>
    <xf numFmtId="164" fontId="0" fillId="0" borderId="0" xfId="0" applyNumberFormat="1" applyFont="1"/>
    <xf numFmtId="167" fontId="8" fillId="2" borderId="0" xfId="1" applyNumberFormat="1" applyFont="1" applyFill="1"/>
    <xf numFmtId="167" fontId="8" fillId="0" borderId="0" xfId="1" applyNumberFormat="1" applyFont="1" applyFill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tabSelected="1" zoomScale="115" zoomScaleNormal="115" workbookViewId="0">
      <pane xSplit="3" ySplit="3" topLeftCell="I59" activePane="bottomRight" state="frozen"/>
      <selection pane="topRight" activeCell="D1" sqref="D1"/>
      <selection pane="bottomLeft" activeCell="A4" sqref="A4"/>
      <selection pane="bottomRight" activeCell="N60" sqref="N60"/>
    </sheetView>
  </sheetViews>
  <sheetFormatPr defaultRowHeight="15" x14ac:dyDescent="0.25"/>
  <cols>
    <col min="1" max="1" width="15.140625" bestFit="1" customWidth="1"/>
    <col min="3" max="3" width="37.7109375" bestFit="1" customWidth="1"/>
    <col min="4" max="4" width="14.42578125" style="17" bestFit="1" customWidth="1"/>
    <col min="5" max="6" width="14.140625" style="17" bestFit="1" customWidth="1"/>
    <col min="7" max="14" width="14.140625" style="17" customWidth="1"/>
    <col min="15" max="15" width="12.5703125" style="17" bestFit="1" customWidth="1"/>
    <col min="16" max="16" width="15.42578125" bestFit="1" customWidth="1"/>
    <col min="17" max="17" width="11.7109375" bestFit="1" customWidth="1"/>
    <col min="18" max="18" width="10" bestFit="1" customWidth="1"/>
    <col min="20" max="20" width="29.28515625" bestFit="1" customWidth="1"/>
    <col min="21" max="22" width="11.85546875" bestFit="1" customWidth="1"/>
    <col min="23" max="24" width="11.7109375" bestFit="1" customWidth="1"/>
  </cols>
  <sheetData>
    <row r="1" spans="1:24" x14ac:dyDescent="0.25">
      <c r="A1" s="2" t="s">
        <v>66</v>
      </c>
    </row>
    <row r="2" spans="1:24" s="2" customFormat="1" x14ac:dyDescent="0.25">
      <c r="A2" s="2" t="s">
        <v>68</v>
      </c>
      <c r="C2" s="3"/>
    </row>
    <row r="3" spans="1:24" s="2" customFormat="1" x14ac:dyDescent="0.25">
      <c r="A3" s="21" t="s">
        <v>67</v>
      </c>
      <c r="B3" s="22" t="s">
        <v>9</v>
      </c>
      <c r="C3" s="22" t="s">
        <v>10</v>
      </c>
      <c r="D3" s="23">
        <v>44287</v>
      </c>
      <c r="E3" s="23">
        <v>44317</v>
      </c>
      <c r="F3" s="23">
        <v>44348</v>
      </c>
      <c r="G3" s="25">
        <v>44378</v>
      </c>
      <c r="H3" s="27" t="s">
        <v>71</v>
      </c>
      <c r="I3" s="27">
        <v>44440</v>
      </c>
      <c r="J3" s="27">
        <v>44470</v>
      </c>
      <c r="K3" s="27">
        <v>44501</v>
      </c>
      <c r="L3" s="27">
        <v>44531</v>
      </c>
      <c r="M3" s="27">
        <v>44562</v>
      </c>
      <c r="N3" s="27">
        <v>44593</v>
      </c>
      <c r="O3" s="24" t="s">
        <v>0</v>
      </c>
      <c r="T3" s="6"/>
      <c r="U3" s="5"/>
      <c r="V3" s="5"/>
      <c r="W3" s="7"/>
      <c r="X3" s="7"/>
    </row>
    <row r="4" spans="1:24" x14ac:dyDescent="0.25">
      <c r="A4" t="s">
        <v>20</v>
      </c>
      <c r="B4" s="4" t="s">
        <v>7</v>
      </c>
      <c r="C4" s="4" t="s">
        <v>1</v>
      </c>
      <c r="D4" s="37">
        <v>1700155.15</v>
      </c>
      <c r="E4" s="37">
        <v>1184033.6499999983</v>
      </c>
      <c r="F4" s="38">
        <v>1170832.0999999996</v>
      </c>
      <c r="G4" s="38">
        <v>1109309.51</v>
      </c>
      <c r="H4" s="38">
        <v>1145841.3600000001</v>
      </c>
      <c r="I4" s="38">
        <v>1095010.96</v>
      </c>
      <c r="J4" s="38">
        <v>1280952.79</v>
      </c>
      <c r="K4" s="38">
        <v>949358.07999999996</v>
      </c>
      <c r="L4" s="38">
        <v>852756.12</v>
      </c>
      <c r="M4" s="38">
        <f>1199086.74-121611.37</f>
        <v>1077475.3700000001</v>
      </c>
      <c r="N4" s="38">
        <v>1152480.8</v>
      </c>
      <c r="O4" s="36">
        <f>SUM(D4:N4)</f>
        <v>12718205.889999997</v>
      </c>
      <c r="P4" s="10"/>
      <c r="Q4" s="1"/>
      <c r="R4" s="1"/>
      <c r="T4" s="6"/>
      <c r="U4" s="5"/>
      <c r="V4" s="5"/>
      <c r="W4" s="1"/>
      <c r="X4" s="1"/>
    </row>
    <row r="5" spans="1:24" x14ac:dyDescent="0.25">
      <c r="A5" t="s">
        <v>20</v>
      </c>
      <c r="B5" s="4" t="s">
        <v>7</v>
      </c>
      <c r="C5" s="4" t="s">
        <v>2</v>
      </c>
      <c r="D5" s="37">
        <v>410063.79</v>
      </c>
      <c r="E5" s="37">
        <v>402486.74999999977</v>
      </c>
      <c r="F5" s="38">
        <v>340373.30000000016</v>
      </c>
      <c r="G5" s="38">
        <v>314547.25</v>
      </c>
      <c r="H5" s="38">
        <v>230749.37</v>
      </c>
      <c r="I5" s="38">
        <v>66972</v>
      </c>
      <c r="J5" s="38">
        <v>63374.9</v>
      </c>
      <c r="K5" s="38">
        <v>85556.36</v>
      </c>
      <c r="L5" s="38">
        <v>82682.559999999998</v>
      </c>
      <c r="M5" s="38">
        <f>55406.02</f>
        <v>55406.02</v>
      </c>
      <c r="N5" s="38">
        <v>61882.15</v>
      </c>
      <c r="O5" s="36">
        <f t="shared" ref="O5:O12" si="0">SUM(D5:N5)</f>
        <v>2114094.4500000002</v>
      </c>
      <c r="T5" s="6"/>
      <c r="U5" s="5"/>
      <c r="V5" s="5"/>
      <c r="W5" s="1"/>
      <c r="X5" s="1"/>
    </row>
    <row r="6" spans="1:24" x14ac:dyDescent="0.25">
      <c r="A6" t="s">
        <v>20</v>
      </c>
      <c r="B6" s="4" t="s">
        <v>7</v>
      </c>
      <c r="C6" s="4" t="s">
        <v>18</v>
      </c>
      <c r="D6" s="37">
        <v>0</v>
      </c>
      <c r="E6" s="37">
        <v>0</v>
      </c>
      <c r="F6" s="38">
        <v>192207.99</v>
      </c>
      <c r="G6" s="38">
        <v>146600</v>
      </c>
      <c r="H6" s="38">
        <v>148898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2500</v>
      </c>
      <c r="O6" s="36">
        <f t="shared" si="0"/>
        <v>490205.99</v>
      </c>
      <c r="T6" s="6"/>
      <c r="U6" s="5"/>
      <c r="V6" s="5"/>
      <c r="W6" s="1"/>
      <c r="X6" s="1"/>
    </row>
    <row r="7" spans="1:24" x14ac:dyDescent="0.25">
      <c r="A7" t="s">
        <v>21</v>
      </c>
      <c r="B7" s="4" t="s">
        <v>7</v>
      </c>
      <c r="C7" s="4" t="s">
        <v>5</v>
      </c>
      <c r="D7" s="15">
        <v>-25852.16</v>
      </c>
      <c r="E7" s="15">
        <v>-27602.16</v>
      </c>
      <c r="F7" s="16">
        <v>-23809.57</v>
      </c>
      <c r="G7" s="16">
        <v>-25895.72</v>
      </c>
      <c r="H7" s="16">
        <v>-23289.47</v>
      </c>
      <c r="I7" s="16">
        <v>-13535</v>
      </c>
      <c r="J7" s="16">
        <v>-21663.82</v>
      </c>
      <c r="K7" s="16">
        <v>-6268.09</v>
      </c>
      <c r="L7" s="16">
        <v>-8795.93</v>
      </c>
      <c r="M7" s="16">
        <v>-28341.09</v>
      </c>
      <c r="N7" s="16">
        <v>-52969.23</v>
      </c>
      <c r="O7" s="36">
        <f t="shared" si="0"/>
        <v>-258022.24000000002</v>
      </c>
      <c r="T7" s="6"/>
      <c r="U7" s="5"/>
      <c r="V7" s="5"/>
      <c r="W7" s="1"/>
      <c r="X7" s="1"/>
    </row>
    <row r="8" spans="1:24" x14ac:dyDescent="0.25">
      <c r="A8" t="s">
        <v>21</v>
      </c>
      <c r="B8" s="4" t="s">
        <v>7</v>
      </c>
      <c r="C8" s="4" t="s">
        <v>6</v>
      </c>
      <c r="D8" s="15">
        <v>-17489.77</v>
      </c>
      <c r="E8" s="15">
        <v>-12232.89</v>
      </c>
      <c r="F8" s="16">
        <v>-14013.11</v>
      </c>
      <c r="G8" s="16">
        <v>-8876.36</v>
      </c>
      <c r="H8" s="16">
        <v>-7351.74</v>
      </c>
      <c r="I8" s="38">
        <v>0</v>
      </c>
      <c r="J8" s="38">
        <v>0</v>
      </c>
      <c r="K8" s="38">
        <v>0</v>
      </c>
      <c r="L8" s="38">
        <v>0</v>
      </c>
      <c r="M8" s="16">
        <v>-7504.49</v>
      </c>
      <c r="N8" s="16">
        <v>0</v>
      </c>
      <c r="O8" s="36">
        <f t="shared" si="0"/>
        <v>-67468.36</v>
      </c>
      <c r="T8" s="6"/>
      <c r="U8" s="5"/>
      <c r="V8" s="5"/>
      <c r="W8" s="1"/>
      <c r="X8" s="1"/>
    </row>
    <row r="9" spans="1:24" x14ac:dyDescent="0.25">
      <c r="A9" t="s">
        <v>20</v>
      </c>
      <c r="B9" s="4" t="s">
        <v>8</v>
      </c>
      <c r="C9" s="4" t="s">
        <v>3</v>
      </c>
      <c r="D9" s="37">
        <v>164500</v>
      </c>
      <c r="E9" s="37">
        <v>46000</v>
      </c>
      <c r="F9" s="38">
        <v>119700</v>
      </c>
      <c r="G9" s="38">
        <v>82500</v>
      </c>
      <c r="H9" s="38">
        <v>134500</v>
      </c>
      <c r="I9" s="38">
        <v>241540</v>
      </c>
      <c r="J9" s="38">
        <v>0</v>
      </c>
      <c r="K9" s="38">
        <v>0</v>
      </c>
      <c r="L9" s="38">
        <v>0</v>
      </c>
      <c r="M9" s="38">
        <v>297400</v>
      </c>
      <c r="N9" s="38">
        <v>241600</v>
      </c>
      <c r="O9" s="36">
        <f t="shared" si="0"/>
        <v>1327740</v>
      </c>
      <c r="Q9" s="1"/>
      <c r="T9" s="11"/>
      <c r="U9" s="5"/>
      <c r="V9" s="5"/>
      <c r="W9" s="1"/>
      <c r="X9" s="8"/>
    </row>
    <row r="10" spans="1:24" x14ac:dyDescent="0.25">
      <c r="A10" t="s">
        <v>20</v>
      </c>
      <c r="B10" s="4" t="s">
        <v>8</v>
      </c>
      <c r="C10" s="4" t="s">
        <v>4</v>
      </c>
      <c r="D10" s="37">
        <v>54100</v>
      </c>
      <c r="E10" s="37">
        <v>136569.47999999998</v>
      </c>
      <c r="F10" s="38">
        <v>20300</v>
      </c>
      <c r="G10" s="38">
        <v>304786.06</v>
      </c>
      <c r="H10" s="38">
        <v>392713.68</v>
      </c>
      <c r="I10" s="38">
        <v>173676.2</v>
      </c>
      <c r="J10" s="38">
        <v>159100</v>
      </c>
      <c r="K10" s="38">
        <v>201812.96</v>
      </c>
      <c r="L10" s="38">
        <v>169166.1</v>
      </c>
      <c r="M10" s="38">
        <v>59400</v>
      </c>
      <c r="N10" s="38">
        <v>0</v>
      </c>
      <c r="O10" s="36">
        <f t="shared" si="0"/>
        <v>1671624.48</v>
      </c>
      <c r="R10" s="2"/>
      <c r="T10" s="6"/>
      <c r="U10" s="5"/>
      <c r="V10" s="5"/>
      <c r="W10" s="1"/>
      <c r="X10" s="1"/>
    </row>
    <row r="11" spans="1:24" x14ac:dyDescent="0.25">
      <c r="A11" t="s">
        <v>21</v>
      </c>
      <c r="B11" s="4" t="s">
        <v>8</v>
      </c>
      <c r="C11" s="4" t="s">
        <v>14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6">
        <f t="shared" si="0"/>
        <v>0</v>
      </c>
      <c r="T11" s="6"/>
      <c r="U11" s="5"/>
      <c r="V11" s="5"/>
      <c r="W11" s="1"/>
      <c r="X11" s="1"/>
    </row>
    <row r="12" spans="1:24" x14ac:dyDescent="0.25">
      <c r="A12" t="s">
        <v>21</v>
      </c>
      <c r="B12" s="4" t="s">
        <v>8</v>
      </c>
      <c r="C12" s="4" t="s">
        <v>15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6">
        <f t="shared" si="0"/>
        <v>0</v>
      </c>
      <c r="T12" s="6"/>
      <c r="U12" s="5"/>
      <c r="V12" s="5"/>
      <c r="W12" s="1"/>
      <c r="X12" s="8"/>
    </row>
    <row r="13" spans="1:24" x14ac:dyDescent="0.25">
      <c r="B13" s="4"/>
      <c r="C13" s="3" t="s">
        <v>11</v>
      </c>
      <c r="D13" s="15"/>
      <c r="E13" s="15"/>
      <c r="F13" s="37"/>
      <c r="G13" s="37"/>
      <c r="H13" s="37"/>
      <c r="I13" s="37"/>
      <c r="J13" s="37"/>
      <c r="K13" s="37"/>
      <c r="L13" s="37"/>
      <c r="M13" s="37"/>
      <c r="N13" s="37"/>
      <c r="T13" s="6"/>
      <c r="U13" s="5"/>
      <c r="V13" s="5"/>
      <c r="W13" s="1"/>
      <c r="X13" s="1"/>
    </row>
    <row r="14" spans="1:24" x14ac:dyDescent="0.25">
      <c r="A14" t="s">
        <v>21</v>
      </c>
      <c r="B14" s="4" t="s">
        <v>7</v>
      </c>
      <c r="C14" s="4" t="s">
        <v>12</v>
      </c>
      <c r="D14" s="15">
        <v>-3614.39</v>
      </c>
      <c r="E14" s="15">
        <v>-8193.91</v>
      </c>
      <c r="F14" s="15">
        <v>-6349.6299999999992</v>
      </c>
      <c r="G14" s="15">
        <v>-6180.98</v>
      </c>
      <c r="H14" s="15">
        <v>-3696.4599999999991</v>
      </c>
      <c r="I14" s="15">
        <v>-1369.92</v>
      </c>
      <c r="J14" s="15">
        <v>-1478.88</v>
      </c>
      <c r="K14" s="15">
        <v>-1906.43</v>
      </c>
      <c r="L14" s="15">
        <v>-1610.46</v>
      </c>
      <c r="M14" s="15">
        <v>-1197.07</v>
      </c>
      <c r="N14" s="15">
        <v>-1543.37</v>
      </c>
      <c r="O14" s="39">
        <f>SUM(D14:N14)</f>
        <v>-37141.5</v>
      </c>
      <c r="T14" s="6"/>
      <c r="U14" s="5"/>
      <c r="V14" s="5"/>
      <c r="W14" s="1"/>
      <c r="X14" s="1"/>
    </row>
    <row r="15" spans="1:24" x14ac:dyDescent="0.25">
      <c r="A15" t="s">
        <v>21</v>
      </c>
      <c r="B15" s="4" t="s">
        <v>7</v>
      </c>
      <c r="C15" s="4" t="s">
        <v>13</v>
      </c>
      <c r="D15" s="15">
        <v>-49386.86</v>
      </c>
      <c r="E15" s="15">
        <v>-40528.410000000003</v>
      </c>
      <c r="F15" s="15">
        <v>-41666.419999999984</v>
      </c>
      <c r="G15" s="15">
        <v>-37548.019999999997</v>
      </c>
      <c r="H15" s="15">
        <v>-38575.379999999968</v>
      </c>
      <c r="I15" s="15">
        <v>-38693.550000000003</v>
      </c>
      <c r="J15" s="15">
        <v>-46025.08</v>
      </c>
      <c r="K15" s="15">
        <v>-34529.29</v>
      </c>
      <c r="L15" s="15">
        <v>-30561.56</v>
      </c>
      <c r="M15" s="15">
        <v>-40091.22</v>
      </c>
      <c r="N15" s="15">
        <v>-43746.63</v>
      </c>
      <c r="O15" s="39">
        <f t="shared" ref="O15:O17" si="1">SUM(D15:N15)</f>
        <v>-441352.41999999993</v>
      </c>
      <c r="T15" s="6"/>
      <c r="U15" s="5"/>
      <c r="V15" s="5"/>
      <c r="W15" s="1"/>
      <c r="X15" s="1"/>
    </row>
    <row r="16" spans="1:24" x14ac:dyDescent="0.25">
      <c r="A16" t="s">
        <v>21</v>
      </c>
      <c r="B16" s="4" t="s">
        <v>7</v>
      </c>
      <c r="C16" s="4" t="s">
        <v>16</v>
      </c>
      <c r="D16" s="15">
        <v>-20130.919999999998</v>
      </c>
      <c r="E16" s="15">
        <v>-20006.39</v>
      </c>
      <c r="F16" s="15">
        <v>-16948.38</v>
      </c>
      <c r="G16" s="15">
        <v>-15637.09</v>
      </c>
      <c r="H16" s="15">
        <v>-11513.149999999994</v>
      </c>
      <c r="I16" s="15">
        <v>-3328.71</v>
      </c>
      <c r="J16" s="15">
        <v>-3140.59</v>
      </c>
      <c r="K16" s="15">
        <v>-4244.46</v>
      </c>
      <c r="L16" s="15">
        <v>-4113.55</v>
      </c>
      <c r="M16" s="15">
        <v>-2758.04</v>
      </c>
      <c r="N16" s="15">
        <v>-3061.59</v>
      </c>
      <c r="O16" s="39">
        <f t="shared" si="1"/>
        <v>-104882.87</v>
      </c>
      <c r="U16" s="1"/>
      <c r="V16" s="1"/>
      <c r="W16" s="1"/>
      <c r="X16" s="1"/>
    </row>
    <row r="17" spans="1:24" x14ac:dyDescent="0.25">
      <c r="A17" t="s">
        <v>21</v>
      </c>
      <c r="B17" s="4" t="s">
        <v>7</v>
      </c>
      <c r="C17" s="4" t="s">
        <v>17</v>
      </c>
      <c r="D17" s="15">
        <v>-81413.25</v>
      </c>
      <c r="E17" s="15">
        <v>-56900.39</v>
      </c>
      <c r="F17" s="15">
        <v>-55277.229999999996</v>
      </c>
      <c r="G17" s="15">
        <v>-52418.45</v>
      </c>
      <c r="H17" s="15">
        <v>-54028.3</v>
      </c>
      <c r="I17" s="15">
        <v>-52761.919999999998</v>
      </c>
      <c r="J17" s="15">
        <v>-60781.25</v>
      </c>
      <c r="K17" s="15">
        <v>-46702.32</v>
      </c>
      <c r="L17" s="15">
        <v>-41590.44</v>
      </c>
      <c r="M17" s="15">
        <v>-53873</v>
      </c>
      <c r="N17" s="15">
        <v>-55883.42</v>
      </c>
      <c r="O17" s="39">
        <f t="shared" si="1"/>
        <v>-611629.97000000009</v>
      </c>
      <c r="U17" s="1"/>
      <c r="V17" s="1"/>
      <c r="W17" s="1"/>
      <c r="X17" s="1"/>
    </row>
    <row r="18" spans="1:24" x14ac:dyDescent="0.25">
      <c r="B18" s="4"/>
      <c r="C18" s="4"/>
      <c r="D18" s="13">
        <v>2130931.59</v>
      </c>
      <c r="E18" s="13">
        <f t="shared" ref="E18:I18" si="2">SUM(E4:E17)</f>
        <v>1603625.7299999986</v>
      </c>
      <c r="F18" s="13">
        <f t="shared" si="2"/>
        <v>1685349.05</v>
      </c>
      <c r="G18" s="13">
        <f t="shared" si="2"/>
        <v>1811186.2</v>
      </c>
      <c r="H18" s="13">
        <f t="shared" si="2"/>
        <v>1914247.9100000001</v>
      </c>
      <c r="I18" s="13">
        <f t="shared" si="2"/>
        <v>1467510.06</v>
      </c>
      <c r="J18" s="13">
        <f>SUM(J4:J17)</f>
        <v>1370338.0699999998</v>
      </c>
      <c r="K18" s="13">
        <f>SUM(K4:K17)</f>
        <v>1143076.81</v>
      </c>
      <c r="L18" s="13">
        <f>SUM(L4:L17)</f>
        <v>1017932.8399999999</v>
      </c>
      <c r="M18" s="13">
        <f>SUM(M4:M17)</f>
        <v>1355916.48</v>
      </c>
      <c r="N18" s="13">
        <f>SUM(N4:N17)</f>
        <v>1301258.71</v>
      </c>
      <c r="O18" s="41">
        <f>SUM(D18:N18)</f>
        <v>16801373.449999999</v>
      </c>
      <c r="P18" s="26"/>
    </row>
    <row r="19" spans="1:24" x14ac:dyDescent="0.25">
      <c r="B19" s="12"/>
      <c r="C19" s="12"/>
      <c r="D19" s="18"/>
      <c r="E19" s="19"/>
      <c r="F19" s="18"/>
      <c r="G19" s="18"/>
      <c r="H19" s="18"/>
      <c r="I19" s="18"/>
      <c r="J19" s="18"/>
      <c r="K19" s="18"/>
      <c r="L19" s="18"/>
      <c r="M19" s="18"/>
      <c r="N19" s="18"/>
      <c r="Q19" s="17"/>
    </row>
    <row r="20" spans="1:24" x14ac:dyDescent="0.25">
      <c r="A20" s="21" t="s">
        <v>67</v>
      </c>
      <c r="B20" s="22" t="s">
        <v>9</v>
      </c>
      <c r="C20" s="22" t="s">
        <v>10</v>
      </c>
      <c r="D20" s="23">
        <v>44287</v>
      </c>
      <c r="E20" s="23">
        <v>44317</v>
      </c>
      <c r="F20" s="23">
        <v>44348</v>
      </c>
      <c r="G20" s="25">
        <v>44378</v>
      </c>
      <c r="H20" s="25">
        <v>44409</v>
      </c>
      <c r="I20" s="34" t="s">
        <v>72</v>
      </c>
      <c r="J20" s="34">
        <v>44470</v>
      </c>
      <c r="K20" s="34">
        <v>44501</v>
      </c>
      <c r="L20" s="34">
        <v>44531</v>
      </c>
      <c r="M20" s="27">
        <v>44562</v>
      </c>
      <c r="N20" s="27">
        <v>44593</v>
      </c>
      <c r="O20" s="24" t="s">
        <v>0</v>
      </c>
      <c r="Q20" s="17"/>
    </row>
    <row r="21" spans="1:24" x14ac:dyDescent="0.25">
      <c r="A21" t="s">
        <v>20</v>
      </c>
      <c r="C21" s="2" t="s">
        <v>51</v>
      </c>
    </row>
    <row r="22" spans="1:24" x14ac:dyDescent="0.25">
      <c r="A22" t="s">
        <v>20</v>
      </c>
      <c r="B22" t="s">
        <v>57</v>
      </c>
      <c r="C22" t="s">
        <v>3</v>
      </c>
      <c r="D22" s="17">
        <f>+D9+D11</f>
        <v>164500</v>
      </c>
      <c r="E22" s="17">
        <f t="shared" ref="E22:H22" si="3">+E9+E11</f>
        <v>46000</v>
      </c>
      <c r="F22" s="17">
        <f t="shared" si="3"/>
        <v>119700</v>
      </c>
      <c r="G22" s="17">
        <f t="shared" si="3"/>
        <v>82500</v>
      </c>
      <c r="H22" s="17">
        <f t="shared" si="3"/>
        <v>134500</v>
      </c>
      <c r="I22" s="17">
        <f t="shared" ref="I22" si="4">+I9+I11</f>
        <v>241540</v>
      </c>
      <c r="J22" s="35">
        <f t="shared" ref="J22:K22" si="5">+J9+J11</f>
        <v>0</v>
      </c>
      <c r="K22" s="35">
        <f t="shared" si="5"/>
        <v>0</v>
      </c>
      <c r="L22" s="35">
        <f t="shared" ref="L22" si="6">+L9+L11</f>
        <v>0</v>
      </c>
      <c r="M22" s="36">
        <f t="shared" ref="M22:N22" si="7">+M9+M11</f>
        <v>297400</v>
      </c>
      <c r="N22" s="36">
        <f t="shared" si="7"/>
        <v>241600</v>
      </c>
      <c r="O22" s="40">
        <f>SUM(D22:M22)</f>
        <v>1086140</v>
      </c>
    </row>
    <row r="23" spans="1:24" x14ac:dyDescent="0.25">
      <c r="A23" t="s">
        <v>20</v>
      </c>
      <c r="B23" t="s">
        <v>57</v>
      </c>
      <c r="C23" t="s">
        <v>4</v>
      </c>
      <c r="D23" s="17">
        <f>+D10+D12</f>
        <v>54100</v>
      </c>
      <c r="E23" s="17">
        <f t="shared" ref="E23:H23" si="8">+E10+E12</f>
        <v>136569.47999999998</v>
      </c>
      <c r="F23" s="17">
        <f t="shared" si="8"/>
        <v>20300</v>
      </c>
      <c r="G23" s="17">
        <f t="shared" si="8"/>
        <v>304786.06</v>
      </c>
      <c r="H23" s="17">
        <f t="shared" si="8"/>
        <v>392713.68</v>
      </c>
      <c r="I23" s="17">
        <f t="shared" ref="I23" si="9">+I10+I12</f>
        <v>173676.2</v>
      </c>
      <c r="J23" s="17">
        <f t="shared" ref="J23:K23" si="10">+J10+J12</f>
        <v>159100</v>
      </c>
      <c r="K23" s="17">
        <f t="shared" si="10"/>
        <v>201812.96</v>
      </c>
      <c r="L23" s="17">
        <f t="shared" ref="L23" si="11">+L10+L12</f>
        <v>169166.1</v>
      </c>
      <c r="M23" s="17">
        <f t="shared" ref="M23:N23" si="12">+M10+M12</f>
        <v>59400</v>
      </c>
      <c r="N23" s="17">
        <f t="shared" si="12"/>
        <v>0</v>
      </c>
      <c r="O23" s="40">
        <f>SUM(D23:M23)</f>
        <v>1671624.48</v>
      </c>
    </row>
    <row r="24" spans="1:24" s="31" customFormat="1" x14ac:dyDescent="0.25">
      <c r="A24" s="31" t="s">
        <v>20</v>
      </c>
      <c r="C24" s="32" t="s">
        <v>52</v>
      </c>
      <c r="D24" s="33">
        <f>SUM(D22:D23)</f>
        <v>218600</v>
      </c>
      <c r="E24" s="33">
        <f t="shared" ref="E24:J24" si="13">SUM(E22:E23)</f>
        <v>182569.47999999998</v>
      </c>
      <c r="F24" s="33">
        <f t="shared" si="13"/>
        <v>140000</v>
      </c>
      <c r="G24" s="33">
        <f t="shared" si="13"/>
        <v>387286.06</v>
      </c>
      <c r="H24" s="33">
        <f t="shared" si="13"/>
        <v>527213.67999999993</v>
      </c>
      <c r="I24" s="33">
        <f t="shared" ref="I24" si="14">SUM(I22:I23)</f>
        <v>415216.2</v>
      </c>
      <c r="J24" s="33">
        <f t="shared" si="13"/>
        <v>159100</v>
      </c>
      <c r="K24" s="33">
        <f t="shared" ref="K24" si="15">SUM(K22:K23)</f>
        <v>201812.96</v>
      </c>
      <c r="L24" s="33">
        <f t="shared" ref="L24" si="16">SUM(L22:L23)</f>
        <v>169166.1</v>
      </c>
      <c r="M24" s="33">
        <f t="shared" ref="M24:N24" si="17">SUM(M22:M23)</f>
        <v>356800</v>
      </c>
      <c r="N24" s="33">
        <f t="shared" si="17"/>
        <v>241600</v>
      </c>
      <c r="O24" s="42"/>
    </row>
    <row r="25" spans="1:24" x14ac:dyDescent="0.25">
      <c r="A25" t="s">
        <v>20</v>
      </c>
      <c r="B25" t="s">
        <v>58</v>
      </c>
      <c r="C25" t="s">
        <v>3</v>
      </c>
      <c r="O25" s="43"/>
    </row>
    <row r="26" spans="1:24" s="31" customFormat="1" x14ac:dyDescent="0.25">
      <c r="A26" s="31" t="s">
        <v>20</v>
      </c>
      <c r="B26" s="31" t="s">
        <v>58</v>
      </c>
      <c r="C26" s="31" t="s">
        <v>4</v>
      </c>
      <c r="D26" s="33">
        <f>+D4+D5+D6+D7+D8+D14+D15+D16+D17</f>
        <v>1912331.59</v>
      </c>
      <c r="E26" s="33">
        <f t="shared" ref="E26:H26" si="18">+E4+E5+E6+E7+E8+E14+E15+E16+E17</f>
        <v>1421056.2499999986</v>
      </c>
      <c r="F26" s="33">
        <f t="shared" si="18"/>
        <v>1545349.05</v>
      </c>
      <c r="G26" s="33">
        <f t="shared" si="18"/>
        <v>1423900.14</v>
      </c>
      <c r="H26" s="33">
        <f t="shared" si="18"/>
        <v>1387034.2300000002</v>
      </c>
      <c r="I26" s="33">
        <f t="shared" ref="I26" si="19">+I4+I5+I6+I7+I8+I14+I15+I16+I17</f>
        <v>1052293.8600000001</v>
      </c>
      <c r="J26" s="33">
        <f t="shared" ref="J26:K26" si="20">+J4+J5+J6+J7+J8+J14+J15+J16+J17</f>
        <v>1211238.0699999998</v>
      </c>
      <c r="K26" s="33">
        <f t="shared" si="20"/>
        <v>941263.85</v>
      </c>
      <c r="L26" s="33">
        <f t="shared" ref="L26" si="21">+L4+L5+L6+L7+L8+L14+L15+L16+L17</f>
        <v>848766.73999999976</v>
      </c>
      <c r="M26" s="33">
        <f t="shared" ref="M26:N26" si="22">+M4+M5+M6+M7+M8+M14+M15+M16+M17</f>
        <v>999116.48</v>
      </c>
      <c r="N26" s="33">
        <f t="shared" si="22"/>
        <v>1059658.71</v>
      </c>
      <c r="O26" s="44">
        <f>SUM(D26:M26)</f>
        <v>12742350.26</v>
      </c>
    </row>
    <row r="27" spans="1:24" x14ac:dyDescent="0.25">
      <c r="A27" t="s">
        <v>20</v>
      </c>
      <c r="B27" t="s">
        <v>57</v>
      </c>
      <c r="C27" s="2" t="s">
        <v>53</v>
      </c>
      <c r="D27" s="17">
        <v>0.15</v>
      </c>
      <c r="E27" s="17">
        <v>0</v>
      </c>
      <c r="F27" s="17">
        <v>218532</v>
      </c>
      <c r="G27" s="17">
        <v>0.16</v>
      </c>
      <c r="H27" s="17">
        <v>0.14000000000000001</v>
      </c>
      <c r="I27" s="17">
        <v>218503.06</v>
      </c>
      <c r="J27" s="35">
        <v>0</v>
      </c>
      <c r="K27" s="35">
        <v>0</v>
      </c>
      <c r="L27" s="35">
        <v>207680</v>
      </c>
      <c r="M27" s="36">
        <v>-1200</v>
      </c>
      <c r="N27" s="36"/>
      <c r="O27" s="44">
        <f>SUM(D27:M27)</f>
        <v>643515.51</v>
      </c>
    </row>
    <row r="28" spans="1:24" x14ac:dyDescent="0.25">
      <c r="A28" t="s">
        <v>20</v>
      </c>
      <c r="C28" s="2" t="s">
        <v>54</v>
      </c>
      <c r="D28" s="14">
        <f>D24+D26</f>
        <v>2130931.59</v>
      </c>
      <c r="E28" s="14">
        <f t="shared" ref="E28" si="23">E24+E26</f>
        <v>1603625.7299999986</v>
      </c>
      <c r="F28" s="14">
        <f>F24+F26+F27</f>
        <v>1903881.05</v>
      </c>
      <c r="G28" s="14">
        <f t="shared" ref="G28:H28" si="24">G24+G26+G27</f>
        <v>1811186.3599999999</v>
      </c>
      <c r="H28" s="14">
        <f t="shared" si="24"/>
        <v>1914248.05</v>
      </c>
      <c r="I28" s="14">
        <f t="shared" ref="I28" si="25">I24+I26+I27</f>
        <v>1686013.12</v>
      </c>
      <c r="J28" s="14">
        <f t="shared" ref="J28:K28" si="26">J24+J26+J27</f>
        <v>1370338.0699999998</v>
      </c>
      <c r="K28" s="14">
        <f t="shared" si="26"/>
        <v>1143076.81</v>
      </c>
      <c r="L28" s="14">
        <f t="shared" ref="L28" si="27">L24+L26+L27</f>
        <v>1225612.8399999999</v>
      </c>
      <c r="M28" s="14">
        <f t="shared" ref="M28:N28" si="28">M24+M26+M27</f>
        <v>1354716.48</v>
      </c>
      <c r="N28" s="14">
        <f t="shared" si="28"/>
        <v>1301258.71</v>
      </c>
      <c r="O28" s="45">
        <f>SUM(D28:M28)</f>
        <v>16143630.1</v>
      </c>
    </row>
    <row r="29" spans="1:24" x14ac:dyDescent="0.25">
      <c r="C29" s="21" t="s">
        <v>21</v>
      </c>
    </row>
    <row r="30" spans="1:24" x14ac:dyDescent="0.25">
      <c r="A30" t="s">
        <v>21</v>
      </c>
      <c r="B30" t="s">
        <v>19</v>
      </c>
      <c r="C30" t="s">
        <v>22</v>
      </c>
      <c r="D30" s="36">
        <v>32927.69</v>
      </c>
      <c r="E30" s="36">
        <v>32910.01</v>
      </c>
      <c r="F30" s="36">
        <v>32553.93</v>
      </c>
      <c r="G30" s="36">
        <v>32963.43</v>
      </c>
      <c r="H30" s="36">
        <v>33533.9</v>
      </c>
      <c r="I30" s="36">
        <v>32816.81</v>
      </c>
      <c r="J30" s="36">
        <v>53080.69</v>
      </c>
      <c r="K30" s="36">
        <v>24354.79</v>
      </c>
      <c r="L30" s="36">
        <v>39000.839999999997</v>
      </c>
      <c r="M30" s="36">
        <v>24473.43</v>
      </c>
      <c r="N30" s="36">
        <v>112308.94</v>
      </c>
      <c r="O30" s="17">
        <f>SUM(D30:N30)</f>
        <v>450924.45999999996</v>
      </c>
    </row>
    <row r="31" spans="1:24" x14ac:dyDescent="0.25">
      <c r="A31" t="s">
        <v>21</v>
      </c>
      <c r="B31" t="s">
        <v>19</v>
      </c>
      <c r="C31" t="s">
        <v>36</v>
      </c>
      <c r="D31" s="36">
        <v>347406.02</v>
      </c>
      <c r="E31" s="36">
        <v>654348.77</v>
      </c>
      <c r="F31" s="36">
        <v>834466.06</v>
      </c>
      <c r="G31" s="36">
        <v>729312.9</v>
      </c>
      <c r="H31" s="36">
        <v>347670.61</v>
      </c>
      <c r="I31" s="36">
        <v>332891.36</v>
      </c>
      <c r="J31" s="36">
        <v>272727.63</v>
      </c>
      <c r="K31" s="36">
        <v>121190.67</v>
      </c>
      <c r="L31" s="36">
        <v>107014.69</v>
      </c>
      <c r="M31" s="36">
        <v>250672.69</v>
      </c>
      <c r="N31" s="36">
        <v>0</v>
      </c>
      <c r="O31" s="17">
        <f>SUM(D31:N31)</f>
        <v>3997701.3999999994</v>
      </c>
      <c r="P31" s="1"/>
      <c r="S31" s="9"/>
    </row>
    <row r="32" spans="1:24" x14ac:dyDescent="0.25">
      <c r="A32" t="s">
        <v>21</v>
      </c>
      <c r="B32" t="s">
        <v>19</v>
      </c>
      <c r="C32" t="s">
        <v>37</v>
      </c>
      <c r="D32" s="36">
        <v>804.64</v>
      </c>
      <c r="E32" s="36">
        <v>995</v>
      </c>
      <c r="F32" s="36">
        <v>849</v>
      </c>
      <c r="G32" s="36">
        <v>0</v>
      </c>
      <c r="H32" s="36">
        <v>1538</v>
      </c>
      <c r="I32" s="36">
        <v>889</v>
      </c>
      <c r="J32" s="36">
        <v>1186</v>
      </c>
      <c r="K32" s="36">
        <v>1840</v>
      </c>
      <c r="L32" s="36">
        <v>0</v>
      </c>
      <c r="M32" s="36">
        <v>4661</v>
      </c>
      <c r="N32" s="36">
        <v>707</v>
      </c>
      <c r="O32" s="17">
        <f>SUM(D32:N32)</f>
        <v>13469.64</v>
      </c>
      <c r="P32" s="1"/>
      <c r="S32" s="9"/>
    </row>
    <row r="33" spans="1:21" x14ac:dyDescent="0.25">
      <c r="A33" t="s">
        <v>21</v>
      </c>
      <c r="B33" t="s">
        <v>19</v>
      </c>
      <c r="C33" t="s">
        <v>38</v>
      </c>
      <c r="D33" s="36">
        <v>209100</v>
      </c>
      <c r="E33" s="36">
        <v>201600</v>
      </c>
      <c r="F33" s="36">
        <v>9000</v>
      </c>
      <c r="G33" s="36">
        <v>100800</v>
      </c>
      <c r="H33" s="36">
        <v>203100</v>
      </c>
      <c r="I33" s="36">
        <v>335400</v>
      </c>
      <c r="J33" s="36">
        <v>0</v>
      </c>
      <c r="K33" s="36">
        <v>251002</v>
      </c>
      <c r="L33" s="36">
        <v>218100</v>
      </c>
      <c r="M33" s="36">
        <v>0</v>
      </c>
      <c r="N33" s="36">
        <v>0</v>
      </c>
      <c r="O33" s="17">
        <f>SUM(D33:N33)</f>
        <v>1528102</v>
      </c>
      <c r="P33" s="1"/>
      <c r="S33" s="9"/>
    </row>
    <row r="34" spans="1:21" x14ac:dyDescent="0.25">
      <c r="A34" t="s">
        <v>21</v>
      </c>
      <c r="B34" t="s">
        <v>19</v>
      </c>
      <c r="C34" t="s">
        <v>39</v>
      </c>
      <c r="D34" s="36">
        <v>232318.91</v>
      </c>
      <c r="E34" s="36">
        <v>63038.32</v>
      </c>
      <c r="F34" s="36">
        <v>41725.379999999997</v>
      </c>
      <c r="G34" s="36">
        <v>52319.56</v>
      </c>
      <c r="H34" s="36">
        <v>3000</v>
      </c>
      <c r="I34" s="36">
        <v>241982.15</v>
      </c>
      <c r="J34" s="36">
        <v>0</v>
      </c>
      <c r="K34" s="36">
        <v>34743.519999999997</v>
      </c>
      <c r="L34" s="36">
        <v>3084.64</v>
      </c>
      <c r="M34" s="36">
        <v>12001</v>
      </c>
      <c r="N34" s="36">
        <v>4609.29</v>
      </c>
      <c r="O34" s="17">
        <f>SUM(D34:N34)</f>
        <v>688822.77</v>
      </c>
      <c r="P34" s="1"/>
      <c r="S34" s="9"/>
    </row>
    <row r="35" spans="1:21" x14ac:dyDescent="0.25">
      <c r="A35" t="s">
        <v>21</v>
      </c>
      <c r="B35" t="s">
        <v>55</v>
      </c>
      <c r="C35" t="s">
        <v>40</v>
      </c>
      <c r="D35" s="36">
        <v>24000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3500000</v>
      </c>
      <c r="M35" s="36">
        <v>0</v>
      </c>
      <c r="N35" s="36">
        <v>0</v>
      </c>
      <c r="O35" s="17">
        <f>SUM(D35:K35)</f>
        <v>24000</v>
      </c>
      <c r="P35" s="1"/>
      <c r="Q35" s="17"/>
    </row>
    <row r="36" spans="1:21" x14ac:dyDescent="0.25">
      <c r="A36" t="s">
        <v>21</v>
      </c>
      <c r="B36" t="s">
        <v>55</v>
      </c>
      <c r="C36" t="s">
        <v>41</v>
      </c>
      <c r="D36" s="36">
        <v>3836.58</v>
      </c>
      <c r="E36" s="36">
        <v>5279.66</v>
      </c>
      <c r="F36" s="36">
        <v>4588.09</v>
      </c>
      <c r="G36" s="36">
        <v>3865.36</v>
      </c>
      <c r="H36" s="36">
        <v>2208.25</v>
      </c>
      <c r="I36" s="36">
        <v>0</v>
      </c>
      <c r="J36" s="36">
        <v>2330.1999999999998</v>
      </c>
      <c r="K36" s="36">
        <v>0</v>
      </c>
      <c r="L36" s="36">
        <v>1572.09</v>
      </c>
      <c r="M36" s="36">
        <v>0</v>
      </c>
      <c r="N36" s="36">
        <v>0</v>
      </c>
      <c r="O36" s="17">
        <f>SUM(D36:N36)</f>
        <v>23680.23</v>
      </c>
      <c r="P36" s="1"/>
      <c r="Q36" s="17"/>
    </row>
    <row r="37" spans="1:21" x14ac:dyDescent="0.25">
      <c r="A37" t="s">
        <v>21</v>
      </c>
      <c r="B37" t="s">
        <v>55</v>
      </c>
      <c r="C37" t="s">
        <v>42</v>
      </c>
      <c r="D37" s="36">
        <v>203840</v>
      </c>
      <c r="E37" s="36">
        <v>646803.9</v>
      </c>
      <c r="F37" s="36">
        <v>867486.22</v>
      </c>
      <c r="G37" s="36">
        <v>640046</v>
      </c>
      <c r="H37" s="36">
        <v>538127.77</v>
      </c>
      <c r="I37" s="36">
        <v>612488.42000000004</v>
      </c>
      <c r="J37" s="36">
        <v>520000</v>
      </c>
      <c r="K37" s="36">
        <v>594017.09</v>
      </c>
      <c r="L37" s="36">
        <v>261149.75</v>
      </c>
      <c r="M37" s="36">
        <v>567400</v>
      </c>
      <c r="N37" s="36">
        <v>769625</v>
      </c>
      <c r="O37" s="17">
        <f>SUM(D37:N37)</f>
        <v>6220984.1500000004</v>
      </c>
      <c r="P37" s="1"/>
      <c r="Q37" s="17"/>
    </row>
    <row r="38" spans="1:21" x14ac:dyDescent="0.25">
      <c r="A38" t="s">
        <v>21</v>
      </c>
      <c r="B38" t="s">
        <v>55</v>
      </c>
      <c r="C38" t="s">
        <v>43</v>
      </c>
      <c r="D38" s="36">
        <v>747057</v>
      </c>
      <c r="E38" s="36">
        <v>734107</v>
      </c>
      <c r="F38" s="36">
        <v>781683</v>
      </c>
      <c r="G38" s="36">
        <v>1644093</v>
      </c>
      <c r="H38" s="36">
        <v>878052</v>
      </c>
      <c r="I38" s="36">
        <v>888052</v>
      </c>
      <c r="J38" s="36">
        <v>899100</v>
      </c>
      <c r="K38" s="36">
        <v>890502</v>
      </c>
      <c r="L38" s="36">
        <v>491821.75</v>
      </c>
      <c r="M38" s="36">
        <v>450100</v>
      </c>
      <c r="N38" s="36">
        <v>289717.5</v>
      </c>
      <c r="O38" s="17">
        <f>SUM(D38:N38)</f>
        <v>8694285.25</v>
      </c>
      <c r="P38" s="1"/>
    </row>
    <row r="39" spans="1:21" x14ac:dyDescent="0.25">
      <c r="A39" t="s">
        <v>21</v>
      </c>
      <c r="B39" t="s">
        <v>55</v>
      </c>
      <c r="C39" t="s">
        <v>44</v>
      </c>
      <c r="D39" s="36">
        <v>2510.1999999999998</v>
      </c>
      <c r="E39" s="36">
        <v>603.70000000000005</v>
      </c>
      <c r="F39" s="36">
        <v>15527</v>
      </c>
      <c r="G39" s="36">
        <v>238.59</v>
      </c>
      <c r="H39" s="36">
        <v>575.30999999999995</v>
      </c>
      <c r="I39" s="36">
        <v>232.96</v>
      </c>
      <c r="J39" s="36">
        <v>119.55</v>
      </c>
      <c r="K39" s="36">
        <v>0</v>
      </c>
      <c r="L39" s="36">
        <v>0</v>
      </c>
      <c r="M39" s="36">
        <v>0</v>
      </c>
      <c r="N39" s="36">
        <v>0</v>
      </c>
      <c r="O39" s="17">
        <f>SUM(D39:N39)</f>
        <v>19807.310000000001</v>
      </c>
      <c r="P39" s="1"/>
    </row>
    <row r="40" spans="1:21" x14ac:dyDescent="0.25">
      <c r="A40" t="s">
        <v>21</v>
      </c>
      <c r="B40" t="s">
        <v>55</v>
      </c>
      <c r="C40" t="s">
        <v>45</v>
      </c>
      <c r="D40" s="36">
        <v>2015</v>
      </c>
      <c r="E40" s="36">
        <v>10605.26</v>
      </c>
      <c r="F40" s="36">
        <v>12180.94</v>
      </c>
      <c r="G40" s="36">
        <v>1485</v>
      </c>
      <c r="H40" s="36">
        <v>14745.14</v>
      </c>
      <c r="I40" s="36">
        <v>101101.69</v>
      </c>
      <c r="J40" s="36">
        <v>30509.22</v>
      </c>
      <c r="K40" s="36">
        <v>70645</v>
      </c>
      <c r="L40" s="36">
        <v>0</v>
      </c>
      <c r="M40" s="36">
        <v>4994</v>
      </c>
      <c r="N40" s="36">
        <v>15396</v>
      </c>
      <c r="O40" s="17">
        <f>SUM(D40:N40)</f>
        <v>263677.25</v>
      </c>
      <c r="P40" s="1"/>
    </row>
    <row r="41" spans="1:21" x14ac:dyDescent="0.25">
      <c r="A41" t="s">
        <v>21</v>
      </c>
      <c r="B41" t="s">
        <v>55</v>
      </c>
      <c r="C41" t="s">
        <v>46</v>
      </c>
      <c r="D41" s="36">
        <v>7602.36</v>
      </c>
      <c r="E41" s="36">
        <v>38391.99</v>
      </c>
      <c r="F41" s="36">
        <v>38964.06</v>
      </c>
      <c r="G41" s="36">
        <v>16853.07</v>
      </c>
      <c r="H41" s="36">
        <v>151883.09</v>
      </c>
      <c r="I41" s="36">
        <v>12963.87</v>
      </c>
      <c r="J41" s="36">
        <v>104769.84</v>
      </c>
      <c r="K41" s="36">
        <v>48655.26</v>
      </c>
      <c r="L41" s="36">
        <v>59232.78</v>
      </c>
      <c r="M41" s="36">
        <v>47459.95</v>
      </c>
      <c r="N41" s="36">
        <v>101275.91</v>
      </c>
      <c r="O41" s="17">
        <f>SUM(D41:N41)</f>
        <v>628052.18000000005</v>
      </c>
      <c r="P41" s="1"/>
      <c r="U41" s="9"/>
    </row>
    <row r="42" spans="1:21" x14ac:dyDescent="0.25">
      <c r="A42" t="s">
        <v>21</v>
      </c>
      <c r="B42" t="s">
        <v>55</v>
      </c>
      <c r="C42" t="s">
        <v>47</v>
      </c>
      <c r="D42" s="36">
        <v>70000</v>
      </c>
      <c r="E42" s="36">
        <v>70000</v>
      </c>
      <c r="F42" s="36">
        <v>70000</v>
      </c>
      <c r="G42" s="36">
        <v>70000</v>
      </c>
      <c r="H42" s="36">
        <v>40000</v>
      </c>
      <c r="I42" s="36">
        <v>70000</v>
      </c>
      <c r="J42" s="36">
        <v>0</v>
      </c>
      <c r="K42" s="36">
        <v>140000</v>
      </c>
      <c r="L42" s="36">
        <v>30000</v>
      </c>
      <c r="M42" s="36">
        <v>0</v>
      </c>
      <c r="N42" s="36">
        <v>8667</v>
      </c>
      <c r="O42" s="17">
        <f>SUM(D42:N42)</f>
        <v>568667</v>
      </c>
      <c r="P42" s="1"/>
      <c r="U42" s="9"/>
    </row>
    <row r="43" spans="1:21" x14ac:dyDescent="0.25">
      <c r="A43" t="s">
        <v>21</v>
      </c>
      <c r="B43" t="s">
        <v>55</v>
      </c>
      <c r="C43" t="s">
        <v>48</v>
      </c>
      <c r="D43" s="36">
        <v>17400</v>
      </c>
      <c r="E43" s="36">
        <v>4200</v>
      </c>
      <c r="F43" s="36">
        <v>15022</v>
      </c>
      <c r="G43" s="36">
        <v>5077</v>
      </c>
      <c r="H43" s="36">
        <v>17200</v>
      </c>
      <c r="I43" s="36">
        <v>4200</v>
      </c>
      <c r="J43" s="36">
        <v>9892.77</v>
      </c>
      <c r="K43" s="36">
        <v>8400</v>
      </c>
      <c r="L43" s="36">
        <v>5762.84</v>
      </c>
      <c r="M43" s="36">
        <v>0</v>
      </c>
      <c r="N43" s="36">
        <v>1178.83</v>
      </c>
      <c r="O43" s="17">
        <f>SUM(D43:N43)</f>
        <v>88333.440000000002</v>
      </c>
      <c r="P43" s="1"/>
      <c r="U43" s="9"/>
    </row>
    <row r="44" spans="1:21" x14ac:dyDescent="0.25">
      <c r="A44" t="s">
        <v>21</v>
      </c>
      <c r="B44" t="s">
        <v>55</v>
      </c>
      <c r="C44" t="s">
        <v>56</v>
      </c>
      <c r="D44" s="36">
        <v>24277.75</v>
      </c>
      <c r="E44" s="36">
        <v>650</v>
      </c>
      <c r="F44" s="36">
        <v>25998.61</v>
      </c>
      <c r="G44" s="36">
        <v>14090</v>
      </c>
      <c r="H44" s="36">
        <v>14090</v>
      </c>
      <c r="I44" s="36">
        <v>13440</v>
      </c>
      <c r="J44" s="36">
        <v>14090</v>
      </c>
      <c r="K44" s="36">
        <v>17902.400000000001</v>
      </c>
      <c r="L44" s="36">
        <v>11424</v>
      </c>
      <c r="M44" s="36">
        <v>11424</v>
      </c>
      <c r="N44" s="36">
        <v>12357.98</v>
      </c>
      <c r="O44" s="17">
        <f>SUM(D44:N44)</f>
        <v>159744.74000000002</v>
      </c>
      <c r="P44" s="1"/>
      <c r="U44" s="9"/>
    </row>
    <row r="45" spans="1:21" x14ac:dyDescent="0.25">
      <c r="A45" t="s">
        <v>21</v>
      </c>
      <c r="B45" t="s">
        <v>55</v>
      </c>
      <c r="C45" t="s">
        <v>49</v>
      </c>
      <c r="D45" s="36">
        <v>15491.96</v>
      </c>
      <c r="E45" s="36">
        <v>3326.76</v>
      </c>
      <c r="F45" s="36">
        <v>3208.13</v>
      </c>
      <c r="G45" s="36">
        <v>7983.17</v>
      </c>
      <c r="H45" s="36">
        <v>7029</v>
      </c>
      <c r="I45" s="36">
        <v>5387.26</v>
      </c>
      <c r="J45" s="36">
        <v>11880.78</v>
      </c>
      <c r="K45" s="36">
        <v>15156.47</v>
      </c>
      <c r="L45" s="36">
        <v>0</v>
      </c>
      <c r="M45" s="36">
        <v>1150</v>
      </c>
      <c r="N45" s="36">
        <v>2520</v>
      </c>
      <c r="O45" s="17">
        <f>SUM(D45:N45)</f>
        <v>73133.53</v>
      </c>
      <c r="P45" s="1"/>
      <c r="U45" s="9"/>
    </row>
    <row r="46" spans="1:21" x14ac:dyDescent="0.25">
      <c r="P46" s="1"/>
      <c r="U46" s="9"/>
    </row>
    <row r="47" spans="1:21" x14ac:dyDescent="0.25">
      <c r="D47" s="14">
        <f t="shared" ref="D47:J47" si="29">SUM(D30:D45)</f>
        <v>1940588.11</v>
      </c>
      <c r="E47" s="14">
        <f t="shared" si="29"/>
        <v>2466860.37</v>
      </c>
      <c r="F47" s="14">
        <f t="shared" si="29"/>
        <v>2753252.42</v>
      </c>
      <c r="G47" s="14">
        <f t="shared" si="29"/>
        <v>3319127.0799999996</v>
      </c>
      <c r="H47" s="14">
        <f t="shared" si="29"/>
        <v>2252753.0699999998</v>
      </c>
      <c r="I47" s="14">
        <f t="shared" si="29"/>
        <v>2651845.52</v>
      </c>
      <c r="J47" s="14">
        <f t="shared" si="29"/>
        <v>1919686.6800000002</v>
      </c>
      <c r="K47" s="14">
        <f t="shared" ref="K47" si="30">SUM(K30:K45)</f>
        <v>2218409.2000000002</v>
      </c>
      <c r="L47" s="14">
        <f t="shared" ref="L47" si="31">SUM(L30:L45)</f>
        <v>4728163.38</v>
      </c>
      <c r="M47" s="14">
        <f t="shared" ref="M47:N47" si="32">SUM(M30:M45)</f>
        <v>1374336.07</v>
      </c>
      <c r="N47" s="14">
        <f t="shared" si="32"/>
        <v>1318363.45</v>
      </c>
      <c r="O47" s="17">
        <f>SUM(D47:M47)</f>
        <v>25625021.899999999</v>
      </c>
      <c r="P47" s="1"/>
      <c r="U47" s="9"/>
    </row>
    <row r="48" spans="1:21" x14ac:dyDescent="0.25">
      <c r="A48" s="2" t="s">
        <v>24</v>
      </c>
      <c r="C48" t="s">
        <v>23</v>
      </c>
      <c r="D48" s="14">
        <f t="shared" ref="D48:J48" si="33">+D28-D47</f>
        <v>190343.47999999975</v>
      </c>
      <c r="E48" s="14">
        <f t="shared" si="33"/>
        <v>-863234.64000000153</v>
      </c>
      <c r="F48" s="14">
        <f t="shared" si="33"/>
        <v>-849371.36999999988</v>
      </c>
      <c r="G48" s="14">
        <f t="shared" si="33"/>
        <v>-1507940.7199999997</v>
      </c>
      <c r="H48" s="14">
        <f t="shared" si="33"/>
        <v>-338505.01999999979</v>
      </c>
      <c r="I48" s="14">
        <f t="shared" si="33"/>
        <v>-965832.39999999991</v>
      </c>
      <c r="J48" s="14">
        <f t="shared" si="33"/>
        <v>-549348.61000000034</v>
      </c>
      <c r="K48" s="14">
        <f t="shared" ref="K48" si="34">+K28-K47</f>
        <v>-1075332.3900000001</v>
      </c>
      <c r="L48" s="14">
        <f t="shared" ref="L48" si="35">+L28-L47</f>
        <v>-3502550.54</v>
      </c>
      <c r="M48" s="14">
        <f t="shared" ref="M48:N48" si="36">+M28-M47</f>
        <v>-19619.590000000084</v>
      </c>
      <c r="N48" s="14">
        <f t="shared" si="36"/>
        <v>-17104.739999999991</v>
      </c>
      <c r="O48" s="17">
        <f>SUM(D48:M48)</f>
        <v>-9481391.8000000007</v>
      </c>
      <c r="P48" s="1"/>
      <c r="U48" s="9"/>
    </row>
    <row r="49" spans="1:21" x14ac:dyDescent="0.25">
      <c r="A49" s="2"/>
      <c r="E49" s="20"/>
      <c r="P49" s="1"/>
      <c r="R49" s="17"/>
      <c r="U49" s="9"/>
    </row>
    <row r="50" spans="1:21" x14ac:dyDescent="0.25">
      <c r="A50" t="s">
        <v>24</v>
      </c>
      <c r="B50" t="s">
        <v>25</v>
      </c>
      <c r="C50" t="s">
        <v>27</v>
      </c>
      <c r="D50" s="20">
        <v>1124340.6599999999</v>
      </c>
      <c r="E50" s="20">
        <v>1124340.6599999999</v>
      </c>
      <c r="F50" s="20">
        <v>1124340.6599999999</v>
      </c>
      <c r="G50" s="28">
        <v>1127869.48</v>
      </c>
      <c r="H50" s="20">
        <v>1127869.48</v>
      </c>
      <c r="I50" s="20">
        <v>1127869.48</v>
      </c>
      <c r="J50" s="20">
        <v>1127869.48</v>
      </c>
      <c r="K50" s="20">
        <v>1127869.48</v>
      </c>
      <c r="L50" s="20">
        <v>1127869.48</v>
      </c>
      <c r="M50" s="20">
        <v>1127869.48</v>
      </c>
      <c r="N50" s="20">
        <v>1134369.48</v>
      </c>
      <c r="P50" s="1"/>
      <c r="U50" s="9"/>
    </row>
    <row r="51" spans="1:21" x14ac:dyDescent="0.25">
      <c r="A51" t="s">
        <v>24</v>
      </c>
      <c r="B51" t="s">
        <v>25</v>
      </c>
      <c r="C51" t="s">
        <v>28</v>
      </c>
      <c r="D51" s="20">
        <v>2557255.29</v>
      </c>
      <c r="E51" s="17">
        <v>2112286.33</v>
      </c>
      <c r="F51" s="17">
        <v>2027601.3299999998</v>
      </c>
      <c r="G51" s="29">
        <v>2415319.39</v>
      </c>
      <c r="H51" s="17">
        <v>2830211.92</v>
      </c>
      <c r="I51" s="17">
        <v>2183371.67</v>
      </c>
      <c r="J51" s="17">
        <v>2112256.4299999997</v>
      </c>
      <c r="K51" s="17">
        <v>1774462.52</v>
      </c>
      <c r="L51" s="17">
        <v>1659833.9500000002</v>
      </c>
      <c r="M51" s="17">
        <v>1961004.79</v>
      </c>
      <c r="N51" s="17">
        <v>2295807.81</v>
      </c>
      <c r="P51" s="1"/>
      <c r="U51" s="9"/>
    </row>
    <row r="52" spans="1:21" x14ac:dyDescent="0.25">
      <c r="A52" t="s">
        <v>24</v>
      </c>
      <c r="B52" t="s">
        <v>25</v>
      </c>
      <c r="C52" t="s">
        <v>69</v>
      </c>
      <c r="D52" s="20">
        <v>1953079.54</v>
      </c>
      <c r="E52" s="17">
        <v>2244565.67</v>
      </c>
      <c r="F52" s="17">
        <v>2633159.0300000003</v>
      </c>
      <c r="G52" s="29">
        <v>2234139.2999999998</v>
      </c>
      <c r="H52" s="17">
        <v>2116096.5499999998</v>
      </c>
      <c r="I52" s="17">
        <v>2326597.2000000002</v>
      </c>
      <c r="J52" s="17">
        <v>1667272.9300000002</v>
      </c>
      <c r="K52" s="17">
        <v>1722396.43</v>
      </c>
      <c r="L52" s="17">
        <v>1328819.7</v>
      </c>
      <c r="M52" s="17">
        <v>1791540.85</v>
      </c>
      <c r="N52" s="17">
        <v>2075719.5699999998</v>
      </c>
      <c r="P52" s="1"/>
      <c r="U52" s="9"/>
    </row>
    <row r="53" spans="1:21" x14ac:dyDescent="0.25">
      <c r="A53" t="s">
        <v>24</v>
      </c>
      <c r="B53" t="s">
        <v>25</v>
      </c>
      <c r="C53" t="s">
        <v>29</v>
      </c>
      <c r="D53" s="20">
        <v>49884757.359999999</v>
      </c>
      <c r="E53" s="17">
        <v>49319355.049999997</v>
      </c>
      <c r="F53" s="17">
        <v>51412237.560000002</v>
      </c>
      <c r="G53" s="29">
        <v>50676579.18</v>
      </c>
      <c r="H53" s="17">
        <v>49291486.630000003</v>
      </c>
      <c r="I53" s="17">
        <v>50320311.390000001</v>
      </c>
      <c r="J53" s="17">
        <v>49709918.68</v>
      </c>
      <c r="K53" s="17">
        <v>48739412.950000003</v>
      </c>
      <c r="L53" s="17">
        <v>45355988.189999998</v>
      </c>
      <c r="M53" s="17">
        <v>43161007.880000003</v>
      </c>
      <c r="N53" s="17">
        <v>42899015.390000001</v>
      </c>
      <c r="P53" s="1"/>
      <c r="U53" s="9"/>
    </row>
    <row r="54" spans="1:21" x14ac:dyDescent="0.25">
      <c r="A54" t="s">
        <v>24</v>
      </c>
      <c r="B54" t="s">
        <v>25</v>
      </c>
      <c r="C54" t="s">
        <v>30</v>
      </c>
      <c r="D54" s="20">
        <v>180000</v>
      </c>
      <c r="E54" s="17">
        <v>180000</v>
      </c>
      <c r="F54" s="17">
        <v>180000</v>
      </c>
      <c r="G54" s="29">
        <v>180000</v>
      </c>
      <c r="H54" s="17">
        <v>180000</v>
      </c>
      <c r="I54" s="17">
        <v>180000</v>
      </c>
      <c r="J54" s="17">
        <v>180000</v>
      </c>
      <c r="K54" s="17">
        <v>180000</v>
      </c>
      <c r="L54" s="17">
        <v>180000</v>
      </c>
      <c r="M54" s="17">
        <v>180000</v>
      </c>
      <c r="N54" s="17">
        <v>180000</v>
      </c>
      <c r="P54" s="1"/>
    </row>
    <row r="55" spans="1:21" x14ac:dyDescent="0.25">
      <c r="A55" t="s">
        <v>24</v>
      </c>
      <c r="B55" t="s">
        <v>25</v>
      </c>
      <c r="C55" t="s">
        <v>31</v>
      </c>
      <c r="D55" s="20">
        <v>4695750.93</v>
      </c>
      <c r="E55" s="17">
        <v>4781235.58</v>
      </c>
      <c r="F55" s="17">
        <v>1425457.83</v>
      </c>
      <c r="G55" s="29">
        <v>1425658.37</v>
      </c>
      <c r="H55" s="17">
        <v>1419480.13</v>
      </c>
      <c r="I55" s="17">
        <v>1474044.71</v>
      </c>
      <c r="J55" s="17">
        <v>1484259.99</v>
      </c>
      <c r="K55" s="17">
        <v>1544472.33</v>
      </c>
      <c r="L55" s="17">
        <v>1583082.1</v>
      </c>
      <c r="M55" s="17">
        <v>1671697.51</v>
      </c>
      <c r="N55" s="17">
        <v>1700356.86</v>
      </c>
      <c r="P55" s="1"/>
    </row>
    <row r="56" spans="1:21" x14ac:dyDescent="0.25">
      <c r="A56" t="s">
        <v>24</v>
      </c>
      <c r="B56" t="s">
        <v>25</v>
      </c>
      <c r="C56" t="s">
        <v>70</v>
      </c>
      <c r="D56" s="20">
        <v>6060796.0300000003</v>
      </c>
      <c r="E56" s="20">
        <v>6060796</v>
      </c>
      <c r="F56" s="20">
        <v>6060796.0300000003</v>
      </c>
      <c r="G56" s="28">
        <v>6060796</v>
      </c>
      <c r="H56" s="20">
        <v>6100676.0300000003</v>
      </c>
      <c r="I56" s="20">
        <v>4105719.03</v>
      </c>
      <c r="J56" s="20">
        <v>4086466.8</v>
      </c>
      <c r="K56" s="20">
        <v>4197827.129999999</v>
      </c>
      <c r="L56" s="20">
        <v>4201350.129999999</v>
      </c>
      <c r="M56" s="20">
        <v>4275692.129999999</v>
      </c>
      <c r="N56" s="20">
        <v>4314196.59</v>
      </c>
      <c r="P56" s="1"/>
    </row>
    <row r="57" spans="1:21" x14ac:dyDescent="0.25">
      <c r="A57" t="s">
        <v>24</v>
      </c>
      <c r="B57" t="s">
        <v>25</v>
      </c>
      <c r="C57" t="s">
        <v>50</v>
      </c>
      <c r="D57" s="20">
        <v>890102</v>
      </c>
      <c r="E57" s="20">
        <v>890102</v>
      </c>
      <c r="F57" s="20">
        <v>890102</v>
      </c>
      <c r="G57" s="28">
        <v>890102</v>
      </c>
      <c r="H57" s="20">
        <v>890102</v>
      </c>
      <c r="I57" s="20">
        <v>890102</v>
      </c>
      <c r="J57" s="20">
        <v>890102</v>
      </c>
      <c r="K57" s="20">
        <v>890102</v>
      </c>
      <c r="L57" s="20">
        <v>890102</v>
      </c>
      <c r="M57" s="20">
        <v>890102</v>
      </c>
      <c r="N57" s="20">
        <v>890102</v>
      </c>
      <c r="P57" s="1"/>
    </row>
    <row r="58" spans="1:21" x14ac:dyDescent="0.25">
      <c r="C58" t="s">
        <v>64</v>
      </c>
      <c r="D58" s="14">
        <f t="shared" ref="D58:J58" si="37">SUM(D50:D57)</f>
        <v>67346081.810000002</v>
      </c>
      <c r="E58" s="14">
        <f t="shared" si="37"/>
        <v>66712681.289999992</v>
      </c>
      <c r="F58" s="14">
        <f t="shared" si="37"/>
        <v>65753694.439999998</v>
      </c>
      <c r="G58" s="30">
        <f t="shared" si="37"/>
        <v>65010463.719999999</v>
      </c>
      <c r="H58" s="14">
        <f t="shared" si="37"/>
        <v>63955922.740000002</v>
      </c>
      <c r="I58" s="14">
        <f t="shared" si="37"/>
        <v>62608015.480000004</v>
      </c>
      <c r="J58" s="14">
        <f t="shared" si="37"/>
        <v>61258146.309999995</v>
      </c>
      <c r="K58" s="14">
        <f>SUM(K50:K57)</f>
        <v>60176542.840000004</v>
      </c>
      <c r="L58" s="14">
        <f>SUM(L50:L57)</f>
        <v>56327045.549999997</v>
      </c>
      <c r="M58" s="14">
        <f>SUM(M50:M57)</f>
        <v>55058914.640000001</v>
      </c>
      <c r="N58" s="14">
        <f>SUM(N50:N57)</f>
        <v>55489567.700000003</v>
      </c>
      <c r="O58" s="14"/>
      <c r="P58" s="1"/>
    </row>
    <row r="59" spans="1:21" x14ac:dyDescent="0.25">
      <c r="G59" s="29"/>
      <c r="P59" s="1"/>
    </row>
    <row r="60" spans="1:21" x14ac:dyDescent="0.25">
      <c r="A60" t="s">
        <v>24</v>
      </c>
      <c r="B60" t="s">
        <v>26</v>
      </c>
      <c r="C60" t="s">
        <v>32</v>
      </c>
      <c r="D60" s="20">
        <v>2145171.08</v>
      </c>
      <c r="E60" s="17">
        <v>1831159.38</v>
      </c>
      <c r="F60" s="17">
        <v>1538970.28</v>
      </c>
      <c r="G60" s="29">
        <v>1624370.9</v>
      </c>
      <c r="H60" s="17">
        <v>2176136.0299999998</v>
      </c>
      <c r="I60" s="17">
        <v>1494467.43</v>
      </c>
      <c r="J60" s="17">
        <v>1522071.9</v>
      </c>
      <c r="K60" s="17">
        <v>1170161.8600000001</v>
      </c>
      <c r="L60" s="17">
        <v>1152978.1599999999</v>
      </c>
      <c r="M60" s="17">
        <v>1062191.74</v>
      </c>
      <c r="N60" s="17">
        <v>1456808.59</v>
      </c>
      <c r="P60" s="1"/>
    </row>
    <row r="61" spans="1:21" x14ac:dyDescent="0.25">
      <c r="A61" t="s">
        <v>24</v>
      </c>
      <c r="B61" t="s">
        <v>26</v>
      </c>
      <c r="C61" t="s">
        <v>33</v>
      </c>
      <c r="D61" s="20">
        <v>144916</v>
      </c>
      <c r="E61" s="17">
        <v>161858</v>
      </c>
      <c r="F61" s="17">
        <v>156110.59</v>
      </c>
      <c r="G61" s="29">
        <v>171884.39</v>
      </c>
      <c r="H61" s="17">
        <v>139785.64000000001</v>
      </c>
      <c r="I61" s="17">
        <v>123425.47</v>
      </c>
      <c r="J61" s="17">
        <v>90446.47</v>
      </c>
      <c r="K61" s="46">
        <v>99609.57</v>
      </c>
      <c r="L61" s="46">
        <v>1294963.3999999999</v>
      </c>
      <c r="M61" s="46">
        <v>115567.6</v>
      </c>
      <c r="N61" s="46">
        <v>137591.1</v>
      </c>
      <c r="P61" s="1"/>
    </row>
    <row r="62" spans="1:21" x14ac:dyDescent="0.25">
      <c r="A62" t="s">
        <v>24</v>
      </c>
      <c r="B62" t="s">
        <v>26</v>
      </c>
      <c r="C62" t="s">
        <v>34</v>
      </c>
      <c r="D62" s="17">
        <v>1210481.99</v>
      </c>
      <c r="E62" s="17">
        <v>1733764.07</v>
      </c>
      <c r="F62" s="17">
        <v>1924607.95</v>
      </c>
      <c r="G62" s="29">
        <v>1597593.28</v>
      </c>
      <c r="H62" s="17">
        <v>1359196.91</v>
      </c>
      <c r="I62" s="17">
        <v>1676636.17</v>
      </c>
      <c r="J62" s="17">
        <v>841870.44</v>
      </c>
      <c r="K62" s="17">
        <v>1204905.26</v>
      </c>
      <c r="L62" s="17">
        <v>837942.38</v>
      </c>
      <c r="M62" s="17">
        <v>1017150.48</v>
      </c>
      <c r="N62" s="17">
        <v>1136628.47</v>
      </c>
      <c r="P62" s="1"/>
    </row>
    <row r="63" spans="1:21" x14ac:dyDescent="0.25">
      <c r="A63" t="s">
        <v>24</v>
      </c>
      <c r="B63" t="s">
        <v>26</v>
      </c>
      <c r="C63" t="s">
        <v>35</v>
      </c>
      <c r="D63" s="17">
        <v>1771891.64</v>
      </c>
      <c r="E63" s="17">
        <v>1775513.4</v>
      </c>
      <c r="F63" s="17">
        <v>1772990.4</v>
      </c>
      <c r="G63" s="29">
        <v>2763540.68</v>
      </c>
      <c r="H63" s="17">
        <v>1766234.69</v>
      </c>
      <c r="I63" s="17">
        <v>1764749.5999999999</v>
      </c>
      <c r="J63" s="17">
        <v>1804368.64</v>
      </c>
      <c r="K63" s="17">
        <v>1777809.64</v>
      </c>
      <c r="L63" s="17">
        <v>619655.64</v>
      </c>
      <c r="M63" s="17">
        <v>462118.64</v>
      </c>
      <c r="N63" s="17">
        <v>373758</v>
      </c>
      <c r="P63" s="1"/>
    </row>
    <row r="64" spans="1:21" x14ac:dyDescent="0.25">
      <c r="D64" s="14"/>
      <c r="E64" s="14"/>
      <c r="F64" s="14"/>
      <c r="G64" s="30"/>
      <c r="H64" s="14"/>
      <c r="I64" s="14"/>
      <c r="J64" s="14"/>
      <c r="K64" s="14"/>
      <c r="L64" s="14"/>
      <c r="M64" s="14"/>
      <c r="N64" s="14"/>
      <c r="P64" s="35"/>
    </row>
    <row r="65" spans="3:20" x14ac:dyDescent="0.25">
      <c r="C65" t="s">
        <v>63</v>
      </c>
      <c r="D65" s="14">
        <f>SUM(D59:D63)</f>
        <v>5272460.71</v>
      </c>
      <c r="E65" s="14">
        <f t="shared" ref="E65:K65" si="38">SUM(E60:E63)</f>
        <v>5502294.8499999996</v>
      </c>
      <c r="F65" s="14">
        <f t="shared" si="38"/>
        <v>5392679.2200000007</v>
      </c>
      <c r="G65" s="14">
        <f t="shared" si="38"/>
        <v>6157389.25</v>
      </c>
      <c r="H65" s="14">
        <f t="shared" si="38"/>
        <v>5441353.2699999996</v>
      </c>
      <c r="I65" s="14">
        <f t="shared" si="38"/>
        <v>5059278.67</v>
      </c>
      <c r="J65" s="14">
        <f t="shared" si="38"/>
        <v>4258757.4499999993</v>
      </c>
      <c r="K65" s="14">
        <f t="shared" si="38"/>
        <v>4252486.33</v>
      </c>
      <c r="L65" s="14">
        <f t="shared" ref="L65" si="39">SUM(L60:L63)</f>
        <v>3905539.5799999996</v>
      </c>
      <c r="M65" s="14">
        <f t="shared" ref="M65:N65" si="40">SUM(M60:M63)</f>
        <v>2657028.4600000004</v>
      </c>
      <c r="N65" s="14">
        <f t="shared" si="40"/>
        <v>3104786.16</v>
      </c>
      <c r="O65" s="14"/>
      <c r="P65" s="7"/>
      <c r="Q65" s="2"/>
    </row>
    <row r="66" spans="3:20" x14ac:dyDescent="0.25">
      <c r="C66" t="s">
        <v>62</v>
      </c>
      <c r="D66" s="14">
        <f>+D58-D65</f>
        <v>62073621.100000001</v>
      </c>
      <c r="E66" s="14">
        <f t="shared" ref="E66:J66" si="41">+E58-E65</f>
        <v>61210386.43999999</v>
      </c>
      <c r="F66" s="14">
        <f t="shared" si="41"/>
        <v>60361015.219999999</v>
      </c>
      <c r="G66" s="14">
        <f t="shared" si="41"/>
        <v>58853074.469999999</v>
      </c>
      <c r="H66" s="14">
        <f t="shared" si="41"/>
        <v>58514569.469999999</v>
      </c>
      <c r="I66" s="14">
        <f t="shared" si="41"/>
        <v>57548736.810000002</v>
      </c>
      <c r="J66" s="14">
        <f t="shared" si="41"/>
        <v>56999388.859999999</v>
      </c>
      <c r="K66" s="14">
        <f>+K58-K65</f>
        <v>55924056.510000005</v>
      </c>
      <c r="L66" s="14">
        <f>+L58-L65</f>
        <v>52421505.969999999</v>
      </c>
      <c r="M66" s="14">
        <f>+M58-M65</f>
        <v>52401886.18</v>
      </c>
      <c r="N66" s="14">
        <f>+N58-N65</f>
        <v>52384781.540000007</v>
      </c>
      <c r="P66" s="1"/>
    </row>
    <row r="67" spans="3:20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P67" s="1"/>
      <c r="T67" s="1"/>
    </row>
    <row r="68" spans="3:20" x14ac:dyDescent="0.25">
      <c r="C68" t="s">
        <v>60</v>
      </c>
      <c r="D68" s="20">
        <f>59567318+2315959.77</f>
        <v>61883277.770000003</v>
      </c>
      <c r="E68" s="20">
        <f>+D71</f>
        <v>62073621.25</v>
      </c>
      <c r="F68" s="20">
        <f t="shared" ref="F68:J68" si="42">+E71</f>
        <v>61210386.609999999</v>
      </c>
      <c r="G68" s="20">
        <f t="shared" si="42"/>
        <v>60361015.240000002</v>
      </c>
      <c r="H68" s="20">
        <f>+G71</f>
        <v>58853074.520000003</v>
      </c>
      <c r="I68" s="20">
        <f t="shared" si="42"/>
        <v>58514569.5</v>
      </c>
      <c r="J68" s="20">
        <f t="shared" si="42"/>
        <v>57548737.100000001</v>
      </c>
      <c r="K68" s="20">
        <f>+J71</f>
        <v>56999388.490000002</v>
      </c>
      <c r="L68" s="20">
        <f>K71</f>
        <v>55924056.100000001</v>
      </c>
      <c r="M68" s="20">
        <f>L71</f>
        <v>52421505.560000002</v>
      </c>
      <c r="N68" s="20">
        <f>M71</f>
        <v>52401885.969999999</v>
      </c>
      <c r="P68" s="1" t="s">
        <v>73</v>
      </c>
    </row>
    <row r="69" spans="3:20" x14ac:dyDescent="0.25">
      <c r="C69" t="s">
        <v>59</v>
      </c>
      <c r="D69" s="17">
        <f>+D48</f>
        <v>190343.47999999975</v>
      </c>
      <c r="E69" s="17">
        <f t="shared" ref="E69:K69" si="43">+E48</f>
        <v>-863234.64000000153</v>
      </c>
      <c r="F69" s="17">
        <f t="shared" si="43"/>
        <v>-849371.36999999988</v>
      </c>
      <c r="G69" s="17">
        <f t="shared" si="43"/>
        <v>-1507940.7199999997</v>
      </c>
      <c r="H69" s="17">
        <f t="shared" si="43"/>
        <v>-338505.01999999979</v>
      </c>
      <c r="I69" s="17">
        <f t="shared" si="43"/>
        <v>-965832.39999999991</v>
      </c>
      <c r="J69" s="17">
        <f>+J48</f>
        <v>-549348.61000000034</v>
      </c>
      <c r="K69" s="17">
        <f t="shared" si="43"/>
        <v>-1075332.3900000001</v>
      </c>
      <c r="L69" s="17">
        <f>+L48</f>
        <v>-3502550.54</v>
      </c>
      <c r="M69" s="17">
        <f>+M48</f>
        <v>-19619.590000000084</v>
      </c>
      <c r="N69" s="17">
        <f>+N48</f>
        <v>-17104.739999999991</v>
      </c>
    </row>
    <row r="70" spans="3:20" x14ac:dyDescent="0.25">
      <c r="T70" s="1"/>
    </row>
    <row r="71" spans="3:20" x14ac:dyDescent="0.25">
      <c r="C71" s="2" t="s">
        <v>61</v>
      </c>
      <c r="D71" s="14">
        <f>SUM(D68:D70)</f>
        <v>62073621.25</v>
      </c>
      <c r="E71" s="14">
        <f>SUM(E68:E70)</f>
        <v>61210386.609999999</v>
      </c>
      <c r="F71" s="14">
        <f t="shared" ref="F71:K71" si="44">SUM(F68:F70)</f>
        <v>60361015.240000002</v>
      </c>
      <c r="G71" s="14">
        <f t="shared" si="44"/>
        <v>58853074.520000003</v>
      </c>
      <c r="H71" s="14">
        <f t="shared" si="44"/>
        <v>58514569.5</v>
      </c>
      <c r="I71" s="14">
        <f t="shared" si="44"/>
        <v>57548737.100000001</v>
      </c>
      <c r="J71" s="14">
        <f t="shared" si="44"/>
        <v>56999388.490000002</v>
      </c>
      <c r="K71" s="14">
        <f t="shared" si="44"/>
        <v>55924056.100000001</v>
      </c>
      <c r="L71" s="14">
        <f>SUM(L68:L70)</f>
        <v>52421505.560000002</v>
      </c>
      <c r="M71" s="14">
        <f>SUM(M68:M70)</f>
        <v>52401885.969999999</v>
      </c>
      <c r="N71" s="14">
        <f>SUM(N68:N70)</f>
        <v>52384781.229999997</v>
      </c>
    </row>
    <row r="73" spans="3:20" x14ac:dyDescent="0.25">
      <c r="C73" t="s">
        <v>65</v>
      </c>
      <c r="D73" s="17">
        <f>+D66-D71</f>
        <v>-0.14999999850988388</v>
      </c>
      <c r="E73" s="17">
        <f t="shared" ref="E73:I73" si="45">+E66-E71</f>
        <v>-0.17000000923871994</v>
      </c>
      <c r="F73" s="46">
        <f t="shared" si="45"/>
        <v>-2.0000003278255463E-2</v>
      </c>
      <c r="G73" s="46">
        <f t="shared" si="45"/>
        <v>-5.0000004470348358E-2</v>
      </c>
      <c r="H73" s="46">
        <f t="shared" si="45"/>
        <v>-3.0000001192092896E-2</v>
      </c>
      <c r="I73" s="46">
        <f t="shared" si="45"/>
        <v>-0.28999999910593033</v>
      </c>
      <c r="J73" s="46">
        <f>+J66-J71</f>
        <v>0.36999999731779099</v>
      </c>
      <c r="K73" s="46">
        <f>+K66-K71</f>
        <v>0.41000000387430191</v>
      </c>
      <c r="L73" s="46">
        <f>+L66-L71</f>
        <v>0.40999999642372131</v>
      </c>
      <c r="M73" s="46">
        <f>+M66-M71</f>
        <v>0.21000000089406967</v>
      </c>
      <c r="N73" s="46">
        <f>+N66-N71</f>
        <v>0.31000000983476639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RamXcodeSystem</cp:lastModifiedBy>
  <dcterms:created xsi:type="dcterms:W3CDTF">2021-07-06T09:35:47Z</dcterms:created>
  <dcterms:modified xsi:type="dcterms:W3CDTF">2022-03-10T07:57:09Z</dcterms:modified>
</cp:coreProperties>
</file>