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Z:\client\DATAS\ZOMAR TECHNOLOGIES PVT LTD\GST\Accounts\FY-2021-22\"/>
    </mc:Choice>
  </mc:AlternateContent>
  <xr:revisionPtr revIDLastSave="0" documentId="13_ncr:1_{FCC9B3E0-A5D7-425A-B2CC-0E7E722AE34A}" xr6:coauthVersionLast="47" xr6:coauthVersionMax="47" xr10:uidLastSave="{00000000-0000-0000-0000-000000000000}"/>
  <bookViews>
    <workbookView xWindow="-120" yWindow="-120" windowWidth="20730" windowHeight="11310" firstSheet="1" activeTab="2" xr2:uid="{00000000-000D-0000-FFFF-FFFF00000000}"/>
  </bookViews>
  <sheets>
    <sheet name="Notes" sheetId="9" state="hidden" r:id="rId1"/>
    <sheet name="BS" sheetId="2" r:id="rId2"/>
    <sheet name="P&amp;L" sheetId="4" r:id="rId3"/>
    <sheet name="Trial Balance" sheetId="12" r:id="rId4"/>
  </sheets>
  <externalReferences>
    <externalReference r:id="rId5"/>
  </externalReferences>
  <definedNames>
    <definedName name="\p">'[1]CMA DATA'!#REF!</definedName>
    <definedName name="\q">'[1]CMA DATA'!#REF!</definedName>
    <definedName name="\s">'[1]CMA DATA'!#REF!</definedName>
    <definedName name="_xlnm._FilterDatabase" localSheetId="3" hidden="1">'Trial Balance'!$A$11:$E$190</definedName>
    <definedName name="G">'[1]CMA DATA'!#REF!</definedName>
    <definedName name="_xlnm.Print_Area" localSheetId="2">'P&amp;L'!$B$2:$E$48</definedName>
    <definedName name="_xlnm.Print_Titles" localSheetId="0">Notes!$1:$2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2" l="1"/>
  <c r="D38" i="2"/>
  <c r="D36" i="2"/>
  <c r="D10" i="4"/>
  <c r="D19" i="2"/>
  <c r="D16" i="4"/>
  <c r="D17" i="4"/>
  <c r="D37" i="2"/>
  <c r="D35" i="2"/>
  <c r="D14" i="2"/>
  <c r="D40" i="2" l="1"/>
  <c r="D28" i="2" l="1"/>
  <c r="D21" i="2"/>
  <c r="D9" i="4"/>
  <c r="D13" i="4"/>
  <c r="H149" i="9"/>
  <c r="H148" i="9"/>
  <c r="C128" i="9"/>
  <c r="C127" i="9"/>
  <c r="C126" i="9"/>
  <c r="C124" i="9"/>
  <c r="C136" i="9"/>
  <c r="C135" i="9"/>
  <c r="C172" i="9"/>
  <c r="C116" i="9"/>
  <c r="C119" i="9" s="1"/>
  <c r="C108" i="9"/>
  <c r="C110" i="9" s="1"/>
  <c r="C59" i="9"/>
  <c r="C68" i="9"/>
  <c r="D68" i="9"/>
  <c r="C67" i="9"/>
  <c r="C53" i="9"/>
  <c r="C66" i="9"/>
  <c r="C101" i="9"/>
  <c r="C103" i="9" s="1"/>
  <c r="C95" i="9"/>
  <c r="C97" i="9" s="1"/>
  <c r="C90" i="9"/>
  <c r="C89" i="9"/>
  <c r="C84" i="9"/>
  <c r="C83" i="9"/>
  <c r="D9" i="2"/>
  <c r="C65" i="9"/>
  <c r="C69" i="9" s="1"/>
  <c r="C58" i="9"/>
  <c r="C60" i="9" s="1"/>
  <c r="C52" i="9"/>
  <c r="C51" i="9"/>
  <c r="C54" i="9" s="1"/>
  <c r="C45" i="9"/>
  <c r="C44" i="9"/>
  <c r="D22" i="2" l="1"/>
  <c r="D11" i="4"/>
  <c r="C137" i="9"/>
  <c r="C129" i="9"/>
  <c r="C91" i="9"/>
  <c r="C85" i="9"/>
  <c r="C46" i="9"/>
  <c r="D16" i="2" s="1"/>
  <c r="E54" i="9" l="1"/>
  <c r="D125" i="9"/>
  <c r="E143" i="9"/>
  <c r="E172" i="9" s="1"/>
  <c r="E91" i="9"/>
  <c r="E110" i="9"/>
  <c r="E137" i="9"/>
  <c r="D128" i="9"/>
  <c r="E129" i="9"/>
  <c r="D143" i="9" l="1"/>
  <c r="D117" i="9"/>
  <c r="D78" i="9"/>
  <c r="D164" i="9" l="1"/>
  <c r="D163" i="9"/>
  <c r="D162" i="9"/>
  <c r="D142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41" i="9"/>
  <c r="D136" i="9"/>
  <c r="D135" i="9"/>
  <c r="D127" i="9"/>
  <c r="D126" i="9"/>
  <c r="D124" i="9"/>
  <c r="D116" i="9"/>
  <c r="D115" i="9"/>
  <c r="E117" i="9" s="1"/>
  <c r="E119" i="9" s="1"/>
  <c r="D101" i="9"/>
  <c r="D103" i="9" s="1"/>
  <c r="D95" i="9"/>
  <c r="D97" i="9" s="1"/>
  <c r="D90" i="9"/>
  <c r="D89" i="9"/>
  <c r="D84" i="9"/>
  <c r="D83" i="9"/>
  <c r="E78" i="9"/>
  <c r="D65" i="9"/>
  <c r="D69" i="9" s="1"/>
  <c r="E69" i="9"/>
  <c r="D58" i="9"/>
  <c r="D60" i="9" s="1"/>
  <c r="D52" i="9"/>
  <c r="D51" i="9"/>
  <c r="D45" i="9"/>
  <c r="D44" i="9"/>
  <c r="D38" i="9"/>
  <c r="E40" i="9"/>
  <c r="E25" i="9"/>
  <c r="D25" i="9"/>
  <c r="E16" i="9"/>
  <c r="D16" i="9"/>
  <c r="E10" i="9"/>
  <c r="D10" i="9"/>
  <c r="E9" i="2" s="1"/>
  <c r="D129" i="9" l="1"/>
  <c r="D172" i="9"/>
  <c r="D137" i="9"/>
  <c r="D119" i="9"/>
  <c r="D91" i="9"/>
  <c r="D85" i="9"/>
  <c r="D54" i="9"/>
  <c r="D46" i="9"/>
  <c r="E16" i="2" s="1"/>
  <c r="E40" i="2" l="1"/>
  <c r="E22" i="2"/>
  <c r="H54" i="9"/>
  <c r="D108" i="9"/>
  <c r="D110" i="9" s="1"/>
  <c r="E11" i="4" l="1"/>
  <c r="E20" i="4" l="1"/>
  <c r="E23" i="4" s="1"/>
  <c r="E26" i="4" l="1"/>
  <c r="E28" i="4" l="1"/>
  <c r="E31" i="2" l="1"/>
  <c r="E42" i="2" s="1"/>
  <c r="E37" i="4"/>
  <c r="E39" i="4" l="1"/>
  <c r="E40" i="4" s="1"/>
  <c r="D39" i="9"/>
  <c r="D40" i="9" s="1"/>
  <c r="D20" i="4" l="1"/>
  <c r="D23" i="4" s="1"/>
  <c r="D31" i="2"/>
  <c r="D42" i="2" s="1"/>
  <c r="E12" i="2"/>
  <c r="E24" i="2" s="1"/>
  <c r="C38" i="9"/>
  <c r="D26" i="4" l="1"/>
  <c r="D28" i="4" s="1"/>
  <c r="D37" i="4" s="1"/>
  <c r="C39" i="9" l="1"/>
  <c r="C40" i="9" s="1"/>
  <c r="D39" i="4"/>
  <c r="D40" i="4" s="1"/>
  <c r="D10" i="2"/>
  <c r="D12" i="2" s="1"/>
  <c r="D24" i="2" s="1"/>
  <c r="G43" i="2" s="1"/>
</calcChain>
</file>

<file path=xl/sharedStrings.xml><?xml version="1.0" encoding="utf-8"?>
<sst xmlns="http://schemas.openxmlformats.org/spreadsheetml/2006/main" count="454" uniqueCount="327">
  <si>
    <t>Zomar Technologies Private Limited</t>
  </si>
  <si>
    <t>Debit</t>
  </si>
  <si>
    <t>Credit</t>
  </si>
  <si>
    <t>Capital Account</t>
  </si>
  <si>
    <t>Capital - M A Hussain</t>
  </si>
  <si>
    <t>Capital - M D Saleem</t>
  </si>
  <si>
    <t>Loans (Liability)</t>
  </si>
  <si>
    <t>HDFC Bank - Vehicle Loan</t>
  </si>
  <si>
    <t>Loan From Director - M A Hussain</t>
  </si>
  <si>
    <t>Loan From Director - M D Saleem</t>
  </si>
  <si>
    <t>Sundaram Finance</t>
  </si>
  <si>
    <t>Current Liabilities</t>
  </si>
  <si>
    <t>Duties &amp; Taxes</t>
  </si>
  <si>
    <t>Sundry Creditors</t>
  </si>
  <si>
    <t>Fixed Assets</t>
  </si>
  <si>
    <t>Plant and Building</t>
  </si>
  <si>
    <t>Air Conditioner</t>
  </si>
  <si>
    <t>Aquaguard Enhance RO</t>
  </si>
  <si>
    <t>Ashok Leyland Dost</t>
  </si>
  <si>
    <t>Auto Cad</t>
  </si>
  <si>
    <t>Bosch M/C GCO - 200</t>
  </si>
  <si>
    <t>Capacitor Panel</t>
  </si>
  <si>
    <t>Chain Electric Hoist</t>
  </si>
  <si>
    <t>CNC digital Power conditioner</t>
  </si>
  <si>
    <t>CNC Lathe Machine</t>
  </si>
  <si>
    <t>Computer</t>
  </si>
  <si>
    <t>Computer @ 6%</t>
  </si>
  <si>
    <t>Computer WO GST</t>
  </si>
  <si>
    <t>Digital Height Gauge</t>
  </si>
  <si>
    <t>Dispenser</t>
  </si>
  <si>
    <t>Eicher</t>
  </si>
  <si>
    <t>FAN</t>
  </si>
  <si>
    <t xml:space="preserve">Fire Extinguishers_x000D_
</t>
  </si>
  <si>
    <t>Floor Cleaning Machine</t>
  </si>
  <si>
    <t>Grinding Machine</t>
  </si>
  <si>
    <t>Inverter</t>
  </si>
  <si>
    <t>Kirloskar Monobloc Pump 0.5HP</t>
  </si>
  <si>
    <t xml:space="preserve">Meauring Equipment - Air Guage_x000D_
</t>
  </si>
  <si>
    <t>Molding Machine</t>
  </si>
  <si>
    <t>Pressing Machine</t>
  </si>
  <si>
    <t>Printer</t>
  </si>
  <si>
    <t>Projector</t>
  </si>
  <si>
    <t>Software</t>
  </si>
  <si>
    <t>Stabilizer</t>
  </si>
  <si>
    <t>Tally ERP9 Silver</t>
  </si>
  <si>
    <t>Transformer</t>
  </si>
  <si>
    <t>Water System</t>
  </si>
  <si>
    <t xml:space="preserve">Weighing Machine_x000D_
</t>
  </si>
  <si>
    <t>Welding Machne</t>
  </si>
  <si>
    <t>Current Assets</t>
  </si>
  <si>
    <t>Opening Stock</t>
  </si>
  <si>
    <t>Loans &amp; Advances (Asset)</t>
  </si>
  <si>
    <t>Sundry Debtors</t>
  </si>
  <si>
    <t>Cash-in-Hand</t>
  </si>
  <si>
    <t>Bank Accounts</t>
  </si>
  <si>
    <t>Sales Accounts</t>
  </si>
  <si>
    <t>Sales</t>
  </si>
  <si>
    <t>Purchase Accounts</t>
  </si>
  <si>
    <t xml:space="preserve">Consumables / Spares_x000D_
</t>
  </si>
  <si>
    <t>Raw Materials</t>
  </si>
  <si>
    <t>Sub Contract Works</t>
  </si>
  <si>
    <t>Direct Expenses</t>
  </si>
  <si>
    <t>Freight Charges</t>
  </si>
  <si>
    <t>Contract Labour's Salary</t>
  </si>
  <si>
    <t>Director's Salary</t>
  </si>
  <si>
    <t>Electricity Charges</t>
  </si>
  <si>
    <t>Labour Charges</t>
  </si>
  <si>
    <t>Security Assistant</t>
  </si>
  <si>
    <t>Staff Salary</t>
  </si>
  <si>
    <t>Indirect Expenses</t>
  </si>
  <si>
    <t>Business Development Expenses</t>
  </si>
  <si>
    <t>Rental/ Hiring Charges</t>
  </si>
  <si>
    <t>Repair and Maintanance</t>
  </si>
  <si>
    <t>Traveling Expenses</t>
  </si>
  <si>
    <t>Accounting and GST Filing Charges</t>
  </si>
  <si>
    <t>Audit Fees</t>
  </si>
  <si>
    <t>Bank Charges</t>
  </si>
  <si>
    <t>Bonus</t>
  </si>
  <si>
    <t>Conveyance</t>
  </si>
  <si>
    <t>Credit Card</t>
  </si>
  <si>
    <t>Cutting Charges</t>
  </si>
  <si>
    <t>Electrical Maintanace</t>
  </si>
  <si>
    <t>Insurance</t>
  </si>
  <si>
    <t>Interest on Vehicle Loan - Dost</t>
  </si>
  <si>
    <t>Internet Expenses</t>
  </si>
  <si>
    <t>Loan Application Charges</t>
  </si>
  <si>
    <t>Office Expenses</t>
  </si>
  <si>
    <t>Petrol and Fuel Expenses</t>
  </si>
  <si>
    <t>Postage and Courier Expenses</t>
  </si>
  <si>
    <t>Printing and Stationary</t>
  </si>
  <si>
    <t>Round Off</t>
  </si>
  <si>
    <t>Staff Welfare</t>
  </si>
  <si>
    <t>Telephone Expenses</t>
  </si>
  <si>
    <t>Water Charges</t>
  </si>
  <si>
    <t>Profit &amp; Loss A/c</t>
  </si>
  <si>
    <t>Difference in opening balances</t>
  </si>
  <si>
    <t>Grand Total</t>
  </si>
  <si>
    <t>(a) Share Capital</t>
  </si>
  <si>
    <t xml:space="preserve">   (a) Long term borrowings</t>
  </si>
  <si>
    <t>II. ASSETS</t>
  </si>
  <si>
    <t>(l)  Non - Current assets</t>
  </si>
  <si>
    <t>(a) Fixed Assets</t>
  </si>
  <si>
    <t>(i) Tangible assets</t>
  </si>
  <si>
    <t>2) Current assets</t>
  </si>
  <si>
    <t>(a) Current investments</t>
  </si>
  <si>
    <t>(d) Cash and Cash eqivalents</t>
  </si>
  <si>
    <t>(e) Short term loans and advances</t>
  </si>
  <si>
    <t>(f) Other current assets</t>
  </si>
  <si>
    <t>(b) Inventories</t>
  </si>
  <si>
    <t>(C) Trade receviables</t>
  </si>
  <si>
    <t>Total</t>
  </si>
  <si>
    <r>
      <rPr>
        <b/>
        <sz val="9.5"/>
        <color rgb="FF161616"/>
        <rFont val="Times New Roman"/>
        <family val="1"/>
      </rPr>
      <t>Particulars</t>
    </r>
  </si>
  <si>
    <r>
      <rPr>
        <b/>
        <sz val="9.5"/>
        <color rgb="FF2D2D2D"/>
        <rFont val="Times New Roman"/>
        <family val="1"/>
      </rPr>
      <t xml:space="preserve">Note
</t>
    </r>
    <r>
      <rPr>
        <b/>
        <sz val="9.5"/>
        <color rgb="FF343434"/>
        <rFont val="Times New Roman"/>
        <family val="1"/>
      </rPr>
      <t>No.</t>
    </r>
  </si>
  <si>
    <r>
      <rPr>
        <b/>
        <sz val="11"/>
        <color rgb="FF2B2B2B"/>
        <rFont val="Times New Roman"/>
        <family val="1"/>
      </rPr>
      <t>I. </t>
    </r>
    <r>
      <rPr>
        <b/>
        <sz val="11"/>
        <color rgb="FF212121"/>
        <rFont val="Times New Roman"/>
        <family val="1"/>
      </rPr>
      <t>EQUITY </t>
    </r>
    <r>
      <rPr>
        <b/>
        <sz val="11"/>
        <color rgb="FF111111"/>
        <rFont val="Times New Roman"/>
        <family val="1"/>
      </rPr>
      <t>AND </t>
    </r>
    <r>
      <rPr>
        <b/>
        <sz val="11"/>
        <color rgb="FF181818"/>
        <rFont val="Times New Roman"/>
        <family val="1"/>
      </rPr>
      <t>LIABILITIES </t>
    </r>
  </si>
  <si>
    <r>
      <rPr>
        <b/>
        <sz val="11"/>
        <color rgb="FF232323"/>
        <rFont val="Times New Roman"/>
        <family val="1"/>
      </rPr>
      <t xml:space="preserve">(1) </t>
    </r>
    <r>
      <rPr>
        <b/>
        <sz val="11"/>
        <color rgb="FF1A1A1A"/>
        <rFont val="Times New Roman"/>
        <family val="1"/>
      </rPr>
      <t xml:space="preserve">Shareholders </t>
    </r>
    <r>
      <rPr>
        <b/>
        <sz val="11"/>
        <color rgb="FF1C1C1C"/>
        <rFont val="Times New Roman"/>
        <family val="1"/>
      </rPr>
      <t xml:space="preserve">Funds
</t>
    </r>
    <r>
      <rPr>
        <sz val="9.5"/>
        <color rgb="FF1F1F1F"/>
        <rFont val="Times New Roman"/>
        <family val="1"/>
      </rPr>
      <t/>
    </r>
  </si>
  <si>
    <r>
      <rPr>
        <sz val="11"/>
        <color rgb="FF1D1D1D"/>
        <rFont val="Times New Roman"/>
        <family val="1"/>
      </rPr>
      <t xml:space="preserve">(b) </t>
    </r>
    <r>
      <rPr>
        <sz val="11"/>
        <color rgb="FF181818"/>
        <rFont val="Times New Roman"/>
        <family val="1"/>
      </rPr>
      <t xml:space="preserve">Reserves </t>
    </r>
    <r>
      <rPr>
        <sz val="11"/>
        <color rgb="FF1C1C1C"/>
        <rFont val="Times New Roman"/>
        <family val="1"/>
      </rPr>
      <t xml:space="preserve">and </t>
    </r>
    <r>
      <rPr>
        <sz val="11"/>
        <color rgb="FF0E0E0E"/>
        <rFont val="Times New Roman"/>
        <family val="1"/>
      </rPr>
      <t>Surplus</t>
    </r>
  </si>
  <si>
    <r>
      <rPr>
        <sz val="11"/>
        <color rgb="FF161616"/>
        <rFont val="Times New Roman"/>
        <family val="1"/>
      </rPr>
      <t xml:space="preserve">(a) </t>
    </r>
    <r>
      <rPr>
        <sz val="11"/>
        <color rgb="FF111111"/>
        <rFont val="Times New Roman"/>
        <family val="1"/>
      </rPr>
      <t xml:space="preserve">Short </t>
    </r>
    <r>
      <rPr>
        <sz val="11"/>
        <color rgb="FF151515"/>
        <rFont val="Times New Roman"/>
        <family val="1"/>
      </rPr>
      <t xml:space="preserve">term </t>
    </r>
    <r>
      <rPr>
        <sz val="11"/>
        <color rgb="FF0C0C0C"/>
        <rFont val="Times New Roman"/>
        <family val="1"/>
      </rPr>
      <t>borrowings</t>
    </r>
  </si>
  <si>
    <r>
      <rPr>
        <sz val="11"/>
        <color rgb="FF161616"/>
        <rFont val="Times New Roman"/>
        <family val="1"/>
      </rPr>
      <t xml:space="preserve">(b) </t>
    </r>
    <r>
      <rPr>
        <sz val="11"/>
        <color rgb="FF131313"/>
        <rFont val="Times New Roman"/>
        <family val="1"/>
      </rPr>
      <t xml:space="preserve">Trade </t>
    </r>
    <r>
      <rPr>
        <sz val="11"/>
        <color rgb="FF0C0C0C"/>
        <rFont val="Times New Roman"/>
        <family val="1"/>
      </rPr>
      <t>payables</t>
    </r>
  </si>
  <si>
    <r>
      <rPr>
        <sz val="11"/>
        <color rgb="FF1F1F1F"/>
        <rFont val="Times New Roman"/>
        <family val="1"/>
      </rPr>
      <t xml:space="preserve">(c)  </t>
    </r>
    <r>
      <rPr>
        <sz val="11"/>
        <color rgb="FF050505"/>
        <rFont val="Times New Roman"/>
        <family val="1"/>
      </rPr>
      <t xml:space="preserve">Other </t>
    </r>
    <r>
      <rPr>
        <sz val="11"/>
        <color rgb="FF0E0E0E"/>
        <rFont val="Times New Roman"/>
        <family val="1"/>
      </rPr>
      <t xml:space="preserve">Current </t>
    </r>
    <r>
      <rPr>
        <sz val="11"/>
        <color rgb="FF0F0F0F"/>
        <rFont val="Times New Roman"/>
        <family val="1"/>
      </rPr>
      <t>liabilities</t>
    </r>
  </si>
  <si>
    <r>
      <rPr>
        <sz val="11"/>
        <color rgb="FF161616"/>
        <rFont val="Times New Roman"/>
        <family val="1"/>
      </rPr>
      <t xml:space="preserve">(d) </t>
    </r>
    <r>
      <rPr>
        <sz val="11"/>
        <color rgb="FF0F0F0F"/>
        <rFont val="Times New Roman"/>
        <family val="1"/>
      </rPr>
      <t xml:space="preserve">Short </t>
    </r>
    <r>
      <rPr>
        <sz val="11"/>
        <rFont val="Times New Roman"/>
        <family val="1"/>
      </rPr>
      <t xml:space="preserve">term </t>
    </r>
    <r>
      <rPr>
        <sz val="11"/>
        <color rgb="FF0C0C0C"/>
        <rFont val="Times New Roman"/>
        <family val="1"/>
      </rPr>
      <t>provisions</t>
    </r>
  </si>
  <si>
    <t>PARTICULARS</t>
  </si>
  <si>
    <t>NOTE</t>
  </si>
  <si>
    <t xml:space="preserve"> </t>
  </si>
  <si>
    <t>NO.</t>
  </si>
  <si>
    <t>Rs</t>
  </si>
  <si>
    <t>Revenue From Operations</t>
  </si>
  <si>
    <t>Other Income</t>
  </si>
  <si>
    <t>Total Revenue(I+Ii)</t>
  </si>
  <si>
    <t>Expenses:</t>
  </si>
  <si>
    <t>Cost of Material Purchased</t>
  </si>
  <si>
    <t>Changes In Inventories of Finished Goods</t>
  </si>
  <si>
    <t>Work-In-Progress And Stock -In-Trade</t>
  </si>
  <si>
    <t>Employee Benefits Expenses</t>
  </si>
  <si>
    <t>Finance Costs</t>
  </si>
  <si>
    <t>Depreciation And Amortization Expense</t>
  </si>
  <si>
    <t>Other Expenses</t>
  </si>
  <si>
    <t>Total Expenses</t>
  </si>
  <si>
    <t/>
  </si>
  <si>
    <t xml:space="preserve">Profit Before Exceptional And  </t>
  </si>
  <si>
    <t>Extraordinary Items And Tax</t>
  </si>
  <si>
    <t>Exceptional Items(Profit On Sale Of Asset )</t>
  </si>
  <si>
    <t xml:space="preserve">Profit Before   </t>
  </si>
  <si>
    <t>Extraordinary Items</t>
  </si>
  <si>
    <t xml:space="preserve">Profit Before Tax </t>
  </si>
  <si>
    <t>Tax Expense</t>
  </si>
  <si>
    <t>Current Tax</t>
  </si>
  <si>
    <t>Earliar Years Tax</t>
  </si>
  <si>
    <t>Deferred Tax</t>
  </si>
  <si>
    <t>Profit(Loss) From Discontinuing Operations</t>
  </si>
  <si>
    <t>Tax Expense of Discontinuing Operations</t>
  </si>
  <si>
    <t xml:space="preserve">Profit (Loss) For The Period </t>
  </si>
  <si>
    <t>Earning Per Equity Share</t>
  </si>
  <si>
    <t>Basic</t>
  </si>
  <si>
    <t>Diluted</t>
  </si>
  <si>
    <t>Plant and Machinery</t>
  </si>
  <si>
    <t>Particulars</t>
  </si>
  <si>
    <t>Opening</t>
  </si>
  <si>
    <t>Transactions</t>
  </si>
  <si>
    <t>Closing</t>
  </si>
  <si>
    <t>Balance</t>
  </si>
  <si>
    <t>ZOMAR TECHNOLOGIES PRIVATE LIMITED</t>
  </si>
  <si>
    <t>2020-21</t>
  </si>
  <si>
    <t>Others</t>
  </si>
  <si>
    <t>Notes to Accounts</t>
  </si>
  <si>
    <t>1.Share Capital</t>
  </si>
  <si>
    <t>March 31 ,2020</t>
  </si>
  <si>
    <t>March 31 ,2019</t>
  </si>
  <si>
    <t>A.Authorised Share Capital</t>
  </si>
  <si>
    <t>B.Issued Subscribed and PaidUp Share capital</t>
  </si>
  <si>
    <t>10,000 Equity Shares of Rs.10 Each</t>
  </si>
  <si>
    <t>C.Reconciliation of the Shares Outstanding at the Beginning and at the end of the Period</t>
  </si>
  <si>
    <t>Equity Shares</t>
  </si>
  <si>
    <t>Share Capital</t>
  </si>
  <si>
    <t>At the Beginning Of the Year</t>
  </si>
  <si>
    <t>Issued during the Year</t>
  </si>
  <si>
    <t>Outstanding at the end of the Period</t>
  </si>
  <si>
    <t>D.List of Shareholders Holding More than 5 Percent</t>
  </si>
  <si>
    <t>Names</t>
  </si>
  <si>
    <t>% Share Capital</t>
  </si>
  <si>
    <t>2.Reserves and Surplus</t>
  </si>
  <si>
    <t>Surplus/(Deficit)in the statement of Profit and Loss</t>
  </si>
  <si>
    <t>At the Beginning of the Period</t>
  </si>
  <si>
    <t>Add:Profit/(Loss) for the Year</t>
  </si>
  <si>
    <t>3.Long Term Borrowings</t>
  </si>
  <si>
    <t>6.Other Current Liabilities</t>
  </si>
  <si>
    <t>Balance with Bank</t>
  </si>
  <si>
    <t>Cash In Hand</t>
  </si>
  <si>
    <t>10000 Equity Shares of Rs.10 Each</t>
  </si>
  <si>
    <t>4.Short Term Borrowings</t>
  </si>
  <si>
    <t>5.Trade Payables</t>
  </si>
  <si>
    <t>8.Inventories</t>
  </si>
  <si>
    <t>9.Trade Receivables</t>
  </si>
  <si>
    <t>10.Cash and Cash Equivalents</t>
  </si>
  <si>
    <t>11.Short Term Loans and Advances</t>
  </si>
  <si>
    <t>Loans and Advances</t>
  </si>
  <si>
    <t>12.Other Current Assets</t>
  </si>
  <si>
    <t>13.Revenue from Operations</t>
  </si>
  <si>
    <t>14.Cost Of Material Purchased</t>
  </si>
  <si>
    <t>(+)Purchases</t>
  </si>
  <si>
    <t>(-)Closing Stock</t>
  </si>
  <si>
    <t>15.Employee Benefit Expenses</t>
  </si>
  <si>
    <t>16.Finance Cost</t>
  </si>
  <si>
    <t>17.Other Expenses</t>
  </si>
  <si>
    <t>Inventories - Raw Materials</t>
  </si>
  <si>
    <t>Inventories - Work in progress</t>
  </si>
  <si>
    <t>Inventories - Finished Goods</t>
  </si>
  <si>
    <t>Spares</t>
  </si>
  <si>
    <t xml:space="preserve">Marketting </t>
  </si>
  <si>
    <t>ISO registration</t>
  </si>
  <si>
    <t xml:space="preserve">Misc </t>
  </si>
  <si>
    <t>Consumables</t>
  </si>
  <si>
    <t>Advances from Customers</t>
  </si>
  <si>
    <t>For and on behalf of the Board of Directors</t>
  </si>
  <si>
    <t>MOHAMMED SALEEM                          HUSSAIN MUHAMMAD</t>
  </si>
  <si>
    <t>Director                                                     Director</t>
  </si>
  <si>
    <t>DIN: 02443193                                         DIN: 07024837</t>
  </si>
  <si>
    <t>Director Remuneration Payable</t>
  </si>
  <si>
    <r>
      <rPr>
        <sz val="9.5"/>
        <color rgb="FF161616"/>
        <rFont val="Times New Roman"/>
        <family val="1"/>
      </rPr>
      <t xml:space="preserve">(b) </t>
    </r>
    <r>
      <rPr>
        <sz val="9.5"/>
        <color rgb="FF050505"/>
        <rFont val="Times New Roman"/>
        <family val="1"/>
      </rPr>
      <t xml:space="preserve">Other </t>
    </r>
    <r>
      <rPr>
        <sz val="9.5"/>
        <rFont val="Times New Roman"/>
        <family val="1"/>
      </rPr>
      <t xml:space="preserve">non current </t>
    </r>
    <r>
      <rPr>
        <sz val="9.5"/>
        <color rgb="FF151515"/>
        <rFont val="Times New Roman"/>
        <family val="1"/>
      </rPr>
      <t xml:space="preserve">assets
</t>
    </r>
    <r>
      <rPr>
        <sz val="9.5"/>
        <color rgb="FF0C0C0C"/>
        <rFont val="Times New Roman"/>
        <family val="1"/>
      </rPr>
      <t/>
    </r>
  </si>
  <si>
    <r>
      <rPr>
        <b/>
        <sz val="11"/>
        <color rgb="FF161616"/>
        <rFont val="Times New Roman"/>
        <family val="1"/>
      </rPr>
      <t xml:space="preserve">(2) </t>
    </r>
    <r>
      <rPr>
        <b/>
        <sz val="11"/>
        <color rgb="FF242424"/>
        <rFont val="Times New Roman"/>
        <family val="1"/>
      </rPr>
      <t xml:space="preserve">Non </t>
    </r>
    <r>
      <rPr>
        <b/>
        <sz val="11"/>
        <color rgb="FF212121"/>
        <rFont val="Times New Roman"/>
        <family val="1"/>
      </rPr>
      <t xml:space="preserve">- </t>
    </r>
    <r>
      <rPr>
        <b/>
        <sz val="11"/>
        <color rgb="FF0C0C0C"/>
        <rFont val="Times New Roman"/>
        <family val="1"/>
      </rPr>
      <t xml:space="preserve">Current </t>
    </r>
    <r>
      <rPr>
        <b/>
        <sz val="11"/>
        <color rgb="FF0F0F0F"/>
        <rFont val="Times New Roman"/>
        <family val="1"/>
      </rPr>
      <t xml:space="preserve">liabilities
</t>
    </r>
    <r>
      <rPr>
        <sz val="9.5"/>
        <color rgb="FF131313"/>
        <rFont val="Times New Roman"/>
        <family val="1"/>
      </rPr>
      <t/>
    </r>
  </si>
  <si>
    <r>
      <rPr>
        <b/>
        <sz val="11"/>
        <color rgb="FF2B2B2B"/>
        <rFont val="Times New Roman"/>
        <family val="1"/>
      </rPr>
      <t xml:space="preserve">(3) </t>
    </r>
    <r>
      <rPr>
        <b/>
        <sz val="11"/>
        <color rgb="FF0C0C0C"/>
        <rFont val="Times New Roman"/>
        <family val="1"/>
      </rPr>
      <t>Current Liabilities</t>
    </r>
  </si>
  <si>
    <t>MOHAMMED SALEEM             HUSSAIN MUHAMMAD</t>
  </si>
  <si>
    <t>Director                                      Director</t>
  </si>
  <si>
    <t>DIN: 02443193                         DIN: 07024837</t>
  </si>
  <si>
    <t>March 31 ,2021</t>
  </si>
  <si>
    <t>Bank OD A/c</t>
  </si>
  <si>
    <t>Provisions</t>
  </si>
  <si>
    <t>Director Salary Payable</t>
  </si>
  <si>
    <t>Accumulated Depreciation</t>
  </si>
  <si>
    <t>Other Current Assests</t>
  </si>
  <si>
    <t>Suspense A/c</t>
  </si>
  <si>
    <t>Suspense</t>
  </si>
  <si>
    <t>RAW MATERIAL NIL TAX</t>
  </si>
  <si>
    <t>DISCOUNT RECEIVED</t>
  </si>
  <si>
    <t>House Keeping Exp</t>
  </si>
  <si>
    <t>Loading &amp; Unloading Charges</t>
  </si>
  <si>
    <t>Salary Advance</t>
  </si>
  <si>
    <t>Annual Service Contract Charges</t>
  </si>
  <si>
    <t>Diesel Expenses</t>
  </si>
  <si>
    <t>Factory Tools Exps</t>
  </si>
  <si>
    <t>Food Expenses</t>
  </si>
  <si>
    <t>Interest Bank</t>
  </si>
  <si>
    <t>Medical Expenses</t>
  </si>
  <si>
    <t>Transprotation Chargers</t>
  </si>
  <si>
    <t>Vehicle Fuel Expenses</t>
  </si>
  <si>
    <t>Bank Overdraft</t>
  </si>
  <si>
    <t>GST</t>
  </si>
  <si>
    <t>Provision for Tax</t>
  </si>
  <si>
    <t>Other Payables</t>
  </si>
  <si>
    <t>Date: 01.9.2021</t>
  </si>
  <si>
    <t>Date: 01.09.2021</t>
  </si>
  <si>
    <t>No. A. 1/3, Sipcot Industrial Park,</t>
  </si>
  <si>
    <t>Irigattukottai, Sriperumbadur,</t>
  </si>
  <si>
    <t>Kanchipuram</t>
  </si>
  <si>
    <t>CIN: U74999TN2018PTC122197</t>
  </si>
  <si>
    <t>Trial Balance</t>
  </si>
  <si>
    <t>1-Apr-21 to 31-Mar-22</t>
  </si>
  <si>
    <t>HDFC Bank - Vehicle Loan Dost</t>
  </si>
  <si>
    <t>ICICI LOAN - 38073</t>
  </si>
  <si>
    <t>ICICI TERM LOAN-04375</t>
  </si>
  <si>
    <t>ICICI TERM LOAN-09620</t>
  </si>
  <si>
    <t>ICICI Term Loan - Fork Lift</t>
  </si>
  <si>
    <t>Mahindra Finance Term Loan - Machinery - ACE</t>
  </si>
  <si>
    <t>SIDBI</t>
  </si>
  <si>
    <t>Sundaram Finance - Eicher</t>
  </si>
  <si>
    <t>Salary Payable Saleem</t>
  </si>
  <si>
    <t>10TR FRP COOLING TOWER</t>
  </si>
  <si>
    <t>Capital Linked Subsidy</t>
  </si>
  <si>
    <t>CRADLE TYPE DECOILER CUM STRAIGHTENER</t>
  </si>
  <si>
    <t>Epson L1300 A3 Printer</t>
  </si>
  <si>
    <t>Fork Arm 1500-3A-100x45x1200</t>
  </si>
  <si>
    <t>FORKLIFT</t>
  </si>
  <si>
    <t>Hp Laserjet Pro M126nw Printer</t>
  </si>
  <si>
    <t>Hydro Pneumatic Press 15 Ton</t>
  </si>
  <si>
    <t>Indef Make Wire Rope Electric Hoist 5Ton</t>
  </si>
  <si>
    <t>Induction Hardening Machine with Chillers</t>
  </si>
  <si>
    <t>LAPTOP</t>
  </si>
  <si>
    <t>LG REF DC 190L COOL REFRIGERATOR</t>
  </si>
  <si>
    <t>MOUNTING PRESS MACHINE WITH TMER</t>
  </si>
  <si>
    <t>Pneumatic Return Stroke Parking Facility</t>
  </si>
  <si>
    <t>PRESS 630 TONS RAM STROKE 150MM</t>
  </si>
  <si>
    <t>Profile Projector</t>
  </si>
  <si>
    <t>RX 250 Welding Machine</t>
  </si>
  <si>
    <t>SINGLE DISE POLISHING MACHINE</t>
  </si>
  <si>
    <t>Thread Rolling Machine Model MTR-15T</t>
  </si>
  <si>
    <t>Traub Lathe Machine</t>
  </si>
  <si>
    <t>TVS XL100 HD BS6</t>
  </si>
  <si>
    <t>Vibro Machine</t>
  </si>
  <si>
    <t>Tds Deducted by Others Ay 2021-22</t>
  </si>
  <si>
    <t>RAW MATERIAL</t>
  </si>
  <si>
    <t>Indirect Incomes</t>
  </si>
  <si>
    <t>Tax Refund</t>
  </si>
  <si>
    <t>Activa Bike Loan</t>
  </si>
  <si>
    <t>Annai Stores</t>
  </si>
  <si>
    <t>Bank Return Charges</t>
  </si>
  <si>
    <t>CARRY BAG</t>
  </si>
  <si>
    <t>Director Fees - Saleem</t>
  </si>
  <si>
    <t>Eicher Motor Vehicle Tax</t>
  </si>
  <si>
    <t>Electricals &amp; Hardwares</t>
  </si>
  <si>
    <t>ESi and Epf</t>
  </si>
  <si>
    <t>GET SALARY</t>
  </si>
  <si>
    <t>GST PAYABLE</t>
  </si>
  <si>
    <t>Hardware Materials</t>
  </si>
  <si>
    <t>HDFC Credit Card Corporate</t>
  </si>
  <si>
    <t>ICICI Credit Card Corporate</t>
  </si>
  <si>
    <t>KITCHEN EXPENSES</t>
  </si>
  <si>
    <t>Machine Movement Expenses</t>
  </si>
  <si>
    <t>Maintenance Expenses</t>
  </si>
  <si>
    <t>Material Purchase Expenses</t>
  </si>
  <si>
    <t>One Time Charges</t>
  </si>
  <si>
    <t>Packing Charges</t>
  </si>
  <si>
    <t>Pantry Expenses</t>
  </si>
  <si>
    <t>Processing Fees</t>
  </si>
  <si>
    <t>Production Expenses</t>
  </si>
  <si>
    <t>Property Tax</t>
  </si>
  <si>
    <t>Salary Saleem</t>
  </si>
  <si>
    <t>Service Charges IOS</t>
  </si>
  <si>
    <t>Service Fees</t>
  </si>
  <si>
    <t>Sidco Maintanance Charges</t>
  </si>
  <si>
    <t>Tea Coffee Expenses</t>
  </si>
  <si>
    <t>Toll Expenses</t>
  </si>
  <si>
    <t>Tool Room Expenes</t>
  </si>
  <si>
    <t>Vehicle Maintanence Charges</t>
  </si>
  <si>
    <t>Web Hosting</t>
  </si>
  <si>
    <t>WRITE OFF</t>
  </si>
  <si>
    <t>2021-22</t>
  </si>
  <si>
    <t>Balance As on 31.03.2022</t>
  </si>
  <si>
    <t>PROFIT AND LOSS STATEMENT FOR THE YEAR ENDED 31ST MARCH,2022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</si>
</sst>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&quot;&quot;0.00&quot; Dr&quot;"/>
    <numFmt numFmtId="167" formatCode="&quot;&quot;0.00"/>
    <numFmt numFmtId="168" formatCode="&quot;&quot;0"/>
    <numFmt numFmtId="169" formatCode="#,##0.0000"/>
    <numFmt numFmtId="170" formatCode="&quot;&quot;0.00&quot; Cr&quot;"/>
    <numFmt numFmtId="171" formatCode="_(* #,##0.0_);_(* \(#,##0.0\);_(* &quot;-&quot;??_);_(@_)"/>
  </numFmts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1F1F1F"/>
      <name val="Times New Roman"/>
      <family val="1"/>
    </font>
    <font>
      <sz val="9.5"/>
      <color rgb="FF161616"/>
      <name val="Times New Roman"/>
      <family val="1"/>
    </font>
    <font>
      <sz val="9.5"/>
      <name val="Times New Roman"/>
      <family val="1"/>
    </font>
    <font>
      <sz val="9.5"/>
      <color rgb="FF0C0C0C"/>
      <name val="Times New Roman"/>
      <family val="1"/>
    </font>
    <font>
      <sz val="9.5"/>
      <color rgb="FF151515"/>
      <name val="Times New Roman"/>
      <family val="1"/>
    </font>
    <font>
      <sz val="9.5"/>
      <color rgb="FF131313"/>
      <name val="Times New Roman"/>
      <family val="1"/>
    </font>
    <font>
      <sz val="9.5"/>
      <color rgb="FF050505"/>
      <name val="Times New Roman"/>
      <family val="1"/>
    </font>
    <font>
      <b/>
      <sz val="9.5"/>
      <name val="Times New Roman"/>
      <family val="1"/>
    </font>
    <font>
      <b/>
      <sz val="9.5"/>
      <color rgb="FF161616"/>
      <name val="Times New Roman"/>
      <family val="1"/>
    </font>
    <font>
      <b/>
      <sz val="9.5"/>
      <color rgb="FF2D2D2D"/>
      <name val="Times New Roman"/>
      <family val="1"/>
    </font>
    <font>
      <b/>
      <sz val="9.5"/>
      <color rgb="FF343434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2B2B2B"/>
      <name val="Times New Roman"/>
      <family val="1"/>
    </font>
    <font>
      <b/>
      <sz val="11"/>
      <color rgb="FF212121"/>
      <name val="Times New Roman"/>
      <family val="1"/>
    </font>
    <font>
      <b/>
      <sz val="11"/>
      <color rgb="FF111111"/>
      <name val="Times New Roman"/>
      <family val="1"/>
    </font>
    <font>
      <b/>
      <sz val="11"/>
      <color rgb="FF181818"/>
      <name val="Times New Roman"/>
      <family val="1"/>
    </font>
    <font>
      <b/>
      <sz val="11"/>
      <color rgb="FF232323"/>
      <name val="Times New Roman"/>
      <family val="1"/>
    </font>
    <font>
      <b/>
      <sz val="11"/>
      <color rgb="FF1A1A1A"/>
      <name val="Times New Roman"/>
      <family val="1"/>
    </font>
    <font>
      <b/>
      <sz val="11"/>
      <color rgb="FF1C1C1C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1D1D1D"/>
      <name val="Times New Roman"/>
      <family val="1"/>
    </font>
    <font>
      <sz val="11"/>
      <color rgb="FF181818"/>
      <name val="Times New Roman"/>
      <family val="1"/>
    </font>
    <font>
      <sz val="11"/>
      <color rgb="FF1C1C1C"/>
      <name val="Times New Roman"/>
      <family val="1"/>
    </font>
    <font>
      <sz val="11"/>
      <color rgb="FF0E0E0E"/>
      <name val="Times New Roman"/>
      <family val="1"/>
    </font>
    <font>
      <sz val="11"/>
      <color rgb="FF1F1F1F"/>
      <name val="Times New Roman"/>
      <family val="1"/>
    </font>
    <font>
      <b/>
      <sz val="11"/>
      <name val="Times New Roman"/>
      <family val="1"/>
    </font>
    <font>
      <b/>
      <sz val="11"/>
      <color rgb="FF242424"/>
      <name val="Times New Roman"/>
      <family val="1"/>
    </font>
    <font>
      <b/>
      <sz val="11"/>
      <color rgb="FF0C0C0C"/>
      <name val="Times New Roman"/>
      <family val="1"/>
    </font>
    <font>
      <b/>
      <sz val="11"/>
      <color rgb="FF161616"/>
      <name val="Times New Roman"/>
      <family val="1"/>
    </font>
    <font>
      <b/>
      <sz val="11"/>
      <color rgb="FF0F0F0F"/>
      <name val="Times New Roman"/>
      <family val="1"/>
    </font>
    <font>
      <sz val="11"/>
      <color rgb="FF111111"/>
      <name val="Times New Roman"/>
      <family val="1"/>
    </font>
    <font>
      <sz val="11"/>
      <color rgb="FF161616"/>
      <name val="Times New Roman"/>
      <family val="1"/>
    </font>
    <font>
      <sz val="11"/>
      <name val="Arial"/>
      <family val="2"/>
    </font>
    <font>
      <sz val="11"/>
      <color rgb="FF151515"/>
      <name val="Times New Roman"/>
      <family val="1"/>
    </font>
    <font>
      <sz val="11"/>
      <color rgb="FF0C0C0C"/>
      <name val="Times New Roman"/>
      <family val="1"/>
    </font>
    <font>
      <sz val="11"/>
      <color rgb="FF131313"/>
      <name val="Times New Roman"/>
      <family val="1"/>
    </font>
    <font>
      <sz val="11"/>
      <color rgb="FF050505"/>
      <name val="Times New Roman"/>
      <family val="1"/>
    </font>
    <font>
      <sz val="11"/>
      <color rgb="FF0F0F0F"/>
      <name val="Times New Roman"/>
      <family val="1"/>
    </font>
    <font>
      <b/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  <font>
      <b/>
      <u/>
      <sz val="11"/>
      <name val="Arial"/>
      <family val="2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43" fillId="0" borderId="0"/>
    <xf numFmtId="164" fontId="45" fillId="0" borderId="0" applyFont="0" applyFill="0" applyBorder="0" applyAlignment="0" applyProtection="0"/>
    <xf numFmtId="164" fontId="54" fillId="0" borderId="0" applyFont="0" applyFill="0" applyBorder="0" applyAlignment="0" applyProtection="0"/>
  </cellStyleXfs>
  <cellXfs count="195">
    <xf numFmtId="0" fontId="0" fillId="0" borderId="0" xfId="0"/>
    <xf numFmtId="4" fontId="0" fillId="0" borderId="0" xfId="0" applyNumberFormat="1"/>
    <xf numFmtId="0" fontId="0" fillId="0" borderId="0" xfId="0" applyFill="1" applyBorder="1" applyAlignment="1">
      <alignment vertical="top" wrapText="1"/>
    </xf>
    <xf numFmtId="0" fontId="0" fillId="0" borderId="0" xfId="0" applyFill="1"/>
    <xf numFmtId="0" fontId="0" fillId="0" borderId="1" xfId="0" applyBorder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7" xfId="0" applyBorder="1"/>
    <xf numFmtId="0" fontId="1" fillId="0" borderId="7" xfId="0" applyFont="1" applyBorder="1"/>
    <xf numFmtId="0" fontId="0" fillId="0" borderId="7" xfId="0" applyFont="1" applyBorder="1"/>
    <xf numFmtId="0" fontId="14" fillId="0" borderId="7" xfId="0" applyFont="1" applyBorder="1"/>
    <xf numFmtId="0" fontId="14" fillId="0" borderId="7" xfId="0" applyFont="1" applyFill="1" applyBorder="1" applyAlignment="1">
      <alignment horizontal="left" vertical="top" wrapText="1"/>
    </xf>
    <xf numFmtId="0" fontId="22" fillId="0" borderId="7" xfId="0" applyFont="1" applyFill="1" applyBorder="1" applyAlignment="1">
      <alignment horizontal="left" vertical="top" wrapText="1"/>
    </xf>
    <xf numFmtId="0" fontId="23" fillId="0" borderId="7" xfId="0" applyFont="1" applyFill="1" applyBorder="1" applyAlignment="1">
      <alignment horizontal="left" vertical="top" wrapText="1" indent="1"/>
    </xf>
    <xf numFmtId="0" fontId="0" fillId="0" borderId="7" xfId="0" applyFont="1" applyFill="1" applyBorder="1" applyAlignment="1">
      <alignment horizontal="left" vertical="top" wrapText="1" indent="1"/>
    </xf>
    <xf numFmtId="0" fontId="29" fillId="0" borderId="7" xfId="0" applyFont="1" applyFill="1" applyBorder="1" applyAlignment="1">
      <alignment horizontal="left" vertical="top" wrapText="1"/>
    </xf>
    <xf numFmtId="0" fontId="42" fillId="0" borderId="7" xfId="0" applyFont="1" applyFill="1" applyBorder="1" applyAlignment="1">
      <alignment horizontal="left" vertical="top" wrapText="1" indent="1"/>
    </xf>
    <xf numFmtId="0" fontId="1" fillId="0" borderId="9" xfId="0" applyFont="1" applyBorder="1"/>
    <xf numFmtId="0" fontId="44" fillId="0" borderId="0" xfId="1" applyFont="1" applyFill="1"/>
    <xf numFmtId="0" fontId="44" fillId="0" borderId="0" xfId="1" applyFont="1" applyFill="1" applyBorder="1"/>
    <xf numFmtId="165" fontId="44" fillId="0" borderId="0" xfId="2" applyNumberFormat="1" applyFont="1" applyFill="1"/>
    <xf numFmtId="165" fontId="44" fillId="0" borderId="0" xfId="2" applyNumberFormat="1" applyFont="1" applyFill="1" applyBorder="1"/>
    <xf numFmtId="0" fontId="46" fillId="0" borderId="13" xfId="1" applyFont="1" applyFill="1" applyBorder="1" applyAlignment="1"/>
    <xf numFmtId="0" fontId="46" fillId="0" borderId="10" xfId="1" applyFont="1" applyFill="1" applyBorder="1" applyAlignment="1"/>
    <xf numFmtId="0" fontId="46" fillId="0" borderId="14" xfId="1" applyFont="1" applyFill="1" applyBorder="1" applyAlignment="1"/>
    <xf numFmtId="0" fontId="47" fillId="0" borderId="0" xfId="1" applyFont="1" applyFill="1" applyBorder="1"/>
    <xf numFmtId="0" fontId="48" fillId="0" borderId="5" xfId="1" applyFont="1" applyFill="1" applyBorder="1" applyAlignment="1">
      <alignment horizontal="center"/>
    </xf>
    <xf numFmtId="0" fontId="48" fillId="0" borderId="0" xfId="1" applyFont="1" applyFill="1" applyBorder="1" applyAlignment="1">
      <alignment horizontal="center"/>
    </xf>
    <xf numFmtId="0" fontId="48" fillId="0" borderId="6" xfId="1" applyFont="1" applyFill="1" applyBorder="1" applyAlignment="1">
      <alignment horizontal="center"/>
    </xf>
    <xf numFmtId="0" fontId="48" fillId="0" borderId="15" xfId="1" applyFont="1" applyFill="1" applyBorder="1" applyAlignment="1">
      <alignment horizontal="center"/>
    </xf>
    <xf numFmtId="0" fontId="48" fillId="0" borderId="16" xfId="1" applyFont="1" applyFill="1" applyBorder="1" applyAlignment="1">
      <alignment horizontal="center"/>
    </xf>
    <xf numFmtId="0" fontId="46" fillId="0" borderId="15" xfId="1" applyFont="1" applyFill="1" applyBorder="1"/>
    <xf numFmtId="0" fontId="44" fillId="0" borderId="0" xfId="1" applyFont="1" applyFill="1" applyAlignment="1">
      <alignment horizontal="right"/>
    </xf>
    <xf numFmtId="0" fontId="36" fillId="0" borderId="17" xfId="1" applyFont="1" applyFill="1" applyBorder="1"/>
    <xf numFmtId="0" fontId="36" fillId="0" borderId="17" xfId="1" applyFont="1" applyFill="1" applyBorder="1" applyAlignment="1">
      <alignment horizontal="center"/>
    </xf>
    <xf numFmtId="165" fontId="36" fillId="0" borderId="17" xfId="2" applyNumberFormat="1" applyFont="1" applyFill="1" applyBorder="1" applyAlignment="1">
      <alignment horizontal="center"/>
    </xf>
    <xf numFmtId="164" fontId="36" fillId="0" borderId="17" xfId="1" applyNumberFormat="1" applyFont="1" applyFill="1" applyBorder="1"/>
    <xf numFmtId="0" fontId="36" fillId="0" borderId="17" xfId="1" applyNumberFormat="1" applyFont="1" applyFill="1" applyBorder="1" applyAlignment="1">
      <alignment horizontal="center"/>
    </xf>
    <xf numFmtId="164" fontId="48" fillId="0" borderId="17" xfId="1" applyNumberFormat="1" applyFont="1" applyFill="1" applyBorder="1"/>
    <xf numFmtId="164" fontId="46" fillId="0" borderId="17" xfId="1" applyNumberFormat="1" applyFont="1" applyFill="1" applyBorder="1"/>
    <xf numFmtId="0" fontId="46" fillId="0" borderId="17" xfId="1" applyNumberFormat="1" applyFont="1" applyFill="1" applyBorder="1" applyAlignment="1">
      <alignment horizontal="center"/>
    </xf>
    <xf numFmtId="164" fontId="48" fillId="0" borderId="17" xfId="1" applyNumberFormat="1" applyFont="1" applyFill="1" applyBorder="1" applyAlignment="1">
      <alignment horizontal="center"/>
    </xf>
    <xf numFmtId="165" fontId="48" fillId="0" borderId="17" xfId="2" applyNumberFormat="1" applyFont="1" applyFill="1" applyBorder="1" applyAlignment="1">
      <alignment horizontal="center"/>
    </xf>
    <xf numFmtId="164" fontId="36" fillId="0" borderId="17" xfId="1" applyNumberFormat="1" applyFont="1" applyFill="1" applyBorder="1" applyAlignment="1">
      <alignment horizontal="center"/>
    </xf>
    <xf numFmtId="165" fontId="48" fillId="0" borderId="19" xfId="2" applyNumberFormat="1" applyFont="1" applyFill="1" applyBorder="1" applyAlignment="1"/>
    <xf numFmtId="164" fontId="36" fillId="0" borderId="16" xfId="1" applyNumberFormat="1" applyFont="1" applyFill="1" applyBorder="1"/>
    <xf numFmtId="0" fontId="36" fillId="0" borderId="2" xfId="1" applyFont="1" applyFill="1" applyBorder="1" applyAlignment="1">
      <alignment horizontal="center"/>
    </xf>
    <xf numFmtId="164" fontId="36" fillId="0" borderId="3" xfId="1" applyNumberFormat="1" applyFont="1" applyFill="1" applyBorder="1" applyAlignment="1">
      <alignment horizontal="center"/>
    </xf>
    <xf numFmtId="164" fontId="36" fillId="0" borderId="3" xfId="1" applyNumberFormat="1" applyFont="1" applyFill="1" applyBorder="1"/>
    <xf numFmtId="164" fontId="36" fillId="0" borderId="4" xfId="1" applyNumberFormat="1" applyFont="1" applyFill="1" applyBorder="1"/>
    <xf numFmtId="0" fontId="44" fillId="0" borderId="20" xfId="1" applyFont="1" applyFill="1" applyBorder="1"/>
    <xf numFmtId="164" fontId="48" fillId="0" borderId="17" xfId="2" applyNumberFormat="1" applyFont="1" applyFill="1" applyBorder="1"/>
    <xf numFmtId="3" fontId="0" fillId="0" borderId="0" xfId="0" applyNumberFormat="1"/>
    <xf numFmtId="3" fontId="0" fillId="0" borderId="0" xfId="0" applyNumberFormat="1" applyBorder="1"/>
    <xf numFmtId="3" fontId="0" fillId="0" borderId="10" xfId="0" applyNumberFormat="1" applyBorder="1"/>
    <xf numFmtId="0" fontId="47" fillId="0" borderId="13" xfId="1" applyFont="1" applyFill="1" applyBorder="1"/>
    <xf numFmtId="164" fontId="36" fillId="0" borderId="4" xfId="1" applyNumberFormat="1" applyFont="1" applyFill="1" applyBorder="1" applyAlignment="1">
      <alignment horizontal="right"/>
    </xf>
    <xf numFmtId="165" fontId="48" fillId="2" borderId="19" xfId="2" applyNumberFormat="1" applyFont="1" applyFill="1" applyBorder="1" applyAlignment="1"/>
    <xf numFmtId="0" fontId="0" fillId="0" borderId="0" xfId="0" applyFill="1" applyBorder="1"/>
    <xf numFmtId="3" fontId="0" fillId="0" borderId="6" xfId="0" applyNumberFormat="1" applyFill="1" applyBorder="1"/>
    <xf numFmtId="0" fontId="0" fillId="0" borderId="0" xfId="0"/>
    <xf numFmtId="3" fontId="0" fillId="0" borderId="6" xfId="0" applyNumberFormat="1" applyBorder="1"/>
    <xf numFmtId="3" fontId="0" fillId="0" borderId="27" xfId="0" applyNumberFormat="1" applyBorder="1"/>
    <xf numFmtId="0" fontId="1" fillId="0" borderId="0" xfId="0" applyFont="1"/>
    <xf numFmtId="0" fontId="0" fillId="0" borderId="17" xfId="0" applyBorder="1"/>
    <xf numFmtId="0" fontId="0" fillId="0" borderId="16" xfId="0" applyBorder="1"/>
    <xf numFmtId="165" fontId="0" fillId="0" borderId="27" xfId="3" applyNumberFormat="1" applyFont="1" applyFill="1" applyBorder="1"/>
    <xf numFmtId="0" fontId="1" fillId="0" borderId="15" xfId="0" applyFont="1" applyBorder="1"/>
    <xf numFmtId="0" fontId="1" fillId="0" borderId="25" xfId="0" applyFont="1" applyBorder="1" applyAlignment="1">
      <alignment horizontal="center"/>
    </xf>
    <xf numFmtId="0" fontId="1" fillId="0" borderId="17" xfId="0" applyFont="1" applyBorder="1"/>
    <xf numFmtId="0" fontId="0" fillId="0" borderId="17" xfId="0" applyBorder="1" applyAlignment="1">
      <alignment wrapText="1"/>
    </xf>
    <xf numFmtId="0" fontId="0" fillId="0" borderId="17" xfId="0" applyFont="1" applyBorder="1" applyAlignment="1">
      <alignment horizontal="left"/>
    </xf>
    <xf numFmtId="3" fontId="0" fillId="0" borderId="17" xfId="0" applyNumberFormat="1" applyBorder="1"/>
    <xf numFmtId="0" fontId="48" fillId="0" borderId="5" xfId="1" applyFont="1" applyFill="1" applyBorder="1" applyAlignment="1">
      <alignment horizontal="left"/>
    </xf>
    <xf numFmtId="0" fontId="48" fillId="0" borderId="2" xfId="1" applyFont="1" applyFill="1" applyBorder="1" applyAlignment="1">
      <alignment horizontal="center"/>
    </xf>
    <xf numFmtId="169" fontId="0" fillId="0" borderId="0" xfId="0" applyNumberFormat="1"/>
    <xf numFmtId="3" fontId="0" fillId="0" borderId="15" xfId="0" applyNumberFormat="1" applyFill="1" applyBorder="1"/>
    <xf numFmtId="3" fontId="0" fillId="0" borderId="4" xfId="0" applyNumberFormat="1" applyBorder="1"/>
    <xf numFmtId="3" fontId="0" fillId="0" borderId="17" xfId="0" applyNumberFormat="1" applyFill="1" applyBorder="1"/>
    <xf numFmtId="3" fontId="1" fillId="0" borderId="25" xfId="0" applyNumberFormat="1" applyFont="1" applyFill="1" applyBorder="1"/>
    <xf numFmtId="3" fontId="1" fillId="0" borderId="26" xfId="0" applyNumberFormat="1" applyFont="1" applyBorder="1"/>
    <xf numFmtId="3" fontId="0" fillId="0" borderId="17" xfId="3" applyNumberFormat="1" applyFont="1" applyFill="1" applyBorder="1"/>
    <xf numFmtId="3" fontId="0" fillId="0" borderId="19" xfId="3" applyNumberFormat="1" applyFont="1" applyFill="1" applyBorder="1"/>
    <xf numFmtId="3" fontId="0" fillId="0" borderId="27" xfId="0" applyNumberFormat="1" applyFill="1" applyBorder="1"/>
    <xf numFmtId="3" fontId="0" fillId="0" borderId="6" xfId="3" applyNumberFormat="1" applyFont="1" applyFill="1" applyBorder="1"/>
    <xf numFmtId="3" fontId="0" fillId="0" borderId="19" xfId="0" applyNumberFormat="1" applyFill="1" applyBorder="1"/>
    <xf numFmtId="3" fontId="54" fillId="0" borderId="17" xfId="3" applyNumberFormat="1" applyFont="1" applyFill="1" applyBorder="1"/>
    <xf numFmtId="3" fontId="1" fillId="0" borderId="6" xfId="0" applyNumberFormat="1" applyFont="1" applyBorder="1"/>
    <xf numFmtId="3" fontId="0" fillId="0" borderId="27" xfId="3" applyNumberFormat="1" applyFont="1" applyFill="1" applyBorder="1"/>
    <xf numFmtId="3" fontId="0" fillId="0" borderId="16" xfId="3" applyNumberFormat="1" applyFont="1" applyFill="1" applyBorder="1"/>
    <xf numFmtId="3" fontId="0" fillId="0" borderId="14" xfId="0" applyNumberFormat="1" applyBorder="1"/>
    <xf numFmtId="3" fontId="36" fillId="2" borderId="5" xfId="2" applyNumberFormat="1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164" fontId="36" fillId="0" borderId="5" xfId="1" applyNumberFormat="1" applyFont="1" applyFill="1" applyBorder="1" applyAlignment="1">
      <alignment horizontal="left"/>
    </xf>
    <xf numFmtId="3" fontId="0" fillId="0" borderId="5" xfId="0" applyNumberFormat="1" applyBorder="1"/>
    <xf numFmtId="3" fontId="0" fillId="0" borderId="13" xfId="0" applyNumberFormat="1" applyBorder="1"/>
    <xf numFmtId="0" fontId="48" fillId="0" borderId="13" xfId="1" applyFont="1" applyFill="1" applyBorder="1" applyAlignment="1">
      <alignment horizontal="right"/>
    </xf>
    <xf numFmtId="164" fontId="36" fillId="0" borderId="2" xfId="1" applyNumberFormat="1" applyFont="1" applyFill="1" applyBorder="1"/>
    <xf numFmtId="0" fontId="13" fillId="0" borderId="0" xfId="0" applyFont="1"/>
    <xf numFmtId="0" fontId="46" fillId="0" borderId="0" xfId="1" applyFont="1" applyFill="1" applyBorder="1"/>
    <xf numFmtId="0" fontId="46" fillId="0" borderId="5" xfId="1" applyNumberFormat="1" applyFont="1" applyFill="1" applyBorder="1" applyAlignment="1">
      <alignment horizontal="center"/>
    </xf>
    <xf numFmtId="164" fontId="48" fillId="0" borderId="5" xfId="1" applyNumberFormat="1" applyFont="1" applyFill="1" applyBorder="1" applyAlignment="1">
      <alignment horizontal="center"/>
    </xf>
    <xf numFmtId="164" fontId="36" fillId="0" borderId="5" xfId="1" applyNumberFormat="1" applyFont="1" applyFill="1" applyBorder="1" applyAlignment="1">
      <alignment horizontal="center"/>
    </xf>
    <xf numFmtId="164" fontId="36" fillId="0" borderId="5" xfId="1" applyNumberFormat="1" applyFont="1" applyFill="1" applyBorder="1"/>
    <xf numFmtId="164" fontId="48" fillId="0" borderId="5" xfId="1" applyNumberFormat="1" applyFont="1" applyFill="1" applyBorder="1"/>
    <xf numFmtId="165" fontId="36" fillId="0" borderId="5" xfId="2" applyNumberFormat="1" applyFont="1" applyFill="1" applyBorder="1" applyAlignment="1">
      <alignment horizontal="center"/>
    </xf>
    <xf numFmtId="165" fontId="48" fillId="0" borderId="18" xfId="2" applyNumberFormat="1" applyFont="1" applyFill="1" applyBorder="1" applyAlignment="1">
      <alignment horizontal="center"/>
    </xf>
    <xf numFmtId="165" fontId="48" fillId="0" borderId="5" xfId="2" applyNumberFormat="1" applyFont="1" applyFill="1" applyBorder="1" applyAlignment="1">
      <alignment horizontal="center"/>
    </xf>
    <xf numFmtId="3" fontId="0" fillId="0" borderId="0" xfId="0" applyNumberFormat="1" applyFill="1" applyBorder="1"/>
    <xf numFmtId="3" fontId="0" fillId="0" borderId="10" xfId="0" applyNumberFormat="1" applyFill="1" applyBorder="1"/>
    <xf numFmtId="0" fontId="1" fillId="0" borderId="0" xfId="0" applyFont="1" applyFill="1" applyBorder="1" applyAlignment="1">
      <alignment horizontal="center"/>
    </xf>
    <xf numFmtId="3" fontId="1" fillId="0" borderId="8" xfId="0" applyNumberFormat="1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3" fontId="0" fillId="0" borderId="28" xfId="0" applyNumberFormat="1" applyFill="1" applyBorder="1" applyAlignment="1">
      <alignment horizontal="right"/>
    </xf>
    <xf numFmtId="3" fontId="0" fillId="0" borderId="29" xfId="0" applyNumberFormat="1" applyFill="1" applyBorder="1" applyAlignment="1">
      <alignment horizontal="right"/>
    </xf>
    <xf numFmtId="3" fontId="1" fillId="0" borderId="23" xfId="0" applyNumberFormat="1" applyFont="1" applyFill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0" fillId="0" borderId="14" xfId="0" applyNumberFormat="1" applyFill="1" applyBorder="1"/>
    <xf numFmtId="0" fontId="0" fillId="0" borderId="28" xfId="0" applyFill="1" applyBorder="1"/>
    <xf numFmtId="165" fontId="48" fillId="0" borderId="19" xfId="2" applyNumberFormat="1" applyFont="1" applyFill="1" applyBorder="1" applyAlignment="1">
      <alignment horizontal="center"/>
    </xf>
    <xf numFmtId="164" fontId="48" fillId="0" borderId="16" xfId="2" applyNumberFormat="1" applyFont="1" applyFill="1" applyBorder="1"/>
    <xf numFmtId="3" fontId="0" fillId="0" borderId="0" xfId="0" applyNumberForma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right"/>
    </xf>
    <xf numFmtId="3" fontId="1" fillId="0" borderId="24" xfId="0" applyNumberFormat="1" applyFont="1" applyFill="1" applyBorder="1" applyAlignment="1">
      <alignment horizontal="right"/>
    </xf>
    <xf numFmtId="3" fontId="0" fillId="0" borderId="39" xfId="0" applyNumberFormat="1" applyFill="1" applyBorder="1" applyAlignment="1">
      <alignment horizontal="right"/>
    </xf>
    <xf numFmtId="3" fontId="1" fillId="0" borderId="27" xfId="0" applyNumberFormat="1" applyFont="1" applyFill="1" applyBorder="1" applyAlignment="1">
      <alignment horizontal="right"/>
    </xf>
    <xf numFmtId="0" fontId="0" fillId="0" borderId="22" xfId="0" applyBorder="1"/>
    <xf numFmtId="0" fontId="0" fillId="0" borderId="11" xfId="0" applyBorder="1"/>
    <xf numFmtId="0" fontId="13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" fillId="0" borderId="30" xfId="0" applyFont="1" applyFill="1" applyBorder="1" applyAlignment="1">
      <alignment horizontal="center" vertical="top" wrapText="1"/>
    </xf>
    <xf numFmtId="0" fontId="1" fillId="0" borderId="31" xfId="0" applyFont="1" applyFill="1" applyBorder="1" applyAlignment="1">
      <alignment horizontal="center" vertical="top" wrapText="1"/>
    </xf>
    <xf numFmtId="0" fontId="9" fillId="0" borderId="21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3" xfId="0" applyFont="1" applyBorder="1" applyAlignment="1">
      <alignment horizontal="center"/>
    </xf>
    <xf numFmtId="0" fontId="53" fillId="0" borderId="4" xfId="0" applyFont="1" applyBorder="1" applyAlignment="1">
      <alignment horizontal="center"/>
    </xf>
    <xf numFmtId="0" fontId="46" fillId="0" borderId="2" xfId="1" applyFont="1" applyFill="1" applyBorder="1" applyAlignment="1">
      <alignment horizontal="center"/>
    </xf>
    <xf numFmtId="0" fontId="46" fillId="0" borderId="3" xfId="1" applyFont="1" applyFill="1" applyBorder="1" applyAlignment="1">
      <alignment horizontal="center"/>
    </xf>
    <xf numFmtId="0" fontId="46" fillId="0" borderId="4" xfId="1" applyFont="1" applyFill="1" applyBorder="1" applyAlignment="1">
      <alignment horizontal="center"/>
    </xf>
    <xf numFmtId="49" fontId="55" fillId="0" borderId="0" xfId="0" applyNumberFormat="1" applyFont="1" applyAlignment="1">
      <alignment vertical="top"/>
    </xf>
    <xf numFmtId="0" fontId="56" fillId="0" borderId="0" xfId="0" applyFont="1" applyAlignment="1">
      <alignment vertical="top"/>
    </xf>
    <xf numFmtId="49" fontId="56" fillId="0" borderId="0" xfId="0" applyNumberFormat="1" applyFont="1" applyAlignment="1">
      <alignment vertical="top"/>
    </xf>
    <xf numFmtId="49" fontId="56" fillId="0" borderId="32" xfId="0" applyNumberFormat="1" applyFont="1" applyBorder="1" applyAlignment="1">
      <alignment vertical="top"/>
    </xf>
    <xf numFmtId="49" fontId="55" fillId="0" borderId="33" xfId="0" applyNumberFormat="1" applyFont="1" applyBorder="1" applyAlignment="1">
      <alignment vertical="top"/>
    </xf>
    <xf numFmtId="49" fontId="49" fillId="0" borderId="33" xfId="0" applyNumberFormat="1" applyFont="1" applyBorder="1" applyAlignment="1">
      <alignment horizontal="left" vertical="top" indent="2"/>
    </xf>
    <xf numFmtId="49" fontId="49" fillId="0" borderId="34" xfId="0" applyNumberFormat="1" applyFont="1" applyBorder="1" applyAlignment="1">
      <alignment horizontal="center" vertical="top" wrapText="1"/>
    </xf>
    <xf numFmtId="49" fontId="49" fillId="0" borderId="33" xfId="0" applyNumberFormat="1" applyFont="1" applyBorder="1" applyAlignment="1">
      <alignment horizontal="center" vertical="top" wrapText="1"/>
    </xf>
    <xf numFmtId="49" fontId="49" fillId="0" borderId="35" xfId="0" applyNumberFormat="1" applyFont="1" applyBorder="1" applyAlignment="1">
      <alignment horizontal="left" vertical="top" indent="2"/>
    </xf>
    <xf numFmtId="49" fontId="51" fillId="0" borderId="35" xfId="0" applyNumberFormat="1" applyFont="1" applyBorder="1" applyAlignment="1">
      <alignment horizontal="center" vertical="top" wrapText="1"/>
    </xf>
    <xf numFmtId="49" fontId="51" fillId="0" borderId="0" xfId="0" applyNumberFormat="1" applyFont="1" applyAlignment="1">
      <alignment horizontal="center" vertical="top" wrapText="1"/>
    </xf>
    <xf numFmtId="49" fontId="49" fillId="0" borderId="34" xfId="0" applyNumberFormat="1" applyFont="1" applyBorder="1" applyAlignment="1">
      <alignment horizontal="center" vertical="top"/>
    </xf>
    <xf numFmtId="49" fontId="49" fillId="0" borderId="34" xfId="0" applyNumberFormat="1" applyFont="1" applyBorder="1" applyAlignment="1">
      <alignment horizontal="center" vertical="top"/>
    </xf>
    <xf numFmtId="49" fontId="49" fillId="0" borderId="33" xfId="0" applyNumberFormat="1" applyFont="1" applyBorder="1" applyAlignment="1">
      <alignment horizontal="center" vertical="top"/>
    </xf>
    <xf numFmtId="49" fontId="49" fillId="0" borderId="36" xfId="0" applyNumberFormat="1" applyFont="1" applyBorder="1" applyAlignment="1">
      <alignment horizontal="left" vertical="top" indent="2"/>
    </xf>
    <xf numFmtId="49" fontId="49" fillId="0" borderId="36" xfId="0" applyNumberFormat="1" applyFont="1" applyBorder="1" applyAlignment="1">
      <alignment horizontal="center" vertical="top"/>
    </xf>
    <xf numFmtId="49" fontId="51" fillId="0" borderId="37" xfId="0" applyNumberFormat="1" applyFont="1" applyBorder="1" applyAlignment="1">
      <alignment horizontal="center" vertical="top"/>
    </xf>
    <xf numFmtId="49" fontId="49" fillId="0" borderId="38" xfId="0" applyNumberFormat="1" applyFont="1" applyBorder="1" applyAlignment="1">
      <alignment horizontal="left" vertical="top" indent="2"/>
    </xf>
    <xf numFmtId="168" fontId="49" fillId="0" borderId="38" xfId="0" applyNumberFormat="1" applyFont="1" applyBorder="1" applyAlignment="1">
      <alignment horizontal="right" vertical="top"/>
    </xf>
    <xf numFmtId="167" fontId="52" fillId="0" borderId="38" xfId="0" applyNumberFormat="1" applyFont="1" applyBorder="1" applyAlignment="1">
      <alignment horizontal="right" vertical="top"/>
    </xf>
    <xf numFmtId="164" fontId="36" fillId="0" borderId="5" xfId="3" applyFont="1" applyFill="1" applyBorder="1" applyAlignment="1">
      <alignment horizontal="center"/>
    </xf>
    <xf numFmtId="164" fontId="0" fillId="0" borderId="0" xfId="3" applyFont="1" applyFill="1" applyBorder="1"/>
    <xf numFmtId="49" fontId="51" fillId="0" borderId="0" xfId="0" applyNumberFormat="1" applyFont="1" applyFill="1" applyAlignment="1">
      <alignment horizontal="left" vertical="top" indent="2"/>
    </xf>
    <xf numFmtId="166" fontId="51" fillId="0" borderId="0" xfId="0" applyNumberFormat="1" applyFont="1" applyFill="1" applyAlignment="1">
      <alignment horizontal="right" vertical="top"/>
    </xf>
    <xf numFmtId="168" fontId="51" fillId="0" borderId="0" xfId="0" applyNumberFormat="1" applyFont="1" applyFill="1" applyAlignment="1">
      <alignment horizontal="right" vertical="top"/>
    </xf>
    <xf numFmtId="165" fontId="44" fillId="0" borderId="0" xfId="1" applyNumberFormat="1" applyFont="1" applyFill="1"/>
    <xf numFmtId="164" fontId="44" fillId="0" borderId="0" xfId="3" applyFont="1" applyFill="1"/>
    <xf numFmtId="164" fontId="44" fillId="0" borderId="0" xfId="1" applyNumberFormat="1" applyFont="1" applyFill="1"/>
    <xf numFmtId="43" fontId="44" fillId="0" borderId="0" xfId="1" applyNumberFormat="1" applyFont="1" applyFill="1"/>
    <xf numFmtId="164" fontId="0" fillId="0" borderId="0" xfId="3" applyFont="1"/>
    <xf numFmtId="43" fontId="0" fillId="0" borderId="0" xfId="0" applyNumberFormat="1"/>
    <xf numFmtId="171" fontId="0" fillId="0" borderId="0" xfId="3" applyNumberFormat="1" applyFont="1"/>
    <xf numFmtId="49" fontId="49" fillId="0" borderId="0" xfId="0" applyNumberFormat="1" applyFont="1" applyFill="1" applyAlignment="1">
      <alignment vertical="top"/>
    </xf>
    <xf numFmtId="170" fontId="49" fillId="0" borderId="38" xfId="0" applyNumberFormat="1" applyFont="1" applyFill="1" applyBorder="1" applyAlignment="1">
      <alignment horizontal="right" vertical="top"/>
    </xf>
    <xf numFmtId="168" fontId="50" fillId="0" borderId="38" xfId="0" applyNumberFormat="1" applyFont="1" applyFill="1" applyBorder="1" applyAlignment="1">
      <alignment horizontal="right" vertical="top"/>
    </xf>
    <xf numFmtId="49" fontId="50" fillId="0" borderId="0" xfId="0" applyNumberFormat="1" applyFont="1" applyFill="1" applyAlignment="1">
      <alignment horizontal="left" vertical="top" indent="2"/>
    </xf>
    <xf numFmtId="170" fontId="50" fillId="0" borderId="0" xfId="0" applyNumberFormat="1" applyFont="1" applyFill="1" applyAlignment="1">
      <alignment horizontal="right" vertical="top"/>
    </xf>
    <xf numFmtId="170" fontId="49" fillId="0" borderId="32" xfId="0" applyNumberFormat="1" applyFont="1" applyFill="1" applyBorder="1" applyAlignment="1">
      <alignment horizontal="right" vertical="top"/>
    </xf>
    <xf numFmtId="167" fontId="50" fillId="0" borderId="32" xfId="0" applyNumberFormat="1" applyFont="1" applyFill="1" applyBorder="1" applyAlignment="1">
      <alignment horizontal="right" vertical="top"/>
    </xf>
    <xf numFmtId="170" fontId="51" fillId="0" borderId="0" xfId="0" applyNumberFormat="1" applyFont="1" applyFill="1" applyAlignment="1">
      <alignment horizontal="right" vertical="top"/>
    </xf>
    <xf numFmtId="167" fontId="51" fillId="0" borderId="0" xfId="0" applyNumberFormat="1" applyFont="1" applyFill="1" applyAlignment="1">
      <alignment horizontal="right" vertical="top"/>
    </xf>
    <xf numFmtId="168" fontId="50" fillId="0" borderId="0" xfId="0" applyNumberFormat="1" applyFont="1" applyFill="1" applyAlignment="1">
      <alignment horizontal="right" vertical="top"/>
    </xf>
    <xf numFmtId="166" fontId="50" fillId="0" borderId="0" xfId="0" applyNumberFormat="1" applyFont="1" applyFill="1" applyAlignment="1">
      <alignment horizontal="right" vertical="top"/>
    </xf>
    <xf numFmtId="49" fontId="50" fillId="0" borderId="0" xfId="0" applyNumberFormat="1" applyFont="1" applyFill="1" applyAlignment="1">
      <alignment horizontal="left" vertical="top" indent="1"/>
    </xf>
    <xf numFmtId="166" fontId="49" fillId="0" borderId="32" xfId="0" applyNumberFormat="1" applyFont="1" applyFill="1" applyBorder="1" applyAlignment="1">
      <alignment horizontal="right" vertical="top"/>
    </xf>
    <xf numFmtId="49" fontId="50" fillId="0" borderId="0" xfId="0" applyNumberFormat="1" applyFont="1" applyFill="1" applyAlignment="1">
      <alignment horizontal="left" vertical="top" wrapText="1" indent="2"/>
    </xf>
    <xf numFmtId="168" fontId="49" fillId="0" borderId="32" xfId="0" applyNumberFormat="1" applyFont="1" applyFill="1" applyBorder="1" applyAlignment="1">
      <alignment horizontal="right" vertical="top"/>
    </xf>
    <xf numFmtId="49" fontId="51" fillId="0" borderId="0" xfId="0" applyNumberFormat="1" applyFont="1" applyFill="1" applyAlignment="1">
      <alignment horizontal="left" vertical="top" wrapText="1" indent="2"/>
    </xf>
    <xf numFmtId="168" fontId="50" fillId="0" borderId="32" xfId="0" applyNumberFormat="1" applyFont="1" applyFill="1" applyBorder="1" applyAlignment="1">
      <alignment horizontal="right" vertical="top"/>
    </xf>
    <xf numFmtId="49" fontId="51" fillId="0" borderId="0" xfId="0" applyNumberFormat="1" applyFont="1" applyFill="1" applyAlignment="1">
      <alignment vertical="top"/>
    </xf>
    <xf numFmtId="49" fontId="50" fillId="0" borderId="0" xfId="0" applyNumberFormat="1" applyFont="1" applyFill="1" applyAlignment="1">
      <alignment vertical="top"/>
    </xf>
  </cellXfs>
  <cellStyles count="4">
    <cellStyle name="Comma" xfId="3" builtinId="3"/>
    <cellStyle name="Comma 2" xfId="2" xr:uid="{00000000-0005-0000-0000-000001000000}"/>
    <cellStyle name="Normal" xfId="0" builtinId="0"/>
    <cellStyle name="Normal 2" xfId="1" xr:uid="{00000000-0005-0000-0000-000003000000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cw\e\MY%20DOCUMENT\Jessa%20Ram%20Khushi%20Ram\JRKR%20%20CMA.%20DATA%2024-11-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YMENT"/>
      <sheetName val="DSCR"/>
      <sheetName val="PROJECT REPORT"/>
      <sheetName val="CMA DATA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75"/>
  <sheetViews>
    <sheetView zoomScale="85" zoomScaleNormal="85" workbookViewId="0">
      <selection activeCell="H15" sqref="H15"/>
    </sheetView>
  </sheetViews>
  <sheetFormatPr defaultRowHeight="15" x14ac:dyDescent="0.25"/>
  <cols>
    <col min="1" max="1" width="9.140625" style="60"/>
    <col min="2" max="2" width="55.85546875" customWidth="1"/>
    <col min="3" max="4" width="16.140625" style="52" bestFit="1" customWidth="1"/>
    <col min="5" max="5" width="14.7109375" style="52" hidden="1" customWidth="1"/>
    <col min="7" max="7" width="10.5703125" bestFit="1" customWidth="1"/>
    <col min="8" max="9" width="13.42578125" bestFit="1" customWidth="1"/>
    <col min="12" max="12" width="13.85546875" bestFit="1" customWidth="1"/>
  </cols>
  <sheetData>
    <row r="1" spans="2:5" ht="18.75" x14ac:dyDescent="0.3">
      <c r="B1" s="98" t="s">
        <v>160</v>
      </c>
    </row>
    <row r="2" spans="2:5" x14ac:dyDescent="0.25">
      <c r="B2" s="63" t="s">
        <v>163</v>
      </c>
    </row>
    <row r="3" spans="2:5" ht="15.75" thickBot="1" x14ac:dyDescent="0.3">
      <c r="B3" s="60"/>
    </row>
    <row r="4" spans="2:5" x14ac:dyDescent="0.25">
      <c r="B4" s="67" t="s">
        <v>164</v>
      </c>
      <c r="C4" s="76"/>
      <c r="D4" s="76"/>
      <c r="E4" s="77"/>
    </row>
    <row r="5" spans="2:5" ht="15.75" thickBot="1" x14ac:dyDescent="0.3">
      <c r="B5" s="64"/>
      <c r="C5" s="78"/>
      <c r="D5" s="78"/>
      <c r="E5" s="61"/>
    </row>
    <row r="6" spans="2:5" ht="15.75" thickBot="1" x14ac:dyDescent="0.3">
      <c r="B6" s="68" t="s">
        <v>155</v>
      </c>
      <c r="C6" s="79" t="s">
        <v>223</v>
      </c>
      <c r="D6" s="79" t="s">
        <v>165</v>
      </c>
      <c r="E6" s="80" t="s">
        <v>166</v>
      </c>
    </row>
    <row r="7" spans="2:5" x14ac:dyDescent="0.25">
      <c r="B7" s="64" t="s">
        <v>167</v>
      </c>
      <c r="C7" s="78"/>
      <c r="D7" s="78"/>
      <c r="E7" s="61"/>
    </row>
    <row r="8" spans="2:5" x14ac:dyDescent="0.25">
      <c r="B8" s="64" t="s">
        <v>187</v>
      </c>
      <c r="C8" s="81">
        <v>100000</v>
      </c>
      <c r="D8" s="81">
        <v>100000</v>
      </c>
      <c r="E8" s="61">
        <v>100000</v>
      </c>
    </row>
    <row r="9" spans="2:5" x14ac:dyDescent="0.25">
      <c r="B9" s="64"/>
      <c r="C9" s="81"/>
      <c r="D9" s="81"/>
      <c r="E9" s="61"/>
    </row>
    <row r="10" spans="2:5" ht="15.75" thickBot="1" x14ac:dyDescent="0.3">
      <c r="B10" s="64"/>
      <c r="C10" s="82">
        <v>100000</v>
      </c>
      <c r="D10" s="82">
        <f>D8</f>
        <v>100000</v>
      </c>
      <c r="E10" s="83">
        <f>E8</f>
        <v>100000</v>
      </c>
    </row>
    <row r="11" spans="2:5" ht="15.75" thickTop="1" x14ac:dyDescent="0.25">
      <c r="B11" s="64"/>
      <c r="C11" s="81"/>
      <c r="D11" s="81"/>
      <c r="E11" s="61"/>
    </row>
    <row r="12" spans="2:5" x14ac:dyDescent="0.25">
      <c r="B12" s="64"/>
      <c r="C12" s="81"/>
      <c r="D12" s="81"/>
      <c r="E12" s="61"/>
    </row>
    <row r="13" spans="2:5" x14ac:dyDescent="0.25">
      <c r="B13" s="64" t="s">
        <v>168</v>
      </c>
      <c r="C13" s="81"/>
      <c r="D13" s="81"/>
      <c r="E13" s="61"/>
    </row>
    <row r="14" spans="2:5" x14ac:dyDescent="0.25">
      <c r="B14" s="64" t="s">
        <v>169</v>
      </c>
      <c r="C14" s="81">
        <v>100000</v>
      </c>
      <c r="D14" s="81">
        <v>100000</v>
      </c>
      <c r="E14" s="61">
        <v>100000</v>
      </c>
    </row>
    <row r="15" spans="2:5" x14ac:dyDescent="0.25">
      <c r="B15" s="64"/>
      <c r="C15" s="81"/>
      <c r="D15" s="81"/>
      <c r="E15" s="61"/>
    </row>
    <row r="16" spans="2:5" ht="15.75" thickBot="1" x14ac:dyDescent="0.3">
      <c r="B16" s="64"/>
      <c r="C16" s="82">
        <v>100000</v>
      </c>
      <c r="D16" s="82">
        <f>D14</f>
        <v>100000</v>
      </c>
      <c r="E16" s="62">
        <f>E14</f>
        <v>100000</v>
      </c>
    </row>
    <row r="17" spans="2:5" ht="15.75" thickTop="1" x14ac:dyDescent="0.25">
      <c r="B17" s="64"/>
      <c r="C17" s="81"/>
      <c r="D17" s="81"/>
      <c r="E17" s="61"/>
    </row>
    <row r="18" spans="2:5" x14ac:dyDescent="0.25">
      <c r="B18" s="64"/>
      <c r="C18" s="81"/>
      <c r="D18" s="81"/>
      <c r="E18" s="61"/>
    </row>
    <row r="19" spans="2:5" ht="30" x14ac:dyDescent="0.25">
      <c r="B19" s="70" t="s">
        <v>170</v>
      </c>
      <c r="C19" s="81"/>
      <c r="D19" s="81"/>
      <c r="E19" s="61"/>
    </row>
    <row r="20" spans="2:5" ht="15.75" thickBot="1" x14ac:dyDescent="0.3">
      <c r="B20" s="69"/>
      <c r="C20" s="81"/>
      <c r="D20" s="81"/>
      <c r="E20" s="61"/>
    </row>
    <row r="21" spans="2:5" ht="15.75" thickBot="1" x14ac:dyDescent="0.3">
      <c r="B21" s="68" t="s">
        <v>171</v>
      </c>
      <c r="C21" s="79" t="s">
        <v>165</v>
      </c>
      <c r="D21" s="79" t="s">
        <v>165</v>
      </c>
      <c r="E21" s="80" t="s">
        <v>166</v>
      </c>
    </row>
    <row r="22" spans="2:5" x14ac:dyDescent="0.25">
      <c r="B22" s="64"/>
      <c r="C22" s="81" t="s">
        <v>172</v>
      </c>
      <c r="D22" s="81" t="s">
        <v>172</v>
      </c>
      <c r="E22" s="61" t="s">
        <v>172</v>
      </c>
    </row>
    <row r="23" spans="2:5" x14ac:dyDescent="0.25">
      <c r="B23" s="64" t="s">
        <v>173</v>
      </c>
      <c r="C23" s="81">
        <v>100000</v>
      </c>
      <c r="D23" s="81">
        <v>100000</v>
      </c>
      <c r="E23" s="61">
        <v>100000</v>
      </c>
    </row>
    <row r="24" spans="2:5" x14ac:dyDescent="0.25">
      <c r="B24" s="64" t="s">
        <v>174</v>
      </c>
      <c r="C24" s="81">
        <v>0</v>
      </c>
      <c r="D24" s="81">
        <v>0</v>
      </c>
      <c r="E24" s="84">
        <v>0</v>
      </c>
    </row>
    <row r="25" spans="2:5" ht="15.75" thickBot="1" x14ac:dyDescent="0.3">
      <c r="B25" s="64" t="s">
        <v>175</v>
      </c>
      <c r="C25" s="85">
        <v>100000</v>
      </c>
      <c r="D25" s="85">
        <f>D23+D24</f>
        <v>100000</v>
      </c>
      <c r="E25" s="83">
        <f>E23+E24</f>
        <v>100000</v>
      </c>
    </row>
    <row r="26" spans="2:5" ht="15.75" thickTop="1" x14ac:dyDescent="0.25">
      <c r="B26" s="64"/>
      <c r="C26" s="81"/>
      <c r="D26" s="81"/>
      <c r="E26" s="61"/>
    </row>
    <row r="27" spans="2:5" x14ac:dyDescent="0.25">
      <c r="B27" s="64" t="s">
        <v>176</v>
      </c>
      <c r="C27" s="81"/>
      <c r="D27" s="81"/>
      <c r="E27" s="61"/>
    </row>
    <row r="28" spans="2:5" ht="15.75" thickBot="1" x14ac:dyDescent="0.3">
      <c r="B28" s="64"/>
      <c r="C28" s="81"/>
      <c r="D28" s="81"/>
      <c r="E28" s="61"/>
    </row>
    <row r="29" spans="2:5" ht="15.75" thickBot="1" x14ac:dyDescent="0.3">
      <c r="B29" s="68" t="s">
        <v>177</v>
      </c>
      <c r="C29" s="79" t="s">
        <v>165</v>
      </c>
      <c r="D29" s="79" t="s">
        <v>165</v>
      </c>
      <c r="E29" s="80" t="s">
        <v>166</v>
      </c>
    </row>
    <row r="30" spans="2:5" x14ac:dyDescent="0.25">
      <c r="B30" s="64"/>
      <c r="C30" s="81" t="s">
        <v>178</v>
      </c>
      <c r="D30" s="81" t="s">
        <v>178</v>
      </c>
      <c r="E30" s="61" t="s">
        <v>178</v>
      </c>
    </row>
    <row r="31" spans="2:5" x14ac:dyDescent="0.25">
      <c r="B31" s="64"/>
      <c r="C31" s="81"/>
      <c r="D31" s="81"/>
      <c r="E31" s="61"/>
    </row>
    <row r="32" spans="2:5" x14ac:dyDescent="0.25">
      <c r="B32" s="64"/>
      <c r="C32" s="81"/>
      <c r="D32" s="81"/>
      <c r="E32" s="61"/>
    </row>
    <row r="33" spans="2:5" x14ac:dyDescent="0.25">
      <c r="B33" s="64"/>
      <c r="C33" s="81"/>
      <c r="D33" s="81"/>
      <c r="E33" s="61"/>
    </row>
    <row r="34" spans="2:5" ht="15.75" thickBot="1" x14ac:dyDescent="0.3">
      <c r="B34" s="69" t="s">
        <v>179</v>
      </c>
      <c r="C34" s="81"/>
      <c r="D34" s="81"/>
      <c r="E34" s="61"/>
    </row>
    <row r="35" spans="2:5" ht="15.75" thickBot="1" x14ac:dyDescent="0.3">
      <c r="B35" s="68" t="s">
        <v>155</v>
      </c>
      <c r="C35" s="79" t="s">
        <v>223</v>
      </c>
      <c r="D35" s="79" t="s">
        <v>165</v>
      </c>
      <c r="E35" s="80" t="s">
        <v>166</v>
      </c>
    </row>
    <row r="36" spans="2:5" x14ac:dyDescent="0.25">
      <c r="B36" s="64"/>
      <c r="C36" s="81"/>
      <c r="D36" s="81"/>
      <c r="E36" s="59"/>
    </row>
    <row r="37" spans="2:5" x14ac:dyDescent="0.25">
      <c r="B37" s="64" t="s">
        <v>180</v>
      </c>
      <c r="C37" s="81"/>
      <c r="D37" s="81"/>
      <c r="E37" s="59"/>
    </row>
    <row r="38" spans="2:5" x14ac:dyDescent="0.25">
      <c r="B38" s="64" t="s">
        <v>181</v>
      </c>
      <c r="C38" s="81">
        <f>+D40</f>
        <v>-454969</v>
      </c>
      <c r="D38" s="81">
        <f>E39</f>
        <v>-454969</v>
      </c>
      <c r="E38" s="59"/>
    </row>
    <row r="39" spans="2:5" x14ac:dyDescent="0.25">
      <c r="B39" s="64" t="s">
        <v>182</v>
      </c>
      <c r="C39" s="81">
        <f>+'P&amp;L'!D37</f>
        <v>7507435.4899999946</v>
      </c>
      <c r="D39" s="81">
        <f>+'P&amp;L'!E37</f>
        <v>0</v>
      </c>
      <c r="E39" s="59">
        <v>-454969</v>
      </c>
    </row>
    <row r="40" spans="2:5" ht="15.75" thickBot="1" x14ac:dyDescent="0.3">
      <c r="B40" s="64"/>
      <c r="C40" s="82">
        <f>C38+C39</f>
        <v>7052466.4899999946</v>
      </c>
      <c r="D40" s="82">
        <f>D38+D39</f>
        <v>-454969</v>
      </c>
      <c r="E40" s="83">
        <f>E39</f>
        <v>-454969</v>
      </c>
    </row>
    <row r="41" spans="2:5" ht="15.75" thickTop="1" x14ac:dyDescent="0.25">
      <c r="B41" s="64"/>
      <c r="C41" s="81"/>
      <c r="D41" s="81"/>
      <c r="E41" s="59"/>
    </row>
    <row r="42" spans="2:5" ht="15.75" thickBot="1" x14ac:dyDescent="0.3">
      <c r="B42" s="69" t="s">
        <v>183</v>
      </c>
      <c r="C42" s="81"/>
      <c r="D42" s="81"/>
      <c r="E42" s="61"/>
    </row>
    <row r="43" spans="2:5" ht="15.75" thickBot="1" x14ac:dyDescent="0.3">
      <c r="B43" s="68" t="s">
        <v>155</v>
      </c>
      <c r="C43" s="79" t="s">
        <v>223</v>
      </c>
      <c r="D43" s="79" t="s">
        <v>165</v>
      </c>
      <c r="E43" s="80" t="s">
        <v>166</v>
      </c>
    </row>
    <row r="44" spans="2:5" s="60" customFormat="1" x14ac:dyDescent="0.25">
      <c r="B44" s="64" t="s">
        <v>7</v>
      </c>
      <c r="C44" s="86" t="e">
        <f>+#REF!</f>
        <v>#REF!</v>
      </c>
      <c r="D44" s="86" t="e">
        <f>#REF!</f>
        <v>#REF!</v>
      </c>
      <c r="E44" s="87"/>
    </row>
    <row r="45" spans="2:5" x14ac:dyDescent="0.25">
      <c r="B45" s="64" t="s">
        <v>10</v>
      </c>
      <c r="C45" s="81" t="e">
        <f>+#REF!</f>
        <v>#REF!</v>
      </c>
      <c r="D45" s="81" t="e">
        <f>#REF!</f>
        <v>#REF!</v>
      </c>
      <c r="E45" s="61">
        <v>0</v>
      </c>
    </row>
    <row r="46" spans="2:5" ht="15.75" thickBot="1" x14ac:dyDescent="0.3">
      <c r="B46" s="64"/>
      <c r="C46" s="82" t="e">
        <f>C44+C45</f>
        <v>#REF!</v>
      </c>
      <c r="D46" s="82" t="e">
        <f>D44+D45</f>
        <v>#REF!</v>
      </c>
      <c r="E46" s="62">
        <v>0</v>
      </c>
    </row>
    <row r="47" spans="2:5" ht="15.75" thickTop="1" x14ac:dyDescent="0.25">
      <c r="B47" s="64"/>
      <c r="C47" s="81"/>
      <c r="D47" s="81"/>
      <c r="E47" s="61"/>
    </row>
    <row r="48" spans="2:5" x14ac:dyDescent="0.25">
      <c r="B48" s="64"/>
      <c r="C48" s="81"/>
      <c r="D48" s="81"/>
      <c r="E48" s="61"/>
    </row>
    <row r="49" spans="2:8" ht="15.75" thickBot="1" x14ac:dyDescent="0.3">
      <c r="B49" s="69" t="s">
        <v>188</v>
      </c>
      <c r="C49" s="81"/>
      <c r="D49" s="81"/>
      <c r="E49" s="61"/>
    </row>
    <row r="50" spans="2:8" ht="15.75" thickBot="1" x14ac:dyDescent="0.3">
      <c r="B50" s="68" t="s">
        <v>155</v>
      </c>
      <c r="C50" s="79" t="s">
        <v>223</v>
      </c>
      <c r="D50" s="79" t="s">
        <v>165</v>
      </c>
      <c r="E50" s="80" t="s">
        <v>166</v>
      </c>
    </row>
    <row r="51" spans="2:8" s="60" customFormat="1" x14ac:dyDescent="0.25">
      <c r="B51" s="64" t="s">
        <v>8</v>
      </c>
      <c r="C51" s="86" t="e">
        <f>+#REF!</f>
        <v>#REF!</v>
      </c>
      <c r="D51" s="86" t="e">
        <f>#REF!</f>
        <v>#REF!</v>
      </c>
      <c r="E51" s="87">
        <v>7990000</v>
      </c>
    </row>
    <row r="52" spans="2:8" x14ac:dyDescent="0.25">
      <c r="B52" s="64" t="s">
        <v>9</v>
      </c>
      <c r="C52" s="86" t="e">
        <f>+#REF!</f>
        <v>#REF!</v>
      </c>
      <c r="D52" s="81" t="e">
        <f>#REF!</f>
        <v>#REF!</v>
      </c>
      <c r="E52" s="87">
        <v>7750000</v>
      </c>
    </row>
    <row r="53" spans="2:8" s="60" customFormat="1" x14ac:dyDescent="0.25">
      <c r="B53" s="64" t="s">
        <v>244</v>
      </c>
      <c r="C53" s="86" t="e">
        <f>+#REF!</f>
        <v>#REF!</v>
      </c>
      <c r="D53" s="81"/>
      <c r="E53" s="87"/>
    </row>
    <row r="54" spans="2:8" ht="15.75" thickBot="1" x14ac:dyDescent="0.3">
      <c r="B54" s="64"/>
      <c r="C54" s="82" t="e">
        <f>SUM(C51:C53)</f>
        <v>#REF!</v>
      </c>
      <c r="D54" s="82" t="e">
        <f>SUM(D51:D52)</f>
        <v>#REF!</v>
      </c>
      <c r="E54" s="82">
        <f>SUM(E51:E52)</f>
        <v>15740000</v>
      </c>
      <c r="H54" s="1" t="e">
        <f>+D54*0.06</f>
        <v>#REF!</v>
      </c>
    </row>
    <row r="55" spans="2:8" ht="15.75" thickTop="1" x14ac:dyDescent="0.25">
      <c r="B55" s="64"/>
      <c r="C55" s="81"/>
      <c r="D55" s="81"/>
      <c r="E55" s="61"/>
    </row>
    <row r="56" spans="2:8" ht="15.75" thickBot="1" x14ac:dyDescent="0.3">
      <c r="B56" s="69" t="s">
        <v>189</v>
      </c>
      <c r="C56" s="81"/>
      <c r="D56" s="81"/>
      <c r="E56" s="61"/>
    </row>
    <row r="57" spans="2:8" ht="15.75" thickBot="1" x14ac:dyDescent="0.3">
      <c r="B57" s="68" t="s">
        <v>155</v>
      </c>
      <c r="C57" s="79" t="s">
        <v>223</v>
      </c>
      <c r="D57" s="79" t="s">
        <v>165</v>
      </c>
      <c r="E57" s="80" t="s">
        <v>166</v>
      </c>
    </row>
    <row r="58" spans="2:8" x14ac:dyDescent="0.25">
      <c r="B58" s="64" t="s">
        <v>13</v>
      </c>
      <c r="C58" s="81" t="e">
        <f>+#REF!</f>
        <v>#REF!</v>
      </c>
      <c r="D58" s="81" t="e">
        <f>#REF!</f>
        <v>#REF!</v>
      </c>
      <c r="E58" s="61">
        <v>0</v>
      </c>
    </row>
    <row r="59" spans="2:8" x14ac:dyDescent="0.25">
      <c r="B59" s="64" t="s">
        <v>247</v>
      </c>
      <c r="C59" s="81" t="e">
        <f>+#REF!+#REF!-#REF!</f>
        <v>#REF!</v>
      </c>
      <c r="D59" s="81"/>
      <c r="E59" s="61"/>
    </row>
    <row r="60" spans="2:8" ht="15.75" thickBot="1" x14ac:dyDescent="0.3">
      <c r="B60" s="64"/>
      <c r="C60" s="82" t="e">
        <f>SUM(C58:C59)</f>
        <v>#REF!</v>
      </c>
      <c r="D60" s="82" t="e">
        <f>D58</f>
        <v>#REF!</v>
      </c>
      <c r="E60" s="62">
        <v>0</v>
      </c>
    </row>
    <row r="61" spans="2:8" ht="15.75" thickTop="1" x14ac:dyDescent="0.25">
      <c r="B61" s="64"/>
      <c r="C61" s="81"/>
      <c r="D61" s="81"/>
      <c r="E61" s="61"/>
    </row>
    <row r="62" spans="2:8" ht="15.75" thickBot="1" x14ac:dyDescent="0.3">
      <c r="B62" s="69" t="s">
        <v>184</v>
      </c>
      <c r="C62" s="81"/>
      <c r="D62" s="81"/>
      <c r="E62" s="61"/>
    </row>
    <row r="63" spans="2:8" ht="15.75" thickBot="1" x14ac:dyDescent="0.3">
      <c r="B63" s="68" t="s">
        <v>155</v>
      </c>
      <c r="C63" s="79" t="s">
        <v>223</v>
      </c>
      <c r="D63" s="79" t="s">
        <v>165</v>
      </c>
      <c r="E63" s="80" t="s">
        <v>166</v>
      </c>
    </row>
    <row r="64" spans="2:8" x14ac:dyDescent="0.25">
      <c r="B64" s="64"/>
      <c r="C64" s="81"/>
      <c r="D64" s="81"/>
      <c r="E64" s="61"/>
    </row>
    <row r="65" spans="2:12" x14ac:dyDescent="0.25">
      <c r="B65" s="64" t="s">
        <v>211</v>
      </c>
      <c r="C65" s="81" t="e">
        <f>+#REF!</f>
        <v>#REF!</v>
      </c>
      <c r="D65" s="81" t="e">
        <f>#REF!</f>
        <v>#REF!</v>
      </c>
      <c r="E65" s="61">
        <v>5648451</v>
      </c>
    </row>
    <row r="66" spans="2:12" s="60" customFormat="1" x14ac:dyDescent="0.25">
      <c r="B66" s="64" t="s">
        <v>216</v>
      </c>
      <c r="C66" s="81" t="e">
        <f>+#REF!</f>
        <v>#REF!</v>
      </c>
      <c r="D66" s="81">
        <v>500000</v>
      </c>
      <c r="E66" s="61"/>
    </row>
    <row r="67" spans="2:12" s="60" customFormat="1" x14ac:dyDescent="0.25">
      <c r="B67" s="64" t="s">
        <v>245</v>
      </c>
      <c r="C67" s="81" t="e">
        <f>+#REF!-#REF!</f>
        <v>#REF!</v>
      </c>
      <c r="D67" s="81"/>
      <c r="E67" s="61"/>
    </row>
    <row r="68" spans="2:12" s="60" customFormat="1" x14ac:dyDescent="0.25">
      <c r="B68" s="64" t="s">
        <v>246</v>
      </c>
      <c r="C68" s="81" t="e">
        <f>+#REF!</f>
        <v>#REF!</v>
      </c>
      <c r="D68" s="81" t="e">
        <f>+#REF!</f>
        <v>#REF!</v>
      </c>
      <c r="E68" s="61"/>
    </row>
    <row r="69" spans="2:12" ht="15.75" thickBot="1" x14ac:dyDescent="0.3">
      <c r="B69" s="64"/>
      <c r="C69" s="82" t="e">
        <f>SUM(C65:C68)</f>
        <v>#REF!</v>
      </c>
      <c r="D69" s="82" t="e">
        <f>SUM(D65:D68)</f>
        <v>#REF!</v>
      </c>
      <c r="E69" s="62">
        <f>E65</f>
        <v>5648451</v>
      </c>
    </row>
    <row r="70" spans="2:12" ht="15.75" thickTop="1" x14ac:dyDescent="0.25">
      <c r="B70" s="64"/>
      <c r="C70" s="81"/>
      <c r="D70" s="81"/>
      <c r="E70" s="61"/>
    </row>
    <row r="71" spans="2:12" x14ac:dyDescent="0.25">
      <c r="B71" s="64"/>
      <c r="C71" s="81"/>
      <c r="D71" s="81"/>
      <c r="E71" s="61"/>
    </row>
    <row r="72" spans="2:12" ht="15.75" thickBot="1" x14ac:dyDescent="0.3">
      <c r="B72" s="64" t="s">
        <v>190</v>
      </c>
      <c r="C72" s="81"/>
      <c r="D72" s="81"/>
      <c r="E72" s="61"/>
    </row>
    <row r="73" spans="2:12" ht="15.75" thickBot="1" x14ac:dyDescent="0.3">
      <c r="B73" s="68" t="s">
        <v>155</v>
      </c>
      <c r="C73" s="79" t="s">
        <v>223</v>
      </c>
      <c r="D73" s="79" t="s">
        <v>165</v>
      </c>
      <c r="E73" s="80" t="s">
        <v>166</v>
      </c>
    </row>
    <row r="74" spans="2:12" x14ac:dyDescent="0.25">
      <c r="B74" s="64" t="s">
        <v>203</v>
      </c>
      <c r="C74" s="72">
        <v>13666182.551200001</v>
      </c>
      <c r="D74" s="72">
        <v>13666182.551200001</v>
      </c>
      <c r="E74" s="61">
        <v>9487500</v>
      </c>
      <c r="I74" s="1"/>
    </row>
    <row r="75" spans="2:12" s="60" customFormat="1" x14ac:dyDescent="0.25">
      <c r="B75" s="64" t="s">
        <v>205</v>
      </c>
      <c r="C75" s="72">
        <v>2739397.4040000001</v>
      </c>
      <c r="D75" s="72">
        <v>2739397.4040000001</v>
      </c>
      <c r="E75" s="61"/>
      <c r="I75" s="1"/>
    </row>
    <row r="76" spans="2:12" s="60" customFormat="1" x14ac:dyDescent="0.25">
      <c r="B76" s="64" t="s">
        <v>204</v>
      </c>
      <c r="C76" s="72">
        <v>5897612.0448000003</v>
      </c>
      <c r="D76" s="72">
        <v>5897612.0448000003</v>
      </c>
      <c r="E76" s="61"/>
      <c r="I76" s="1"/>
    </row>
    <row r="77" spans="2:12" s="60" customFormat="1" x14ac:dyDescent="0.25">
      <c r="B77" s="64"/>
      <c r="C77" s="72"/>
      <c r="D77" s="72"/>
      <c r="E77" s="61"/>
    </row>
    <row r="78" spans="2:12" ht="15.75" thickBot="1" x14ac:dyDescent="0.3">
      <c r="B78" s="64"/>
      <c r="C78" s="82">
        <v>22303192</v>
      </c>
      <c r="D78" s="82">
        <f>SUM(D74:D77)</f>
        <v>22303192</v>
      </c>
      <c r="E78" s="62">
        <f>E74</f>
        <v>9487500</v>
      </c>
      <c r="I78" s="1"/>
    </row>
    <row r="79" spans="2:12" ht="15.75" thickTop="1" x14ac:dyDescent="0.25">
      <c r="B79" s="64"/>
      <c r="C79" s="81"/>
      <c r="D79" s="81"/>
      <c r="E79" s="61"/>
      <c r="L79" s="75"/>
    </row>
    <row r="80" spans="2:12" s="60" customFormat="1" x14ac:dyDescent="0.25">
      <c r="B80" s="64"/>
      <c r="C80" s="81"/>
      <c r="D80" s="81"/>
      <c r="E80" s="61"/>
      <c r="I80" s="1"/>
    </row>
    <row r="81" spans="2:5" s="60" customFormat="1" ht="15.75" thickBot="1" x14ac:dyDescent="0.3">
      <c r="B81" s="64" t="s">
        <v>191</v>
      </c>
      <c r="C81" s="81"/>
      <c r="D81" s="81"/>
      <c r="E81" s="61"/>
    </row>
    <row r="82" spans="2:5" s="60" customFormat="1" ht="15.75" thickBot="1" x14ac:dyDescent="0.3">
      <c r="B82" s="68" t="s">
        <v>155</v>
      </c>
      <c r="C82" s="79" t="s">
        <v>223</v>
      </c>
      <c r="D82" s="79" t="s">
        <v>165</v>
      </c>
      <c r="E82" s="80" t="s">
        <v>166</v>
      </c>
    </row>
    <row r="83" spans="2:5" s="60" customFormat="1" x14ac:dyDescent="0.25">
      <c r="B83" s="64" t="s">
        <v>52</v>
      </c>
      <c r="C83" s="81" t="e">
        <f>+#REF!</f>
        <v>#REF!</v>
      </c>
      <c r="D83" s="81" t="e">
        <f>#REF!</f>
        <v>#REF!</v>
      </c>
      <c r="E83" s="61"/>
    </row>
    <row r="84" spans="2:5" s="60" customFormat="1" x14ac:dyDescent="0.25">
      <c r="B84" s="64" t="s">
        <v>13</v>
      </c>
      <c r="C84" s="81" t="e">
        <f>+#REF!</f>
        <v>#REF!</v>
      </c>
      <c r="D84" s="81" t="e">
        <f>#REF!</f>
        <v>#REF!</v>
      </c>
      <c r="E84" s="61"/>
    </row>
    <row r="85" spans="2:5" s="60" customFormat="1" ht="15.75" thickBot="1" x14ac:dyDescent="0.3">
      <c r="B85" s="64"/>
      <c r="C85" s="82" t="e">
        <f>SUM(C83:C84)</f>
        <v>#REF!</v>
      </c>
      <c r="D85" s="82" t="e">
        <f>SUM(D83:D84)</f>
        <v>#REF!</v>
      </c>
      <c r="E85" s="61"/>
    </row>
    <row r="86" spans="2:5" ht="15.75" thickTop="1" x14ac:dyDescent="0.25">
      <c r="B86" s="64"/>
      <c r="C86" s="81"/>
      <c r="D86" s="81"/>
      <c r="E86" s="61"/>
    </row>
    <row r="87" spans="2:5" ht="15.75" thickBot="1" x14ac:dyDescent="0.3">
      <c r="B87" s="64" t="s">
        <v>192</v>
      </c>
      <c r="C87" s="81"/>
      <c r="D87" s="81"/>
      <c r="E87" s="61"/>
    </row>
    <row r="88" spans="2:5" ht="15.75" thickBot="1" x14ac:dyDescent="0.3">
      <c r="B88" s="68" t="s">
        <v>155</v>
      </c>
      <c r="C88" s="79" t="s">
        <v>223</v>
      </c>
      <c r="D88" s="79" t="s">
        <v>165</v>
      </c>
      <c r="E88" s="80" t="s">
        <v>166</v>
      </c>
    </row>
    <row r="89" spans="2:5" x14ac:dyDescent="0.25">
      <c r="B89" s="64" t="s">
        <v>185</v>
      </c>
      <c r="C89" s="81" t="e">
        <f>+#REF!</f>
        <v>#REF!</v>
      </c>
      <c r="D89" s="81" t="e">
        <f>#REF!</f>
        <v>#REF!</v>
      </c>
      <c r="E89" s="61">
        <v>147959</v>
      </c>
    </row>
    <row r="90" spans="2:5" x14ac:dyDescent="0.25">
      <c r="B90" s="64" t="s">
        <v>186</v>
      </c>
      <c r="C90" s="81" t="e">
        <f>+#REF!</f>
        <v>#REF!</v>
      </c>
      <c r="D90" s="81" t="e">
        <f>#REF!</f>
        <v>#REF!</v>
      </c>
      <c r="E90" s="61">
        <v>24870</v>
      </c>
    </row>
    <row r="91" spans="2:5" ht="15.75" thickBot="1" x14ac:dyDescent="0.3">
      <c r="B91" s="64"/>
      <c r="C91" s="82" t="e">
        <f>SUM(C89:C90)</f>
        <v>#REF!</v>
      </c>
      <c r="D91" s="82" t="e">
        <f>SUM(D89:D90)</f>
        <v>#REF!</v>
      </c>
      <c r="E91" s="62">
        <f>+E89+E90</f>
        <v>172829</v>
      </c>
    </row>
    <row r="92" spans="2:5" ht="15.75" thickTop="1" x14ac:dyDescent="0.25">
      <c r="B92" s="64"/>
      <c r="C92" s="81"/>
      <c r="D92" s="81"/>
      <c r="E92" s="61"/>
    </row>
    <row r="93" spans="2:5" ht="15.75" thickBot="1" x14ac:dyDescent="0.3">
      <c r="B93" s="64" t="s">
        <v>193</v>
      </c>
      <c r="C93" s="81"/>
      <c r="D93" s="81"/>
      <c r="E93" s="61"/>
    </row>
    <row r="94" spans="2:5" ht="15.75" thickBot="1" x14ac:dyDescent="0.3">
      <c r="B94" s="68" t="s">
        <v>155</v>
      </c>
      <c r="C94" s="79" t="s">
        <v>223</v>
      </c>
      <c r="D94" s="79" t="s">
        <v>165</v>
      </c>
      <c r="E94" s="80" t="s">
        <v>166</v>
      </c>
    </row>
    <row r="95" spans="2:5" x14ac:dyDescent="0.25">
      <c r="B95" s="64" t="s">
        <v>194</v>
      </c>
      <c r="C95" s="81" t="e">
        <f>+#REF!</f>
        <v>#REF!</v>
      </c>
      <c r="D95" s="81" t="e">
        <f>#REF!</f>
        <v>#REF!</v>
      </c>
      <c r="E95" s="61">
        <v>0</v>
      </c>
    </row>
    <row r="96" spans="2:5" x14ac:dyDescent="0.25">
      <c r="B96" s="64"/>
      <c r="C96" s="81"/>
      <c r="D96" s="81"/>
      <c r="E96" s="61">
        <v>0</v>
      </c>
    </row>
    <row r="97" spans="2:5" ht="15.75" thickBot="1" x14ac:dyDescent="0.3">
      <c r="B97" s="64"/>
      <c r="C97" s="82" t="e">
        <f>C95</f>
        <v>#REF!</v>
      </c>
      <c r="D97" s="82" t="e">
        <f>D95</f>
        <v>#REF!</v>
      </c>
      <c r="E97" s="62">
        <v>0</v>
      </c>
    </row>
    <row r="98" spans="2:5" s="60" customFormat="1" ht="15.75" thickTop="1" x14ac:dyDescent="0.25">
      <c r="B98" s="64"/>
      <c r="C98" s="81"/>
      <c r="D98" s="81"/>
      <c r="E98" s="61"/>
    </row>
    <row r="99" spans="2:5" s="60" customFormat="1" ht="15.75" thickBot="1" x14ac:dyDescent="0.3">
      <c r="B99" s="64" t="s">
        <v>195</v>
      </c>
      <c r="C99" s="81"/>
      <c r="D99" s="81"/>
      <c r="E99" s="61"/>
    </row>
    <row r="100" spans="2:5" s="60" customFormat="1" ht="15.75" thickBot="1" x14ac:dyDescent="0.3">
      <c r="B100" s="68" t="s">
        <v>155</v>
      </c>
      <c r="C100" s="79" t="s">
        <v>223</v>
      </c>
      <c r="D100" s="79" t="s">
        <v>165</v>
      </c>
      <c r="E100" s="80" t="s">
        <v>166</v>
      </c>
    </row>
    <row r="101" spans="2:5" s="60" customFormat="1" x14ac:dyDescent="0.25">
      <c r="B101" s="64" t="s">
        <v>162</v>
      </c>
      <c r="C101" s="81" t="e">
        <f>+#REF!</f>
        <v>#REF!</v>
      </c>
      <c r="D101" s="81" t="e">
        <f>#REF!-#REF!</f>
        <v>#REF!</v>
      </c>
      <c r="E101" s="61">
        <v>0</v>
      </c>
    </row>
    <row r="102" spans="2:5" s="60" customFormat="1" x14ac:dyDescent="0.25">
      <c r="B102" s="64"/>
      <c r="C102" s="81"/>
      <c r="D102" s="81"/>
      <c r="E102" s="61">
        <v>0</v>
      </c>
    </row>
    <row r="103" spans="2:5" s="60" customFormat="1" ht="15.75" thickBot="1" x14ac:dyDescent="0.3">
      <c r="B103" s="64"/>
      <c r="C103" s="82" t="e">
        <f>C101</f>
        <v>#REF!</v>
      </c>
      <c r="D103" s="82" t="e">
        <f>D101</f>
        <v>#REF!</v>
      </c>
      <c r="E103" s="62">
        <v>0</v>
      </c>
    </row>
    <row r="104" spans="2:5" s="60" customFormat="1" ht="15.75" thickTop="1" x14ac:dyDescent="0.25">
      <c r="B104" s="64"/>
      <c r="C104" s="81"/>
      <c r="D104" s="81"/>
      <c r="E104" s="61"/>
    </row>
    <row r="105" spans="2:5" x14ac:dyDescent="0.25">
      <c r="B105" s="64"/>
      <c r="C105" s="81"/>
      <c r="D105" s="81"/>
      <c r="E105" s="61"/>
    </row>
    <row r="106" spans="2:5" ht="15.75" thickBot="1" x14ac:dyDescent="0.3">
      <c r="B106" s="64" t="s">
        <v>196</v>
      </c>
      <c r="C106" s="81"/>
      <c r="D106" s="81"/>
      <c r="E106" s="61"/>
    </row>
    <row r="107" spans="2:5" ht="15.75" thickBot="1" x14ac:dyDescent="0.3">
      <c r="B107" s="68" t="s">
        <v>155</v>
      </c>
      <c r="C107" s="79" t="s">
        <v>223</v>
      </c>
      <c r="D107" s="79" t="s">
        <v>165</v>
      </c>
      <c r="E107" s="80" t="s">
        <v>166</v>
      </c>
    </row>
    <row r="108" spans="2:5" x14ac:dyDescent="0.25">
      <c r="B108" s="64" t="s">
        <v>56</v>
      </c>
      <c r="C108" s="61" t="e">
        <f>+#REF!+#REF!</f>
        <v>#REF!</v>
      </c>
      <c r="D108" s="61" t="e">
        <f>#REF!</f>
        <v>#REF!</v>
      </c>
      <c r="E108" s="61">
        <v>2355167</v>
      </c>
    </row>
    <row r="109" spans="2:5" s="60" customFormat="1" ht="15.75" thickBot="1" x14ac:dyDescent="0.3">
      <c r="B109" s="64"/>
      <c r="C109" s="82"/>
      <c r="D109" s="82"/>
      <c r="E109" s="61"/>
    </row>
    <row r="110" spans="2:5" ht="16.5" thickTop="1" thickBot="1" x14ac:dyDescent="0.3">
      <c r="B110" s="64"/>
      <c r="C110" s="82" t="e">
        <f>C108</f>
        <v>#REF!</v>
      </c>
      <c r="D110" s="82" t="e">
        <f>D108</f>
        <v>#REF!</v>
      </c>
      <c r="E110" s="82">
        <f>E108</f>
        <v>2355167</v>
      </c>
    </row>
    <row r="111" spans="2:5" ht="15.75" thickTop="1" x14ac:dyDescent="0.25">
      <c r="B111" s="64"/>
      <c r="C111" s="81"/>
      <c r="D111" s="81"/>
      <c r="E111" s="61"/>
    </row>
    <row r="112" spans="2:5" x14ac:dyDescent="0.25">
      <c r="B112" s="64"/>
      <c r="C112" s="81"/>
      <c r="D112" s="81"/>
      <c r="E112" s="61"/>
    </row>
    <row r="113" spans="2:5" ht="15.75" thickBot="1" x14ac:dyDescent="0.3">
      <c r="B113" s="64" t="s">
        <v>197</v>
      </c>
      <c r="C113" s="81"/>
      <c r="D113" s="81"/>
      <c r="E113" s="61"/>
    </row>
    <row r="114" spans="2:5" ht="15.75" thickBot="1" x14ac:dyDescent="0.3">
      <c r="B114" s="68" t="s">
        <v>155</v>
      </c>
      <c r="C114" s="79" t="s">
        <v>223</v>
      </c>
      <c r="D114" s="79" t="s">
        <v>165</v>
      </c>
      <c r="E114" s="80" t="s">
        <v>166</v>
      </c>
    </row>
    <row r="115" spans="2:5" s="60" customFormat="1" x14ac:dyDescent="0.25">
      <c r="B115" s="71" t="s">
        <v>50</v>
      </c>
      <c r="C115" s="86">
        <v>13666182.551200001</v>
      </c>
      <c r="D115" s="86" t="e">
        <f>#REF!</f>
        <v>#REF!</v>
      </c>
      <c r="E115" s="87"/>
    </row>
    <row r="116" spans="2:5" s="60" customFormat="1" x14ac:dyDescent="0.25">
      <c r="B116" s="71" t="s">
        <v>198</v>
      </c>
      <c r="C116" s="86" t="e">
        <f>+#REF!</f>
        <v>#REF!</v>
      </c>
      <c r="D116" s="86" t="e">
        <f>#REF!</f>
        <v>#REF!</v>
      </c>
      <c r="E116" s="87">
        <v>1954964</v>
      </c>
    </row>
    <row r="117" spans="2:5" x14ac:dyDescent="0.25">
      <c r="B117" s="64" t="s">
        <v>199</v>
      </c>
      <c r="C117" s="81">
        <v>13666182.551200001</v>
      </c>
      <c r="D117" s="81">
        <f>+D74</f>
        <v>13666182.551200001</v>
      </c>
      <c r="E117" s="61" t="e">
        <f>+D115</f>
        <v>#REF!</v>
      </c>
    </row>
    <row r="118" spans="2:5" s="60" customFormat="1" x14ac:dyDescent="0.25">
      <c r="B118" s="64"/>
      <c r="C118" s="81"/>
      <c r="D118" s="81"/>
      <c r="E118" s="61"/>
    </row>
    <row r="119" spans="2:5" ht="15.75" thickBot="1" x14ac:dyDescent="0.3">
      <c r="B119" s="64"/>
      <c r="C119" s="82" t="e">
        <f>C115+C116-C117</f>
        <v>#REF!</v>
      </c>
      <c r="D119" s="82" t="e">
        <f>D115+D116-D117</f>
        <v>#REF!</v>
      </c>
      <c r="E119" s="82" t="e">
        <f>E115+E116-E117</f>
        <v>#REF!</v>
      </c>
    </row>
    <row r="120" spans="2:5" ht="15.75" thickTop="1" x14ac:dyDescent="0.25">
      <c r="B120" s="64"/>
      <c r="C120" s="81"/>
      <c r="D120" s="81"/>
      <c r="E120" s="61"/>
    </row>
    <row r="121" spans="2:5" s="60" customFormat="1" x14ac:dyDescent="0.25">
      <c r="B121" s="64"/>
      <c r="C121" s="81"/>
      <c r="D121" s="81"/>
      <c r="E121" s="61"/>
    </row>
    <row r="122" spans="2:5" s="60" customFormat="1" ht="15.75" thickBot="1" x14ac:dyDescent="0.3">
      <c r="B122" s="64" t="s">
        <v>200</v>
      </c>
      <c r="C122" s="81"/>
      <c r="D122" s="81"/>
      <c r="E122" s="61"/>
    </row>
    <row r="123" spans="2:5" s="60" customFormat="1" ht="15.75" thickBot="1" x14ac:dyDescent="0.3">
      <c r="B123" s="68" t="s">
        <v>155</v>
      </c>
      <c r="C123" s="79" t="s">
        <v>223</v>
      </c>
      <c r="D123" s="79" t="s">
        <v>165</v>
      </c>
      <c r="E123" s="80" t="s">
        <v>166</v>
      </c>
    </row>
    <row r="124" spans="2:5" s="60" customFormat="1" x14ac:dyDescent="0.25">
      <c r="B124" s="64" t="s">
        <v>63</v>
      </c>
      <c r="C124" s="86" t="e">
        <f>+#REF!</f>
        <v>#REF!</v>
      </c>
      <c r="D124" s="86" t="e">
        <f>#REF!</f>
        <v>#REF!</v>
      </c>
      <c r="E124" s="87">
        <v>0</v>
      </c>
    </row>
    <row r="125" spans="2:5" s="60" customFormat="1" x14ac:dyDescent="0.25">
      <c r="B125" s="64" t="s">
        <v>64</v>
      </c>
      <c r="C125" s="86">
        <v>0</v>
      </c>
      <c r="D125" s="86" t="e">
        <f>#REF!+500000</f>
        <v>#REF!</v>
      </c>
      <c r="E125" s="87">
        <v>600000</v>
      </c>
    </row>
    <row r="126" spans="2:5" s="60" customFormat="1" x14ac:dyDescent="0.25">
      <c r="B126" s="64" t="s">
        <v>66</v>
      </c>
      <c r="C126" s="81" t="e">
        <f>+#REF!</f>
        <v>#REF!</v>
      </c>
      <c r="D126" s="81" t="e">
        <f>#REF!</f>
        <v>#REF!</v>
      </c>
      <c r="E126" s="61">
        <v>0</v>
      </c>
    </row>
    <row r="127" spans="2:5" s="60" customFormat="1" x14ac:dyDescent="0.25">
      <c r="B127" s="64" t="s">
        <v>68</v>
      </c>
      <c r="C127" s="81" t="e">
        <f>+#REF!+#REF!+#REF!</f>
        <v>#REF!</v>
      </c>
      <c r="D127" s="81" t="e">
        <f>#REF!</f>
        <v>#REF!</v>
      </c>
      <c r="E127" s="61">
        <v>2698015</v>
      </c>
    </row>
    <row r="128" spans="2:5" s="60" customFormat="1" x14ac:dyDescent="0.25">
      <c r="B128" s="64" t="s">
        <v>91</v>
      </c>
      <c r="C128" s="81" t="e">
        <f>+#REF!</f>
        <v>#REF!</v>
      </c>
      <c r="D128" s="81" t="e">
        <f>+#REF!</f>
        <v>#REF!</v>
      </c>
      <c r="E128" s="61">
        <v>130803</v>
      </c>
    </row>
    <row r="129" spans="2:8" s="60" customFormat="1" ht="15.75" thickBot="1" x14ac:dyDescent="0.3">
      <c r="B129" s="64"/>
      <c r="C129" s="82" t="e">
        <f>SUM(C124:C128)</f>
        <v>#REF!</v>
      </c>
      <c r="D129" s="82" t="e">
        <f>SUM(D124:D128)</f>
        <v>#REF!</v>
      </c>
      <c r="E129" s="88">
        <f>SUM(E125:E128)</f>
        <v>3428818</v>
      </c>
      <c r="G129" s="66">
        <v>3428818</v>
      </c>
    </row>
    <row r="130" spans="2:8" s="60" customFormat="1" ht="15.75" thickTop="1" x14ac:dyDescent="0.25">
      <c r="B130" s="64"/>
      <c r="C130" s="81"/>
      <c r="D130" s="81"/>
      <c r="E130" s="61"/>
    </row>
    <row r="131" spans="2:8" s="60" customFormat="1" x14ac:dyDescent="0.25">
      <c r="B131" s="64"/>
      <c r="C131" s="81"/>
      <c r="D131" s="81"/>
      <c r="E131" s="61"/>
    </row>
    <row r="132" spans="2:8" s="60" customFormat="1" x14ac:dyDescent="0.25">
      <c r="B132" s="64"/>
      <c r="C132" s="81"/>
      <c r="D132" s="81"/>
      <c r="E132" s="61"/>
    </row>
    <row r="133" spans="2:8" s="60" customFormat="1" ht="15.75" thickBot="1" x14ac:dyDescent="0.3">
      <c r="B133" s="64" t="s">
        <v>201</v>
      </c>
      <c r="C133" s="81"/>
      <c r="D133" s="81"/>
      <c r="E133" s="61"/>
    </row>
    <row r="134" spans="2:8" s="60" customFormat="1" ht="15.75" thickBot="1" x14ac:dyDescent="0.3">
      <c r="B134" s="68" t="s">
        <v>155</v>
      </c>
      <c r="C134" s="79" t="s">
        <v>223</v>
      </c>
      <c r="D134" s="79" t="s">
        <v>165</v>
      </c>
      <c r="E134" s="80" t="s">
        <v>166</v>
      </c>
    </row>
    <row r="135" spans="2:8" s="60" customFormat="1" x14ac:dyDescent="0.25">
      <c r="B135" s="64" t="s">
        <v>83</v>
      </c>
      <c r="C135" s="86" t="e">
        <f>+#REF!</f>
        <v>#REF!</v>
      </c>
      <c r="D135" s="86" t="e">
        <f>#REF!</f>
        <v>#REF!</v>
      </c>
      <c r="E135" s="87">
        <v>11800</v>
      </c>
    </row>
    <row r="136" spans="2:8" s="60" customFormat="1" x14ac:dyDescent="0.25">
      <c r="B136" s="64" t="s">
        <v>76</v>
      </c>
      <c r="C136" s="86" t="e">
        <f>+#REF!</f>
        <v>#REF!</v>
      </c>
      <c r="D136" s="86" t="e">
        <f>#REF!</f>
        <v>#REF!</v>
      </c>
      <c r="E136" s="87">
        <v>2677</v>
      </c>
    </row>
    <row r="137" spans="2:8" s="60" customFormat="1" ht="15.75" thickBot="1" x14ac:dyDescent="0.3">
      <c r="B137" s="64"/>
      <c r="C137" s="82" t="e">
        <f>SUM(C135:C136)</f>
        <v>#REF!</v>
      </c>
      <c r="D137" s="82" t="e">
        <f>SUM(D135:D136)</f>
        <v>#REF!</v>
      </c>
      <c r="E137" s="88">
        <f>SUM(E135:E136)</f>
        <v>14477</v>
      </c>
    </row>
    <row r="138" spans="2:8" ht="15.75" thickTop="1" x14ac:dyDescent="0.25">
      <c r="B138" s="64"/>
      <c r="C138" s="81"/>
      <c r="D138" s="81"/>
      <c r="E138" s="61"/>
    </row>
    <row r="139" spans="2:8" ht="15.75" thickBot="1" x14ac:dyDescent="0.3">
      <c r="B139" s="64" t="s">
        <v>202</v>
      </c>
      <c r="C139" s="81"/>
      <c r="D139" s="81"/>
      <c r="E139" s="61"/>
    </row>
    <row r="140" spans="2:8" ht="15.75" thickBot="1" x14ac:dyDescent="0.3">
      <c r="B140" s="68" t="s">
        <v>155</v>
      </c>
      <c r="C140" s="79" t="s">
        <v>223</v>
      </c>
      <c r="D140" s="79" t="s">
        <v>165</v>
      </c>
      <c r="E140" s="80" t="s">
        <v>166</v>
      </c>
    </row>
    <row r="141" spans="2:8" x14ac:dyDescent="0.25">
      <c r="B141" s="64" t="s">
        <v>70</v>
      </c>
      <c r="C141" s="81"/>
      <c r="D141" s="81" t="e">
        <f>#REF!</f>
        <v>#REF!</v>
      </c>
      <c r="E141" s="87"/>
    </row>
    <row r="142" spans="2:8" x14ac:dyDescent="0.25">
      <c r="B142" s="64" t="s">
        <v>71</v>
      </c>
      <c r="C142" s="81"/>
      <c r="D142" s="81" t="e">
        <f>#REF!</f>
        <v>#REF!</v>
      </c>
      <c r="E142" s="61">
        <v>27900</v>
      </c>
    </row>
    <row r="143" spans="2:8" x14ac:dyDescent="0.25">
      <c r="B143" s="64" t="s">
        <v>72</v>
      </c>
      <c r="C143" s="81"/>
      <c r="D143" s="81" t="e">
        <f>#REF!-#REF!</f>
        <v>#REF!</v>
      </c>
      <c r="E143" s="61">
        <f>380125+69276</f>
        <v>449401</v>
      </c>
    </row>
    <row r="144" spans="2:8" x14ac:dyDescent="0.25">
      <c r="B144" s="64" t="s">
        <v>73</v>
      </c>
      <c r="C144" s="81"/>
      <c r="D144" s="81" t="e">
        <f>#REF!</f>
        <v>#REF!</v>
      </c>
      <c r="E144" s="61"/>
      <c r="H144" s="1">
        <v>11329373</v>
      </c>
    </row>
    <row r="145" spans="2:9" x14ac:dyDescent="0.25">
      <c r="B145" s="64" t="s">
        <v>74</v>
      </c>
      <c r="C145" s="81"/>
      <c r="D145" s="81" t="e">
        <f>#REF!</f>
        <v>#REF!</v>
      </c>
      <c r="E145" s="61"/>
    </row>
    <row r="146" spans="2:9" x14ac:dyDescent="0.25">
      <c r="B146" s="64" t="s">
        <v>75</v>
      </c>
      <c r="C146" s="81"/>
      <c r="D146" s="81" t="e">
        <f>#REF!</f>
        <v>#REF!</v>
      </c>
      <c r="E146" s="61"/>
      <c r="H146" s="1">
        <v>12761000.189999999</v>
      </c>
      <c r="I146" s="1">
        <v>39292.25</v>
      </c>
    </row>
    <row r="147" spans="2:9" x14ac:dyDescent="0.25">
      <c r="B147" s="64" t="s">
        <v>77</v>
      </c>
      <c r="C147" s="81"/>
      <c r="D147" s="81" t="e">
        <f>#REF!</f>
        <v>#REF!</v>
      </c>
      <c r="E147" s="61"/>
      <c r="H147" s="1">
        <v>4995977.04</v>
      </c>
      <c r="I147" s="1"/>
    </row>
    <row r="148" spans="2:9" x14ac:dyDescent="0.25">
      <c r="B148" s="64" t="s">
        <v>78</v>
      </c>
      <c r="C148" s="81"/>
      <c r="D148" s="81" t="e">
        <f>#REF!</f>
        <v>#REF!</v>
      </c>
      <c r="E148" s="61"/>
      <c r="H148" s="1">
        <f>+H146+H147-I146</f>
        <v>17717684.98</v>
      </c>
      <c r="I148" s="1"/>
    </row>
    <row r="149" spans="2:9" s="60" customFormat="1" x14ac:dyDescent="0.25">
      <c r="B149" s="64" t="s">
        <v>79</v>
      </c>
      <c r="C149" s="81"/>
      <c r="D149" s="81" t="e">
        <f>#REF!</f>
        <v>#REF!</v>
      </c>
      <c r="E149" s="61"/>
      <c r="H149" s="1">
        <f>+H148-H144</f>
        <v>6388311.9800000004</v>
      </c>
    </row>
    <row r="150" spans="2:9" s="60" customFormat="1" x14ac:dyDescent="0.25">
      <c r="B150" s="64" t="s">
        <v>80</v>
      </c>
      <c r="C150" s="81"/>
      <c r="D150" s="81" t="e">
        <f>#REF!</f>
        <v>#REF!</v>
      </c>
      <c r="E150" s="61"/>
    </row>
    <row r="151" spans="2:9" s="60" customFormat="1" x14ac:dyDescent="0.25">
      <c r="B151" s="64" t="s">
        <v>81</v>
      </c>
      <c r="C151" s="81"/>
      <c r="D151" s="81" t="e">
        <f>#REF!</f>
        <v>#REF!</v>
      </c>
      <c r="E151" s="61">
        <v>306186</v>
      </c>
    </row>
    <row r="152" spans="2:9" s="60" customFormat="1" x14ac:dyDescent="0.25">
      <c r="B152" s="64" t="s">
        <v>82</v>
      </c>
      <c r="C152" s="81"/>
      <c r="D152" s="81" t="e">
        <f>#REF!</f>
        <v>#REF!</v>
      </c>
      <c r="E152" s="61">
        <v>16616</v>
      </c>
    </row>
    <row r="153" spans="2:9" s="60" customFormat="1" x14ac:dyDescent="0.25">
      <c r="B153" s="64" t="s">
        <v>84</v>
      </c>
      <c r="C153" s="81"/>
      <c r="D153" s="81" t="e">
        <f>#REF!</f>
        <v>#REF!</v>
      </c>
      <c r="E153" s="61">
        <v>19223</v>
      </c>
    </row>
    <row r="154" spans="2:9" s="60" customFormat="1" x14ac:dyDescent="0.25">
      <c r="B154" s="64" t="s">
        <v>85</v>
      </c>
      <c r="C154" s="81"/>
      <c r="D154" s="81" t="e">
        <f>#REF!</f>
        <v>#REF!</v>
      </c>
      <c r="E154" s="61"/>
    </row>
    <row r="155" spans="2:9" s="60" customFormat="1" x14ac:dyDescent="0.25">
      <c r="B155" s="64" t="s">
        <v>86</v>
      </c>
      <c r="C155" s="81"/>
      <c r="D155" s="81" t="e">
        <f>#REF!</f>
        <v>#REF!</v>
      </c>
      <c r="E155" s="61"/>
    </row>
    <row r="156" spans="2:9" x14ac:dyDescent="0.25">
      <c r="B156" s="64" t="s">
        <v>87</v>
      </c>
      <c r="C156" s="81"/>
      <c r="D156" s="81" t="e">
        <f>#REF!</f>
        <v>#REF!</v>
      </c>
      <c r="E156" s="61">
        <v>106983</v>
      </c>
    </row>
    <row r="157" spans="2:9" x14ac:dyDescent="0.25">
      <c r="B157" s="64" t="s">
        <v>88</v>
      </c>
      <c r="C157" s="81"/>
      <c r="D157" s="81" t="e">
        <f>#REF!</f>
        <v>#REF!</v>
      </c>
      <c r="E157" s="61"/>
    </row>
    <row r="158" spans="2:9" x14ac:dyDescent="0.25">
      <c r="B158" s="64" t="s">
        <v>89</v>
      </c>
      <c r="C158" s="81"/>
      <c r="D158" s="81" t="e">
        <f>#REF!</f>
        <v>#REF!</v>
      </c>
      <c r="E158" s="61"/>
    </row>
    <row r="159" spans="2:9" s="60" customFormat="1" x14ac:dyDescent="0.25">
      <c r="B159" s="64" t="s">
        <v>90</v>
      </c>
      <c r="C159" s="81"/>
      <c r="D159" s="81" t="e">
        <f>#REF!</f>
        <v>#REF!</v>
      </c>
      <c r="E159" s="61"/>
    </row>
    <row r="160" spans="2:9" s="60" customFormat="1" x14ac:dyDescent="0.25">
      <c r="B160" s="64" t="s">
        <v>92</v>
      </c>
      <c r="C160" s="81"/>
      <c r="D160" s="81" t="e">
        <f>#REF!</f>
        <v>#REF!</v>
      </c>
      <c r="E160" s="61"/>
    </row>
    <row r="161" spans="2:5" s="60" customFormat="1" x14ac:dyDescent="0.25">
      <c r="B161" s="64" t="s">
        <v>93</v>
      </c>
      <c r="C161" s="81"/>
      <c r="D161" s="81" t="e">
        <f>#REF!</f>
        <v>#REF!</v>
      </c>
      <c r="E161" s="61">
        <v>64028</v>
      </c>
    </row>
    <row r="162" spans="2:5" s="60" customFormat="1" x14ac:dyDescent="0.25">
      <c r="B162" s="64" t="s">
        <v>62</v>
      </c>
      <c r="C162" s="81"/>
      <c r="D162" s="81" t="e">
        <f>#REF!</f>
        <v>#REF!</v>
      </c>
      <c r="E162" s="61"/>
    </row>
    <row r="163" spans="2:5" s="60" customFormat="1" x14ac:dyDescent="0.25">
      <c r="B163" s="64" t="s">
        <v>65</v>
      </c>
      <c r="C163" s="81"/>
      <c r="D163" s="81" t="e">
        <f>#REF!</f>
        <v>#REF!</v>
      </c>
      <c r="E163" s="61">
        <v>709448</v>
      </c>
    </row>
    <row r="164" spans="2:5" s="60" customFormat="1" x14ac:dyDescent="0.25">
      <c r="B164" s="64" t="s">
        <v>67</v>
      </c>
      <c r="C164" s="81"/>
      <c r="D164" s="81" t="e">
        <f>#REF!</f>
        <v>#REF!</v>
      </c>
      <c r="E164" s="61">
        <v>379200</v>
      </c>
    </row>
    <row r="165" spans="2:5" s="60" customFormat="1" x14ac:dyDescent="0.25">
      <c r="B165" s="64" t="s">
        <v>210</v>
      </c>
      <c r="C165" s="81"/>
      <c r="D165" s="81"/>
      <c r="E165" s="61">
        <v>692999</v>
      </c>
    </row>
    <row r="166" spans="2:5" s="60" customFormat="1" x14ac:dyDescent="0.25">
      <c r="B166" s="64" t="s">
        <v>206</v>
      </c>
      <c r="C166" s="81"/>
      <c r="D166" s="81"/>
      <c r="E166" s="61">
        <v>68957</v>
      </c>
    </row>
    <row r="167" spans="2:5" s="60" customFormat="1" x14ac:dyDescent="0.25">
      <c r="B167" s="64" t="s">
        <v>207</v>
      </c>
      <c r="C167" s="81"/>
      <c r="D167" s="81"/>
      <c r="E167" s="61">
        <v>54110</v>
      </c>
    </row>
    <row r="168" spans="2:5" s="60" customFormat="1" x14ac:dyDescent="0.25">
      <c r="B168" s="64" t="s">
        <v>208</v>
      </c>
      <c r="C168" s="81"/>
      <c r="D168" s="81"/>
      <c r="E168" s="61">
        <v>209750</v>
      </c>
    </row>
    <row r="169" spans="2:5" s="60" customFormat="1" x14ac:dyDescent="0.25">
      <c r="B169" s="64" t="s">
        <v>209</v>
      </c>
      <c r="C169" s="81"/>
      <c r="D169" s="81"/>
      <c r="E169" s="61">
        <v>731127</v>
      </c>
    </row>
    <row r="170" spans="2:5" s="60" customFormat="1" x14ac:dyDescent="0.25">
      <c r="B170" s="64" t="s">
        <v>135</v>
      </c>
      <c r="C170" s="81">
        <v>6388311.9800000004</v>
      </c>
      <c r="D170" s="81"/>
      <c r="E170" s="61">
        <v>1561795</v>
      </c>
    </row>
    <row r="171" spans="2:5" s="60" customFormat="1" x14ac:dyDescent="0.25">
      <c r="B171" s="64"/>
      <c r="C171" s="81"/>
      <c r="D171" s="81"/>
      <c r="E171" s="61"/>
    </row>
    <row r="172" spans="2:5" ht="15.75" thickBot="1" x14ac:dyDescent="0.3">
      <c r="B172" s="64"/>
      <c r="C172" s="82">
        <f>SUM(C141:C170)</f>
        <v>6388311.9800000004</v>
      </c>
      <c r="D172" s="82" t="e">
        <f>SUM(D141:D170)</f>
        <v>#REF!</v>
      </c>
      <c r="E172" s="82">
        <f>SUM(E141:E170)</f>
        <v>5397723</v>
      </c>
    </row>
    <row r="173" spans="2:5" ht="16.5" thickTop="1" thickBot="1" x14ac:dyDescent="0.3">
      <c r="B173" s="65"/>
      <c r="C173" s="89"/>
      <c r="D173" s="89"/>
      <c r="E173" s="90"/>
    </row>
    <row r="175" spans="2:5" x14ac:dyDescent="0.25">
      <c r="C175" s="91"/>
      <c r="D175" s="91"/>
    </row>
  </sheetData>
  <pageMargins left="0.7" right="0.7" top="0.75" bottom="0.75" header="0.3" footer="0.3"/>
  <pageSetup scale="6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B1:N115"/>
  <sheetViews>
    <sheetView topLeftCell="A27" zoomScaleNormal="100" workbookViewId="0">
      <selection activeCell="G42" sqref="G42"/>
    </sheetView>
  </sheetViews>
  <sheetFormatPr defaultRowHeight="15" x14ac:dyDescent="0.25"/>
  <cols>
    <col min="2" max="2" width="40.140625" customWidth="1"/>
    <col min="3" max="3" width="4.85546875" customWidth="1"/>
    <col min="4" max="4" width="16.28515625" style="3" customWidth="1"/>
    <col min="5" max="5" width="19.85546875" style="92" customWidth="1"/>
    <col min="7" max="7" width="14.85546875" bestFit="1" customWidth="1"/>
    <col min="8" max="8" width="14.28515625" bestFit="1" customWidth="1"/>
    <col min="9" max="9" width="13.42578125" bestFit="1" customWidth="1"/>
  </cols>
  <sheetData>
    <row r="1" spans="2:14" ht="15.75" thickBot="1" x14ac:dyDescent="0.3"/>
    <row r="2" spans="2:14" ht="18.75" x14ac:dyDescent="0.3">
      <c r="B2" s="131" t="s">
        <v>0</v>
      </c>
      <c r="C2" s="132"/>
      <c r="D2" s="132"/>
      <c r="E2" s="133"/>
    </row>
    <row r="3" spans="2:14" ht="18.75" x14ac:dyDescent="0.3">
      <c r="B3" s="128" t="s">
        <v>325</v>
      </c>
      <c r="C3" s="129"/>
      <c r="D3" s="129"/>
      <c r="E3" s="130"/>
    </row>
    <row r="4" spans="2:14" ht="15.75" thickBot="1" x14ac:dyDescent="0.3">
      <c r="B4" s="5"/>
      <c r="C4" s="6"/>
      <c r="D4" s="110"/>
      <c r="E4" s="112"/>
    </row>
    <row r="5" spans="2:14" ht="32.25" customHeight="1" x14ac:dyDescent="0.25">
      <c r="B5" s="136" t="s">
        <v>111</v>
      </c>
      <c r="C5" s="134" t="s">
        <v>112</v>
      </c>
      <c r="D5" s="29" t="s">
        <v>324</v>
      </c>
      <c r="E5" s="29" t="s">
        <v>161</v>
      </c>
      <c r="F5" s="2"/>
      <c r="G5" s="2"/>
      <c r="I5" s="2"/>
      <c r="J5" s="2"/>
      <c r="K5" s="2"/>
      <c r="L5" s="2"/>
      <c r="M5" s="2"/>
      <c r="N5" s="2"/>
    </row>
    <row r="6" spans="2:14" ht="15.75" thickBot="1" x14ac:dyDescent="0.3">
      <c r="B6" s="137"/>
      <c r="C6" s="135"/>
      <c r="D6" s="30" t="s">
        <v>124</v>
      </c>
      <c r="E6" s="30" t="s">
        <v>124</v>
      </c>
    </row>
    <row r="7" spans="2:14" x14ac:dyDescent="0.25">
      <c r="B7" s="10" t="s">
        <v>113</v>
      </c>
      <c r="C7" s="126"/>
      <c r="D7" s="58"/>
      <c r="E7" s="113"/>
    </row>
    <row r="8" spans="2:14" ht="15.75" customHeight="1" x14ac:dyDescent="0.25">
      <c r="B8" s="11" t="s">
        <v>114</v>
      </c>
      <c r="C8" s="4"/>
      <c r="D8" s="58"/>
      <c r="E8" s="113"/>
    </row>
    <row r="9" spans="2:14" x14ac:dyDescent="0.25">
      <c r="B9" s="12" t="s">
        <v>97</v>
      </c>
      <c r="C9" s="4">
        <v>1</v>
      </c>
      <c r="D9" s="121">
        <f>Notes!C10</f>
        <v>100000</v>
      </c>
      <c r="E9" s="113">
        <f>Notes!D10</f>
        <v>100000</v>
      </c>
    </row>
    <row r="10" spans="2:14" x14ac:dyDescent="0.25">
      <c r="B10" s="13" t="s">
        <v>115</v>
      </c>
      <c r="C10" s="4">
        <v>2</v>
      </c>
      <c r="D10" s="121">
        <f>'P&amp;L'!D37</f>
        <v>7507435.4899999946</v>
      </c>
      <c r="E10" s="113"/>
    </row>
    <row r="11" spans="2:14" x14ac:dyDescent="0.25">
      <c r="B11" s="14"/>
      <c r="C11" s="4"/>
      <c r="D11" s="58"/>
      <c r="E11" s="114"/>
    </row>
    <row r="12" spans="2:14" s="60" customFormat="1" x14ac:dyDescent="0.25">
      <c r="B12" s="14"/>
      <c r="C12" s="4"/>
      <c r="D12" s="122">
        <f>SUM(D9:D11)</f>
        <v>7607435.4899999946</v>
      </c>
      <c r="E12" s="115">
        <f>SUM(E9:E11)</f>
        <v>100000</v>
      </c>
    </row>
    <row r="13" spans="2:14" ht="17.25" customHeight="1" x14ac:dyDescent="0.25">
      <c r="B13" s="11" t="s">
        <v>218</v>
      </c>
      <c r="C13" s="4"/>
      <c r="D13" s="58"/>
      <c r="E13" s="113"/>
    </row>
    <row r="14" spans="2:14" x14ac:dyDescent="0.25">
      <c r="B14" s="12" t="s">
        <v>98</v>
      </c>
      <c r="C14" s="4">
        <v>3</v>
      </c>
      <c r="D14" s="121">
        <f>'Trial Balance'!E17+'Trial Balance'!E18+'Trial Balance'!E19+'Trial Balance'!E20+'Trial Balance'!E21+'Trial Balance'!E24+'Trial Balance'!E25+'Trial Balance'!E26</f>
        <v>26730341.939999998</v>
      </c>
      <c r="E14" s="113"/>
    </row>
    <row r="15" spans="2:14" x14ac:dyDescent="0.25">
      <c r="B15" s="13"/>
      <c r="C15" s="4"/>
      <c r="D15" s="58"/>
      <c r="E15" s="114"/>
      <c r="I15" s="1"/>
    </row>
    <row r="16" spans="2:14" s="60" customFormat="1" x14ac:dyDescent="0.25">
      <c r="B16" s="13"/>
      <c r="C16" s="4"/>
      <c r="D16" s="122">
        <f>SUM(D14:D15)</f>
        <v>26730341.939999998</v>
      </c>
      <c r="E16" s="115">
        <f>SUM(E14:E15)</f>
        <v>0</v>
      </c>
      <c r="I16" s="1"/>
    </row>
    <row r="17" spans="2:9" x14ac:dyDescent="0.25">
      <c r="B17" s="15" t="s">
        <v>219</v>
      </c>
      <c r="C17" s="4"/>
      <c r="D17" s="58"/>
      <c r="E17" s="113"/>
    </row>
    <row r="18" spans="2:9" x14ac:dyDescent="0.25">
      <c r="B18" s="13" t="s">
        <v>116</v>
      </c>
      <c r="C18" s="4">
        <v>4</v>
      </c>
      <c r="D18" s="121">
        <v>32284709.650000006</v>
      </c>
      <c r="E18" s="113"/>
      <c r="G18" s="173"/>
      <c r="H18" s="174"/>
    </row>
    <row r="19" spans="2:9" x14ac:dyDescent="0.25">
      <c r="B19" s="13" t="s">
        <v>117</v>
      </c>
      <c r="C19" s="4">
        <v>5</v>
      </c>
      <c r="D19" s="121">
        <f>'Trial Balance'!E30</f>
        <v>11325842.85</v>
      </c>
      <c r="E19" s="113"/>
    </row>
    <row r="20" spans="2:9" x14ac:dyDescent="0.25">
      <c r="B20" s="13" t="s">
        <v>118</v>
      </c>
      <c r="C20" s="4">
        <v>6</v>
      </c>
      <c r="D20" s="121">
        <f>8260509.13+9552238.8+211981</f>
        <v>18024728.93</v>
      </c>
      <c r="E20" s="113"/>
      <c r="F20" s="60"/>
    </row>
    <row r="21" spans="2:9" x14ac:dyDescent="0.25">
      <c r="B21" s="13" t="s">
        <v>119</v>
      </c>
      <c r="C21" s="4"/>
      <c r="D21" s="165">
        <f>'Trial Balance'!E29</f>
        <v>125000</v>
      </c>
      <c r="E21" s="114"/>
    </row>
    <row r="22" spans="2:9" s="60" customFormat="1" x14ac:dyDescent="0.25">
      <c r="B22" s="13"/>
      <c r="C22" s="4"/>
      <c r="D22" s="122">
        <f>SUM(D18:D21)</f>
        <v>61760281.430000007</v>
      </c>
      <c r="E22" s="115">
        <f>SUM(E18:E21)</f>
        <v>0</v>
      </c>
    </row>
    <row r="23" spans="2:9" x14ac:dyDescent="0.25">
      <c r="B23" s="13"/>
      <c r="C23" s="4"/>
      <c r="D23" s="58"/>
      <c r="E23" s="116"/>
    </row>
    <row r="24" spans="2:9" ht="15.75" thickBot="1" x14ac:dyDescent="0.3">
      <c r="B24" s="16" t="s">
        <v>110</v>
      </c>
      <c r="C24" s="4"/>
      <c r="D24" s="123">
        <f>+D22+D16+D12</f>
        <v>96098058.859999999</v>
      </c>
      <c r="E24" s="111">
        <f>+E22+E16+E12</f>
        <v>100000</v>
      </c>
    </row>
    <row r="25" spans="2:9" ht="15.75" thickTop="1" x14ac:dyDescent="0.25">
      <c r="B25" s="8" t="s">
        <v>99</v>
      </c>
      <c r="C25" s="4"/>
      <c r="D25" s="58"/>
      <c r="E25" s="113"/>
    </row>
    <row r="26" spans="2:9" x14ac:dyDescent="0.25">
      <c r="B26" s="8" t="s">
        <v>100</v>
      </c>
      <c r="C26" s="4"/>
      <c r="D26" s="58"/>
      <c r="E26" s="113"/>
    </row>
    <row r="27" spans="2:9" x14ac:dyDescent="0.25">
      <c r="B27" s="9" t="s">
        <v>101</v>
      </c>
      <c r="C27" s="4"/>
      <c r="D27" s="58"/>
      <c r="E27" s="113"/>
    </row>
    <row r="28" spans="2:9" x14ac:dyDescent="0.25">
      <c r="B28" s="7" t="s">
        <v>102</v>
      </c>
      <c r="C28" s="4">
        <v>7</v>
      </c>
      <c r="D28" s="121">
        <f>'Trial Balance'!E33</f>
        <v>32878532.420000002</v>
      </c>
      <c r="E28" s="113"/>
    </row>
    <row r="29" spans="2:9" x14ac:dyDescent="0.25">
      <c r="B29" s="7" t="s">
        <v>217</v>
      </c>
      <c r="C29" s="4"/>
      <c r="D29" s="124"/>
      <c r="E29" s="113"/>
    </row>
    <row r="30" spans="2:9" s="60" customFormat="1" x14ac:dyDescent="0.25">
      <c r="B30" s="7"/>
      <c r="C30" s="4"/>
      <c r="D30" s="58"/>
      <c r="E30" s="113"/>
    </row>
    <row r="31" spans="2:9" s="60" customFormat="1" x14ac:dyDescent="0.25">
      <c r="B31" s="7"/>
      <c r="C31" s="4"/>
      <c r="D31" s="122">
        <f>+D29+D28</f>
        <v>32878532.420000002</v>
      </c>
      <c r="E31" s="115">
        <f>+E29+E28</f>
        <v>0</v>
      </c>
      <c r="H31" s="52"/>
      <c r="I31" s="52"/>
    </row>
    <row r="32" spans="2:9" x14ac:dyDescent="0.25">
      <c r="B32" s="8" t="s">
        <v>103</v>
      </c>
      <c r="C32" s="4"/>
      <c r="D32" s="58"/>
      <c r="E32" s="113"/>
      <c r="H32" s="1"/>
    </row>
    <row r="33" spans="2:10" x14ac:dyDescent="0.25">
      <c r="B33" s="7" t="s">
        <v>104</v>
      </c>
      <c r="C33" s="4"/>
      <c r="D33" s="165">
        <v>0</v>
      </c>
      <c r="E33" s="113"/>
      <c r="I33" s="1"/>
    </row>
    <row r="34" spans="2:10" x14ac:dyDescent="0.25">
      <c r="B34" s="7" t="s">
        <v>108</v>
      </c>
      <c r="C34" s="4">
        <v>8</v>
      </c>
      <c r="D34" s="121">
        <v>36887405</v>
      </c>
      <c r="E34" s="113"/>
      <c r="H34" s="1"/>
      <c r="I34" s="52"/>
    </row>
    <row r="35" spans="2:10" x14ac:dyDescent="0.25">
      <c r="B35" s="7" t="s">
        <v>109</v>
      </c>
      <c r="C35" s="4">
        <v>9</v>
      </c>
      <c r="D35" s="121">
        <f>'Trial Balance'!E95</f>
        <v>9868022.5299999993</v>
      </c>
      <c r="E35" s="113"/>
    </row>
    <row r="36" spans="2:10" x14ac:dyDescent="0.25">
      <c r="B36" s="7" t="s">
        <v>105</v>
      </c>
      <c r="C36" s="4">
        <v>10</v>
      </c>
      <c r="D36" s="121">
        <f>1953176.24+1328984.48</f>
        <v>3282160.7199999997</v>
      </c>
      <c r="E36" s="113"/>
    </row>
    <row r="37" spans="2:10" x14ac:dyDescent="0.25">
      <c r="B37" s="7" t="s">
        <v>106</v>
      </c>
      <c r="C37" s="4">
        <v>11</v>
      </c>
      <c r="D37" s="121">
        <f>'Trial Balance'!E94</f>
        <v>1360</v>
      </c>
      <c r="E37" s="113"/>
    </row>
    <row r="38" spans="2:10" x14ac:dyDescent="0.25">
      <c r="B38" s="7" t="s">
        <v>107</v>
      </c>
      <c r="C38" s="4">
        <v>12</v>
      </c>
      <c r="D38" s="121">
        <f>'Trial Balance'!E98+'Trial Balance'!E99+375000+8675000</f>
        <v>11011521</v>
      </c>
      <c r="E38" s="113"/>
    </row>
    <row r="39" spans="2:10" s="60" customFormat="1" x14ac:dyDescent="0.25">
      <c r="B39" s="7"/>
      <c r="C39" s="4"/>
      <c r="D39" s="58"/>
      <c r="E39" s="113"/>
    </row>
    <row r="40" spans="2:10" s="60" customFormat="1" x14ac:dyDescent="0.25">
      <c r="B40" s="7"/>
      <c r="C40" s="4"/>
      <c r="D40" s="122">
        <f>SUM(D33:D38)</f>
        <v>61050469.25</v>
      </c>
      <c r="E40" s="115">
        <f>SUM(E34:E38)</f>
        <v>0</v>
      </c>
    </row>
    <row r="41" spans="2:10" x14ac:dyDescent="0.25">
      <c r="B41" s="7"/>
      <c r="C41" s="4"/>
      <c r="D41" s="58"/>
      <c r="E41" s="113"/>
      <c r="H41" s="1"/>
      <c r="J41" s="1"/>
    </row>
    <row r="42" spans="2:10" ht="15.75" thickBot="1" x14ac:dyDescent="0.3">
      <c r="B42" s="17" t="s">
        <v>110</v>
      </c>
      <c r="C42" s="127"/>
      <c r="D42" s="125">
        <f>+D40+D31</f>
        <v>93929001.670000002</v>
      </c>
      <c r="E42" s="111">
        <f>+E40+E31</f>
        <v>0</v>
      </c>
      <c r="G42" s="52"/>
      <c r="H42" s="52"/>
    </row>
    <row r="43" spans="2:10" x14ac:dyDescent="0.25">
      <c r="B43" s="46"/>
      <c r="C43" s="47"/>
      <c r="D43" s="47"/>
      <c r="E43" s="56"/>
      <c r="G43" s="52">
        <f>D42-D24</f>
        <v>-2169057.1899999976</v>
      </c>
    </row>
    <row r="44" spans="2:10" x14ac:dyDescent="0.25">
      <c r="B44" s="93" t="s">
        <v>212</v>
      </c>
      <c r="C44" s="53"/>
      <c r="D44" s="108"/>
      <c r="E44" s="59"/>
      <c r="G44" s="175"/>
    </row>
    <row r="45" spans="2:10" x14ac:dyDescent="0.25">
      <c r="B45" s="73"/>
      <c r="C45" s="53"/>
      <c r="D45" s="108"/>
      <c r="E45" s="59"/>
      <c r="G45" s="52"/>
    </row>
    <row r="46" spans="2:10" s="60" customFormat="1" x14ac:dyDescent="0.25">
      <c r="B46" s="73"/>
      <c r="C46" s="53"/>
      <c r="D46" s="108"/>
      <c r="E46" s="59"/>
    </row>
    <row r="47" spans="2:10" x14ac:dyDescent="0.25">
      <c r="B47" s="73"/>
      <c r="C47" s="53"/>
      <c r="D47" s="108"/>
      <c r="E47" s="59"/>
    </row>
    <row r="48" spans="2:10" x14ac:dyDescent="0.25">
      <c r="B48" s="94" t="s">
        <v>220</v>
      </c>
      <c r="C48" s="53"/>
      <c r="D48" s="108"/>
      <c r="E48" s="59"/>
    </row>
    <row r="49" spans="2:5" ht="15" hidden="1" customHeight="1" x14ac:dyDescent="0.25">
      <c r="B49" s="94" t="s">
        <v>213</v>
      </c>
      <c r="C49" s="53"/>
      <c r="D49" s="108"/>
      <c r="E49" s="59"/>
    </row>
    <row r="50" spans="2:5" x14ac:dyDescent="0.25">
      <c r="B50" s="94" t="s">
        <v>221</v>
      </c>
      <c r="C50" s="53"/>
      <c r="D50" s="108"/>
      <c r="E50" s="59"/>
    </row>
    <row r="51" spans="2:5" x14ac:dyDescent="0.25">
      <c r="B51" s="94" t="s">
        <v>222</v>
      </c>
      <c r="C51" s="53"/>
      <c r="D51" s="108"/>
      <c r="E51" s="59"/>
    </row>
    <row r="52" spans="2:5" ht="15.75" thickBot="1" x14ac:dyDescent="0.3">
      <c r="B52" s="95" t="s">
        <v>248</v>
      </c>
      <c r="C52" s="54"/>
      <c r="D52" s="109"/>
      <c r="E52" s="117"/>
    </row>
    <row r="53" spans="2:5" ht="15.75" x14ac:dyDescent="0.25">
      <c r="B53" s="50"/>
      <c r="C53" s="19"/>
      <c r="D53" s="19"/>
      <c r="E53" s="32"/>
    </row>
    <row r="54" spans="2:5" s="3" customFormat="1" x14ac:dyDescent="0.25">
      <c r="E54" s="92"/>
    </row>
    <row r="55" spans="2:5" s="3" customFormat="1" x14ac:dyDescent="0.25">
      <c r="E55" s="92"/>
    </row>
    <row r="56" spans="2:5" s="3" customFormat="1" x14ac:dyDescent="0.25">
      <c r="E56" s="92"/>
    </row>
    <row r="57" spans="2:5" s="3" customFormat="1" x14ac:dyDescent="0.25">
      <c r="E57" s="92"/>
    </row>
    <row r="58" spans="2:5" s="3" customFormat="1" x14ac:dyDescent="0.25">
      <c r="E58" s="92"/>
    </row>
    <row r="59" spans="2:5" s="3" customFormat="1" x14ac:dyDescent="0.25">
      <c r="E59" s="92"/>
    </row>
    <row r="60" spans="2:5" s="3" customFormat="1" x14ac:dyDescent="0.25">
      <c r="E60" s="92"/>
    </row>
    <row r="61" spans="2:5" s="3" customFormat="1" x14ac:dyDescent="0.25">
      <c r="E61" s="92"/>
    </row>
    <row r="62" spans="2:5" s="3" customFormat="1" x14ac:dyDescent="0.25">
      <c r="E62" s="92"/>
    </row>
    <row r="63" spans="2:5" s="3" customFormat="1" x14ac:dyDescent="0.25">
      <c r="E63" s="92"/>
    </row>
    <row r="64" spans="2:5" s="3" customFormat="1" x14ac:dyDescent="0.25">
      <c r="E64" s="92"/>
    </row>
    <row r="65" spans="5:5" s="3" customFormat="1" x14ac:dyDescent="0.25">
      <c r="E65" s="92"/>
    </row>
    <row r="66" spans="5:5" s="3" customFormat="1" x14ac:dyDescent="0.25">
      <c r="E66" s="92"/>
    </row>
    <row r="67" spans="5:5" s="3" customFormat="1" x14ac:dyDescent="0.25">
      <c r="E67" s="92"/>
    </row>
    <row r="68" spans="5:5" s="3" customFormat="1" x14ac:dyDescent="0.25">
      <c r="E68" s="92"/>
    </row>
    <row r="69" spans="5:5" s="3" customFormat="1" x14ac:dyDescent="0.25">
      <c r="E69" s="92"/>
    </row>
    <row r="70" spans="5:5" s="3" customFormat="1" x14ac:dyDescent="0.25">
      <c r="E70" s="92"/>
    </row>
    <row r="71" spans="5:5" s="3" customFormat="1" x14ac:dyDescent="0.25">
      <c r="E71" s="92"/>
    </row>
    <row r="72" spans="5:5" s="3" customFormat="1" x14ac:dyDescent="0.25">
      <c r="E72" s="92"/>
    </row>
    <row r="73" spans="5:5" s="3" customFormat="1" x14ac:dyDescent="0.25">
      <c r="E73" s="92"/>
    </row>
    <row r="74" spans="5:5" s="3" customFormat="1" x14ac:dyDescent="0.25">
      <c r="E74" s="92"/>
    </row>
    <row r="75" spans="5:5" s="3" customFormat="1" x14ac:dyDescent="0.25">
      <c r="E75" s="92"/>
    </row>
    <row r="76" spans="5:5" s="3" customFormat="1" x14ac:dyDescent="0.25">
      <c r="E76" s="92"/>
    </row>
    <row r="77" spans="5:5" s="3" customFormat="1" x14ac:dyDescent="0.25">
      <c r="E77" s="92"/>
    </row>
    <row r="78" spans="5:5" s="3" customFormat="1" x14ac:dyDescent="0.25">
      <c r="E78" s="92"/>
    </row>
    <row r="79" spans="5:5" s="3" customFormat="1" x14ac:dyDescent="0.25">
      <c r="E79" s="92"/>
    </row>
    <row r="80" spans="5:5" s="3" customFormat="1" x14ac:dyDescent="0.25">
      <c r="E80" s="92"/>
    </row>
    <row r="81" spans="5:5" s="3" customFormat="1" x14ac:dyDescent="0.25">
      <c r="E81" s="92"/>
    </row>
    <row r="82" spans="5:5" s="3" customFormat="1" x14ac:dyDescent="0.25">
      <c r="E82" s="92"/>
    </row>
    <row r="83" spans="5:5" s="3" customFormat="1" x14ac:dyDescent="0.25">
      <c r="E83" s="92"/>
    </row>
    <row r="84" spans="5:5" s="3" customFormat="1" x14ac:dyDescent="0.25">
      <c r="E84" s="92"/>
    </row>
    <row r="85" spans="5:5" s="3" customFormat="1" x14ac:dyDescent="0.25">
      <c r="E85" s="92"/>
    </row>
    <row r="86" spans="5:5" s="3" customFormat="1" x14ac:dyDescent="0.25">
      <c r="E86" s="92"/>
    </row>
    <row r="87" spans="5:5" s="3" customFormat="1" x14ac:dyDescent="0.25">
      <c r="E87" s="92"/>
    </row>
    <row r="88" spans="5:5" s="3" customFormat="1" x14ac:dyDescent="0.25">
      <c r="E88" s="92"/>
    </row>
    <row r="89" spans="5:5" s="3" customFormat="1" x14ac:dyDescent="0.25">
      <c r="E89" s="92"/>
    </row>
    <row r="90" spans="5:5" s="3" customFormat="1" x14ac:dyDescent="0.25">
      <c r="E90" s="92"/>
    </row>
    <row r="91" spans="5:5" s="3" customFormat="1" x14ac:dyDescent="0.25">
      <c r="E91" s="92"/>
    </row>
    <row r="92" spans="5:5" s="3" customFormat="1" x14ac:dyDescent="0.25">
      <c r="E92" s="92"/>
    </row>
    <row r="93" spans="5:5" s="3" customFormat="1" x14ac:dyDescent="0.25">
      <c r="E93" s="92"/>
    </row>
    <row r="94" spans="5:5" s="3" customFormat="1" x14ac:dyDescent="0.25">
      <c r="E94" s="92"/>
    </row>
    <row r="95" spans="5:5" s="3" customFormat="1" x14ac:dyDescent="0.25">
      <c r="E95" s="92"/>
    </row>
    <row r="96" spans="5:5" s="3" customFormat="1" x14ac:dyDescent="0.25">
      <c r="E96" s="92"/>
    </row>
    <row r="97" spans="5:5" s="3" customFormat="1" x14ac:dyDescent="0.25">
      <c r="E97" s="92"/>
    </row>
    <row r="98" spans="5:5" s="3" customFormat="1" x14ac:dyDescent="0.25">
      <c r="E98" s="92"/>
    </row>
    <row r="99" spans="5:5" s="3" customFormat="1" x14ac:dyDescent="0.25">
      <c r="E99" s="92"/>
    </row>
    <row r="100" spans="5:5" s="3" customFormat="1" x14ac:dyDescent="0.25">
      <c r="E100" s="92"/>
    </row>
    <row r="101" spans="5:5" s="3" customFormat="1" x14ac:dyDescent="0.25">
      <c r="E101" s="92"/>
    </row>
    <row r="102" spans="5:5" s="3" customFormat="1" x14ac:dyDescent="0.25">
      <c r="E102" s="92"/>
    </row>
    <row r="103" spans="5:5" s="3" customFormat="1" x14ac:dyDescent="0.25">
      <c r="E103" s="92"/>
    </row>
    <row r="104" spans="5:5" s="3" customFormat="1" x14ac:dyDescent="0.25">
      <c r="E104" s="92"/>
    </row>
    <row r="105" spans="5:5" s="3" customFormat="1" x14ac:dyDescent="0.25">
      <c r="E105" s="92"/>
    </row>
    <row r="106" spans="5:5" s="3" customFormat="1" x14ac:dyDescent="0.25">
      <c r="E106" s="92"/>
    </row>
    <row r="107" spans="5:5" s="3" customFormat="1" x14ac:dyDescent="0.25">
      <c r="E107" s="92"/>
    </row>
    <row r="108" spans="5:5" s="3" customFormat="1" x14ac:dyDescent="0.25">
      <c r="E108" s="92"/>
    </row>
    <row r="109" spans="5:5" s="3" customFormat="1" x14ac:dyDescent="0.25">
      <c r="E109" s="92"/>
    </row>
    <row r="110" spans="5:5" s="3" customFormat="1" x14ac:dyDescent="0.25">
      <c r="E110" s="92"/>
    </row>
    <row r="111" spans="5:5" s="3" customFormat="1" x14ac:dyDescent="0.25">
      <c r="E111" s="92"/>
    </row>
    <row r="112" spans="5:5" s="3" customFormat="1" x14ac:dyDescent="0.25">
      <c r="E112" s="92"/>
    </row>
    <row r="113" spans="5:5" s="3" customFormat="1" x14ac:dyDescent="0.25">
      <c r="E113" s="92"/>
    </row>
    <row r="114" spans="5:5" s="3" customFormat="1" x14ac:dyDescent="0.25">
      <c r="E114" s="92"/>
    </row>
    <row r="115" spans="5:5" s="3" customFormat="1" x14ac:dyDescent="0.25">
      <c r="E115" s="92"/>
    </row>
  </sheetData>
  <mergeCells count="4">
    <mergeCell ref="B3:E3"/>
    <mergeCell ref="B2:E2"/>
    <mergeCell ref="C5:C6"/>
    <mergeCell ref="B5:B6"/>
  </mergeCells>
  <pageMargins left="0.7" right="0.7" top="0.75" bottom="0.75" header="0.3" footer="0.3"/>
  <pageSetup scale="87" fitToWidth="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J118"/>
  <sheetViews>
    <sheetView tabSelected="1" topLeftCell="A13" zoomScale="115" zoomScaleNormal="115" zoomScaleSheetLayoutView="75" workbookViewId="0">
      <selection activeCell="D27" sqref="D27"/>
    </sheetView>
  </sheetViews>
  <sheetFormatPr defaultColWidth="9.140625" defaultRowHeight="15.75" customHeight="1" x14ac:dyDescent="0.25"/>
  <cols>
    <col min="1" max="1" width="9.140625" style="18"/>
    <col min="2" max="2" width="48.28515625" style="18" customWidth="1"/>
    <col min="3" max="3" width="7.5703125" style="18" bestFit="1" customWidth="1"/>
    <col min="4" max="4" width="17.5703125" style="18" customWidth="1"/>
    <col min="5" max="5" width="16" style="18" customWidth="1"/>
    <col min="6" max="6" width="14.5703125" style="18" bestFit="1" customWidth="1"/>
    <col min="7" max="8" width="16.28515625" style="18" bestFit="1" customWidth="1"/>
    <col min="9" max="9" width="14.5703125" style="18" bestFit="1" customWidth="1"/>
    <col min="10" max="10" width="16" style="18" bestFit="1" customWidth="1"/>
    <col min="11" max="16384" width="9.140625" style="18"/>
  </cols>
  <sheetData>
    <row r="1" spans="2:7" ht="15.75" customHeight="1" thickBot="1" x14ac:dyDescent="0.3"/>
    <row r="2" spans="2:7" ht="23.25" x14ac:dyDescent="0.35">
      <c r="B2" s="138" t="s">
        <v>0</v>
      </c>
      <c r="C2" s="139"/>
      <c r="D2" s="139"/>
      <c r="E2" s="140"/>
    </row>
    <row r="3" spans="2:7" ht="15.75" customHeight="1" thickBot="1" x14ac:dyDescent="0.3">
      <c r="B3" s="22"/>
      <c r="C3" s="23"/>
      <c r="D3" s="23"/>
      <c r="E3" s="24"/>
    </row>
    <row r="4" spans="2:7" ht="15.75" customHeight="1" x14ac:dyDescent="0.25">
      <c r="B4" s="141" t="s">
        <v>326</v>
      </c>
      <c r="C4" s="142"/>
      <c r="D4" s="142"/>
      <c r="E4" s="143"/>
    </row>
    <row r="5" spans="2:7" ht="15.75" customHeight="1" thickBot="1" x14ac:dyDescent="0.3">
      <c r="B5" s="26"/>
      <c r="C5" s="27"/>
      <c r="D5" s="27"/>
      <c r="E5" s="28"/>
    </row>
    <row r="6" spans="2:7" ht="15.75" customHeight="1" x14ac:dyDescent="0.25">
      <c r="B6" s="74" t="s">
        <v>120</v>
      </c>
      <c r="C6" s="29" t="s">
        <v>121</v>
      </c>
      <c r="D6" s="29" t="s">
        <v>324</v>
      </c>
      <c r="E6" s="29" t="s">
        <v>161</v>
      </c>
    </row>
    <row r="7" spans="2:7" ht="15.75" customHeight="1" thickBot="1" x14ac:dyDescent="0.3">
      <c r="B7" s="96" t="s">
        <v>122</v>
      </c>
      <c r="C7" s="30" t="s">
        <v>123</v>
      </c>
      <c r="D7" s="30" t="s">
        <v>124</v>
      </c>
      <c r="E7" s="30" t="s">
        <v>124</v>
      </c>
    </row>
    <row r="8" spans="2:7" ht="15.75" customHeight="1" x14ac:dyDescent="0.25">
      <c r="B8" s="31" t="s">
        <v>125</v>
      </c>
      <c r="C8" s="31"/>
      <c r="D8" s="99"/>
      <c r="E8" s="118"/>
    </row>
    <row r="9" spans="2:7" ht="15.75" customHeight="1" x14ac:dyDescent="0.25">
      <c r="B9" s="33" t="s">
        <v>125</v>
      </c>
      <c r="C9" s="34">
        <v>13</v>
      </c>
      <c r="D9" s="105">
        <f>'Trial Balance'!E102</f>
        <v>84965415.879999995</v>
      </c>
      <c r="E9" s="35"/>
    </row>
    <row r="10" spans="2:7" ht="15.75" customHeight="1" x14ac:dyDescent="0.25">
      <c r="B10" s="36" t="s">
        <v>126</v>
      </c>
      <c r="C10" s="37"/>
      <c r="D10" s="164">
        <f>'Trial Balance'!E123</f>
        <v>150120</v>
      </c>
      <c r="E10" s="35">
        <v>0</v>
      </c>
    </row>
    <row r="11" spans="2:7" ht="15.75" customHeight="1" thickBot="1" x14ac:dyDescent="0.3">
      <c r="B11" s="38" t="s">
        <v>127</v>
      </c>
      <c r="C11" s="37"/>
      <c r="D11" s="106">
        <f>SUM(D9:D10)</f>
        <v>85115535.879999995</v>
      </c>
      <c r="E11" s="119">
        <f>SUM(E9:E10)</f>
        <v>0</v>
      </c>
    </row>
    <row r="12" spans="2:7" ht="15.75" customHeight="1" thickTop="1" x14ac:dyDescent="0.25">
      <c r="B12" s="39" t="s">
        <v>128</v>
      </c>
      <c r="C12" s="40"/>
      <c r="D12" s="100"/>
      <c r="E12" s="40"/>
      <c r="F12" s="21"/>
    </row>
    <row r="13" spans="2:7" ht="15.75" customHeight="1" x14ac:dyDescent="0.25">
      <c r="B13" s="36" t="s">
        <v>129</v>
      </c>
      <c r="C13" s="37">
        <v>14</v>
      </c>
      <c r="D13" s="105">
        <f>'Trial Balance'!E104</f>
        <v>51540320.950000003</v>
      </c>
      <c r="E13" s="35"/>
      <c r="F13" s="21"/>
    </row>
    <row r="14" spans="2:7" ht="15.75" customHeight="1" x14ac:dyDescent="0.25">
      <c r="B14" s="36" t="s">
        <v>130</v>
      </c>
      <c r="C14" s="37"/>
      <c r="D14" s="164">
        <v>-36887405.060000002</v>
      </c>
      <c r="E14" s="35"/>
      <c r="F14" s="21"/>
    </row>
    <row r="15" spans="2:7" ht="15.75" customHeight="1" x14ac:dyDescent="0.25">
      <c r="B15" s="36" t="s">
        <v>131</v>
      </c>
      <c r="C15" s="37"/>
      <c r="D15" s="164">
        <v>22290668.48</v>
      </c>
      <c r="E15" s="35"/>
      <c r="F15" s="21"/>
    </row>
    <row r="16" spans="2:7" ht="15.75" customHeight="1" x14ac:dyDescent="0.25">
      <c r="B16" s="36" t="s">
        <v>132</v>
      </c>
      <c r="C16" s="37">
        <v>15</v>
      </c>
      <c r="D16" s="105">
        <f>'Trial Balance'!E111+'Trial Balance'!E112+'Trial Balance'!E116+'Trial Balance'!E120+'Trial Balance'!E122</f>
        <v>16666461</v>
      </c>
      <c r="E16" s="35"/>
      <c r="F16" s="21"/>
      <c r="G16" s="170"/>
    </row>
    <row r="17" spans="2:10" ht="15.75" customHeight="1" x14ac:dyDescent="0.25">
      <c r="B17" s="36" t="s">
        <v>133</v>
      </c>
      <c r="C17" s="37">
        <v>16</v>
      </c>
      <c r="D17" s="105">
        <f>'Trial Balance'!E131+'Trial Balance'!E135+'Trial Balance'!E136</f>
        <v>14036.98</v>
      </c>
      <c r="E17" s="35"/>
      <c r="F17" s="21"/>
      <c r="G17" s="170"/>
      <c r="H17" s="170"/>
      <c r="I17" s="172"/>
      <c r="J17" s="172"/>
    </row>
    <row r="18" spans="2:10" ht="15.75" customHeight="1" x14ac:dyDescent="0.25">
      <c r="B18" s="36" t="s">
        <v>134</v>
      </c>
      <c r="C18" s="37">
        <v>7</v>
      </c>
      <c r="D18" s="105">
        <v>0</v>
      </c>
      <c r="E18" s="35"/>
      <c r="F18" s="21"/>
      <c r="G18" s="170"/>
      <c r="I18" s="170"/>
    </row>
    <row r="19" spans="2:10" ht="15.75" customHeight="1" x14ac:dyDescent="0.25">
      <c r="B19" s="36" t="s">
        <v>135</v>
      </c>
      <c r="C19" s="37">
        <v>17</v>
      </c>
      <c r="D19" s="105">
        <v>23984018.039999999</v>
      </c>
      <c r="E19" s="35"/>
      <c r="F19" s="21"/>
      <c r="G19" s="170"/>
      <c r="H19" s="169"/>
      <c r="I19" s="172"/>
    </row>
    <row r="20" spans="2:10" ht="15.75" customHeight="1" thickBot="1" x14ac:dyDescent="0.3">
      <c r="B20" s="38" t="s">
        <v>136</v>
      </c>
      <c r="C20" s="41"/>
      <c r="D20" s="106">
        <f>SUM(D13:D19)</f>
        <v>77608100.390000001</v>
      </c>
      <c r="E20" s="119">
        <f>SUM(E13:E19)</f>
        <v>0</v>
      </c>
      <c r="F20" s="21"/>
      <c r="G20" s="170"/>
    </row>
    <row r="21" spans="2:10" ht="15.75" customHeight="1" thickTop="1" x14ac:dyDescent="0.25">
      <c r="B21" s="38" t="s">
        <v>137</v>
      </c>
      <c r="C21" s="41"/>
      <c r="D21" s="101"/>
      <c r="E21" s="42"/>
      <c r="F21" s="21"/>
      <c r="G21" s="171"/>
    </row>
    <row r="22" spans="2:10" ht="15.75" customHeight="1" x14ac:dyDescent="0.25">
      <c r="B22" s="38" t="s">
        <v>138</v>
      </c>
      <c r="C22" s="41"/>
      <c r="D22" s="101"/>
      <c r="E22" s="42"/>
      <c r="F22" s="21"/>
    </row>
    <row r="23" spans="2:10" ht="15.75" customHeight="1" x14ac:dyDescent="0.25">
      <c r="B23" s="38" t="s">
        <v>139</v>
      </c>
      <c r="C23" s="41"/>
      <c r="D23" s="107">
        <f>D11-D20</f>
        <v>7507435.4899999946</v>
      </c>
      <c r="E23" s="42">
        <f>E11-E20</f>
        <v>0</v>
      </c>
      <c r="F23" s="21"/>
      <c r="G23" s="172"/>
    </row>
    <row r="24" spans="2:10" ht="15.75" customHeight="1" x14ac:dyDescent="0.25">
      <c r="B24" s="36" t="s">
        <v>140</v>
      </c>
      <c r="C24" s="43"/>
      <c r="D24" s="102"/>
      <c r="E24" s="35">
        <v>0</v>
      </c>
      <c r="F24" s="21"/>
      <c r="G24" s="169"/>
    </row>
    <row r="25" spans="2:10" ht="15.75" customHeight="1" x14ac:dyDescent="0.25">
      <c r="B25" s="38" t="s">
        <v>141</v>
      </c>
      <c r="C25" s="43"/>
      <c r="D25" s="102"/>
      <c r="E25" s="35"/>
      <c r="F25" s="21"/>
    </row>
    <row r="26" spans="2:10" ht="15.75" customHeight="1" x14ac:dyDescent="0.25">
      <c r="B26" s="38" t="s">
        <v>139</v>
      </c>
      <c r="C26" s="43"/>
      <c r="D26" s="107">
        <f>D23+D25</f>
        <v>7507435.4899999946</v>
      </c>
      <c r="E26" s="42">
        <f>E23+E25</f>
        <v>0</v>
      </c>
      <c r="F26" s="21"/>
    </row>
    <row r="27" spans="2:10" ht="15.75" customHeight="1" x14ac:dyDescent="0.25">
      <c r="B27" s="36" t="s">
        <v>142</v>
      </c>
      <c r="C27" s="43"/>
      <c r="D27" s="102"/>
      <c r="E27" s="35">
        <v>0</v>
      </c>
      <c r="F27" s="21"/>
    </row>
    <row r="28" spans="2:10" ht="15.75" customHeight="1" x14ac:dyDescent="0.25">
      <c r="B28" s="38" t="s">
        <v>143</v>
      </c>
      <c r="C28" s="41"/>
      <c r="D28" s="107">
        <f>D26+D27</f>
        <v>7507435.4899999946</v>
      </c>
      <c r="E28" s="42">
        <f>E26+E27</f>
        <v>0</v>
      </c>
    </row>
    <row r="29" spans="2:10" ht="15.75" customHeight="1" x14ac:dyDescent="0.25">
      <c r="B29" s="38" t="s">
        <v>144</v>
      </c>
      <c r="C29" s="41"/>
      <c r="D29" s="101"/>
      <c r="E29" s="41"/>
    </row>
    <row r="30" spans="2:10" ht="15.75" customHeight="1" x14ac:dyDescent="0.25">
      <c r="B30" s="36" t="s">
        <v>145</v>
      </c>
      <c r="C30" s="36"/>
      <c r="D30" s="103">
        <v>0</v>
      </c>
      <c r="E30" s="35"/>
    </row>
    <row r="31" spans="2:10" ht="15.75" hidden="1" customHeight="1" x14ac:dyDescent="0.25">
      <c r="B31" s="36" t="s">
        <v>146</v>
      </c>
      <c r="C31" s="36"/>
      <c r="D31" s="103"/>
      <c r="E31" s="36"/>
    </row>
    <row r="32" spans="2:10" ht="15.75" customHeight="1" x14ac:dyDescent="0.25">
      <c r="B32" s="36" t="s">
        <v>147</v>
      </c>
      <c r="C32" s="36"/>
      <c r="D32" s="103"/>
      <c r="E32" s="36">
        <v>0</v>
      </c>
    </row>
    <row r="33" spans="1:5" ht="15.75" customHeight="1" x14ac:dyDescent="0.25">
      <c r="B33" s="38"/>
      <c r="C33" s="36"/>
      <c r="D33" s="103"/>
      <c r="E33" s="36"/>
    </row>
    <row r="34" spans="1:5" ht="15.75" hidden="1" customHeight="1" x14ac:dyDescent="0.25">
      <c r="B34" s="36" t="s">
        <v>148</v>
      </c>
      <c r="C34" s="38"/>
      <c r="D34" s="104"/>
      <c r="E34" s="38"/>
    </row>
    <row r="35" spans="1:5" ht="15.75" hidden="1" customHeight="1" x14ac:dyDescent="0.25">
      <c r="B35" s="36" t="s">
        <v>149</v>
      </c>
      <c r="C35" s="38"/>
      <c r="D35" s="104"/>
      <c r="E35" s="38"/>
    </row>
    <row r="36" spans="1:5" ht="15.75" hidden="1" customHeight="1" x14ac:dyDescent="0.25">
      <c r="B36" s="36" t="s">
        <v>148</v>
      </c>
      <c r="C36" s="36"/>
      <c r="D36" s="103"/>
      <c r="E36" s="36"/>
    </row>
    <row r="37" spans="1:5" ht="15.75" customHeight="1" thickBot="1" x14ac:dyDescent="0.3">
      <c r="B37" s="38" t="s">
        <v>150</v>
      </c>
      <c r="C37" s="36"/>
      <c r="D37" s="57">
        <f>D28-D30-D32</f>
        <v>7507435.4899999946</v>
      </c>
      <c r="E37" s="44">
        <f>E28-E30-E32</f>
        <v>0</v>
      </c>
    </row>
    <row r="38" spans="1:5" ht="15.75" customHeight="1" thickTop="1" x14ac:dyDescent="0.25">
      <c r="B38" s="36" t="s">
        <v>151</v>
      </c>
      <c r="C38" s="36"/>
      <c r="D38" s="36"/>
      <c r="E38" s="36"/>
    </row>
    <row r="39" spans="1:5" ht="15.75" customHeight="1" x14ac:dyDescent="0.25">
      <c r="B39" s="36" t="s">
        <v>152</v>
      </c>
      <c r="C39" s="33"/>
      <c r="D39" s="51">
        <f>D37/10000</f>
        <v>750.74354899999946</v>
      </c>
      <c r="E39" s="51">
        <f>E37/10000</f>
        <v>0</v>
      </c>
    </row>
    <row r="40" spans="1:5" ht="19.5" customHeight="1" thickBot="1" x14ac:dyDescent="0.3">
      <c r="B40" s="45" t="s">
        <v>153</v>
      </c>
      <c r="C40" s="45"/>
      <c r="D40" s="120">
        <f>+D39</f>
        <v>750.74354899999946</v>
      </c>
      <c r="E40" s="120">
        <f>+E39</f>
        <v>0</v>
      </c>
    </row>
    <row r="41" spans="1:5" ht="15.75" customHeight="1" x14ac:dyDescent="0.25">
      <c r="B41" s="97"/>
      <c r="C41" s="48"/>
      <c r="D41" s="48"/>
      <c r="E41" s="49"/>
    </row>
    <row r="42" spans="1:5" ht="15.75" customHeight="1" x14ac:dyDescent="0.25">
      <c r="B42" s="93" t="s">
        <v>212</v>
      </c>
      <c r="C42" s="53"/>
      <c r="D42" s="108"/>
      <c r="E42" s="59"/>
    </row>
    <row r="43" spans="1:5" ht="15.75" customHeight="1" x14ac:dyDescent="0.25">
      <c r="B43" s="73"/>
      <c r="C43" s="53"/>
      <c r="D43" s="108"/>
      <c r="E43" s="59"/>
    </row>
    <row r="44" spans="1:5" ht="15.75" customHeight="1" x14ac:dyDescent="0.25">
      <c r="B44" s="73"/>
      <c r="C44" s="53"/>
      <c r="D44" s="108"/>
      <c r="E44" s="59"/>
    </row>
    <row r="45" spans="1:5" ht="15.75" customHeight="1" x14ac:dyDescent="0.25">
      <c r="B45" s="94"/>
      <c r="C45" s="53"/>
      <c r="D45" s="108"/>
      <c r="E45" s="59"/>
    </row>
    <row r="46" spans="1:5" ht="15.75" customHeight="1" x14ac:dyDescent="0.25">
      <c r="B46" s="94" t="s">
        <v>213</v>
      </c>
      <c r="C46" s="53"/>
      <c r="D46" s="108"/>
      <c r="E46" s="59"/>
    </row>
    <row r="47" spans="1:5" ht="15.75" customHeight="1" x14ac:dyDescent="0.25">
      <c r="B47" s="94" t="s">
        <v>214</v>
      </c>
      <c r="C47" s="53"/>
      <c r="D47" s="108"/>
      <c r="E47" s="59"/>
    </row>
    <row r="48" spans="1:5" ht="15.75" customHeight="1" x14ac:dyDescent="0.25">
      <c r="A48" s="19"/>
      <c r="B48" s="94" t="s">
        <v>215</v>
      </c>
      <c r="C48" s="53"/>
      <c r="D48" s="108"/>
      <c r="E48" s="59"/>
    </row>
    <row r="49" spans="1:5" ht="15.75" customHeight="1" x14ac:dyDescent="0.25">
      <c r="A49" s="19"/>
      <c r="B49" s="94" t="s">
        <v>249</v>
      </c>
      <c r="C49" s="53"/>
      <c r="D49" s="108"/>
      <c r="E49" s="59"/>
    </row>
    <row r="50" spans="1:5" ht="15.75" customHeight="1" thickBot="1" x14ac:dyDescent="0.3">
      <c r="A50" s="25"/>
      <c r="B50" s="55"/>
      <c r="C50" s="54"/>
      <c r="D50" s="109"/>
      <c r="E50" s="117"/>
    </row>
    <row r="51" spans="1:5" ht="15.75" customHeight="1" x14ac:dyDescent="0.25">
      <c r="C51" s="19"/>
      <c r="D51" s="19"/>
      <c r="E51" s="19"/>
    </row>
    <row r="52" spans="1:5" ht="15.75" customHeight="1" x14ac:dyDescent="0.25">
      <c r="B52" s="19"/>
      <c r="C52" s="19"/>
      <c r="D52" s="19"/>
      <c r="E52" s="19"/>
    </row>
    <row r="80" spans="1:6" s="20" customFormat="1" ht="15.75" customHeight="1" x14ac:dyDescent="0.25">
      <c r="A80" s="18"/>
      <c r="B80" s="18"/>
      <c r="C80" s="18"/>
      <c r="D80" s="18"/>
      <c r="E80" s="18"/>
      <c r="F80" s="18"/>
    </row>
    <row r="81" spans="1:6" s="20" customFormat="1" ht="15.75" customHeight="1" x14ac:dyDescent="0.25">
      <c r="A81" s="18"/>
      <c r="B81" s="18"/>
      <c r="C81" s="18"/>
      <c r="D81" s="18"/>
      <c r="E81" s="18"/>
      <c r="F81" s="18"/>
    </row>
    <row r="82" spans="1:6" s="20" customFormat="1" ht="15.75" customHeight="1" x14ac:dyDescent="0.25">
      <c r="A82" s="18"/>
      <c r="B82" s="18"/>
      <c r="C82" s="18"/>
      <c r="D82" s="18"/>
      <c r="E82" s="18"/>
      <c r="F82" s="18"/>
    </row>
    <row r="83" spans="1:6" s="20" customFormat="1" ht="15.75" customHeight="1" x14ac:dyDescent="0.25">
      <c r="A83" s="18"/>
      <c r="B83" s="18"/>
      <c r="C83" s="18"/>
      <c r="D83" s="18"/>
      <c r="E83" s="18"/>
      <c r="F83" s="18"/>
    </row>
    <row r="84" spans="1:6" s="20" customFormat="1" ht="15.75" customHeight="1" x14ac:dyDescent="0.25">
      <c r="A84" s="18"/>
      <c r="B84" s="18"/>
      <c r="C84" s="18"/>
      <c r="D84" s="18"/>
      <c r="E84" s="18"/>
      <c r="F84" s="18"/>
    </row>
    <row r="85" spans="1:6" s="20" customFormat="1" ht="15.75" customHeight="1" x14ac:dyDescent="0.25">
      <c r="A85" s="18"/>
      <c r="B85" s="18"/>
      <c r="C85" s="18"/>
      <c r="D85" s="18"/>
      <c r="E85" s="18"/>
      <c r="F85" s="18"/>
    </row>
    <row r="86" spans="1:6" s="20" customFormat="1" ht="15.75" customHeight="1" x14ac:dyDescent="0.25">
      <c r="A86" s="18"/>
      <c r="B86" s="18"/>
      <c r="C86" s="18"/>
      <c r="D86" s="18"/>
      <c r="E86" s="18"/>
      <c r="F86" s="18"/>
    </row>
    <row r="87" spans="1:6" s="20" customFormat="1" ht="15.75" customHeight="1" x14ac:dyDescent="0.25">
      <c r="A87" s="18"/>
      <c r="B87" s="18"/>
      <c r="C87" s="18"/>
      <c r="D87" s="18"/>
      <c r="E87" s="18"/>
      <c r="F87" s="18"/>
    </row>
    <row r="88" spans="1:6" s="20" customFormat="1" ht="15.75" customHeight="1" x14ac:dyDescent="0.25">
      <c r="A88" s="18"/>
      <c r="B88" s="18"/>
      <c r="C88" s="18"/>
      <c r="D88" s="18"/>
      <c r="E88" s="18"/>
      <c r="F88" s="18"/>
    </row>
    <row r="89" spans="1:6" s="20" customFormat="1" ht="15.75" customHeight="1" x14ac:dyDescent="0.25">
      <c r="A89" s="18"/>
      <c r="B89" s="18"/>
      <c r="C89" s="18"/>
      <c r="D89" s="18"/>
      <c r="E89" s="18"/>
      <c r="F89" s="18"/>
    </row>
    <row r="90" spans="1:6" s="20" customFormat="1" ht="15.75" customHeight="1" x14ac:dyDescent="0.25">
      <c r="A90" s="18"/>
      <c r="B90" s="18"/>
      <c r="C90" s="18"/>
      <c r="D90" s="18"/>
      <c r="E90" s="18"/>
      <c r="F90" s="18"/>
    </row>
    <row r="91" spans="1:6" s="20" customFormat="1" ht="15.75" customHeight="1" x14ac:dyDescent="0.25">
      <c r="A91" s="18"/>
      <c r="B91" s="18"/>
      <c r="C91" s="18"/>
      <c r="D91" s="18"/>
      <c r="E91" s="18"/>
      <c r="F91" s="18"/>
    </row>
    <row r="92" spans="1:6" s="20" customFormat="1" ht="15.75" customHeight="1" x14ac:dyDescent="0.25">
      <c r="A92" s="18"/>
      <c r="B92" s="18"/>
      <c r="C92" s="18"/>
      <c r="D92" s="18"/>
      <c r="E92" s="18"/>
      <c r="F92" s="18"/>
    </row>
    <row r="93" spans="1:6" s="20" customFormat="1" ht="15.75" customHeight="1" x14ac:dyDescent="0.25">
      <c r="A93" s="18"/>
      <c r="B93" s="18"/>
      <c r="C93" s="18"/>
      <c r="D93" s="18"/>
      <c r="E93" s="18"/>
      <c r="F93" s="18"/>
    </row>
    <row r="94" spans="1:6" s="20" customFormat="1" ht="15.75" customHeight="1" x14ac:dyDescent="0.25">
      <c r="A94" s="18"/>
      <c r="B94" s="18"/>
      <c r="C94" s="18"/>
      <c r="D94" s="18"/>
      <c r="E94" s="18"/>
      <c r="F94" s="18"/>
    </row>
    <row r="95" spans="1:6" s="20" customFormat="1" ht="15.75" customHeight="1" x14ac:dyDescent="0.25">
      <c r="A95" s="18"/>
      <c r="B95" s="18"/>
      <c r="C95" s="18"/>
      <c r="D95" s="18"/>
      <c r="E95" s="18"/>
      <c r="F95" s="18"/>
    </row>
    <row r="96" spans="1:6" s="20" customFormat="1" ht="15.75" customHeight="1" x14ac:dyDescent="0.25">
      <c r="A96" s="18"/>
      <c r="B96" s="18"/>
      <c r="C96" s="18"/>
      <c r="D96" s="18"/>
      <c r="E96" s="18"/>
      <c r="F96" s="18"/>
    </row>
    <row r="97" spans="1:6" s="20" customFormat="1" ht="15.75" customHeight="1" x14ac:dyDescent="0.25">
      <c r="A97" s="18"/>
      <c r="B97" s="18"/>
      <c r="C97" s="18"/>
      <c r="D97" s="18"/>
      <c r="E97" s="18"/>
      <c r="F97" s="18"/>
    </row>
    <row r="98" spans="1:6" s="20" customFormat="1" ht="15.75" customHeight="1" x14ac:dyDescent="0.25">
      <c r="A98" s="18"/>
      <c r="B98" s="18"/>
      <c r="C98" s="18"/>
      <c r="D98" s="18"/>
      <c r="E98" s="18"/>
      <c r="F98" s="18"/>
    </row>
    <row r="99" spans="1:6" s="20" customFormat="1" ht="15.75" customHeight="1" x14ac:dyDescent="0.25">
      <c r="A99" s="18"/>
      <c r="B99" s="18"/>
      <c r="C99" s="18"/>
      <c r="D99" s="18"/>
      <c r="E99" s="18"/>
      <c r="F99" s="18"/>
    </row>
    <row r="100" spans="1:6" s="20" customFormat="1" ht="15.75" customHeight="1" x14ac:dyDescent="0.25">
      <c r="A100" s="18"/>
      <c r="B100" s="18"/>
      <c r="C100" s="18"/>
      <c r="D100" s="18"/>
      <c r="E100" s="18"/>
      <c r="F100" s="18"/>
    </row>
    <row r="101" spans="1:6" s="20" customFormat="1" ht="15.75" customHeight="1" x14ac:dyDescent="0.25">
      <c r="A101" s="18"/>
      <c r="B101" s="18"/>
      <c r="C101" s="18"/>
      <c r="D101" s="18"/>
      <c r="E101" s="18"/>
      <c r="F101" s="18"/>
    </row>
    <row r="102" spans="1:6" s="20" customFormat="1" ht="15.75" customHeight="1" x14ac:dyDescent="0.25">
      <c r="A102" s="18"/>
      <c r="B102" s="18"/>
      <c r="C102" s="18"/>
      <c r="D102" s="18"/>
      <c r="E102" s="18"/>
      <c r="F102" s="18"/>
    </row>
    <row r="103" spans="1:6" s="20" customFormat="1" ht="15.75" customHeight="1" x14ac:dyDescent="0.25">
      <c r="A103" s="18"/>
      <c r="B103" s="18"/>
      <c r="C103" s="18"/>
      <c r="D103" s="18"/>
      <c r="E103" s="18"/>
      <c r="F103" s="18"/>
    </row>
    <row r="104" spans="1:6" s="20" customFormat="1" ht="15.75" customHeight="1" x14ac:dyDescent="0.25">
      <c r="A104" s="18"/>
      <c r="B104" s="18"/>
      <c r="C104" s="18"/>
      <c r="D104" s="18"/>
      <c r="E104" s="18"/>
      <c r="F104" s="18"/>
    </row>
    <row r="105" spans="1:6" s="20" customFormat="1" ht="15.75" customHeight="1" x14ac:dyDescent="0.25">
      <c r="A105" s="18"/>
      <c r="B105" s="18"/>
      <c r="C105" s="18"/>
      <c r="D105" s="18"/>
      <c r="E105" s="18"/>
      <c r="F105" s="18"/>
    </row>
    <row r="106" spans="1:6" s="20" customFormat="1" ht="15.75" customHeight="1" x14ac:dyDescent="0.25">
      <c r="A106" s="18"/>
      <c r="B106" s="18"/>
      <c r="C106" s="18"/>
      <c r="D106" s="18"/>
      <c r="E106" s="18"/>
      <c r="F106" s="18"/>
    </row>
    <row r="107" spans="1:6" s="20" customFormat="1" ht="15.75" customHeight="1" x14ac:dyDescent="0.25">
      <c r="A107" s="18"/>
      <c r="B107" s="18"/>
      <c r="C107" s="18"/>
      <c r="D107" s="18"/>
      <c r="E107" s="18"/>
      <c r="F107" s="18"/>
    </row>
    <row r="108" spans="1:6" s="20" customFormat="1" ht="15.75" customHeight="1" x14ac:dyDescent="0.25">
      <c r="A108" s="18"/>
      <c r="B108" s="18"/>
      <c r="C108" s="18"/>
      <c r="D108" s="18"/>
      <c r="E108" s="18"/>
      <c r="F108" s="18"/>
    </row>
    <row r="109" spans="1:6" s="20" customFormat="1" ht="15.75" customHeight="1" x14ac:dyDescent="0.25">
      <c r="A109" s="18"/>
      <c r="B109" s="18"/>
      <c r="C109" s="18"/>
      <c r="D109" s="18"/>
      <c r="E109" s="18"/>
      <c r="F109" s="18"/>
    </row>
    <row r="110" spans="1:6" s="20" customFormat="1" ht="15.75" customHeight="1" x14ac:dyDescent="0.25">
      <c r="A110" s="18"/>
      <c r="B110" s="18"/>
      <c r="C110" s="18"/>
      <c r="D110" s="18"/>
      <c r="E110" s="18"/>
      <c r="F110" s="18"/>
    </row>
    <row r="111" spans="1:6" s="20" customFormat="1" ht="15.75" customHeight="1" x14ac:dyDescent="0.25">
      <c r="A111" s="18"/>
      <c r="B111" s="18"/>
      <c r="C111" s="18"/>
      <c r="D111" s="18"/>
      <c r="E111" s="18"/>
      <c r="F111" s="18"/>
    </row>
    <row r="112" spans="1:6" s="20" customFormat="1" ht="15.75" customHeight="1" x14ac:dyDescent="0.25">
      <c r="A112" s="18"/>
      <c r="B112" s="18"/>
      <c r="C112" s="18"/>
      <c r="D112" s="18"/>
      <c r="E112" s="18"/>
      <c r="F112" s="18"/>
    </row>
    <row r="113" spans="1:6" s="20" customFormat="1" ht="15.75" customHeight="1" x14ac:dyDescent="0.25">
      <c r="A113" s="18"/>
      <c r="B113" s="18"/>
      <c r="C113" s="18"/>
      <c r="D113" s="18"/>
      <c r="E113" s="18"/>
      <c r="F113" s="18"/>
    </row>
    <row r="114" spans="1:6" s="20" customFormat="1" ht="15.75" customHeight="1" x14ac:dyDescent="0.25">
      <c r="A114" s="18"/>
      <c r="B114" s="18"/>
      <c r="C114" s="18"/>
      <c r="D114" s="18"/>
      <c r="E114" s="18"/>
      <c r="F114" s="18"/>
    </row>
    <row r="115" spans="1:6" s="20" customFormat="1" ht="15.75" customHeight="1" x14ac:dyDescent="0.25">
      <c r="A115" s="18"/>
      <c r="B115" s="18"/>
      <c r="C115" s="18"/>
      <c r="D115" s="18"/>
      <c r="E115" s="18"/>
      <c r="F115" s="18"/>
    </row>
    <row r="116" spans="1:6" s="20" customFormat="1" ht="15.75" customHeight="1" x14ac:dyDescent="0.25">
      <c r="A116" s="18"/>
      <c r="B116" s="18"/>
      <c r="C116" s="18"/>
      <c r="D116" s="18"/>
      <c r="E116" s="18"/>
      <c r="F116" s="18"/>
    </row>
    <row r="117" spans="1:6" s="20" customFormat="1" ht="15.75" customHeight="1" x14ac:dyDescent="0.25">
      <c r="A117" s="18"/>
      <c r="B117" s="18"/>
      <c r="C117" s="18"/>
      <c r="D117" s="18"/>
      <c r="E117" s="18"/>
      <c r="F117" s="18"/>
    </row>
    <row r="118" spans="1:6" s="20" customFormat="1" ht="15.75" customHeight="1" x14ac:dyDescent="0.25">
      <c r="A118" s="18"/>
      <c r="B118" s="18"/>
      <c r="C118" s="18"/>
      <c r="D118" s="18"/>
      <c r="E118" s="18"/>
      <c r="F118" s="18"/>
    </row>
  </sheetData>
  <mergeCells count="2">
    <mergeCell ref="B2:E2"/>
    <mergeCell ref="B4:E4"/>
  </mergeCells>
  <printOptions horizontalCentered="1" verticalCentered="1"/>
  <pageMargins left="0.39370078740157483" right="0.19685039370078741" top="0.39370078740157483" bottom="0.39370078740157483" header="0.39370078740157483" footer="0.15748031496062992"/>
  <pageSetup paperSize="9" orientation="portrait" horizontalDpi="360" verticalDpi="36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0EE0-FA61-4849-8524-A39D396889AF}">
  <dimension ref="A1:E190"/>
  <sheetViews>
    <sheetView topLeftCell="A4" workbookViewId="0">
      <selection activeCell="H14" sqref="H14"/>
    </sheetView>
  </sheetViews>
  <sheetFormatPr defaultRowHeight="15" x14ac:dyDescent="0.25"/>
  <cols>
    <col min="1" max="1" width="45" style="60" bestFit="1" customWidth="1"/>
    <col min="2" max="2" width="14.42578125" style="60" bestFit="1" customWidth="1"/>
    <col min="3" max="4" width="13" style="60" bestFit="1" customWidth="1"/>
    <col min="5" max="5" width="14.42578125" style="60" bestFit="1" customWidth="1"/>
    <col min="6" max="16384" width="9.140625" style="60"/>
  </cols>
  <sheetData>
    <row r="1" spans="1:5" ht="15.75" x14ac:dyDescent="0.25">
      <c r="A1" s="144" t="s">
        <v>0</v>
      </c>
      <c r="B1" s="144"/>
      <c r="C1" s="144"/>
      <c r="D1" s="145"/>
      <c r="E1" s="145"/>
    </row>
    <row r="2" spans="1:5" x14ac:dyDescent="0.25">
      <c r="A2" s="146" t="s">
        <v>250</v>
      </c>
      <c r="B2" s="146"/>
      <c r="C2" s="146"/>
      <c r="D2" s="145"/>
      <c r="E2" s="145"/>
    </row>
    <row r="3" spans="1:5" x14ac:dyDescent="0.25">
      <c r="A3" s="146" t="s">
        <v>251</v>
      </c>
      <c r="B3" s="146"/>
      <c r="C3" s="146"/>
      <c r="D3" s="145"/>
      <c r="E3" s="145"/>
    </row>
    <row r="4" spans="1:5" x14ac:dyDescent="0.25">
      <c r="A4" s="146" t="s">
        <v>252</v>
      </c>
      <c r="B4" s="146"/>
      <c r="C4" s="146"/>
      <c r="D4" s="145"/>
      <c r="E4" s="145"/>
    </row>
    <row r="5" spans="1:5" x14ac:dyDescent="0.25">
      <c r="A5" s="147" t="s">
        <v>253</v>
      </c>
      <c r="B5" s="147"/>
      <c r="C5" s="147"/>
      <c r="D5" s="145"/>
      <c r="E5" s="145"/>
    </row>
    <row r="6" spans="1:5" ht="15.75" x14ac:dyDescent="0.25">
      <c r="A6" s="148" t="s">
        <v>254</v>
      </c>
      <c r="B6" s="148"/>
      <c r="C6" s="148"/>
      <c r="D6" s="145"/>
      <c r="E6" s="145"/>
    </row>
    <row r="7" spans="1:5" x14ac:dyDescent="0.25">
      <c r="A7" s="146" t="s">
        <v>255</v>
      </c>
      <c r="B7" s="146"/>
      <c r="C7" s="146"/>
      <c r="D7" s="145"/>
      <c r="E7" s="145"/>
    </row>
    <row r="8" spans="1:5" x14ac:dyDescent="0.25">
      <c r="A8" s="149" t="s">
        <v>137</v>
      </c>
      <c r="B8" s="150" t="s">
        <v>0</v>
      </c>
      <c r="C8" s="151"/>
      <c r="D8" s="151"/>
      <c r="E8" s="151"/>
    </row>
    <row r="9" spans="1:5" x14ac:dyDescent="0.25">
      <c r="A9" s="152" t="s">
        <v>155</v>
      </c>
      <c r="B9" s="153" t="s">
        <v>255</v>
      </c>
      <c r="C9" s="154"/>
      <c r="D9" s="154"/>
      <c r="E9" s="154"/>
    </row>
    <row r="10" spans="1:5" x14ac:dyDescent="0.25">
      <c r="A10" s="152" t="s">
        <v>137</v>
      </c>
      <c r="B10" s="155" t="s">
        <v>156</v>
      </c>
      <c r="C10" s="156" t="s">
        <v>157</v>
      </c>
      <c r="D10" s="157"/>
      <c r="E10" s="155" t="s">
        <v>158</v>
      </c>
    </row>
    <row r="11" spans="1:5" x14ac:dyDescent="0.25">
      <c r="A11" s="158" t="s">
        <v>137</v>
      </c>
      <c r="B11" s="159" t="s">
        <v>159</v>
      </c>
      <c r="C11" s="160" t="s">
        <v>1</v>
      </c>
      <c r="D11" s="160" t="s">
        <v>2</v>
      </c>
      <c r="E11" s="159" t="s">
        <v>159</v>
      </c>
    </row>
    <row r="12" spans="1:5" x14ac:dyDescent="0.25">
      <c r="A12" s="176" t="s">
        <v>3</v>
      </c>
      <c r="B12" s="177">
        <v>100000</v>
      </c>
      <c r="C12" s="178"/>
      <c r="D12" s="178"/>
      <c r="E12" s="177">
        <v>100000</v>
      </c>
    </row>
    <row r="13" spans="1:5" x14ac:dyDescent="0.25">
      <c r="A13" s="179" t="s">
        <v>4</v>
      </c>
      <c r="B13" s="180">
        <v>55000</v>
      </c>
      <c r="C13" s="168"/>
      <c r="D13" s="168"/>
      <c r="E13" s="180">
        <v>55000</v>
      </c>
    </row>
    <row r="14" spans="1:5" x14ac:dyDescent="0.25">
      <c r="A14" s="179" t="s">
        <v>5</v>
      </c>
      <c r="B14" s="180">
        <v>45000</v>
      </c>
      <c r="C14" s="168"/>
      <c r="D14" s="168"/>
      <c r="E14" s="180">
        <v>45000</v>
      </c>
    </row>
    <row r="15" spans="1:5" x14ac:dyDescent="0.25">
      <c r="A15" s="176" t="s">
        <v>6</v>
      </c>
      <c r="B15" s="181">
        <v>53733617.030000001</v>
      </c>
      <c r="C15" s="182">
        <v>110710384.73999999</v>
      </c>
      <c r="D15" s="182">
        <v>115991819.3</v>
      </c>
      <c r="E15" s="181">
        <v>59015051.590000004</v>
      </c>
    </row>
    <row r="16" spans="1:5" x14ac:dyDescent="0.25">
      <c r="A16" s="166" t="s">
        <v>224</v>
      </c>
      <c r="B16" s="183">
        <v>821966.09</v>
      </c>
      <c r="C16" s="184">
        <v>89196184.739999995</v>
      </c>
      <c r="D16" s="184">
        <v>89485508.299999997</v>
      </c>
      <c r="E16" s="183">
        <v>1111289.6499999999</v>
      </c>
    </row>
    <row r="17" spans="1:5" x14ac:dyDescent="0.25">
      <c r="A17" s="179" t="s">
        <v>256</v>
      </c>
      <c r="B17" s="180">
        <v>295298.94</v>
      </c>
      <c r="C17" s="184">
        <v>222970</v>
      </c>
      <c r="D17" s="168"/>
      <c r="E17" s="180">
        <v>72328.94</v>
      </c>
    </row>
    <row r="18" spans="1:5" x14ac:dyDescent="0.25">
      <c r="A18" s="179" t="s">
        <v>257</v>
      </c>
      <c r="B18" s="185"/>
      <c r="C18" s="184">
        <v>141140</v>
      </c>
      <c r="D18" s="168"/>
      <c r="E18" s="186">
        <v>141140</v>
      </c>
    </row>
    <row r="19" spans="1:5" x14ac:dyDescent="0.25">
      <c r="A19" s="179" t="s">
        <v>258</v>
      </c>
      <c r="B19" s="185"/>
      <c r="C19" s="184">
        <v>1361275</v>
      </c>
      <c r="D19" s="184">
        <v>14909852</v>
      </c>
      <c r="E19" s="180">
        <v>13548577</v>
      </c>
    </row>
    <row r="20" spans="1:5" x14ac:dyDescent="0.25">
      <c r="A20" s="179" t="s">
        <v>259</v>
      </c>
      <c r="B20" s="185"/>
      <c r="C20" s="184">
        <v>509757</v>
      </c>
      <c r="D20" s="184">
        <v>10005000</v>
      </c>
      <c r="E20" s="180">
        <v>9495243</v>
      </c>
    </row>
    <row r="21" spans="1:5" x14ac:dyDescent="0.25">
      <c r="A21" s="179" t="s">
        <v>260</v>
      </c>
      <c r="B21" s="185"/>
      <c r="C21" s="168"/>
      <c r="D21" s="184">
        <v>102500</v>
      </c>
      <c r="E21" s="180">
        <v>102500</v>
      </c>
    </row>
    <row r="22" spans="1:5" x14ac:dyDescent="0.25">
      <c r="A22" s="179" t="s">
        <v>8</v>
      </c>
      <c r="B22" s="180">
        <v>6384000</v>
      </c>
      <c r="C22" s="184">
        <v>1760000</v>
      </c>
      <c r="D22" s="184">
        <v>900000</v>
      </c>
      <c r="E22" s="180">
        <v>5524000</v>
      </c>
    </row>
    <row r="23" spans="1:5" x14ac:dyDescent="0.25">
      <c r="A23" s="179" t="s">
        <v>9</v>
      </c>
      <c r="B23" s="180">
        <v>42927900</v>
      </c>
      <c r="C23" s="184">
        <v>14800000</v>
      </c>
      <c r="D23" s="168"/>
      <c r="E23" s="180">
        <v>28127900</v>
      </c>
    </row>
    <row r="24" spans="1:5" x14ac:dyDescent="0.25">
      <c r="A24" s="179" t="s">
        <v>261</v>
      </c>
      <c r="B24" s="180">
        <v>2478000</v>
      </c>
      <c r="C24" s="184">
        <v>799788</v>
      </c>
      <c r="D24" s="184">
        <v>66649</v>
      </c>
      <c r="E24" s="180">
        <v>1744861</v>
      </c>
    </row>
    <row r="25" spans="1:5" x14ac:dyDescent="0.25">
      <c r="A25" s="187" t="s">
        <v>262</v>
      </c>
      <c r="B25" s="185"/>
      <c r="C25" s="184">
        <v>1570600</v>
      </c>
      <c r="D25" s="184">
        <v>472500</v>
      </c>
      <c r="E25" s="186">
        <v>1098100</v>
      </c>
    </row>
    <row r="26" spans="1:5" x14ac:dyDescent="0.25">
      <c r="A26" s="179" t="s">
        <v>263</v>
      </c>
      <c r="B26" s="180">
        <v>826452</v>
      </c>
      <c r="C26" s="184">
        <v>348670</v>
      </c>
      <c r="D26" s="184">
        <v>49810</v>
      </c>
      <c r="E26" s="180">
        <v>527592</v>
      </c>
    </row>
    <row r="27" spans="1:5" x14ac:dyDescent="0.25">
      <c r="A27" s="176" t="s">
        <v>11</v>
      </c>
      <c r="B27" s="181">
        <v>12592696.880000001</v>
      </c>
      <c r="C27" s="182">
        <v>66567402.850000001</v>
      </c>
      <c r="D27" s="182">
        <v>64636057.950000003</v>
      </c>
      <c r="E27" s="181">
        <v>10661351.98</v>
      </c>
    </row>
    <row r="28" spans="1:5" x14ac:dyDescent="0.25">
      <c r="A28" s="166" t="s">
        <v>12</v>
      </c>
      <c r="B28" s="183">
        <v>2262830.13</v>
      </c>
      <c r="C28" s="184">
        <v>12661002.390000001</v>
      </c>
      <c r="D28" s="184">
        <v>18658681.390000001</v>
      </c>
      <c r="E28" s="183">
        <v>8260509.1299999999</v>
      </c>
    </row>
    <row r="29" spans="1:5" x14ac:dyDescent="0.25">
      <c r="A29" s="166" t="s">
        <v>225</v>
      </c>
      <c r="B29" s="183">
        <v>125000</v>
      </c>
      <c r="C29" s="168"/>
      <c r="D29" s="168"/>
      <c r="E29" s="183">
        <v>125000</v>
      </c>
    </row>
    <row r="30" spans="1:5" x14ac:dyDescent="0.25">
      <c r="A30" s="166" t="s">
        <v>13</v>
      </c>
      <c r="B30" s="183">
        <v>9604866.75</v>
      </c>
      <c r="C30" s="184">
        <v>44256400.460000001</v>
      </c>
      <c r="D30" s="184">
        <v>45977376.560000002</v>
      </c>
      <c r="E30" s="183">
        <v>11325842.85</v>
      </c>
    </row>
    <row r="31" spans="1:5" x14ac:dyDescent="0.25">
      <c r="A31" s="179" t="s">
        <v>226</v>
      </c>
      <c r="B31" s="185"/>
      <c r="C31" s="184">
        <v>375000</v>
      </c>
      <c r="D31" s="168"/>
      <c r="E31" s="186">
        <v>375000</v>
      </c>
    </row>
    <row r="32" spans="1:5" x14ac:dyDescent="0.25">
      <c r="A32" s="179" t="s">
        <v>264</v>
      </c>
      <c r="B32" s="180">
        <v>600000</v>
      </c>
      <c r="C32" s="184">
        <v>9275000</v>
      </c>
      <c r="D32" s="168"/>
      <c r="E32" s="186">
        <v>8675000</v>
      </c>
    </row>
    <row r="33" spans="1:5" x14ac:dyDescent="0.25">
      <c r="A33" s="176" t="s">
        <v>14</v>
      </c>
      <c r="B33" s="188">
        <v>25140122.890000001</v>
      </c>
      <c r="C33" s="182">
        <v>8471409.5299999993</v>
      </c>
      <c r="D33" s="182">
        <v>733000</v>
      </c>
      <c r="E33" s="188">
        <v>32878532.420000002</v>
      </c>
    </row>
    <row r="34" spans="1:5" x14ac:dyDescent="0.25">
      <c r="A34" s="166" t="s">
        <v>15</v>
      </c>
      <c r="B34" s="167">
        <v>3413109.82</v>
      </c>
      <c r="C34" s="184">
        <v>382390</v>
      </c>
      <c r="D34" s="184">
        <v>33000</v>
      </c>
      <c r="E34" s="167">
        <v>3762499.82</v>
      </c>
    </row>
    <row r="35" spans="1:5" x14ac:dyDescent="0.25">
      <c r="A35" s="179" t="s">
        <v>265</v>
      </c>
      <c r="B35" s="186">
        <v>16500</v>
      </c>
      <c r="C35" s="184">
        <v>19000</v>
      </c>
      <c r="D35" s="168"/>
      <c r="E35" s="186">
        <v>35500</v>
      </c>
    </row>
    <row r="36" spans="1:5" x14ac:dyDescent="0.25">
      <c r="A36" s="179" t="s">
        <v>227</v>
      </c>
      <c r="B36" s="180">
        <v>6337316</v>
      </c>
      <c r="C36" s="168"/>
      <c r="D36" s="168"/>
      <c r="E36" s="180">
        <v>6337316</v>
      </c>
    </row>
    <row r="37" spans="1:5" x14ac:dyDescent="0.25">
      <c r="A37" s="179" t="s">
        <v>16</v>
      </c>
      <c r="B37" s="186">
        <v>166406</v>
      </c>
      <c r="C37" s="168"/>
      <c r="D37" s="168"/>
      <c r="E37" s="186">
        <v>166406</v>
      </c>
    </row>
    <row r="38" spans="1:5" x14ac:dyDescent="0.25">
      <c r="A38" s="179" t="s">
        <v>17</v>
      </c>
      <c r="B38" s="186">
        <v>70254.240000000005</v>
      </c>
      <c r="C38" s="168"/>
      <c r="D38" s="168"/>
      <c r="E38" s="186">
        <v>70254.240000000005</v>
      </c>
    </row>
    <row r="39" spans="1:5" x14ac:dyDescent="0.25">
      <c r="A39" s="179" t="s">
        <v>18</v>
      </c>
      <c r="B39" s="186">
        <v>537012.30000000005</v>
      </c>
      <c r="C39" s="184">
        <v>20270</v>
      </c>
      <c r="D39" s="168"/>
      <c r="E39" s="186">
        <v>557282.30000000005</v>
      </c>
    </row>
    <row r="40" spans="1:5" x14ac:dyDescent="0.25">
      <c r="A40" s="179" t="s">
        <v>19</v>
      </c>
      <c r="B40" s="186">
        <v>40946</v>
      </c>
      <c r="C40" s="168"/>
      <c r="D40" s="168"/>
      <c r="E40" s="186">
        <v>40946</v>
      </c>
    </row>
    <row r="41" spans="1:5" x14ac:dyDescent="0.25">
      <c r="A41" s="179" t="s">
        <v>20</v>
      </c>
      <c r="B41" s="186">
        <v>11292</v>
      </c>
      <c r="C41" s="168"/>
      <c r="D41" s="168"/>
      <c r="E41" s="186">
        <v>11292</v>
      </c>
    </row>
    <row r="42" spans="1:5" x14ac:dyDescent="0.25">
      <c r="A42" s="179" t="s">
        <v>21</v>
      </c>
      <c r="B42" s="186">
        <v>140000</v>
      </c>
      <c r="C42" s="168"/>
      <c r="D42" s="168"/>
      <c r="E42" s="186">
        <v>140000</v>
      </c>
    </row>
    <row r="43" spans="1:5" x14ac:dyDescent="0.25">
      <c r="A43" s="179" t="s">
        <v>266</v>
      </c>
      <c r="B43" s="180">
        <v>3000000</v>
      </c>
      <c r="C43" s="168"/>
      <c r="D43" s="184">
        <v>700000</v>
      </c>
      <c r="E43" s="180">
        <v>3700000</v>
      </c>
    </row>
    <row r="44" spans="1:5" x14ac:dyDescent="0.25">
      <c r="A44" s="179" t="s">
        <v>22</v>
      </c>
      <c r="B44" s="186">
        <v>145800</v>
      </c>
      <c r="C44" s="168"/>
      <c r="D44" s="168"/>
      <c r="E44" s="186">
        <v>145800</v>
      </c>
    </row>
    <row r="45" spans="1:5" x14ac:dyDescent="0.25">
      <c r="A45" s="179" t="s">
        <v>23</v>
      </c>
      <c r="B45" s="186">
        <v>51391</v>
      </c>
      <c r="C45" s="168"/>
      <c r="D45" s="168"/>
      <c r="E45" s="186">
        <v>51391</v>
      </c>
    </row>
    <row r="46" spans="1:5" x14ac:dyDescent="0.25">
      <c r="A46" s="179" t="s">
        <v>24</v>
      </c>
      <c r="B46" s="186">
        <v>6880000</v>
      </c>
      <c r="C46" s="184">
        <v>3080000</v>
      </c>
      <c r="D46" s="168"/>
      <c r="E46" s="186">
        <v>9960000</v>
      </c>
    </row>
    <row r="47" spans="1:5" x14ac:dyDescent="0.25">
      <c r="A47" s="179" t="s">
        <v>25</v>
      </c>
      <c r="B47" s="186">
        <v>253072.22</v>
      </c>
      <c r="C47" s="184">
        <v>2200</v>
      </c>
      <c r="D47" s="168"/>
      <c r="E47" s="186">
        <v>255272.22</v>
      </c>
    </row>
    <row r="48" spans="1:5" x14ac:dyDescent="0.25">
      <c r="A48" s="179" t="s">
        <v>26</v>
      </c>
      <c r="B48" s="186">
        <v>110625</v>
      </c>
      <c r="C48" s="168"/>
      <c r="D48" s="168"/>
      <c r="E48" s="186">
        <v>110625</v>
      </c>
    </row>
    <row r="49" spans="1:5" x14ac:dyDescent="0.25">
      <c r="A49" s="179" t="s">
        <v>27</v>
      </c>
      <c r="B49" s="186">
        <v>27000</v>
      </c>
      <c r="C49" s="168"/>
      <c r="D49" s="168"/>
      <c r="E49" s="186">
        <v>27000</v>
      </c>
    </row>
    <row r="50" spans="1:5" x14ac:dyDescent="0.25">
      <c r="A50" s="179" t="s">
        <v>267</v>
      </c>
      <c r="B50" s="185"/>
      <c r="C50" s="184">
        <v>1890000</v>
      </c>
      <c r="D50" s="168"/>
      <c r="E50" s="186">
        <v>1890000</v>
      </c>
    </row>
    <row r="51" spans="1:5" x14ac:dyDescent="0.25">
      <c r="A51" s="179" t="s">
        <v>28</v>
      </c>
      <c r="B51" s="186">
        <v>159594</v>
      </c>
      <c r="C51" s="168"/>
      <c r="D51" s="168"/>
      <c r="E51" s="186">
        <v>159594</v>
      </c>
    </row>
    <row r="52" spans="1:5" x14ac:dyDescent="0.25">
      <c r="A52" s="179" t="s">
        <v>29</v>
      </c>
      <c r="B52" s="186">
        <v>6432.2</v>
      </c>
      <c r="C52" s="168"/>
      <c r="D52" s="168"/>
      <c r="E52" s="186">
        <v>6432.2</v>
      </c>
    </row>
    <row r="53" spans="1:5" x14ac:dyDescent="0.25">
      <c r="A53" s="187" t="s">
        <v>30</v>
      </c>
      <c r="B53" s="186">
        <v>930087.5</v>
      </c>
      <c r="C53" s="168"/>
      <c r="D53" s="168"/>
      <c r="E53" s="186">
        <v>930087.5</v>
      </c>
    </row>
    <row r="54" spans="1:5" x14ac:dyDescent="0.25">
      <c r="A54" s="179" t="s">
        <v>268</v>
      </c>
      <c r="B54" s="185"/>
      <c r="C54" s="184">
        <v>26648.31</v>
      </c>
      <c r="D54" s="168"/>
      <c r="E54" s="186">
        <v>26648.31</v>
      </c>
    </row>
    <row r="55" spans="1:5" x14ac:dyDescent="0.25">
      <c r="A55" s="187" t="s">
        <v>31</v>
      </c>
      <c r="B55" s="186">
        <v>99138.18</v>
      </c>
      <c r="C55" s="168"/>
      <c r="D55" s="168"/>
      <c r="E55" s="186">
        <v>99138.18</v>
      </c>
    </row>
    <row r="56" spans="1:5" ht="24" x14ac:dyDescent="0.25">
      <c r="A56" s="189" t="s">
        <v>32</v>
      </c>
      <c r="B56" s="186">
        <v>26851.5</v>
      </c>
      <c r="C56" s="168"/>
      <c r="D56" s="168"/>
      <c r="E56" s="186">
        <v>26851.5</v>
      </c>
    </row>
    <row r="57" spans="1:5" x14ac:dyDescent="0.25">
      <c r="A57" s="179" t="s">
        <v>33</v>
      </c>
      <c r="B57" s="186">
        <v>169878</v>
      </c>
      <c r="C57" s="168"/>
      <c r="D57" s="168"/>
      <c r="E57" s="186">
        <v>169878</v>
      </c>
    </row>
    <row r="58" spans="1:5" x14ac:dyDescent="0.25">
      <c r="A58" s="179" t="s">
        <v>269</v>
      </c>
      <c r="B58" s="185"/>
      <c r="C58" s="184">
        <v>1</v>
      </c>
      <c r="D58" s="168"/>
      <c r="E58" s="186">
        <v>1</v>
      </c>
    </row>
    <row r="59" spans="1:5" x14ac:dyDescent="0.25">
      <c r="A59" s="179" t="s">
        <v>270</v>
      </c>
      <c r="B59" s="185"/>
      <c r="C59" s="184">
        <v>824999</v>
      </c>
      <c r="D59" s="168"/>
      <c r="E59" s="186">
        <v>824999</v>
      </c>
    </row>
    <row r="60" spans="1:5" x14ac:dyDescent="0.25">
      <c r="A60" s="179" t="s">
        <v>34</v>
      </c>
      <c r="B60" s="186">
        <v>970058</v>
      </c>
      <c r="C60" s="168"/>
      <c r="D60" s="168"/>
      <c r="E60" s="186">
        <v>970058</v>
      </c>
    </row>
    <row r="61" spans="1:5" x14ac:dyDescent="0.25">
      <c r="A61" s="179" t="s">
        <v>271</v>
      </c>
      <c r="B61" s="185"/>
      <c r="C61" s="184">
        <v>16016.1</v>
      </c>
      <c r="D61" s="168"/>
      <c r="E61" s="186">
        <v>16016.1</v>
      </c>
    </row>
    <row r="62" spans="1:5" x14ac:dyDescent="0.25">
      <c r="A62" s="179" t="s">
        <v>272</v>
      </c>
      <c r="B62" s="185"/>
      <c r="C62" s="184">
        <v>358124</v>
      </c>
      <c r="D62" s="168"/>
      <c r="E62" s="186">
        <v>358124</v>
      </c>
    </row>
    <row r="63" spans="1:5" x14ac:dyDescent="0.25">
      <c r="A63" s="179" t="s">
        <v>273</v>
      </c>
      <c r="B63" s="185"/>
      <c r="C63" s="184">
        <v>391157.1</v>
      </c>
      <c r="D63" s="168"/>
      <c r="E63" s="186">
        <v>391157.1</v>
      </c>
    </row>
    <row r="64" spans="1:5" x14ac:dyDescent="0.25">
      <c r="A64" s="179" t="s">
        <v>274</v>
      </c>
      <c r="B64" s="186">
        <v>1175000</v>
      </c>
      <c r="C64" s="168"/>
      <c r="D64" s="168"/>
      <c r="E64" s="186">
        <v>1175000</v>
      </c>
    </row>
    <row r="65" spans="1:5" x14ac:dyDescent="0.25">
      <c r="A65" s="179" t="s">
        <v>35</v>
      </c>
      <c r="B65" s="186">
        <v>40828.129999999997</v>
      </c>
      <c r="C65" s="168"/>
      <c r="D65" s="168"/>
      <c r="E65" s="186">
        <v>40828.129999999997</v>
      </c>
    </row>
    <row r="66" spans="1:5" x14ac:dyDescent="0.25">
      <c r="A66" s="179" t="s">
        <v>36</v>
      </c>
      <c r="B66" s="186">
        <v>21000</v>
      </c>
      <c r="C66" s="168"/>
      <c r="D66" s="168"/>
      <c r="E66" s="186">
        <v>21000</v>
      </c>
    </row>
    <row r="67" spans="1:5" x14ac:dyDescent="0.25">
      <c r="A67" s="179" t="s">
        <v>275</v>
      </c>
      <c r="B67" s="185"/>
      <c r="C67" s="184">
        <v>63833.7</v>
      </c>
      <c r="D67" s="168"/>
      <c r="E67" s="186">
        <v>63833.7</v>
      </c>
    </row>
    <row r="68" spans="1:5" x14ac:dyDescent="0.25">
      <c r="A68" s="179" t="s">
        <v>276</v>
      </c>
      <c r="B68" s="185"/>
      <c r="C68" s="184">
        <v>9148.48</v>
      </c>
      <c r="D68" s="168"/>
      <c r="E68" s="186">
        <v>9148.48</v>
      </c>
    </row>
    <row r="69" spans="1:5" ht="24" x14ac:dyDescent="0.25">
      <c r="A69" s="189" t="s">
        <v>37</v>
      </c>
      <c r="B69" s="186">
        <v>33165</v>
      </c>
      <c r="C69" s="168"/>
      <c r="D69" s="168"/>
      <c r="E69" s="186">
        <v>33165</v>
      </c>
    </row>
    <row r="70" spans="1:5" x14ac:dyDescent="0.25">
      <c r="A70" s="179" t="s">
        <v>38</v>
      </c>
      <c r="B70" s="186">
        <v>2904525</v>
      </c>
      <c r="C70" s="168"/>
      <c r="D70" s="168"/>
      <c r="E70" s="186">
        <v>2904525</v>
      </c>
    </row>
    <row r="71" spans="1:5" x14ac:dyDescent="0.25">
      <c r="A71" s="179" t="s">
        <v>277</v>
      </c>
      <c r="B71" s="186">
        <v>23000</v>
      </c>
      <c r="C71" s="168"/>
      <c r="D71" s="168"/>
      <c r="E71" s="186">
        <v>23000</v>
      </c>
    </row>
    <row r="72" spans="1:5" x14ac:dyDescent="0.25">
      <c r="A72" s="179" t="s">
        <v>154</v>
      </c>
      <c r="B72" s="186">
        <v>580601.19999999995</v>
      </c>
      <c r="C72" s="168"/>
      <c r="D72" s="168"/>
      <c r="E72" s="186">
        <v>580601.19999999995</v>
      </c>
    </row>
    <row r="73" spans="1:5" x14ac:dyDescent="0.25">
      <c r="A73" s="179" t="s">
        <v>278</v>
      </c>
      <c r="B73" s="185"/>
      <c r="C73" s="184">
        <v>15132</v>
      </c>
      <c r="D73" s="168"/>
      <c r="E73" s="186">
        <v>15132</v>
      </c>
    </row>
    <row r="74" spans="1:5" x14ac:dyDescent="0.25">
      <c r="A74" s="179" t="s">
        <v>279</v>
      </c>
      <c r="B74" s="185"/>
      <c r="C74" s="184">
        <v>450000</v>
      </c>
      <c r="D74" s="168"/>
      <c r="E74" s="186">
        <v>450000</v>
      </c>
    </row>
    <row r="75" spans="1:5" x14ac:dyDescent="0.25">
      <c r="A75" s="179" t="s">
        <v>39</v>
      </c>
      <c r="B75" s="186">
        <v>13543187.24</v>
      </c>
      <c r="C75" s="168"/>
      <c r="D75" s="168"/>
      <c r="E75" s="186">
        <v>13543187.24</v>
      </c>
    </row>
    <row r="76" spans="1:5" x14ac:dyDescent="0.25">
      <c r="A76" s="179" t="s">
        <v>40</v>
      </c>
      <c r="B76" s="186">
        <v>13304.24</v>
      </c>
      <c r="C76" s="168"/>
      <c r="D76" s="168"/>
      <c r="E76" s="186">
        <v>13304.24</v>
      </c>
    </row>
    <row r="77" spans="1:5" x14ac:dyDescent="0.25">
      <c r="A77" s="179" t="s">
        <v>280</v>
      </c>
      <c r="B77" s="186">
        <v>330000</v>
      </c>
      <c r="C77" s="168"/>
      <c r="D77" s="168"/>
      <c r="E77" s="186">
        <v>330000</v>
      </c>
    </row>
    <row r="78" spans="1:5" x14ac:dyDescent="0.25">
      <c r="A78" s="179" t="s">
        <v>41</v>
      </c>
      <c r="B78" s="186">
        <v>23503.7</v>
      </c>
      <c r="C78" s="168"/>
      <c r="D78" s="168"/>
      <c r="E78" s="186">
        <v>23503.7</v>
      </c>
    </row>
    <row r="79" spans="1:5" x14ac:dyDescent="0.25">
      <c r="A79" s="179" t="s">
        <v>281</v>
      </c>
      <c r="B79" s="186">
        <v>60000</v>
      </c>
      <c r="C79" s="168"/>
      <c r="D79" s="168"/>
      <c r="E79" s="186">
        <v>60000</v>
      </c>
    </row>
    <row r="80" spans="1:5" x14ac:dyDescent="0.25">
      <c r="A80" s="179" t="s">
        <v>282</v>
      </c>
      <c r="B80" s="186">
        <v>23000</v>
      </c>
      <c r="C80" s="168"/>
      <c r="D80" s="168"/>
      <c r="E80" s="186">
        <v>23000</v>
      </c>
    </row>
    <row r="81" spans="1:5" x14ac:dyDescent="0.25">
      <c r="A81" s="179" t="s">
        <v>42</v>
      </c>
      <c r="B81" s="186">
        <v>4875.42</v>
      </c>
      <c r="C81" s="168"/>
      <c r="D81" s="168"/>
      <c r="E81" s="186">
        <v>4875.42</v>
      </c>
    </row>
    <row r="82" spans="1:5" x14ac:dyDescent="0.25">
      <c r="A82" s="179" t="s">
        <v>43</v>
      </c>
      <c r="B82" s="186">
        <v>5600</v>
      </c>
      <c r="C82" s="168"/>
      <c r="D82" s="168"/>
      <c r="E82" s="186">
        <v>5600</v>
      </c>
    </row>
    <row r="83" spans="1:5" x14ac:dyDescent="0.25">
      <c r="A83" s="179" t="s">
        <v>44</v>
      </c>
      <c r="B83" s="186">
        <v>18000</v>
      </c>
      <c r="C83" s="168"/>
      <c r="D83" s="168"/>
      <c r="E83" s="186">
        <v>18000</v>
      </c>
    </row>
    <row r="84" spans="1:5" x14ac:dyDescent="0.25">
      <c r="A84" s="179" t="s">
        <v>283</v>
      </c>
      <c r="B84" s="185"/>
      <c r="C84" s="184">
        <v>880000</v>
      </c>
      <c r="D84" s="168"/>
      <c r="E84" s="186">
        <v>880000</v>
      </c>
    </row>
    <row r="85" spans="1:5" x14ac:dyDescent="0.25">
      <c r="A85" s="179" t="s">
        <v>45</v>
      </c>
      <c r="B85" s="186">
        <v>160150</v>
      </c>
      <c r="C85" s="184">
        <v>2100</v>
      </c>
      <c r="D85" s="168"/>
      <c r="E85" s="186">
        <v>162250</v>
      </c>
    </row>
    <row r="86" spans="1:5" x14ac:dyDescent="0.25">
      <c r="A86" s="179" t="s">
        <v>284</v>
      </c>
      <c r="B86" s="186">
        <v>223000</v>
      </c>
      <c r="C86" s="168"/>
      <c r="D86" s="168"/>
      <c r="E86" s="186">
        <v>223000</v>
      </c>
    </row>
    <row r="87" spans="1:5" x14ac:dyDescent="0.25">
      <c r="A87" s="179" t="s">
        <v>285</v>
      </c>
      <c r="B87" s="185"/>
      <c r="C87" s="184">
        <v>40389.839999999997</v>
      </c>
      <c r="D87" s="168"/>
      <c r="E87" s="186">
        <v>40389.839999999997</v>
      </c>
    </row>
    <row r="88" spans="1:5" x14ac:dyDescent="0.25">
      <c r="A88" s="179" t="s">
        <v>286</v>
      </c>
      <c r="B88" s="186">
        <v>971500</v>
      </c>
      <c r="C88" s="168"/>
      <c r="D88" s="168"/>
      <c r="E88" s="186">
        <v>971500</v>
      </c>
    </row>
    <row r="89" spans="1:5" x14ac:dyDescent="0.25">
      <c r="A89" s="179" t="s">
        <v>46</v>
      </c>
      <c r="B89" s="186">
        <v>8446</v>
      </c>
      <c r="C89" s="168"/>
      <c r="D89" s="168"/>
      <c r="E89" s="186">
        <v>8446</v>
      </c>
    </row>
    <row r="90" spans="1:5" ht="24" x14ac:dyDescent="0.25">
      <c r="A90" s="189" t="s">
        <v>47</v>
      </c>
      <c r="B90" s="186">
        <v>8305</v>
      </c>
      <c r="C90" s="168"/>
      <c r="D90" s="168"/>
      <c r="E90" s="186">
        <v>8305</v>
      </c>
    </row>
    <row r="91" spans="1:5" x14ac:dyDescent="0.25">
      <c r="A91" s="179" t="s">
        <v>48</v>
      </c>
      <c r="B91" s="186">
        <v>81000</v>
      </c>
      <c r="C91" s="168"/>
      <c r="D91" s="168"/>
      <c r="E91" s="186">
        <v>81000</v>
      </c>
    </row>
    <row r="92" spans="1:5" x14ac:dyDescent="0.25">
      <c r="A92" s="176" t="s">
        <v>49</v>
      </c>
      <c r="B92" s="188">
        <v>39117133.909999996</v>
      </c>
      <c r="C92" s="182">
        <v>235783399.21000001</v>
      </c>
      <c r="D92" s="182">
        <v>247049039.19</v>
      </c>
      <c r="E92" s="188">
        <v>27851493.93</v>
      </c>
    </row>
    <row r="93" spans="1:5" x14ac:dyDescent="0.25">
      <c r="A93" s="166" t="s">
        <v>50</v>
      </c>
      <c r="B93" s="167">
        <v>22290668.48</v>
      </c>
      <c r="C93" s="168"/>
      <c r="D93" s="168"/>
      <c r="E93" s="167">
        <v>22290668.48</v>
      </c>
    </row>
    <row r="94" spans="1:5" x14ac:dyDescent="0.25">
      <c r="A94" s="166" t="s">
        <v>51</v>
      </c>
      <c r="B94" s="167">
        <v>1360</v>
      </c>
      <c r="C94" s="168"/>
      <c r="D94" s="168"/>
      <c r="E94" s="167">
        <v>1360</v>
      </c>
    </row>
    <row r="95" spans="1:5" x14ac:dyDescent="0.25">
      <c r="A95" s="166" t="s">
        <v>52</v>
      </c>
      <c r="B95" s="167">
        <v>13579813.140000001</v>
      </c>
      <c r="C95" s="184">
        <v>109745022.76000001</v>
      </c>
      <c r="D95" s="184">
        <v>113456813.37</v>
      </c>
      <c r="E95" s="167">
        <v>9868022.5299999993</v>
      </c>
    </row>
    <row r="96" spans="1:5" x14ac:dyDescent="0.25">
      <c r="A96" s="166" t="s">
        <v>53</v>
      </c>
      <c r="B96" s="167">
        <v>431000</v>
      </c>
      <c r="C96" s="184">
        <v>3602916</v>
      </c>
      <c r="D96" s="184">
        <v>2080739.76</v>
      </c>
      <c r="E96" s="167">
        <v>1953176.24</v>
      </c>
    </row>
    <row r="97" spans="1:5" x14ac:dyDescent="0.25">
      <c r="A97" s="166" t="s">
        <v>54</v>
      </c>
      <c r="B97" s="167">
        <v>852771.29</v>
      </c>
      <c r="C97" s="184">
        <v>122435460.45</v>
      </c>
      <c r="D97" s="184">
        <v>131511486.06</v>
      </c>
      <c r="E97" s="183">
        <v>8223254.3200000003</v>
      </c>
    </row>
    <row r="98" spans="1:5" x14ac:dyDescent="0.25">
      <c r="A98" s="179" t="s">
        <v>228</v>
      </c>
      <c r="B98" s="186">
        <v>1413610</v>
      </c>
      <c r="C98" s="168"/>
      <c r="D98" s="168"/>
      <c r="E98" s="186">
        <v>1413610</v>
      </c>
    </row>
    <row r="99" spans="1:5" x14ac:dyDescent="0.25">
      <c r="A99" s="179" t="s">
        <v>287</v>
      </c>
      <c r="B99" s="186">
        <v>547911</v>
      </c>
      <c r="C99" s="168"/>
      <c r="D99" s="168"/>
      <c r="E99" s="186">
        <v>547911</v>
      </c>
    </row>
    <row r="100" spans="1:5" x14ac:dyDescent="0.25">
      <c r="A100" s="176" t="s">
        <v>229</v>
      </c>
      <c r="B100" s="190"/>
      <c r="C100" s="182">
        <v>687718</v>
      </c>
      <c r="D100" s="182">
        <v>899699</v>
      </c>
      <c r="E100" s="181">
        <v>211981</v>
      </c>
    </row>
    <row r="101" spans="1:5" x14ac:dyDescent="0.25">
      <c r="A101" s="179" t="s">
        <v>230</v>
      </c>
      <c r="B101" s="185"/>
      <c r="C101" s="184">
        <v>687718</v>
      </c>
      <c r="D101" s="184">
        <v>899699</v>
      </c>
      <c r="E101" s="180">
        <v>211981</v>
      </c>
    </row>
    <row r="102" spans="1:5" x14ac:dyDescent="0.25">
      <c r="A102" s="176" t="s">
        <v>55</v>
      </c>
      <c r="B102" s="190"/>
      <c r="C102" s="182">
        <v>2563041.3199999998</v>
      </c>
      <c r="D102" s="182">
        <v>87528457.200000003</v>
      </c>
      <c r="E102" s="181">
        <v>84965415.879999995</v>
      </c>
    </row>
    <row r="103" spans="1:5" x14ac:dyDescent="0.25">
      <c r="A103" s="187" t="s">
        <v>56</v>
      </c>
      <c r="B103" s="185"/>
      <c r="C103" s="184">
        <v>2563041.3199999998</v>
      </c>
      <c r="D103" s="184">
        <v>87528457.200000003</v>
      </c>
      <c r="E103" s="180">
        <v>84965415.879999995</v>
      </c>
    </row>
    <row r="104" spans="1:5" x14ac:dyDescent="0.25">
      <c r="A104" s="176" t="s">
        <v>57</v>
      </c>
      <c r="B104" s="190"/>
      <c r="C104" s="182">
        <v>51579921.450000003</v>
      </c>
      <c r="D104" s="182">
        <v>39600.5</v>
      </c>
      <c r="E104" s="188">
        <v>51540320.950000003</v>
      </c>
    </row>
    <row r="105" spans="1:5" ht="24" x14ac:dyDescent="0.25">
      <c r="A105" s="191" t="s">
        <v>58</v>
      </c>
      <c r="B105" s="168"/>
      <c r="C105" s="184">
        <v>5321466.4400000004</v>
      </c>
      <c r="D105" s="168"/>
      <c r="E105" s="167">
        <v>5321466.4400000004</v>
      </c>
    </row>
    <row r="106" spans="1:5" x14ac:dyDescent="0.25">
      <c r="A106" s="166" t="s">
        <v>59</v>
      </c>
      <c r="B106" s="168"/>
      <c r="C106" s="184">
        <v>41131609.899999999</v>
      </c>
      <c r="D106" s="184">
        <v>28812.5</v>
      </c>
      <c r="E106" s="167">
        <v>41102797.399999999</v>
      </c>
    </row>
    <row r="107" spans="1:5" x14ac:dyDescent="0.25">
      <c r="A107" s="166" t="s">
        <v>60</v>
      </c>
      <c r="B107" s="168"/>
      <c r="C107" s="184">
        <v>4939595.1100000003</v>
      </c>
      <c r="D107" s="184">
        <v>10788</v>
      </c>
      <c r="E107" s="167">
        <v>4928807.1100000003</v>
      </c>
    </row>
    <row r="108" spans="1:5" x14ac:dyDescent="0.25">
      <c r="A108" s="179" t="s">
        <v>231</v>
      </c>
      <c r="B108" s="185"/>
      <c r="C108" s="184">
        <v>187250</v>
      </c>
      <c r="D108" s="168"/>
      <c r="E108" s="186">
        <v>187250</v>
      </c>
    </row>
    <row r="109" spans="1:5" x14ac:dyDescent="0.25">
      <c r="A109" s="176" t="s">
        <v>61</v>
      </c>
      <c r="B109" s="190"/>
      <c r="C109" s="182">
        <v>20499871.52</v>
      </c>
      <c r="D109" s="182">
        <v>94716.62</v>
      </c>
      <c r="E109" s="188">
        <v>20405154.899999999</v>
      </c>
    </row>
    <row r="110" spans="1:5" x14ac:dyDescent="0.25">
      <c r="A110" s="166" t="s">
        <v>62</v>
      </c>
      <c r="B110" s="168"/>
      <c r="C110" s="184">
        <v>83025</v>
      </c>
      <c r="D110" s="168"/>
      <c r="E110" s="167">
        <v>83025</v>
      </c>
    </row>
    <row r="111" spans="1:5" x14ac:dyDescent="0.25">
      <c r="A111" s="179" t="s">
        <v>63</v>
      </c>
      <c r="B111" s="185"/>
      <c r="C111" s="184">
        <v>1389360</v>
      </c>
      <c r="D111" s="168"/>
      <c r="E111" s="186">
        <v>1389360</v>
      </c>
    </row>
    <row r="112" spans="1:5" x14ac:dyDescent="0.25">
      <c r="A112" s="179" t="s">
        <v>64</v>
      </c>
      <c r="B112" s="185"/>
      <c r="C112" s="184">
        <v>175000</v>
      </c>
      <c r="D112" s="168"/>
      <c r="E112" s="186">
        <v>175000</v>
      </c>
    </row>
    <row r="113" spans="1:5" x14ac:dyDescent="0.25">
      <c r="A113" s="179" t="s">
        <v>232</v>
      </c>
      <c r="B113" s="185"/>
      <c r="C113" s="168"/>
      <c r="D113" s="184">
        <v>61143.62</v>
      </c>
      <c r="E113" s="180">
        <v>61143.62</v>
      </c>
    </row>
    <row r="114" spans="1:5" x14ac:dyDescent="0.25">
      <c r="A114" s="179" t="s">
        <v>65</v>
      </c>
      <c r="B114" s="185"/>
      <c r="C114" s="184">
        <v>3402702</v>
      </c>
      <c r="D114" s="168"/>
      <c r="E114" s="186">
        <v>3402702</v>
      </c>
    </row>
    <row r="115" spans="1:5" x14ac:dyDescent="0.25">
      <c r="A115" s="179" t="s">
        <v>233</v>
      </c>
      <c r="B115" s="185"/>
      <c r="C115" s="184">
        <v>2040</v>
      </c>
      <c r="D115" s="168"/>
      <c r="E115" s="186">
        <v>2040</v>
      </c>
    </row>
    <row r="116" spans="1:5" x14ac:dyDescent="0.25">
      <c r="A116" s="179" t="s">
        <v>66</v>
      </c>
      <c r="B116" s="185"/>
      <c r="C116" s="184">
        <v>27640</v>
      </c>
      <c r="D116" s="168"/>
      <c r="E116" s="186">
        <v>27640</v>
      </c>
    </row>
    <row r="117" spans="1:5" x14ac:dyDescent="0.25">
      <c r="A117" s="179" t="s">
        <v>234</v>
      </c>
      <c r="B117" s="185"/>
      <c r="C117" s="184">
        <v>6724.5</v>
      </c>
      <c r="D117" s="168"/>
      <c r="E117" s="186">
        <v>6724.5</v>
      </c>
    </row>
    <row r="118" spans="1:5" x14ac:dyDescent="0.25">
      <c r="A118" s="179" t="s">
        <v>135</v>
      </c>
      <c r="B118" s="185"/>
      <c r="C118" s="184">
        <v>22621.02</v>
      </c>
      <c r="D118" s="168"/>
      <c r="E118" s="186">
        <v>22621.02</v>
      </c>
    </row>
    <row r="119" spans="1:5" x14ac:dyDescent="0.25">
      <c r="A119" s="179" t="s">
        <v>288</v>
      </c>
      <c r="B119" s="185"/>
      <c r="C119" s="184">
        <v>42725</v>
      </c>
      <c r="D119" s="168"/>
      <c r="E119" s="186">
        <v>42725</v>
      </c>
    </row>
    <row r="120" spans="1:5" x14ac:dyDescent="0.25">
      <c r="A120" s="179" t="s">
        <v>235</v>
      </c>
      <c r="B120" s="185"/>
      <c r="C120" s="184">
        <v>223208</v>
      </c>
      <c r="D120" s="168"/>
      <c r="E120" s="186">
        <v>223208</v>
      </c>
    </row>
    <row r="121" spans="1:5" x14ac:dyDescent="0.25">
      <c r="A121" s="179" t="s">
        <v>67</v>
      </c>
      <c r="B121" s="185"/>
      <c r="C121" s="184">
        <v>240000</v>
      </c>
      <c r="D121" s="168"/>
      <c r="E121" s="186">
        <v>240000</v>
      </c>
    </row>
    <row r="122" spans="1:5" x14ac:dyDescent="0.25">
      <c r="A122" s="179" t="s">
        <v>68</v>
      </c>
      <c r="B122" s="185"/>
      <c r="C122" s="184">
        <v>14884826</v>
      </c>
      <c r="D122" s="184">
        <v>33573</v>
      </c>
      <c r="E122" s="186">
        <v>14851253</v>
      </c>
    </row>
    <row r="123" spans="1:5" x14ac:dyDescent="0.25">
      <c r="A123" s="176" t="s">
        <v>289</v>
      </c>
      <c r="B123" s="190"/>
      <c r="C123" s="192"/>
      <c r="D123" s="182">
        <v>150120</v>
      </c>
      <c r="E123" s="181">
        <v>150120</v>
      </c>
    </row>
    <row r="124" spans="1:5" x14ac:dyDescent="0.25">
      <c r="A124" s="179" t="s">
        <v>290</v>
      </c>
      <c r="B124" s="185"/>
      <c r="C124" s="168"/>
      <c r="D124" s="184">
        <v>150120</v>
      </c>
      <c r="E124" s="180">
        <v>150120</v>
      </c>
    </row>
    <row r="125" spans="1:5" x14ac:dyDescent="0.25">
      <c r="A125" s="176" t="s">
        <v>69</v>
      </c>
      <c r="B125" s="190"/>
      <c r="C125" s="182">
        <v>21383098.920000002</v>
      </c>
      <c r="D125" s="182">
        <v>1123737.78</v>
      </c>
      <c r="E125" s="188">
        <v>20259361.140000001</v>
      </c>
    </row>
    <row r="126" spans="1:5" x14ac:dyDescent="0.25">
      <c r="A126" s="166" t="s">
        <v>70</v>
      </c>
      <c r="B126" s="168"/>
      <c r="C126" s="184">
        <v>375500</v>
      </c>
      <c r="D126" s="168"/>
      <c r="E126" s="167">
        <v>375500</v>
      </c>
    </row>
    <row r="127" spans="1:5" x14ac:dyDescent="0.25">
      <c r="A127" s="166" t="s">
        <v>71</v>
      </c>
      <c r="B127" s="168"/>
      <c r="C127" s="184">
        <v>196520</v>
      </c>
      <c r="D127" s="168"/>
      <c r="E127" s="167">
        <v>196520</v>
      </c>
    </row>
    <row r="128" spans="1:5" x14ac:dyDescent="0.25">
      <c r="A128" s="166" t="s">
        <v>72</v>
      </c>
      <c r="B128" s="168"/>
      <c r="C128" s="184">
        <v>155576</v>
      </c>
      <c r="D128" s="168"/>
      <c r="E128" s="167">
        <v>155576</v>
      </c>
    </row>
    <row r="129" spans="1:5" x14ac:dyDescent="0.25">
      <c r="A129" s="166" t="s">
        <v>73</v>
      </c>
      <c r="B129" s="168"/>
      <c r="C129" s="184">
        <v>49939</v>
      </c>
      <c r="D129" s="168"/>
      <c r="E129" s="167">
        <v>49939</v>
      </c>
    </row>
    <row r="130" spans="1:5" x14ac:dyDescent="0.25">
      <c r="A130" s="179" t="s">
        <v>74</v>
      </c>
      <c r="B130" s="185"/>
      <c r="C130" s="184">
        <v>259692</v>
      </c>
      <c r="D130" s="168"/>
      <c r="E130" s="186">
        <v>259692</v>
      </c>
    </row>
    <row r="131" spans="1:5" x14ac:dyDescent="0.25">
      <c r="A131" s="179" t="s">
        <v>291</v>
      </c>
      <c r="B131" s="185"/>
      <c r="C131" s="184">
        <v>7582</v>
      </c>
      <c r="D131" s="168"/>
      <c r="E131" s="186">
        <v>7582</v>
      </c>
    </row>
    <row r="132" spans="1:5" x14ac:dyDescent="0.25">
      <c r="A132" s="179" t="s">
        <v>292</v>
      </c>
      <c r="B132" s="185"/>
      <c r="C132" s="184">
        <v>195000</v>
      </c>
      <c r="D132" s="168"/>
      <c r="E132" s="186">
        <v>195000</v>
      </c>
    </row>
    <row r="133" spans="1:5" x14ac:dyDescent="0.25">
      <c r="A133" s="179" t="s">
        <v>236</v>
      </c>
      <c r="B133" s="185"/>
      <c r="C133" s="184">
        <v>17500</v>
      </c>
      <c r="D133" s="168"/>
      <c r="E133" s="186">
        <v>17500</v>
      </c>
    </row>
    <row r="134" spans="1:5" x14ac:dyDescent="0.25">
      <c r="A134" s="179" t="s">
        <v>75</v>
      </c>
      <c r="B134" s="185"/>
      <c r="C134" s="184">
        <v>83200</v>
      </c>
      <c r="D134" s="168"/>
      <c r="E134" s="186">
        <v>83200</v>
      </c>
    </row>
    <row r="135" spans="1:5" x14ac:dyDescent="0.25">
      <c r="A135" s="179" t="s">
        <v>76</v>
      </c>
      <c r="B135" s="185"/>
      <c r="C135" s="184">
        <v>4682.57</v>
      </c>
      <c r="D135" s="184">
        <v>56.59</v>
      </c>
      <c r="E135" s="186">
        <v>4625.9799999999996</v>
      </c>
    </row>
    <row r="136" spans="1:5" x14ac:dyDescent="0.25">
      <c r="A136" s="179" t="s">
        <v>293</v>
      </c>
      <c r="B136" s="185"/>
      <c r="C136" s="184">
        <v>1829</v>
      </c>
      <c r="D136" s="168"/>
      <c r="E136" s="186">
        <v>1829</v>
      </c>
    </row>
    <row r="137" spans="1:5" x14ac:dyDescent="0.25">
      <c r="A137" s="187" t="s">
        <v>77</v>
      </c>
      <c r="B137" s="185"/>
      <c r="C137" s="184">
        <v>17000</v>
      </c>
      <c r="D137" s="168"/>
      <c r="E137" s="186">
        <v>17000</v>
      </c>
    </row>
    <row r="138" spans="1:5" x14ac:dyDescent="0.25">
      <c r="A138" s="179" t="s">
        <v>294</v>
      </c>
      <c r="B138" s="185"/>
      <c r="C138" s="184">
        <v>10</v>
      </c>
      <c r="D138" s="168"/>
      <c r="E138" s="186">
        <v>10</v>
      </c>
    </row>
    <row r="139" spans="1:5" x14ac:dyDescent="0.25">
      <c r="A139" s="179" t="s">
        <v>79</v>
      </c>
      <c r="B139" s="185"/>
      <c r="C139" s="184">
        <v>247659.01</v>
      </c>
      <c r="D139" s="168"/>
      <c r="E139" s="186">
        <v>247659.01</v>
      </c>
    </row>
    <row r="140" spans="1:5" x14ac:dyDescent="0.25">
      <c r="A140" s="179" t="s">
        <v>80</v>
      </c>
      <c r="B140" s="185"/>
      <c r="C140" s="184">
        <v>89053.02</v>
      </c>
      <c r="D140" s="168"/>
      <c r="E140" s="186">
        <v>89053.02</v>
      </c>
    </row>
    <row r="141" spans="1:5" x14ac:dyDescent="0.25">
      <c r="A141" s="179" t="s">
        <v>237</v>
      </c>
      <c r="B141" s="185"/>
      <c r="C141" s="184">
        <v>171090</v>
      </c>
      <c r="D141" s="168"/>
      <c r="E141" s="186">
        <v>171090</v>
      </c>
    </row>
    <row r="142" spans="1:5" x14ac:dyDescent="0.25">
      <c r="A142" s="179" t="s">
        <v>295</v>
      </c>
      <c r="B142" s="185"/>
      <c r="C142" s="184">
        <v>4450000</v>
      </c>
      <c r="D142" s="184">
        <v>1000000</v>
      </c>
      <c r="E142" s="186">
        <v>3450000</v>
      </c>
    </row>
    <row r="143" spans="1:5" x14ac:dyDescent="0.25">
      <c r="A143" s="179" t="s">
        <v>296</v>
      </c>
      <c r="B143" s="185"/>
      <c r="C143" s="184">
        <v>3320.32</v>
      </c>
      <c r="D143" s="168"/>
      <c r="E143" s="186">
        <v>3320.32</v>
      </c>
    </row>
    <row r="144" spans="1:5" x14ac:dyDescent="0.25">
      <c r="A144" s="179" t="s">
        <v>81</v>
      </c>
      <c r="B144" s="185"/>
      <c r="C144" s="184">
        <v>17160</v>
      </c>
      <c r="D144" s="168"/>
      <c r="E144" s="186">
        <v>17160</v>
      </c>
    </row>
    <row r="145" spans="1:5" x14ac:dyDescent="0.25">
      <c r="A145" s="179" t="s">
        <v>297</v>
      </c>
      <c r="B145" s="185"/>
      <c r="C145" s="184">
        <v>52467</v>
      </c>
      <c r="D145" s="168"/>
      <c r="E145" s="186">
        <v>52467</v>
      </c>
    </row>
    <row r="146" spans="1:5" x14ac:dyDescent="0.25">
      <c r="A146" s="179" t="s">
        <v>298</v>
      </c>
      <c r="B146" s="185"/>
      <c r="C146" s="184">
        <v>560346</v>
      </c>
      <c r="D146" s="168"/>
      <c r="E146" s="186">
        <v>560346</v>
      </c>
    </row>
    <row r="147" spans="1:5" x14ac:dyDescent="0.25">
      <c r="A147" s="179" t="s">
        <v>238</v>
      </c>
      <c r="B147" s="185"/>
      <c r="C147" s="184">
        <v>11662</v>
      </c>
      <c r="D147" s="168"/>
      <c r="E147" s="186">
        <v>11662</v>
      </c>
    </row>
    <row r="148" spans="1:5" x14ac:dyDescent="0.25">
      <c r="A148" s="179" t="s">
        <v>239</v>
      </c>
      <c r="B148" s="185"/>
      <c r="C148" s="184">
        <v>495919.8</v>
      </c>
      <c r="D148" s="168"/>
      <c r="E148" s="186">
        <v>495919.8</v>
      </c>
    </row>
    <row r="149" spans="1:5" x14ac:dyDescent="0.25">
      <c r="A149" s="179" t="s">
        <v>299</v>
      </c>
      <c r="B149" s="185"/>
      <c r="C149" s="184">
        <v>95716</v>
      </c>
      <c r="D149" s="168"/>
      <c r="E149" s="186">
        <v>95716</v>
      </c>
    </row>
    <row r="150" spans="1:5" x14ac:dyDescent="0.25">
      <c r="A150" s="179" t="s">
        <v>300</v>
      </c>
      <c r="B150" s="185"/>
      <c r="C150" s="184">
        <v>8256409</v>
      </c>
      <c r="D150" s="168"/>
      <c r="E150" s="186">
        <v>8256409</v>
      </c>
    </row>
    <row r="151" spans="1:5" x14ac:dyDescent="0.25">
      <c r="A151" s="179" t="s">
        <v>301</v>
      </c>
      <c r="B151" s="185"/>
      <c r="C151" s="184">
        <v>30800</v>
      </c>
      <c r="D151" s="168"/>
      <c r="E151" s="186">
        <v>30800</v>
      </c>
    </row>
    <row r="152" spans="1:5" x14ac:dyDescent="0.25">
      <c r="A152" s="179" t="s">
        <v>302</v>
      </c>
      <c r="B152" s="185"/>
      <c r="C152" s="184">
        <v>45829</v>
      </c>
      <c r="D152" s="168"/>
      <c r="E152" s="186">
        <v>45829</v>
      </c>
    </row>
    <row r="153" spans="1:5" x14ac:dyDescent="0.25">
      <c r="A153" s="179" t="s">
        <v>303</v>
      </c>
      <c r="B153" s="185"/>
      <c r="C153" s="184">
        <v>103030</v>
      </c>
      <c r="D153" s="168"/>
      <c r="E153" s="186">
        <v>103030</v>
      </c>
    </row>
    <row r="154" spans="1:5" x14ac:dyDescent="0.25">
      <c r="A154" s="179" t="s">
        <v>82</v>
      </c>
      <c r="B154" s="185"/>
      <c r="C154" s="184">
        <v>116990</v>
      </c>
      <c r="D154" s="168"/>
      <c r="E154" s="186">
        <v>116990</v>
      </c>
    </row>
    <row r="155" spans="1:5" x14ac:dyDescent="0.25">
      <c r="A155" s="179" t="s">
        <v>240</v>
      </c>
      <c r="B155" s="185"/>
      <c r="C155" s="184">
        <v>432715</v>
      </c>
      <c r="D155" s="184">
        <v>19903.13</v>
      </c>
      <c r="E155" s="186">
        <v>412811.87</v>
      </c>
    </row>
    <row r="156" spans="1:5" x14ac:dyDescent="0.25">
      <c r="A156" s="179" t="s">
        <v>84</v>
      </c>
      <c r="B156" s="185"/>
      <c r="C156" s="184">
        <v>248721.19</v>
      </c>
      <c r="D156" s="168"/>
      <c r="E156" s="186">
        <v>248721.19</v>
      </c>
    </row>
    <row r="157" spans="1:5" x14ac:dyDescent="0.25">
      <c r="A157" s="179" t="s">
        <v>304</v>
      </c>
      <c r="B157" s="185"/>
      <c r="C157" s="184">
        <v>2940</v>
      </c>
      <c r="D157" s="168"/>
      <c r="E157" s="186">
        <v>2940</v>
      </c>
    </row>
    <row r="158" spans="1:5" x14ac:dyDescent="0.25">
      <c r="A158" s="179" t="s">
        <v>305</v>
      </c>
      <c r="B158" s="185"/>
      <c r="C158" s="184">
        <v>155000</v>
      </c>
      <c r="D158" s="184">
        <v>62000</v>
      </c>
      <c r="E158" s="186">
        <v>93000</v>
      </c>
    </row>
    <row r="159" spans="1:5" x14ac:dyDescent="0.25">
      <c r="A159" s="179" t="s">
        <v>306</v>
      </c>
      <c r="B159" s="185"/>
      <c r="C159" s="184">
        <v>609962</v>
      </c>
      <c r="D159" s="168"/>
      <c r="E159" s="186">
        <v>609962</v>
      </c>
    </row>
    <row r="160" spans="1:5" x14ac:dyDescent="0.25">
      <c r="A160" s="179" t="s">
        <v>307</v>
      </c>
      <c r="B160" s="185"/>
      <c r="C160" s="184">
        <v>67555</v>
      </c>
      <c r="D160" s="184">
        <v>9200</v>
      </c>
      <c r="E160" s="186">
        <v>58355</v>
      </c>
    </row>
    <row r="161" spans="1:5" x14ac:dyDescent="0.25">
      <c r="A161" s="179" t="s">
        <v>241</v>
      </c>
      <c r="B161" s="185"/>
      <c r="C161" s="184">
        <v>219495</v>
      </c>
      <c r="D161" s="184">
        <v>2880</v>
      </c>
      <c r="E161" s="186">
        <v>216615</v>
      </c>
    </row>
    <row r="162" spans="1:5" x14ac:dyDescent="0.25">
      <c r="A162" s="179" t="s">
        <v>86</v>
      </c>
      <c r="B162" s="185"/>
      <c r="C162" s="184">
        <v>28578</v>
      </c>
      <c r="D162" s="168"/>
      <c r="E162" s="186">
        <v>28578</v>
      </c>
    </row>
    <row r="163" spans="1:5" x14ac:dyDescent="0.25">
      <c r="A163" s="179" t="s">
        <v>308</v>
      </c>
      <c r="B163" s="185"/>
      <c r="C163" s="184">
        <v>1499</v>
      </c>
      <c r="D163" s="168"/>
      <c r="E163" s="186">
        <v>1499</v>
      </c>
    </row>
    <row r="164" spans="1:5" x14ac:dyDescent="0.25">
      <c r="A164" s="179" t="s">
        <v>309</v>
      </c>
      <c r="B164" s="185"/>
      <c r="C164" s="184">
        <v>24063</v>
      </c>
      <c r="D164" s="168"/>
      <c r="E164" s="186">
        <v>24063</v>
      </c>
    </row>
    <row r="165" spans="1:5" x14ac:dyDescent="0.25">
      <c r="A165" s="179" t="s">
        <v>310</v>
      </c>
      <c r="B165" s="185"/>
      <c r="C165" s="184">
        <v>17656</v>
      </c>
      <c r="D165" s="168"/>
      <c r="E165" s="186">
        <v>17656</v>
      </c>
    </row>
    <row r="166" spans="1:5" x14ac:dyDescent="0.25">
      <c r="A166" s="179" t="s">
        <v>87</v>
      </c>
      <c r="B166" s="185"/>
      <c r="C166" s="184">
        <v>306522.34000000003</v>
      </c>
      <c r="D166" s="168"/>
      <c r="E166" s="186">
        <v>306522.34000000003</v>
      </c>
    </row>
    <row r="167" spans="1:5" x14ac:dyDescent="0.25">
      <c r="A167" s="179" t="s">
        <v>88</v>
      </c>
      <c r="B167" s="185"/>
      <c r="C167" s="184">
        <v>22480</v>
      </c>
      <c r="D167" s="168"/>
      <c r="E167" s="186">
        <v>22480</v>
      </c>
    </row>
    <row r="168" spans="1:5" x14ac:dyDescent="0.25">
      <c r="A168" s="179" t="s">
        <v>89</v>
      </c>
      <c r="B168" s="185"/>
      <c r="C168" s="184">
        <v>53735</v>
      </c>
      <c r="D168" s="168"/>
      <c r="E168" s="186">
        <v>53735</v>
      </c>
    </row>
    <row r="169" spans="1:5" x14ac:dyDescent="0.25">
      <c r="A169" s="179" t="s">
        <v>311</v>
      </c>
      <c r="B169" s="185"/>
      <c r="C169" s="184">
        <v>358250</v>
      </c>
      <c r="D169" s="168"/>
      <c r="E169" s="186">
        <v>358250</v>
      </c>
    </row>
    <row r="170" spans="1:5" x14ac:dyDescent="0.25">
      <c r="A170" s="179" t="s">
        <v>312</v>
      </c>
      <c r="B170" s="185"/>
      <c r="C170" s="184">
        <v>42701</v>
      </c>
      <c r="D170" s="168"/>
      <c r="E170" s="186">
        <v>42701</v>
      </c>
    </row>
    <row r="171" spans="1:5" x14ac:dyDescent="0.25">
      <c r="A171" s="179" t="s">
        <v>313</v>
      </c>
      <c r="B171" s="185"/>
      <c r="C171" s="184">
        <v>147893</v>
      </c>
      <c r="D171" s="168"/>
      <c r="E171" s="186">
        <v>147893</v>
      </c>
    </row>
    <row r="172" spans="1:5" x14ac:dyDescent="0.25">
      <c r="A172" s="179" t="s">
        <v>90</v>
      </c>
      <c r="B172" s="185"/>
      <c r="C172" s="184">
        <v>101.85</v>
      </c>
      <c r="D172" s="184">
        <v>80.06</v>
      </c>
      <c r="E172" s="186">
        <v>21.79</v>
      </c>
    </row>
    <row r="173" spans="1:5" x14ac:dyDescent="0.25">
      <c r="A173" s="179" t="s">
        <v>314</v>
      </c>
      <c r="B173" s="185"/>
      <c r="C173" s="184">
        <v>1450000</v>
      </c>
      <c r="D173" s="168"/>
      <c r="E173" s="186">
        <v>1450000</v>
      </c>
    </row>
    <row r="174" spans="1:5" x14ac:dyDescent="0.25">
      <c r="A174" s="179" t="s">
        <v>315</v>
      </c>
      <c r="B174" s="185"/>
      <c r="C174" s="184">
        <v>8544.92</v>
      </c>
      <c r="D174" s="168"/>
      <c r="E174" s="186">
        <v>8544.92</v>
      </c>
    </row>
    <row r="175" spans="1:5" x14ac:dyDescent="0.25">
      <c r="A175" s="179" t="s">
        <v>316</v>
      </c>
      <c r="B175" s="185"/>
      <c r="C175" s="184">
        <v>295.57</v>
      </c>
      <c r="D175" s="168"/>
      <c r="E175" s="186">
        <v>295.57</v>
      </c>
    </row>
    <row r="176" spans="1:5" x14ac:dyDescent="0.25">
      <c r="A176" s="179" t="s">
        <v>317</v>
      </c>
      <c r="B176" s="185"/>
      <c r="C176" s="184">
        <v>34258</v>
      </c>
      <c r="D176" s="184">
        <v>17700</v>
      </c>
      <c r="E176" s="186">
        <v>16558</v>
      </c>
    </row>
    <row r="177" spans="1:5" x14ac:dyDescent="0.25">
      <c r="A177" s="179" t="s">
        <v>91</v>
      </c>
      <c r="B177" s="185"/>
      <c r="C177" s="184">
        <v>436882.64</v>
      </c>
      <c r="D177" s="168"/>
      <c r="E177" s="186">
        <v>436882.64</v>
      </c>
    </row>
    <row r="178" spans="1:5" x14ac:dyDescent="0.25">
      <c r="A178" s="179" t="s">
        <v>318</v>
      </c>
      <c r="B178" s="185"/>
      <c r="C178" s="184">
        <v>172580</v>
      </c>
      <c r="D178" s="168"/>
      <c r="E178" s="186">
        <v>172580</v>
      </c>
    </row>
    <row r="179" spans="1:5" x14ac:dyDescent="0.25">
      <c r="A179" s="179" t="s">
        <v>92</v>
      </c>
      <c r="B179" s="185"/>
      <c r="C179" s="184">
        <v>1034</v>
      </c>
      <c r="D179" s="168"/>
      <c r="E179" s="186">
        <v>1034</v>
      </c>
    </row>
    <row r="180" spans="1:5" x14ac:dyDescent="0.25">
      <c r="A180" s="179" t="s">
        <v>319</v>
      </c>
      <c r="B180" s="185"/>
      <c r="C180" s="184">
        <v>1400</v>
      </c>
      <c r="D180" s="168"/>
      <c r="E180" s="186">
        <v>1400</v>
      </c>
    </row>
    <row r="181" spans="1:5" x14ac:dyDescent="0.25">
      <c r="A181" s="179" t="s">
        <v>320</v>
      </c>
      <c r="B181" s="185"/>
      <c r="C181" s="184">
        <v>113362</v>
      </c>
      <c r="D181" s="168"/>
      <c r="E181" s="186">
        <v>113362</v>
      </c>
    </row>
    <row r="182" spans="1:5" x14ac:dyDescent="0.25">
      <c r="A182" s="179" t="s">
        <v>242</v>
      </c>
      <c r="B182" s="185"/>
      <c r="C182" s="184">
        <v>19100</v>
      </c>
      <c r="D182" s="168"/>
      <c r="E182" s="186">
        <v>19100</v>
      </c>
    </row>
    <row r="183" spans="1:5" x14ac:dyDescent="0.25">
      <c r="A183" s="179" t="s">
        <v>243</v>
      </c>
      <c r="B183" s="185"/>
      <c r="C183" s="184">
        <v>115016.11</v>
      </c>
      <c r="D183" s="168"/>
      <c r="E183" s="186">
        <v>115016.11</v>
      </c>
    </row>
    <row r="184" spans="1:5" x14ac:dyDescent="0.25">
      <c r="A184" s="179" t="s">
        <v>321</v>
      </c>
      <c r="B184" s="185"/>
      <c r="C184" s="184">
        <v>57721.58</v>
      </c>
      <c r="D184" s="168"/>
      <c r="E184" s="186">
        <v>57721.58</v>
      </c>
    </row>
    <row r="185" spans="1:5" x14ac:dyDescent="0.25">
      <c r="A185" s="179" t="s">
        <v>93</v>
      </c>
      <c r="B185" s="185"/>
      <c r="C185" s="184">
        <v>99020</v>
      </c>
      <c r="D185" s="168"/>
      <c r="E185" s="186">
        <v>99020</v>
      </c>
    </row>
    <row r="186" spans="1:5" x14ac:dyDescent="0.25">
      <c r="A186" s="179" t="s">
        <v>322</v>
      </c>
      <c r="B186" s="185"/>
      <c r="C186" s="184">
        <v>22535</v>
      </c>
      <c r="D186" s="168"/>
      <c r="E186" s="186">
        <v>22535</v>
      </c>
    </row>
    <row r="187" spans="1:5" x14ac:dyDescent="0.25">
      <c r="A187" s="179" t="s">
        <v>323</v>
      </c>
      <c r="B187" s="185"/>
      <c r="C187" s="168"/>
      <c r="D187" s="184">
        <v>11918</v>
      </c>
      <c r="E187" s="180">
        <v>11918</v>
      </c>
    </row>
    <row r="188" spans="1:5" x14ac:dyDescent="0.25">
      <c r="A188" s="193" t="s">
        <v>94</v>
      </c>
      <c r="B188" s="167">
        <v>2186941.19</v>
      </c>
      <c r="C188" s="185"/>
      <c r="D188" s="185"/>
      <c r="E188" s="167">
        <v>2186941.19</v>
      </c>
    </row>
    <row r="189" spans="1:5" x14ac:dyDescent="0.25">
      <c r="A189" s="194" t="s">
        <v>95</v>
      </c>
      <c r="B189" s="183">
        <v>17884.080000000002</v>
      </c>
      <c r="C189" s="185"/>
      <c r="D189" s="185"/>
      <c r="E189" s="183">
        <v>17884.080000000002</v>
      </c>
    </row>
    <row r="190" spans="1:5" x14ac:dyDescent="0.25">
      <c r="A190" s="161" t="s">
        <v>96</v>
      </c>
      <c r="B190" s="162"/>
      <c r="C190" s="163">
        <v>518246247.54000002</v>
      </c>
      <c r="D190" s="163">
        <v>518246247.54000002</v>
      </c>
      <c r="E190" s="162"/>
    </row>
  </sheetData>
  <mergeCells count="10">
    <mergeCell ref="A7:C7"/>
    <mergeCell ref="B8:E8"/>
    <mergeCell ref="B9:E9"/>
    <mergeCell ref="C10:D10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Notes</vt:lpstr>
      <vt:lpstr>BS</vt:lpstr>
      <vt:lpstr>P&amp;L</vt:lpstr>
      <vt:lpstr>Trial Balance</vt:lpstr>
      <vt:lpstr>'P&amp;L'!Print_Area</vt:lpstr>
      <vt:lpstr>Notes!Print_Titles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Ramajayam</dc:creator>
  <cp:lastModifiedBy>ARUL</cp:lastModifiedBy>
  <cp:lastPrinted>2021-09-08T10:51:42Z</cp:lastPrinted>
  <dcterms:created xsi:type="dcterms:W3CDTF">2020-09-24T08:04:54Z</dcterms:created>
  <dcterms:modified xsi:type="dcterms:W3CDTF">2022-05-13T13:53:37Z</dcterms:modified>
</cp:coreProperties>
</file>