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Z:\GST\PAVITHRA CORPORATE SERVICES\2021-2022\11 FEB 22\"/>
    </mc:Choice>
  </mc:AlternateContent>
  <xr:revisionPtr revIDLastSave="0" documentId="13_ncr:1_{02F8C988-4DC9-40F7-A8F1-7CC65B7E834A}" xr6:coauthVersionLast="45" xr6:coauthVersionMax="45" xr10:uidLastSave="{00000000-0000-0000-0000-000000000000}"/>
  <bookViews>
    <workbookView xWindow="-120" yWindow="-120" windowWidth="20640" windowHeight="11310" tabRatio="824" activeTab="1" xr2:uid="{00000000-000D-0000-FFFF-FFFF00000000}"/>
  </bookViews>
  <sheets>
    <sheet name="DEC-21 Sales" sheetId="10" r:id="rId1"/>
    <sheet name="Feb sales" sheetId="13" r:id="rId2"/>
    <sheet name="Sheet1" sheetId="11" r:id="rId3"/>
    <sheet name="SALES" sheetId="12" r:id="rId4"/>
  </sheets>
  <definedNames>
    <definedName name="_xlnm._FilterDatabase" localSheetId="0" hidden="1">'DEC-21 Sales'!$A$2:$R$2</definedName>
    <definedName name="_xlnm._FilterDatabase" localSheetId="3" hidden="1">SALES!$A$2:$R$15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3" l="1"/>
  <c r="L12" i="13"/>
  <c r="M12" i="13" s="1"/>
  <c r="O11" i="13"/>
  <c r="L11" i="13"/>
  <c r="M11" i="13" s="1"/>
  <c r="L10" i="13"/>
  <c r="O10" i="13"/>
  <c r="M10" i="13"/>
  <c r="L9" i="13"/>
  <c r="M9" i="13" s="1"/>
  <c r="N9" i="13" s="1"/>
  <c r="O8" i="13"/>
  <c r="L8" i="13"/>
  <c r="M8" i="13" s="1"/>
  <c r="N8" i="13" s="1"/>
  <c r="P8" i="13" s="1"/>
  <c r="Q8" i="13" s="1"/>
  <c r="O7" i="13"/>
  <c r="L7" i="13"/>
  <c r="M7" i="13" s="1"/>
  <c r="N7" i="13" s="1"/>
  <c r="P7" i="13" s="1"/>
  <c r="Q7" i="13" s="1"/>
  <c r="O6" i="13"/>
  <c r="L6" i="13"/>
  <c r="M6" i="13" s="1"/>
  <c r="N6" i="13" s="1"/>
  <c r="O5" i="13"/>
  <c r="L5" i="13"/>
  <c r="M5" i="13" s="1"/>
  <c r="N5" i="13" s="1"/>
  <c r="P5" i="13" s="1"/>
  <c r="Q5" i="13" s="1"/>
  <c r="O4" i="13"/>
  <c r="L4" i="13"/>
  <c r="M4" i="13" s="1"/>
  <c r="O3" i="13"/>
  <c r="L3" i="13"/>
  <c r="M3" i="13" s="1"/>
  <c r="N12" i="13" l="1"/>
  <c r="P12" i="13" s="1"/>
  <c r="Q12" i="13" s="1"/>
  <c r="N11" i="13"/>
  <c r="P11" i="13" s="1"/>
  <c r="Q11" i="13" s="1"/>
  <c r="N10" i="13"/>
  <c r="P10" i="13" s="1"/>
  <c r="Q10" i="13" s="1"/>
  <c r="O9" i="13"/>
  <c r="P9" i="13" s="1"/>
  <c r="Q9" i="13" s="1"/>
  <c r="P6" i="13"/>
  <c r="Q6" i="13" s="1"/>
  <c r="N3" i="13"/>
  <c r="P3" i="13" s="1"/>
  <c r="Q3" i="13" s="1"/>
  <c r="N4" i="13"/>
  <c r="P4" i="13" s="1"/>
  <c r="Q4" i="13" s="1"/>
  <c r="G16" i="10"/>
  <c r="F16" i="10"/>
  <c r="J16" i="10" l="1"/>
  <c r="O14" i="10"/>
  <c r="L14" i="10"/>
  <c r="M14" i="10" s="1"/>
  <c r="O13" i="10"/>
  <c r="L13" i="10"/>
  <c r="M13" i="10" s="1"/>
  <c r="O12" i="10"/>
  <c r="L12" i="10"/>
  <c r="M12" i="10" s="1"/>
  <c r="N12" i="10" s="1"/>
  <c r="O11" i="10"/>
  <c r="L11" i="10"/>
  <c r="M11" i="10" s="1"/>
  <c r="O10" i="10"/>
  <c r="L10" i="10"/>
  <c r="M10" i="10" s="1"/>
  <c r="O9" i="10"/>
  <c r="L9" i="10"/>
  <c r="M9" i="10" s="1"/>
  <c r="N9" i="10" s="1"/>
  <c r="O8" i="10"/>
  <c r="L8" i="10"/>
  <c r="M8" i="10" s="1"/>
  <c r="O7" i="10"/>
  <c r="L7" i="10"/>
  <c r="M7" i="10" s="1"/>
  <c r="O6" i="10"/>
  <c r="L6" i="10"/>
  <c r="M6" i="10" s="1"/>
  <c r="N6" i="10" s="1"/>
  <c r="O5" i="10"/>
  <c r="L5" i="10"/>
  <c r="M5" i="10" s="1"/>
  <c r="O4" i="10"/>
  <c r="L4" i="10"/>
  <c r="M4" i="10" s="1"/>
  <c r="N4" i="10" s="1"/>
  <c r="O3" i="10"/>
  <c r="L3" i="10"/>
  <c r="M3" i="10" s="1"/>
  <c r="O16" i="10" l="1"/>
  <c r="M16" i="10"/>
  <c r="L16" i="10"/>
  <c r="N14" i="10"/>
  <c r="P14" i="10" s="1"/>
  <c r="Q14" i="10" s="1"/>
  <c r="P9" i="10"/>
  <c r="Q9" i="10" s="1"/>
  <c r="P12" i="10"/>
  <c r="Q12" i="10" s="1"/>
  <c r="N10" i="10"/>
  <c r="P10" i="10" s="1"/>
  <c r="Q10" i="10" s="1"/>
  <c r="N13" i="10"/>
  <c r="P13" i="10" s="1"/>
  <c r="Q13" i="10" s="1"/>
  <c r="N8" i="10"/>
  <c r="P8" i="10" s="1"/>
  <c r="Q8" i="10" s="1"/>
  <c r="N11" i="10"/>
  <c r="P11" i="10" s="1"/>
  <c r="Q11" i="10" s="1"/>
  <c r="N3" i="10"/>
  <c r="P3" i="10" s="1"/>
  <c r="P4" i="10"/>
  <c r="Q4" i="10" s="1"/>
  <c r="N5" i="10"/>
  <c r="P5" i="10" s="1"/>
  <c r="Q5" i="10" s="1"/>
  <c r="P6" i="10"/>
  <c r="Q6" i="10" s="1"/>
  <c r="N7" i="10"/>
  <c r="P7" i="10" s="1"/>
  <c r="Q7" i="10" s="1"/>
  <c r="N16" i="10" l="1"/>
  <c r="Q3" i="10"/>
  <c r="Q16" i="10" s="1"/>
  <c r="P16" i="10"/>
  <c r="O7" i="11"/>
  <c r="O8" i="11"/>
  <c r="O16" i="11"/>
  <c r="O15" i="11"/>
  <c r="O14" i="11"/>
  <c r="O13" i="11"/>
  <c r="O12" i="11"/>
  <c r="O11" i="11"/>
  <c r="O10" i="11"/>
  <c r="O9" i="11"/>
  <c r="O6" i="11"/>
  <c r="O5" i="11"/>
  <c r="O4" i="11"/>
  <c r="O3" i="11"/>
  <c r="O2" i="11"/>
  <c r="L9" i="11"/>
  <c r="L8" i="11"/>
  <c r="L17" i="11"/>
  <c r="L16" i="11"/>
  <c r="L15" i="11"/>
  <c r="L14" i="11"/>
  <c r="L13" i="11"/>
  <c r="L12" i="11"/>
  <c r="L11" i="11"/>
  <c r="L10" i="11"/>
  <c r="L7" i="11"/>
  <c r="L6" i="11"/>
  <c r="L5" i="11"/>
  <c r="L4" i="11"/>
  <c r="L3" i="11"/>
  <c r="L2" i="11"/>
  <c r="M8" i="11" l="1"/>
  <c r="L22" i="12" l="1"/>
  <c r="J22" i="12"/>
  <c r="I22" i="12"/>
  <c r="H22" i="12"/>
  <c r="P20" i="12"/>
  <c r="M20" i="12"/>
  <c r="N20" i="12" s="1"/>
  <c r="P19" i="12"/>
  <c r="M19" i="12"/>
  <c r="N19" i="12" s="1"/>
  <c r="P18" i="12"/>
  <c r="M18" i="12"/>
  <c r="N18" i="12" s="1"/>
  <c r="P17" i="12"/>
  <c r="M17" i="12"/>
  <c r="N17" i="12" s="1"/>
  <c r="P16" i="12"/>
  <c r="N16" i="12"/>
  <c r="M16" i="12"/>
  <c r="P15" i="12"/>
  <c r="M15" i="12"/>
  <c r="N15" i="12" s="1"/>
  <c r="P14" i="12"/>
  <c r="M14" i="12"/>
  <c r="N14" i="12" s="1"/>
  <c r="P13" i="12"/>
  <c r="M13" i="12"/>
  <c r="N13" i="12" s="1"/>
  <c r="P12" i="12"/>
  <c r="M12" i="12"/>
  <c r="N12" i="12" s="1"/>
  <c r="P11" i="12"/>
  <c r="M11" i="12"/>
  <c r="N11" i="12" s="1"/>
  <c r="P10" i="12"/>
  <c r="M10" i="12"/>
  <c r="N10" i="12" s="1"/>
  <c r="P9" i="12"/>
  <c r="M9" i="12"/>
  <c r="N9" i="12" s="1"/>
  <c r="P8" i="12"/>
  <c r="M8" i="12"/>
  <c r="N8" i="12" s="1"/>
  <c r="P7" i="12"/>
  <c r="M7" i="12"/>
  <c r="N7" i="12" s="1"/>
  <c r="P6" i="12"/>
  <c r="K6" i="12"/>
  <c r="P5" i="12"/>
  <c r="M5" i="12"/>
  <c r="N5" i="12" s="1"/>
  <c r="P4" i="12"/>
  <c r="M4" i="12"/>
  <c r="N4" i="12" s="1"/>
  <c r="P3" i="12"/>
  <c r="M3" i="12"/>
  <c r="N3" i="12" s="1"/>
  <c r="P22" i="12" l="1"/>
  <c r="O7" i="12"/>
  <c r="G7" i="12" s="1"/>
  <c r="O11" i="12"/>
  <c r="G11" i="12" s="1"/>
  <c r="O18" i="12"/>
  <c r="G18" i="12"/>
  <c r="Q18" i="12"/>
  <c r="O4" i="12"/>
  <c r="G4" i="12" s="1"/>
  <c r="O13" i="12"/>
  <c r="G13" i="12" s="1"/>
  <c r="O15" i="12"/>
  <c r="Q15" i="12" s="1"/>
  <c r="O5" i="12"/>
  <c r="Q5" i="12" s="1"/>
  <c r="O14" i="12"/>
  <c r="G14" i="12" s="1"/>
  <c r="O9" i="12"/>
  <c r="Q9" i="12" s="1"/>
  <c r="O10" i="12"/>
  <c r="G10" i="12" s="1"/>
  <c r="Q10" i="12"/>
  <c r="O17" i="12"/>
  <c r="G17" i="12" s="1"/>
  <c r="O19" i="12"/>
  <c r="G19" i="12" s="1"/>
  <c r="O8" i="12"/>
  <c r="G8" i="12" s="1"/>
  <c r="O12" i="12"/>
  <c r="Q12" i="12" s="1"/>
  <c r="K22" i="12"/>
  <c r="O3" i="12"/>
  <c r="G3" i="12" s="1"/>
  <c r="M6" i="12"/>
  <c r="N6" i="12" s="1"/>
  <c r="N22" i="12" s="1"/>
  <c r="O16" i="12"/>
  <c r="G16" i="12" s="1"/>
  <c r="O20" i="12"/>
  <c r="Q20" i="12" s="1"/>
  <c r="Q19" i="12" l="1"/>
  <c r="G12" i="12"/>
  <c r="Q4" i="12"/>
  <c r="Q16" i="12"/>
  <c r="G15" i="12"/>
  <c r="R15" i="12" s="1"/>
  <c r="R16" i="12"/>
  <c r="R19" i="12"/>
  <c r="Q13" i="12"/>
  <c r="R13" i="12" s="1"/>
  <c r="R12" i="12"/>
  <c r="R10" i="12"/>
  <c r="Q14" i="12"/>
  <c r="R14" i="12" s="1"/>
  <c r="R4" i="12"/>
  <c r="Q7" i="12"/>
  <c r="R7" i="12" s="1"/>
  <c r="Q17" i="12"/>
  <c r="R17" i="12" s="1"/>
  <c r="G9" i="12"/>
  <c r="R9" i="12" s="1"/>
  <c r="Q3" i="12"/>
  <c r="G20" i="12"/>
  <c r="R20" i="12" s="1"/>
  <c r="Q8" i="12"/>
  <c r="R8" i="12" s="1"/>
  <c r="G5" i="12"/>
  <c r="R5" i="12" s="1"/>
  <c r="R18" i="12"/>
  <c r="Q11" i="12"/>
  <c r="R11" i="12" s="1"/>
  <c r="O6" i="12"/>
  <c r="Q6" i="12" s="1"/>
  <c r="M22" i="12"/>
  <c r="O22" i="12" l="1"/>
  <c r="G6" i="12"/>
  <c r="R6" i="12" s="1"/>
  <c r="Q22" i="12"/>
  <c r="R3" i="12"/>
  <c r="G22" i="12" l="1"/>
</calcChain>
</file>

<file path=xl/sharedStrings.xml><?xml version="1.0" encoding="utf-8"?>
<sst xmlns="http://schemas.openxmlformats.org/spreadsheetml/2006/main" count="208" uniqueCount="87">
  <si>
    <t>Bill no</t>
  </si>
  <si>
    <t>Date</t>
  </si>
  <si>
    <t>GST NO OF PARTY</t>
  </si>
  <si>
    <t>INVOICE VALUE</t>
  </si>
  <si>
    <t>TAXABLE AMT</t>
  </si>
  <si>
    <t>NET GST</t>
  </si>
  <si>
    <t>SGST</t>
  </si>
  <si>
    <t>CGST</t>
  </si>
  <si>
    <t>IGST</t>
  </si>
  <si>
    <t>TOTAL VALUE</t>
  </si>
  <si>
    <t>PARTY NAME_Bill</t>
  </si>
  <si>
    <t>REMARKS</t>
  </si>
  <si>
    <t>MONTH</t>
  </si>
  <si>
    <t>XCODE LIFE SCIENCES PVT LTD</t>
  </si>
  <si>
    <t>33AAACX0926F1ZP</t>
  </si>
  <si>
    <t>33AABCZ2035Q1Z3</t>
  </si>
  <si>
    <t>HSN CODE</t>
  </si>
  <si>
    <t>33BZJPP0360D2ZO</t>
  </si>
  <si>
    <t>WELLINGDON ESTATE SOCIETY</t>
  </si>
  <si>
    <t>Zomar Technologies Pvt Ltd</t>
  </si>
  <si>
    <t>Spaceage Storage Concepts Pvt Ltd</t>
  </si>
  <si>
    <t>EFFICIENT LIGHT SOURCE TECHNOLOGIES PRIVATE LIMITED</t>
  </si>
  <si>
    <t>33AAAAW0928L1ZF</t>
  </si>
  <si>
    <t>33AACCC8751D1ZX</t>
  </si>
  <si>
    <t>33AABCE5064A1ZA</t>
  </si>
  <si>
    <t>AR AUTO COMPONENTS</t>
  </si>
  <si>
    <t>VEE YEN TOOLS</t>
  </si>
  <si>
    <t>Sollu Private Limited</t>
  </si>
  <si>
    <t>SRI SAI JANANI</t>
  </si>
  <si>
    <t>Sri Dhanalakshmi Enterprises</t>
  </si>
  <si>
    <t>Saravana bava traders</t>
  </si>
  <si>
    <t>Babuji Enterprises</t>
  </si>
  <si>
    <t>Sky Rich SKYRICH TECH SOLUTIONS PRIVATE LIMITED.</t>
  </si>
  <si>
    <t>MKHK INTERNATIONAL PVT LTD</t>
  </si>
  <si>
    <t>Pradi Business Ventures Private Limited</t>
  </si>
  <si>
    <t>VRN ADS</t>
  </si>
  <si>
    <t>HSN NO</t>
  </si>
  <si>
    <t>HSN</t>
  </si>
  <si>
    <t>JULY</t>
  </si>
  <si>
    <t>33ERJPS1524P1ZA</t>
  </si>
  <si>
    <t>33ADNPV9882F1ZS</t>
  </si>
  <si>
    <t>33AAXCS2554B1ZB</t>
  </si>
  <si>
    <t>33AAUPU2135Q1ZX</t>
  </si>
  <si>
    <t>33GWTPS7793M1Z3</t>
  </si>
  <si>
    <t>33AORPB7654Q1Z8</t>
  </si>
  <si>
    <t>33ABACS5640N2Z5</t>
  </si>
  <si>
    <t>08AALCM2529A1ZP</t>
  </si>
  <si>
    <t>33AAKCP2084J1Z9</t>
  </si>
  <si>
    <t>33AAOFV7981K1ZB</t>
  </si>
  <si>
    <t>33BNOPJ8584L1Z7</t>
  </si>
  <si>
    <t>Healthy Homes</t>
  </si>
  <si>
    <t>Invoice Date</t>
  </si>
  <si>
    <t>Invoice Number</t>
  </si>
  <si>
    <t>Customer Name</t>
  </si>
  <si>
    <t>Quantity</t>
  </si>
  <si>
    <t>Item Price</t>
  </si>
  <si>
    <t>Sub Total (FCY)</t>
  </si>
  <si>
    <t>IGST(FCY)</t>
  </si>
  <si>
    <t>CGST(FCY)</t>
  </si>
  <si>
    <t>SGST(FCY)</t>
  </si>
  <si>
    <t>HSN/SAC</t>
  </si>
  <si>
    <t>GST Identification Number (GSTIN)</t>
  </si>
  <si>
    <t>Sri Velavan Motors Private Ltd</t>
  </si>
  <si>
    <t>33AAYCS3291C2Z3</t>
  </si>
  <si>
    <t>JerryJohn Powers Pvt Ltd</t>
  </si>
  <si>
    <t>33AADCJ5179R1ZW</t>
  </si>
  <si>
    <t>Pudukottai Green Power Pvt Ltd</t>
  </si>
  <si>
    <t>33AAICP2205M1ZI</t>
  </si>
  <si>
    <t>GLOBAL PHARMA HELATHCARE PVT LTD</t>
  </si>
  <si>
    <t>33AABCG8774H1ZF</t>
  </si>
  <si>
    <t>ASSOCIATED STEEL RE ROLLIG MILLS</t>
  </si>
  <si>
    <t>GLOBAL PHARMA HEALTHCARE PVT LTD</t>
  </si>
  <si>
    <t>CHOLA POWER PRIVATE LIMITED</t>
  </si>
  <si>
    <t>33AAAFA7482J1ZG</t>
  </si>
  <si>
    <t>33AAFCC0725N1ZR</t>
  </si>
  <si>
    <t>012022</t>
  </si>
  <si>
    <t>33AAJCB4224H1ZZ</t>
  </si>
  <si>
    <t>B-CUBE ICONIC SOLUTIONS PVT LTD</t>
  </si>
  <si>
    <t>Pradi Business Ventures Private Limite</t>
  </si>
  <si>
    <t>33ABCCS2885F1ZC</t>
  </si>
  <si>
    <t>LIVEST HEALTHCARE PRIVATE LIMITE</t>
  </si>
  <si>
    <t>33AADFE6428P1Z5</t>
  </si>
  <si>
    <t>Epitome Events</t>
  </si>
  <si>
    <t xml:space="preserve"> 33AAFCC0725N1ZR</t>
  </si>
  <si>
    <t>Technical Calibration Services</t>
  </si>
  <si>
    <t>33AARFT4500H1Z8</t>
  </si>
  <si>
    <t>ASSOCIATED STEEL RE ROLLIG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</si>
</sst>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dd\-mm\-yy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Times New Roman"/>
      <family val="1"/>
    </font>
    <font>
      <sz val="11"/>
      <color rgb="FF212529"/>
      <name val="Source Sans Pro"/>
      <family val="2"/>
    </font>
    <font>
      <sz val="11"/>
      <color theme="1"/>
      <name val="Calibri "/>
    </font>
    <font>
      <sz val="11"/>
      <color rgb="FF000000"/>
      <name val="Calibri 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F0FE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8">
    <xf numFmtId="0" fontId="0" fillId="0" borderId="0" xfId="0"/>
    <xf numFmtId="4" fontId="0" fillId="2" borderId="1" xfId="0" applyNumberFormat="1" applyFill="1" applyBorder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4" fontId="0" fillId="0" borderId="1" xfId="0" applyNumberFormat="1" applyBorder="1"/>
    <xf numFmtId="4" fontId="0" fillId="2" borderId="1" xfId="0" applyNumberFormat="1" applyFont="1" applyFill="1" applyBorder="1"/>
    <xf numFmtId="4" fontId="0" fillId="0" borderId="0" xfId="0" applyNumberFormat="1"/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65" fontId="0" fillId="2" borderId="1" xfId="0" quotePrefix="1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0" fillId="3" borderId="1" xfId="0" applyNumberFormat="1" applyFill="1" applyBorder="1"/>
    <xf numFmtId="165" fontId="0" fillId="2" borderId="2" xfId="0" quotePrefix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 wrapText="1"/>
    </xf>
    <xf numFmtId="43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5" fontId="4" fillId="4" borderId="0" xfId="0" applyNumberFormat="1" applyFont="1" applyFill="1"/>
    <xf numFmtId="0" fontId="4" fillId="4" borderId="0" xfId="0" applyFont="1" applyFill="1"/>
    <xf numFmtId="15" fontId="3" fillId="0" borderId="0" xfId="0" applyNumberFormat="1" applyFont="1"/>
    <xf numFmtId="0" fontId="3" fillId="0" borderId="0" xfId="0" applyNumberFormat="1" applyFont="1"/>
    <xf numFmtId="0" fontId="3" fillId="0" borderId="0" xfId="0" applyFont="1" applyFill="1"/>
    <xf numFmtId="0" fontId="3" fillId="0" borderId="0" xfId="0" applyFont="1"/>
    <xf numFmtId="4" fontId="3" fillId="0" borderId="0" xfId="0" applyNumberFormat="1" applyFont="1"/>
    <xf numFmtId="0" fontId="0" fillId="2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quotePrefix="1" applyBorder="1"/>
    <xf numFmtId="14" fontId="0" fillId="0" borderId="1" xfId="0" applyNumberFormat="1" applyBorder="1"/>
    <xf numFmtId="0" fontId="0" fillId="2" borderId="1" xfId="0" applyFont="1" applyFill="1" applyBorder="1" applyAlignment="1">
      <alignment horizontal="left"/>
    </xf>
    <xf numFmtId="0" fontId="0" fillId="5" borderId="1" xfId="0" quotePrefix="1" applyFill="1" applyBorder="1"/>
    <xf numFmtId="0" fontId="0" fillId="5" borderId="1" xfId="0" applyFill="1" applyBorder="1"/>
    <xf numFmtId="14" fontId="0" fillId="5" borderId="1" xfId="0" applyNumberFormat="1" applyFill="1" applyBorder="1"/>
    <xf numFmtId="4" fontId="0" fillId="5" borderId="1" xfId="0" applyNumberFormat="1" applyFill="1" applyBorder="1"/>
    <xf numFmtId="4" fontId="0" fillId="5" borderId="1" xfId="0" applyNumberFormat="1" applyFont="1" applyFill="1" applyBorder="1"/>
    <xf numFmtId="0" fontId="0" fillId="5" borderId="1" xfId="0" applyFont="1" applyFill="1" applyBorder="1"/>
    <xf numFmtId="14" fontId="0" fillId="0" borderId="1" xfId="0" applyNumberFormat="1" applyFill="1" applyBorder="1"/>
    <xf numFmtId="0" fontId="5" fillId="5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opLeftCell="F1" workbookViewId="0">
      <selection sqref="A1:R4"/>
    </sheetView>
  </sheetViews>
  <sheetFormatPr defaultRowHeight="15"/>
  <cols>
    <col min="1" max="1" width="8" bestFit="1" customWidth="1"/>
    <col min="2" max="2" width="6.5703125" bestFit="1" customWidth="1"/>
    <col min="3" max="3" width="11.5703125" bestFit="1" customWidth="1"/>
    <col min="4" max="4" width="19.85546875" style="39" bestFit="1" customWidth="1"/>
    <col min="5" max="5" width="53.7109375" bestFit="1" customWidth="1"/>
    <col min="6" max="6" width="14.85546875" bestFit="1" customWidth="1"/>
    <col min="7" max="11" width="13.42578125" bestFit="1" customWidth="1"/>
    <col min="12" max="12" width="25.85546875" bestFit="1" customWidth="1"/>
    <col min="13" max="14" width="9.140625" bestFit="1" customWidth="1"/>
    <col min="15" max="15" width="5" bestFit="1" customWidth="1"/>
    <col min="16" max="16" width="12.85546875" bestFit="1" customWidth="1"/>
    <col min="17" max="17" width="9.5703125" bestFit="1" customWidth="1"/>
    <col min="18" max="18" width="10" bestFit="1" customWidth="1"/>
  </cols>
  <sheetData>
    <row r="1" spans="1:18">
      <c r="A1" s="6"/>
      <c r="B1" s="5"/>
      <c r="C1" s="5"/>
      <c r="D1" s="5"/>
      <c r="E1" s="6"/>
      <c r="F1" s="4"/>
      <c r="G1" s="4">
        <v>0</v>
      </c>
      <c r="H1" s="4">
        <v>5</v>
      </c>
      <c r="I1" s="4">
        <v>12</v>
      </c>
      <c r="J1" s="4">
        <v>18</v>
      </c>
      <c r="K1" s="4">
        <v>28</v>
      </c>
      <c r="L1" s="4"/>
      <c r="M1" s="4"/>
      <c r="N1" s="4"/>
      <c r="O1" s="4"/>
      <c r="P1" s="4"/>
      <c r="Q1" s="4"/>
      <c r="R1" s="4"/>
    </row>
    <row r="2" spans="1:18">
      <c r="A2" s="6" t="s">
        <v>12</v>
      </c>
      <c r="B2" s="5" t="s">
        <v>0</v>
      </c>
      <c r="C2" s="3" t="s">
        <v>1</v>
      </c>
      <c r="D2" s="5" t="s">
        <v>2</v>
      </c>
      <c r="E2" s="6" t="s">
        <v>10</v>
      </c>
      <c r="F2" s="4" t="s">
        <v>3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16</v>
      </c>
    </row>
    <row r="3" spans="1:18">
      <c r="A3" s="42" t="s">
        <v>75</v>
      </c>
      <c r="B3" s="41">
        <v>101</v>
      </c>
      <c r="C3" s="43">
        <v>44563</v>
      </c>
      <c r="D3" s="40" t="s">
        <v>14</v>
      </c>
      <c r="E3" s="41" t="s">
        <v>13</v>
      </c>
      <c r="F3" s="7">
        <v>70800</v>
      </c>
      <c r="G3" s="7"/>
      <c r="H3" s="41"/>
      <c r="I3" s="41"/>
      <c r="J3" s="7">
        <v>60000</v>
      </c>
      <c r="K3" s="41"/>
      <c r="L3" s="8">
        <f t="shared" ref="L3:L14" si="0">+(H3*$H$1/100)+(I3*$I$1/100)+(J3*$J$1/100)+(K3*$K$1/100)</f>
        <v>10800</v>
      </c>
      <c r="M3" s="8">
        <f t="shared" ref="M3:M14" si="1">+IF(VALUE(LEFT(D3,2))=33,L3/2,0)</f>
        <v>5400</v>
      </c>
      <c r="N3" s="8">
        <f t="shared" ref="N3:N14" si="2">+M3</f>
        <v>5400</v>
      </c>
      <c r="O3" s="8">
        <f t="shared" ref="O3:O14" si="3">+IF(VALUE(LEFT(D3,2))=33,0,L3)</f>
        <v>0</v>
      </c>
      <c r="P3" s="8">
        <f t="shared" ref="P3:P14" si="4">SUM(G3:K3)+M3+N3+O3</f>
        <v>70800</v>
      </c>
      <c r="Q3" s="1">
        <f t="shared" ref="Q3:Q14" si="5">P3-F3</f>
        <v>0</v>
      </c>
      <c r="R3" s="38">
        <v>998311</v>
      </c>
    </row>
    <row r="4" spans="1:18">
      <c r="A4" s="42" t="s">
        <v>75</v>
      </c>
      <c r="B4" s="41">
        <v>102</v>
      </c>
      <c r="C4" s="43">
        <v>44563</v>
      </c>
      <c r="D4" s="40" t="s">
        <v>15</v>
      </c>
      <c r="E4" s="41" t="s">
        <v>19</v>
      </c>
      <c r="F4" s="7">
        <v>23600</v>
      </c>
      <c r="G4" s="7"/>
      <c r="H4" s="41"/>
      <c r="I4" s="41"/>
      <c r="J4" s="7">
        <v>20000</v>
      </c>
      <c r="K4" s="41"/>
      <c r="L4" s="8">
        <f t="shared" si="0"/>
        <v>3600</v>
      </c>
      <c r="M4" s="8">
        <f t="shared" si="1"/>
        <v>1800</v>
      </c>
      <c r="N4" s="8">
        <f t="shared" si="2"/>
        <v>1800</v>
      </c>
      <c r="O4" s="8">
        <f t="shared" si="3"/>
        <v>0</v>
      </c>
      <c r="P4" s="8">
        <f t="shared" si="4"/>
        <v>23600</v>
      </c>
      <c r="Q4" s="1">
        <f t="shared" si="5"/>
        <v>0</v>
      </c>
      <c r="R4" s="38">
        <v>998311</v>
      </c>
    </row>
    <row r="5" spans="1:18">
      <c r="A5" s="42" t="s">
        <v>75</v>
      </c>
      <c r="B5" s="41">
        <v>103</v>
      </c>
      <c r="C5" s="43">
        <v>44566</v>
      </c>
      <c r="D5" s="40" t="s">
        <v>73</v>
      </c>
      <c r="E5" s="41" t="s">
        <v>70</v>
      </c>
      <c r="F5" s="7">
        <v>2950</v>
      </c>
      <c r="G5" s="7"/>
      <c r="H5" s="41"/>
      <c r="I5" s="41"/>
      <c r="J5" s="7">
        <v>2500</v>
      </c>
      <c r="K5" s="41"/>
      <c r="L5" s="8">
        <f t="shared" si="0"/>
        <v>450</v>
      </c>
      <c r="M5" s="8">
        <f t="shared" si="1"/>
        <v>225</v>
      </c>
      <c r="N5" s="8">
        <f t="shared" si="2"/>
        <v>225</v>
      </c>
      <c r="O5" s="8">
        <f t="shared" si="3"/>
        <v>0</v>
      </c>
      <c r="P5" s="8">
        <f t="shared" si="4"/>
        <v>2950</v>
      </c>
      <c r="Q5" s="1">
        <f t="shared" si="5"/>
        <v>0</v>
      </c>
      <c r="R5" s="38">
        <v>998311</v>
      </c>
    </row>
    <row r="6" spans="1:18">
      <c r="A6" s="42" t="s">
        <v>75</v>
      </c>
      <c r="B6" s="41">
        <v>104</v>
      </c>
      <c r="C6" s="43">
        <v>44567</v>
      </c>
      <c r="D6" s="40" t="s">
        <v>73</v>
      </c>
      <c r="E6" s="41" t="s">
        <v>70</v>
      </c>
      <c r="F6" s="7">
        <v>1180</v>
      </c>
      <c r="G6" s="7"/>
      <c r="H6" s="41"/>
      <c r="I6" s="41"/>
      <c r="J6" s="7">
        <v>1000</v>
      </c>
      <c r="K6" s="41"/>
      <c r="L6" s="8">
        <f t="shared" si="0"/>
        <v>180</v>
      </c>
      <c r="M6" s="8">
        <f t="shared" si="1"/>
        <v>90</v>
      </c>
      <c r="N6" s="8">
        <f t="shared" si="2"/>
        <v>90</v>
      </c>
      <c r="O6" s="8">
        <f t="shared" si="3"/>
        <v>0</v>
      </c>
      <c r="P6" s="8">
        <f t="shared" si="4"/>
        <v>1180</v>
      </c>
      <c r="Q6" s="1">
        <f t="shared" si="5"/>
        <v>0</v>
      </c>
      <c r="R6" s="38">
        <v>998311</v>
      </c>
    </row>
    <row r="7" spans="1:18">
      <c r="A7" s="42" t="s">
        <v>75</v>
      </c>
      <c r="B7" s="41">
        <v>105</v>
      </c>
      <c r="C7" s="43">
        <v>44567</v>
      </c>
      <c r="D7" s="40" t="s">
        <v>14</v>
      </c>
      <c r="E7" s="41" t="s">
        <v>13</v>
      </c>
      <c r="F7" s="7">
        <v>1416</v>
      </c>
      <c r="G7" s="7"/>
      <c r="H7" s="41"/>
      <c r="I7" s="41"/>
      <c r="J7" s="7">
        <v>1200</v>
      </c>
      <c r="K7" s="41"/>
      <c r="L7" s="8">
        <f t="shared" si="0"/>
        <v>216</v>
      </c>
      <c r="M7" s="8">
        <f t="shared" si="1"/>
        <v>108</v>
      </c>
      <c r="N7" s="8">
        <f t="shared" si="2"/>
        <v>108</v>
      </c>
      <c r="O7" s="8">
        <f t="shared" si="3"/>
        <v>0</v>
      </c>
      <c r="P7" s="8">
        <f t="shared" si="4"/>
        <v>1416</v>
      </c>
      <c r="Q7" s="1">
        <f t="shared" si="5"/>
        <v>0</v>
      </c>
      <c r="R7" s="38">
        <v>998311</v>
      </c>
    </row>
    <row r="8" spans="1:18">
      <c r="A8" s="42" t="s">
        <v>75</v>
      </c>
      <c r="B8" s="41">
        <v>113</v>
      </c>
      <c r="C8" s="43">
        <v>44582</v>
      </c>
      <c r="D8" s="40" t="s">
        <v>69</v>
      </c>
      <c r="E8" s="41" t="s">
        <v>71</v>
      </c>
      <c r="F8" s="7">
        <v>8260</v>
      </c>
      <c r="G8" s="7"/>
      <c r="H8" s="41"/>
      <c r="I8" s="41"/>
      <c r="J8" s="7">
        <v>7000</v>
      </c>
      <c r="K8" s="41"/>
      <c r="L8" s="8">
        <f t="shared" si="0"/>
        <v>1260</v>
      </c>
      <c r="M8" s="8">
        <f t="shared" si="1"/>
        <v>630</v>
      </c>
      <c r="N8" s="8">
        <f t="shared" si="2"/>
        <v>630</v>
      </c>
      <c r="O8" s="8">
        <f t="shared" si="3"/>
        <v>0</v>
      </c>
      <c r="P8" s="8">
        <f t="shared" si="4"/>
        <v>8260</v>
      </c>
      <c r="Q8" s="1">
        <f t="shared" si="5"/>
        <v>0</v>
      </c>
      <c r="R8" s="38">
        <v>998311</v>
      </c>
    </row>
    <row r="9" spans="1:18">
      <c r="A9" s="42" t="s">
        <v>75</v>
      </c>
      <c r="B9" s="41">
        <v>114</v>
      </c>
      <c r="C9" s="43">
        <v>44582</v>
      </c>
      <c r="D9" s="40" t="s">
        <v>63</v>
      </c>
      <c r="E9" s="41" t="s">
        <v>62</v>
      </c>
      <c r="F9" s="7">
        <v>8850</v>
      </c>
      <c r="G9" s="7"/>
      <c r="H9" s="41"/>
      <c r="I9" s="41"/>
      <c r="J9" s="7">
        <v>7500</v>
      </c>
      <c r="K9" s="41"/>
      <c r="L9" s="8">
        <f t="shared" si="0"/>
        <v>1350</v>
      </c>
      <c r="M9" s="8">
        <f t="shared" si="1"/>
        <v>675</v>
      </c>
      <c r="N9" s="8">
        <f t="shared" si="2"/>
        <v>675</v>
      </c>
      <c r="O9" s="8">
        <f t="shared" si="3"/>
        <v>0</v>
      </c>
      <c r="P9" s="8">
        <f t="shared" si="4"/>
        <v>8850</v>
      </c>
      <c r="Q9" s="1">
        <f t="shared" si="5"/>
        <v>0</v>
      </c>
      <c r="R9" s="38">
        <v>998311</v>
      </c>
    </row>
    <row r="10" spans="1:18">
      <c r="A10" s="42" t="s">
        <v>75</v>
      </c>
      <c r="B10" s="41">
        <v>115</v>
      </c>
      <c r="C10" s="43">
        <v>44582</v>
      </c>
      <c r="D10" s="40" t="s">
        <v>14</v>
      </c>
      <c r="E10" s="41" t="s">
        <v>13</v>
      </c>
      <c r="F10" s="7">
        <v>8660</v>
      </c>
      <c r="G10" s="7">
        <v>400</v>
      </c>
      <c r="H10" s="41"/>
      <c r="I10" s="41"/>
      <c r="J10" s="7">
        <v>7000</v>
      </c>
      <c r="K10" s="41"/>
      <c r="L10" s="8">
        <f t="shared" si="0"/>
        <v>1260</v>
      </c>
      <c r="M10" s="8">
        <f t="shared" si="1"/>
        <v>630</v>
      </c>
      <c r="N10" s="8">
        <f t="shared" si="2"/>
        <v>630</v>
      </c>
      <c r="O10" s="8">
        <f t="shared" si="3"/>
        <v>0</v>
      </c>
      <c r="P10" s="8">
        <f t="shared" si="4"/>
        <v>8660</v>
      </c>
      <c r="Q10" s="1">
        <f t="shared" si="5"/>
        <v>0</v>
      </c>
      <c r="R10" s="38">
        <v>998311</v>
      </c>
    </row>
    <row r="11" spans="1:18">
      <c r="A11" s="42" t="s">
        <v>75</v>
      </c>
      <c r="B11" s="41">
        <v>117</v>
      </c>
      <c r="C11" s="43">
        <v>44588</v>
      </c>
      <c r="D11" s="40" t="s">
        <v>47</v>
      </c>
      <c r="E11" s="41" t="s">
        <v>34</v>
      </c>
      <c r="F11" s="7">
        <v>8950</v>
      </c>
      <c r="G11" s="7">
        <v>6000</v>
      </c>
      <c r="H11" s="41"/>
      <c r="I11" s="41"/>
      <c r="J11" s="7">
        <v>2500</v>
      </c>
      <c r="K11" s="41"/>
      <c r="L11" s="8">
        <f t="shared" si="0"/>
        <v>450</v>
      </c>
      <c r="M11" s="8">
        <f t="shared" si="1"/>
        <v>225</v>
      </c>
      <c r="N11" s="8">
        <f t="shared" si="2"/>
        <v>225</v>
      </c>
      <c r="O11" s="8">
        <f t="shared" si="3"/>
        <v>0</v>
      </c>
      <c r="P11" s="8">
        <f t="shared" si="4"/>
        <v>8950</v>
      </c>
      <c r="Q11" s="1">
        <f t="shared" si="5"/>
        <v>0</v>
      </c>
      <c r="R11" s="38">
        <v>998311</v>
      </c>
    </row>
    <row r="12" spans="1:18">
      <c r="A12" s="42" t="s">
        <v>75</v>
      </c>
      <c r="B12" s="41">
        <v>118</v>
      </c>
      <c r="C12" s="43">
        <v>44590</v>
      </c>
      <c r="D12" s="40" t="s">
        <v>41</v>
      </c>
      <c r="E12" s="41" t="s">
        <v>27</v>
      </c>
      <c r="F12" s="7">
        <v>47200</v>
      </c>
      <c r="G12" s="41"/>
      <c r="H12" s="41"/>
      <c r="I12" s="41"/>
      <c r="J12" s="7">
        <v>40000</v>
      </c>
      <c r="K12" s="41"/>
      <c r="L12" s="8">
        <f t="shared" si="0"/>
        <v>7200</v>
      </c>
      <c r="M12" s="8">
        <f t="shared" si="1"/>
        <v>3600</v>
      </c>
      <c r="N12" s="8">
        <f t="shared" si="2"/>
        <v>3600</v>
      </c>
      <c r="O12" s="8">
        <f t="shared" si="3"/>
        <v>0</v>
      </c>
      <c r="P12" s="8">
        <f t="shared" si="4"/>
        <v>47200</v>
      </c>
      <c r="Q12" s="1">
        <f t="shared" si="5"/>
        <v>0</v>
      </c>
      <c r="R12" s="38">
        <v>998311</v>
      </c>
    </row>
    <row r="13" spans="1:18">
      <c r="A13" s="42" t="s">
        <v>75</v>
      </c>
      <c r="B13" s="41">
        <v>119</v>
      </c>
      <c r="C13" s="43">
        <v>44590</v>
      </c>
      <c r="D13" s="40" t="s">
        <v>14</v>
      </c>
      <c r="E13" s="41" t="s">
        <v>13</v>
      </c>
      <c r="F13" s="7">
        <v>70800</v>
      </c>
      <c r="G13" s="41"/>
      <c r="H13" s="41"/>
      <c r="I13" s="41"/>
      <c r="J13" s="7">
        <v>60000</v>
      </c>
      <c r="K13" s="41"/>
      <c r="L13" s="8">
        <f t="shared" si="0"/>
        <v>10800</v>
      </c>
      <c r="M13" s="8">
        <f t="shared" si="1"/>
        <v>5400</v>
      </c>
      <c r="N13" s="8">
        <f t="shared" si="2"/>
        <v>5400</v>
      </c>
      <c r="O13" s="8">
        <f t="shared" si="3"/>
        <v>0</v>
      </c>
      <c r="P13" s="8">
        <f t="shared" si="4"/>
        <v>70800</v>
      </c>
      <c r="Q13" s="1">
        <f t="shared" si="5"/>
        <v>0</v>
      </c>
      <c r="R13" s="38">
        <v>998311</v>
      </c>
    </row>
    <row r="14" spans="1:18">
      <c r="A14" s="42" t="s">
        <v>75</v>
      </c>
      <c r="B14" s="41">
        <v>120</v>
      </c>
      <c r="C14" s="43">
        <v>44592</v>
      </c>
      <c r="D14" s="40" t="s">
        <v>74</v>
      </c>
      <c r="E14" s="41" t="s">
        <v>72</v>
      </c>
      <c r="F14" s="7">
        <v>1770</v>
      </c>
      <c r="G14" s="41"/>
      <c r="H14" s="41"/>
      <c r="I14" s="41"/>
      <c r="J14" s="7">
        <v>1500</v>
      </c>
      <c r="K14" s="41"/>
      <c r="L14" s="8">
        <f t="shared" si="0"/>
        <v>270</v>
      </c>
      <c r="M14" s="8">
        <f t="shared" si="1"/>
        <v>135</v>
      </c>
      <c r="N14" s="8">
        <f t="shared" si="2"/>
        <v>135</v>
      </c>
      <c r="O14" s="8">
        <f t="shared" si="3"/>
        <v>0</v>
      </c>
      <c r="P14" s="8">
        <f t="shared" si="4"/>
        <v>1770</v>
      </c>
      <c r="Q14" s="1">
        <f t="shared" si="5"/>
        <v>0</v>
      </c>
      <c r="R14" s="38">
        <v>998311</v>
      </c>
    </row>
    <row r="16" spans="1:18">
      <c r="F16" s="9">
        <f>SUM(F3:F15)</f>
        <v>254436</v>
      </c>
      <c r="G16" s="9">
        <f>SUM(G3:G15)</f>
        <v>6400</v>
      </c>
      <c r="H16" s="9"/>
      <c r="I16" s="9"/>
      <c r="J16" s="9">
        <f>SUM(J3:J15)</f>
        <v>210200</v>
      </c>
      <c r="K16" s="9"/>
      <c r="L16" s="9">
        <f t="shared" ref="L16:Q16" si="6">SUM(L3:L15)</f>
        <v>37836</v>
      </c>
      <c r="M16" s="9">
        <f t="shared" si="6"/>
        <v>18918</v>
      </c>
      <c r="N16" s="9">
        <f t="shared" si="6"/>
        <v>18918</v>
      </c>
      <c r="O16" s="9">
        <f t="shared" si="6"/>
        <v>0</v>
      </c>
      <c r="P16" s="9">
        <f t="shared" si="6"/>
        <v>254436</v>
      </c>
      <c r="Q16" s="9">
        <f t="shared" si="6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F85F-4B23-4B0B-B720-993445DB1ABB}">
  <dimension ref="A1:R12"/>
  <sheetViews>
    <sheetView tabSelected="1" workbookViewId="0">
      <selection activeCell="E16" sqref="E16"/>
    </sheetView>
  </sheetViews>
  <sheetFormatPr defaultRowHeight="15"/>
  <cols>
    <col min="1" max="1" width="8" bestFit="1" customWidth="1"/>
    <col min="2" max="2" width="6.5703125" bestFit="1" customWidth="1"/>
    <col min="3" max="3" width="10.7109375" bestFit="1" customWidth="1"/>
    <col min="4" max="4" width="20.5703125" bestFit="1" customWidth="1"/>
    <col min="5" max="5" width="27.5703125" bestFit="1" customWidth="1"/>
    <col min="6" max="6" width="14.85546875" bestFit="1" customWidth="1"/>
    <col min="7" max="11" width="13.42578125" bestFit="1" customWidth="1"/>
    <col min="13" max="14" width="8.140625" bestFit="1" customWidth="1"/>
    <col min="15" max="15" width="5" bestFit="1" customWidth="1"/>
    <col min="16" max="16" width="12.85546875" bestFit="1" customWidth="1"/>
    <col min="17" max="17" width="9.5703125" bestFit="1" customWidth="1"/>
    <col min="18" max="18" width="10" bestFit="1" customWidth="1"/>
  </cols>
  <sheetData>
    <row r="1" spans="1:18">
      <c r="A1" s="6"/>
      <c r="B1" s="5"/>
      <c r="C1" s="5"/>
      <c r="D1" s="5"/>
      <c r="E1" s="6"/>
      <c r="F1" s="4"/>
      <c r="G1" s="4">
        <v>0</v>
      </c>
      <c r="H1" s="4">
        <v>5</v>
      </c>
      <c r="I1" s="4">
        <v>12</v>
      </c>
      <c r="J1" s="4">
        <v>18</v>
      </c>
      <c r="K1" s="4">
        <v>28</v>
      </c>
      <c r="L1" s="4"/>
      <c r="M1" s="4"/>
      <c r="N1" s="4"/>
      <c r="O1" s="4"/>
      <c r="P1" s="4"/>
      <c r="Q1" s="4"/>
      <c r="R1" s="4"/>
    </row>
    <row r="2" spans="1:18">
      <c r="A2" s="6" t="s">
        <v>12</v>
      </c>
      <c r="B2" s="5" t="s">
        <v>0</v>
      </c>
      <c r="C2" s="3" t="s">
        <v>1</v>
      </c>
      <c r="D2" s="5" t="s">
        <v>2</v>
      </c>
      <c r="E2" s="6" t="s">
        <v>10</v>
      </c>
      <c r="F2" s="4" t="s">
        <v>3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16</v>
      </c>
    </row>
    <row r="3" spans="1:18">
      <c r="A3" s="42">
        <v>22022</v>
      </c>
      <c r="B3" s="41">
        <v>121</v>
      </c>
      <c r="C3" s="43">
        <v>44597</v>
      </c>
      <c r="D3" s="54" t="s">
        <v>76</v>
      </c>
      <c r="E3" s="44" t="s">
        <v>77</v>
      </c>
      <c r="F3" s="7">
        <v>6380</v>
      </c>
      <c r="G3" s="7">
        <v>5200</v>
      </c>
      <c r="H3" s="41"/>
      <c r="I3" s="41"/>
      <c r="J3" s="7">
        <v>1000</v>
      </c>
      <c r="K3" s="41"/>
      <c r="L3" s="8">
        <f t="shared" ref="L3:L4" si="0">+(H3*$H$1/100)+(I3*$I$1/100)+(J3*$J$1/100)+(K3*$K$1/100)</f>
        <v>180</v>
      </c>
      <c r="M3" s="8">
        <f t="shared" ref="M3:M4" si="1">+IF(VALUE(LEFT(D3,2))=33,L3/2,0)</f>
        <v>90</v>
      </c>
      <c r="N3" s="8">
        <f t="shared" ref="N3:N4" si="2">+M3</f>
        <v>90</v>
      </c>
      <c r="O3" s="8">
        <f t="shared" ref="O3:O4" si="3">+IF(VALUE(LEFT(D3,2))=33,0,L3)</f>
        <v>0</v>
      </c>
      <c r="P3" s="8">
        <f t="shared" ref="P3:P4" si="4">SUM(G3:K3)+M3+N3+O3</f>
        <v>6380</v>
      </c>
      <c r="Q3" s="1">
        <f t="shared" ref="Q3:Q4" si="5">P3-F3</f>
        <v>0</v>
      </c>
      <c r="R3" s="38">
        <v>998311</v>
      </c>
    </row>
    <row r="4" spans="1:18">
      <c r="A4" s="42">
        <v>22022</v>
      </c>
      <c r="B4" s="41">
        <v>122</v>
      </c>
      <c r="C4" s="43">
        <v>44607</v>
      </c>
      <c r="D4" s="54" t="s">
        <v>14</v>
      </c>
      <c r="E4" s="44" t="s">
        <v>13</v>
      </c>
      <c r="F4" s="7">
        <v>41120</v>
      </c>
      <c r="G4" s="7">
        <v>1000</v>
      </c>
      <c r="H4" s="41"/>
      <c r="I4" s="41"/>
      <c r="J4" s="7">
        <v>34000</v>
      </c>
      <c r="K4" s="41"/>
      <c r="L4" s="8">
        <f t="shared" si="0"/>
        <v>6120</v>
      </c>
      <c r="M4" s="8">
        <f t="shared" si="1"/>
        <v>3060</v>
      </c>
      <c r="N4" s="8">
        <f t="shared" si="2"/>
        <v>3060</v>
      </c>
      <c r="O4" s="8">
        <f t="shared" si="3"/>
        <v>0</v>
      </c>
      <c r="P4" s="8">
        <f t="shared" si="4"/>
        <v>41120</v>
      </c>
      <c r="Q4" s="1">
        <f t="shared" si="5"/>
        <v>0</v>
      </c>
      <c r="R4" s="38">
        <v>998311</v>
      </c>
    </row>
    <row r="5" spans="1:18" s="57" customFormat="1">
      <c r="A5" s="45">
        <v>22022</v>
      </c>
      <c r="B5" s="46">
        <v>123</v>
      </c>
      <c r="C5" s="47">
        <v>44608</v>
      </c>
      <c r="D5" s="55" t="s">
        <v>47</v>
      </c>
      <c r="E5" s="52" t="s">
        <v>78</v>
      </c>
      <c r="F5" s="48">
        <v>6180</v>
      </c>
      <c r="G5" s="48">
        <v>5000</v>
      </c>
      <c r="H5" s="46"/>
      <c r="I5" s="46"/>
      <c r="J5" s="48">
        <v>1000</v>
      </c>
      <c r="K5" s="46"/>
      <c r="L5" s="49">
        <f t="shared" ref="L5:L11" si="6">+(H5*$H$1/100)+(I5*$I$1/100)+(J5*$J$1/100)+(K5*$K$1/100)</f>
        <v>180</v>
      </c>
      <c r="M5" s="49">
        <f t="shared" ref="M5:M9" si="7">+IF(VALUE(LEFT(D5,2))=33,L5/2,0)</f>
        <v>90</v>
      </c>
      <c r="N5" s="49">
        <f t="shared" ref="N5:N9" si="8">+M5</f>
        <v>90</v>
      </c>
      <c r="O5" s="49">
        <f t="shared" ref="O5:O9" si="9">+IF(VALUE(LEFT(D5,2))=33,0,L5)</f>
        <v>0</v>
      </c>
      <c r="P5" s="49">
        <f t="shared" ref="P5:P9" si="10">SUM(G5:K5)+M5+N5+O5</f>
        <v>6180</v>
      </c>
      <c r="Q5" s="48">
        <f t="shared" ref="Q5:Q9" si="11">P5-F5</f>
        <v>0</v>
      </c>
      <c r="R5" s="50">
        <v>998311</v>
      </c>
    </row>
    <row r="6" spans="1:18">
      <c r="A6" s="42">
        <v>22022</v>
      </c>
      <c r="B6" s="41">
        <v>124</v>
      </c>
      <c r="C6" s="43">
        <v>44609</v>
      </c>
      <c r="D6" s="56" t="s">
        <v>79</v>
      </c>
      <c r="E6" s="53" t="s">
        <v>80</v>
      </c>
      <c r="F6" s="7">
        <v>1180</v>
      </c>
      <c r="G6" s="7">
        <v>0</v>
      </c>
      <c r="H6" s="41"/>
      <c r="I6" s="41"/>
      <c r="J6" s="7">
        <v>1000</v>
      </c>
      <c r="K6" s="41"/>
      <c r="L6" s="8">
        <f t="shared" si="6"/>
        <v>180</v>
      </c>
      <c r="M6" s="8">
        <f t="shared" si="7"/>
        <v>90</v>
      </c>
      <c r="N6" s="8">
        <f t="shared" si="8"/>
        <v>90</v>
      </c>
      <c r="O6" s="8">
        <f t="shared" si="9"/>
        <v>0</v>
      </c>
      <c r="P6" s="8">
        <f t="shared" si="10"/>
        <v>1180</v>
      </c>
      <c r="Q6" s="1">
        <f t="shared" si="11"/>
        <v>0</v>
      </c>
      <c r="R6" s="38">
        <v>998311</v>
      </c>
    </row>
    <row r="7" spans="1:18">
      <c r="A7" s="45">
        <v>22022</v>
      </c>
      <c r="B7" s="46">
        <v>125</v>
      </c>
      <c r="C7" s="47">
        <v>44609</v>
      </c>
      <c r="D7" s="55" t="s">
        <v>81</v>
      </c>
      <c r="E7" s="52" t="s">
        <v>82</v>
      </c>
      <c r="F7" s="48">
        <v>23600</v>
      </c>
      <c r="G7" s="48">
        <v>0</v>
      </c>
      <c r="H7" s="46"/>
      <c r="I7" s="46"/>
      <c r="J7" s="48">
        <v>20000</v>
      </c>
      <c r="K7" s="46"/>
      <c r="L7" s="49">
        <f t="shared" si="6"/>
        <v>3600</v>
      </c>
      <c r="M7" s="49">
        <f t="shared" si="7"/>
        <v>1800</v>
      </c>
      <c r="N7" s="49">
        <f t="shared" si="8"/>
        <v>1800</v>
      </c>
      <c r="O7" s="49">
        <f t="shared" si="9"/>
        <v>0</v>
      </c>
      <c r="P7" s="49">
        <f t="shared" si="10"/>
        <v>23600</v>
      </c>
      <c r="Q7" s="48">
        <f t="shared" si="11"/>
        <v>0</v>
      </c>
      <c r="R7" s="50">
        <v>998311</v>
      </c>
    </row>
    <row r="8" spans="1:18">
      <c r="A8" s="45">
        <v>22022</v>
      </c>
      <c r="B8" s="46">
        <v>126</v>
      </c>
      <c r="C8" s="47">
        <v>44610</v>
      </c>
      <c r="D8" s="55" t="s">
        <v>47</v>
      </c>
      <c r="E8" s="52" t="s">
        <v>78</v>
      </c>
      <c r="F8" s="48">
        <v>7760</v>
      </c>
      <c r="G8" s="48">
        <v>5400</v>
      </c>
      <c r="H8" s="46"/>
      <c r="I8" s="46"/>
      <c r="J8" s="48">
        <v>2000</v>
      </c>
      <c r="K8" s="46"/>
      <c r="L8" s="49">
        <f t="shared" si="6"/>
        <v>360</v>
      </c>
      <c r="M8" s="49">
        <f t="shared" si="7"/>
        <v>180</v>
      </c>
      <c r="N8" s="49">
        <f t="shared" si="8"/>
        <v>180</v>
      </c>
      <c r="O8" s="49">
        <f t="shared" si="9"/>
        <v>0</v>
      </c>
      <c r="P8" s="49">
        <f t="shared" si="10"/>
        <v>7760</v>
      </c>
      <c r="Q8" s="48">
        <f t="shared" si="11"/>
        <v>0</v>
      </c>
      <c r="R8" s="50">
        <v>998311</v>
      </c>
    </row>
    <row r="9" spans="1:18">
      <c r="A9" s="45">
        <v>22022</v>
      </c>
      <c r="B9" s="46">
        <v>127</v>
      </c>
      <c r="C9" s="47">
        <v>44610</v>
      </c>
      <c r="D9" s="55" t="s">
        <v>83</v>
      </c>
      <c r="E9" s="52" t="s">
        <v>72</v>
      </c>
      <c r="F9" s="48">
        <v>21500</v>
      </c>
      <c r="G9" s="48">
        <v>21500</v>
      </c>
      <c r="H9" s="46"/>
      <c r="I9" s="46"/>
      <c r="J9" s="48">
        <v>0</v>
      </c>
      <c r="K9" s="46"/>
      <c r="L9" s="49">
        <f t="shared" si="6"/>
        <v>0</v>
      </c>
      <c r="M9" s="49">
        <f t="shared" si="7"/>
        <v>0</v>
      </c>
      <c r="N9" s="49">
        <f t="shared" si="8"/>
        <v>0</v>
      </c>
      <c r="O9" s="49">
        <f t="shared" si="9"/>
        <v>0</v>
      </c>
      <c r="P9" s="49">
        <f t="shared" si="10"/>
        <v>21500</v>
      </c>
      <c r="Q9" s="48">
        <f t="shared" si="11"/>
        <v>0</v>
      </c>
      <c r="R9" s="50">
        <v>998311</v>
      </c>
    </row>
    <row r="10" spans="1:18">
      <c r="A10" s="42">
        <v>22022</v>
      </c>
      <c r="B10" s="41">
        <v>128</v>
      </c>
      <c r="C10" s="51">
        <v>44610</v>
      </c>
      <c r="D10" s="56" t="s">
        <v>85</v>
      </c>
      <c r="E10" s="53" t="s">
        <v>84</v>
      </c>
      <c r="F10" s="7">
        <v>8260</v>
      </c>
      <c r="G10" s="7">
        <v>0</v>
      </c>
      <c r="H10" s="41"/>
      <c r="I10" s="41"/>
      <c r="J10" s="7">
        <v>7000</v>
      </c>
      <c r="K10" s="41"/>
      <c r="L10" s="8">
        <f t="shared" ref="L10:L11" si="12">+(H10*$H$1/100)+(I10*$I$1/100)+(J10*$J$1/100)+(K10*$K$1/100)</f>
        <v>1260</v>
      </c>
      <c r="M10" s="8">
        <f t="shared" ref="M10:M11" si="13">+IF(VALUE(LEFT(D10,2))=33,L10/2,0)</f>
        <v>630</v>
      </c>
      <c r="N10" s="8">
        <f t="shared" ref="N10:N11" si="14">+M10</f>
        <v>630</v>
      </c>
      <c r="O10" s="8">
        <f t="shared" ref="O10:O11" si="15">+IF(VALUE(LEFT(D10,2))=33,0,L10)</f>
        <v>0</v>
      </c>
      <c r="P10" s="8">
        <f t="shared" ref="P10:P11" si="16">SUM(G10:K10)+M10+N10+O10</f>
        <v>8260</v>
      </c>
      <c r="Q10" s="1">
        <f t="shared" ref="Q10:Q11" si="17">P10-F10</f>
        <v>0</v>
      </c>
      <c r="R10" s="38">
        <v>998311</v>
      </c>
    </row>
    <row r="11" spans="1:18">
      <c r="A11" s="42">
        <v>22022</v>
      </c>
      <c r="B11" s="41">
        <v>129</v>
      </c>
      <c r="C11" s="43">
        <v>44613</v>
      </c>
      <c r="D11" s="56" t="s">
        <v>65</v>
      </c>
      <c r="E11" s="53" t="s">
        <v>64</v>
      </c>
      <c r="F11" s="7">
        <v>23934</v>
      </c>
      <c r="G11" s="7">
        <v>12370</v>
      </c>
      <c r="H11" s="41"/>
      <c r="I11" s="41"/>
      <c r="J11" s="7">
        <v>9800</v>
      </c>
      <c r="K11" s="41"/>
      <c r="L11" s="8">
        <f t="shared" si="12"/>
        <v>1764</v>
      </c>
      <c r="M11" s="8">
        <f t="shared" si="13"/>
        <v>882</v>
      </c>
      <c r="N11" s="8">
        <f t="shared" si="14"/>
        <v>882</v>
      </c>
      <c r="O11" s="8">
        <f t="shared" si="15"/>
        <v>0</v>
      </c>
      <c r="P11" s="8">
        <f t="shared" si="16"/>
        <v>23934</v>
      </c>
      <c r="Q11" s="1">
        <f t="shared" si="17"/>
        <v>0</v>
      </c>
      <c r="R11" s="38">
        <v>998311</v>
      </c>
    </row>
    <row r="12" spans="1:18">
      <c r="A12" s="45">
        <v>22022</v>
      </c>
      <c r="B12" s="46">
        <v>130</v>
      </c>
      <c r="C12" s="47">
        <v>44613</v>
      </c>
      <c r="D12" s="55" t="s">
        <v>73</v>
      </c>
      <c r="E12" s="52" t="s">
        <v>86</v>
      </c>
      <c r="F12" s="48">
        <v>15340</v>
      </c>
      <c r="G12" s="48">
        <v>0</v>
      </c>
      <c r="H12" s="46"/>
      <c r="I12" s="46"/>
      <c r="J12" s="48">
        <v>13000</v>
      </c>
      <c r="K12" s="46"/>
      <c r="L12" s="49">
        <f t="shared" ref="L12" si="18">+(H12*$H$1/100)+(I12*$I$1/100)+(J12*$J$1/100)+(K12*$K$1/100)</f>
        <v>2340</v>
      </c>
      <c r="M12" s="49">
        <f t="shared" ref="M12" si="19">+IF(VALUE(LEFT(D12,2))=33,L12/2,0)</f>
        <v>1170</v>
      </c>
      <c r="N12" s="49">
        <f t="shared" ref="N12" si="20">+M12</f>
        <v>1170</v>
      </c>
      <c r="O12" s="49">
        <f t="shared" ref="O12" si="21">+IF(VALUE(LEFT(D12,2))=33,0,L12)</f>
        <v>0</v>
      </c>
      <c r="P12" s="49">
        <f t="shared" ref="P12" si="22">SUM(G12:K12)+M12+N12+O12</f>
        <v>15340</v>
      </c>
      <c r="Q12" s="48">
        <f t="shared" ref="Q12" si="23">P12-F12</f>
        <v>0</v>
      </c>
      <c r="R12" s="50">
        <v>998311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O2" sqref="O2:O16"/>
    </sheetView>
  </sheetViews>
  <sheetFormatPr defaultRowHeight="15"/>
  <cols>
    <col min="1" max="1" width="16.28515625" bestFit="1" customWidth="1"/>
    <col min="2" max="2" width="13.140625" bestFit="1" customWidth="1"/>
    <col min="3" max="3" width="64.42578125" bestFit="1" customWidth="1"/>
    <col min="4" max="4" width="9" bestFit="1" customWidth="1"/>
    <col min="5" max="5" width="10.85546875" bestFit="1" customWidth="1"/>
    <col min="6" max="6" width="16.28515625" bestFit="1" customWidth="1"/>
    <col min="7" max="7" width="11.7109375" bestFit="1" customWidth="1"/>
    <col min="8" max="8" width="12.42578125" bestFit="1" customWidth="1"/>
    <col min="9" max="9" width="12" bestFit="1" customWidth="1"/>
    <col min="10" max="10" width="10.28515625" style="2" bestFit="1" customWidth="1"/>
    <col min="11" max="11" width="35.5703125" bestFit="1" customWidth="1"/>
    <col min="12" max="12" width="9.140625" bestFit="1" customWidth="1"/>
    <col min="13" max="13" width="9.140625" style="2"/>
  </cols>
  <sheetData>
    <row r="1" spans="1:15">
      <c r="A1" s="32" t="s">
        <v>52</v>
      </c>
      <c r="B1" s="31" t="s">
        <v>51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2" t="s">
        <v>58</v>
      </c>
      <c r="I1" s="32" t="s">
        <v>59</v>
      </c>
      <c r="J1" s="32" t="s">
        <v>60</v>
      </c>
      <c r="K1" s="32" t="s">
        <v>61</v>
      </c>
      <c r="L1" s="2"/>
    </row>
    <row r="2" spans="1:15">
      <c r="A2" s="34">
        <v>70</v>
      </c>
      <c r="B2" s="33">
        <v>44470</v>
      </c>
      <c r="C2" s="35" t="s">
        <v>18</v>
      </c>
      <c r="D2" s="36">
        <v>1</v>
      </c>
      <c r="E2" s="37">
        <v>17000</v>
      </c>
      <c r="F2" s="37">
        <v>17000</v>
      </c>
      <c r="G2" s="37">
        <v>0</v>
      </c>
      <c r="H2" s="37">
        <v>1530</v>
      </c>
      <c r="I2" s="37">
        <v>1530</v>
      </c>
      <c r="J2" s="34">
        <v>998311</v>
      </c>
      <c r="K2" s="36" t="s">
        <v>22</v>
      </c>
      <c r="L2" s="9">
        <f>F2+H2+I2</f>
        <v>20060</v>
      </c>
      <c r="M2" s="9">
        <v>20060</v>
      </c>
      <c r="O2" s="9">
        <f>H2+I2</f>
        <v>3060</v>
      </c>
    </row>
    <row r="3" spans="1:15">
      <c r="A3" s="34">
        <v>71</v>
      </c>
      <c r="B3" s="33">
        <v>44470</v>
      </c>
      <c r="C3" s="35" t="s">
        <v>13</v>
      </c>
      <c r="D3" s="36">
        <v>1</v>
      </c>
      <c r="E3" s="37">
        <v>60000</v>
      </c>
      <c r="F3" s="37">
        <v>60000</v>
      </c>
      <c r="G3" s="37">
        <v>0</v>
      </c>
      <c r="H3" s="37">
        <v>5400</v>
      </c>
      <c r="I3" s="37">
        <v>5400</v>
      </c>
      <c r="J3" s="34">
        <v>998311</v>
      </c>
      <c r="K3" s="36" t="s">
        <v>14</v>
      </c>
      <c r="L3" s="9">
        <f t="shared" ref="L3:L17" si="0">F3+H3+I3</f>
        <v>70800</v>
      </c>
      <c r="M3" s="9">
        <v>70800</v>
      </c>
      <c r="O3" s="9">
        <f t="shared" ref="O3:O6" si="1">H3+I3</f>
        <v>10800</v>
      </c>
    </row>
    <row r="4" spans="1:15">
      <c r="A4" s="34">
        <v>72</v>
      </c>
      <c r="B4" s="33">
        <v>44470</v>
      </c>
      <c r="C4" s="36" t="s">
        <v>19</v>
      </c>
      <c r="D4" s="36">
        <v>1</v>
      </c>
      <c r="E4" s="37">
        <v>30000</v>
      </c>
      <c r="F4" s="37">
        <v>30000</v>
      </c>
      <c r="G4" s="37">
        <v>0</v>
      </c>
      <c r="H4" s="37">
        <v>2700</v>
      </c>
      <c r="I4" s="37">
        <v>2700</v>
      </c>
      <c r="J4" s="34">
        <v>998311</v>
      </c>
      <c r="K4" s="36" t="s">
        <v>15</v>
      </c>
      <c r="L4" s="9">
        <f t="shared" si="0"/>
        <v>35400</v>
      </c>
      <c r="M4" s="9">
        <v>35400</v>
      </c>
      <c r="O4" s="9">
        <f t="shared" si="1"/>
        <v>5400</v>
      </c>
    </row>
    <row r="5" spans="1:15">
      <c r="A5" s="34">
        <v>73</v>
      </c>
      <c r="B5" s="33">
        <v>44474</v>
      </c>
      <c r="C5" s="36" t="s">
        <v>20</v>
      </c>
      <c r="D5" s="36">
        <v>1</v>
      </c>
      <c r="E5" s="37">
        <v>20000</v>
      </c>
      <c r="F5" s="37">
        <v>20000</v>
      </c>
      <c r="G5" s="37">
        <v>0</v>
      </c>
      <c r="H5" s="37">
        <v>1800</v>
      </c>
      <c r="I5" s="37">
        <v>1800</v>
      </c>
      <c r="J5" s="34">
        <v>998311</v>
      </c>
      <c r="K5" s="36" t="s">
        <v>23</v>
      </c>
      <c r="L5" s="9">
        <f t="shared" si="0"/>
        <v>23600</v>
      </c>
      <c r="M5" s="9">
        <v>23600</v>
      </c>
      <c r="O5" s="9">
        <f t="shared" si="1"/>
        <v>3600</v>
      </c>
    </row>
    <row r="6" spans="1:15">
      <c r="A6" s="34">
        <v>75</v>
      </c>
      <c r="B6" s="33">
        <v>44474</v>
      </c>
      <c r="C6" s="36" t="s">
        <v>21</v>
      </c>
      <c r="D6" s="36">
        <v>1</v>
      </c>
      <c r="E6" s="37">
        <v>3000</v>
      </c>
      <c r="F6" s="37">
        <v>3000</v>
      </c>
      <c r="G6" s="37">
        <v>0</v>
      </c>
      <c r="H6" s="37">
        <v>0</v>
      </c>
      <c r="I6" s="37">
        <v>0</v>
      </c>
      <c r="J6" s="34">
        <v>998311</v>
      </c>
      <c r="K6" s="36" t="s">
        <v>24</v>
      </c>
      <c r="L6" s="9">
        <f t="shared" si="0"/>
        <v>3000</v>
      </c>
      <c r="M6" s="9">
        <v>3000</v>
      </c>
      <c r="O6" s="9">
        <f t="shared" si="1"/>
        <v>0</v>
      </c>
    </row>
    <row r="7" spans="1:15">
      <c r="A7" s="34">
        <v>76</v>
      </c>
      <c r="B7" s="33">
        <v>44474</v>
      </c>
      <c r="C7" s="36" t="s">
        <v>34</v>
      </c>
      <c r="D7" s="36">
        <v>1</v>
      </c>
      <c r="E7" s="37">
        <v>2000</v>
      </c>
      <c r="F7" s="37">
        <v>2000</v>
      </c>
      <c r="G7" s="37">
        <v>0</v>
      </c>
      <c r="H7" s="37">
        <v>180</v>
      </c>
      <c r="I7" s="37">
        <v>180</v>
      </c>
      <c r="J7" s="34">
        <v>998311</v>
      </c>
      <c r="K7" s="36" t="s">
        <v>47</v>
      </c>
      <c r="L7" s="9">
        <f t="shared" si="0"/>
        <v>2360</v>
      </c>
      <c r="M7" s="9">
        <v>2360</v>
      </c>
      <c r="O7" s="9">
        <f>H7+I7</f>
        <v>360</v>
      </c>
    </row>
    <row r="8" spans="1:15">
      <c r="A8" s="34">
        <v>77</v>
      </c>
      <c r="B8" s="33">
        <v>44474</v>
      </c>
      <c r="C8" s="36" t="s">
        <v>20</v>
      </c>
      <c r="D8" s="36">
        <v>1</v>
      </c>
      <c r="E8" s="37">
        <v>5000</v>
      </c>
      <c r="F8" s="37">
        <v>8000</v>
      </c>
      <c r="G8" s="37">
        <v>0</v>
      </c>
      <c r="H8" s="37">
        <v>450</v>
      </c>
      <c r="I8" s="37">
        <v>450</v>
      </c>
      <c r="J8" s="34">
        <v>998311</v>
      </c>
      <c r="K8" s="36" t="s">
        <v>23</v>
      </c>
      <c r="L8" s="9">
        <f>E8+H8+I8</f>
        <v>5900</v>
      </c>
      <c r="M8" s="9">
        <f>L8+L9</f>
        <v>9440</v>
      </c>
      <c r="O8" s="9">
        <f>H8+I8+540</f>
        <v>1440</v>
      </c>
    </row>
    <row r="9" spans="1:15">
      <c r="A9" s="34">
        <v>77</v>
      </c>
      <c r="B9" s="33">
        <v>44474</v>
      </c>
      <c r="C9" s="36" t="s">
        <v>20</v>
      </c>
      <c r="D9" s="36">
        <v>1</v>
      </c>
      <c r="E9" s="37">
        <v>3000</v>
      </c>
      <c r="F9" s="37">
        <v>8000</v>
      </c>
      <c r="G9" s="37">
        <v>0</v>
      </c>
      <c r="H9" s="37">
        <v>270</v>
      </c>
      <c r="I9" s="37">
        <v>270</v>
      </c>
      <c r="J9" s="34">
        <v>998311</v>
      </c>
      <c r="K9" s="36" t="s">
        <v>23</v>
      </c>
      <c r="L9" s="9">
        <f>E9+H9+I9</f>
        <v>3540</v>
      </c>
      <c r="M9" s="9">
        <v>17700</v>
      </c>
      <c r="O9" s="9">
        <f t="shared" ref="O9:O16" si="2">H10+I10</f>
        <v>2700</v>
      </c>
    </row>
    <row r="10" spans="1:15">
      <c r="A10" s="34">
        <v>80</v>
      </c>
      <c r="B10" s="33">
        <v>44476</v>
      </c>
      <c r="C10" s="36" t="s">
        <v>62</v>
      </c>
      <c r="D10" s="36">
        <v>2</v>
      </c>
      <c r="E10" s="37">
        <v>7500</v>
      </c>
      <c r="F10" s="37">
        <v>15000</v>
      </c>
      <c r="G10" s="37">
        <v>0</v>
      </c>
      <c r="H10" s="37">
        <v>1350</v>
      </c>
      <c r="I10" s="37">
        <v>1350</v>
      </c>
      <c r="J10" s="34">
        <v>998311</v>
      </c>
      <c r="K10" s="36" t="s">
        <v>63</v>
      </c>
      <c r="L10" s="9">
        <f t="shared" si="0"/>
        <v>17700</v>
      </c>
      <c r="M10" s="9">
        <v>29500</v>
      </c>
      <c r="O10" s="9">
        <f t="shared" si="2"/>
        <v>4500</v>
      </c>
    </row>
    <row r="11" spans="1:15">
      <c r="A11" s="34">
        <v>81</v>
      </c>
      <c r="B11" s="33">
        <v>44494</v>
      </c>
      <c r="C11" s="36" t="s">
        <v>64</v>
      </c>
      <c r="D11" s="36">
        <v>1</v>
      </c>
      <c r="E11" s="37">
        <v>25000</v>
      </c>
      <c r="F11" s="37">
        <v>25000</v>
      </c>
      <c r="G11" s="37">
        <v>0</v>
      </c>
      <c r="H11" s="37">
        <v>2250</v>
      </c>
      <c r="I11" s="37">
        <v>2250</v>
      </c>
      <c r="J11" s="34">
        <v>998311</v>
      </c>
      <c r="K11" s="36" t="s">
        <v>65</v>
      </c>
      <c r="L11" s="9">
        <f t="shared" si="0"/>
        <v>29500</v>
      </c>
      <c r="M11" s="9">
        <v>17700</v>
      </c>
      <c r="O11" s="9">
        <f t="shared" si="2"/>
        <v>2700</v>
      </c>
    </row>
    <row r="12" spans="1:15">
      <c r="A12" s="34">
        <v>82</v>
      </c>
      <c r="B12" s="33">
        <v>44494</v>
      </c>
      <c r="C12" s="36" t="s">
        <v>66</v>
      </c>
      <c r="D12" s="36">
        <v>1</v>
      </c>
      <c r="E12" s="37">
        <v>15000</v>
      </c>
      <c r="F12" s="37">
        <v>15000</v>
      </c>
      <c r="G12" s="37">
        <v>0</v>
      </c>
      <c r="H12" s="37">
        <v>1350</v>
      </c>
      <c r="I12" s="37">
        <v>1350</v>
      </c>
      <c r="J12" s="34">
        <v>998311</v>
      </c>
      <c r="K12" s="36" t="s">
        <v>67</v>
      </c>
      <c r="L12" s="9">
        <f t="shared" si="0"/>
        <v>17700</v>
      </c>
      <c r="M12" s="9">
        <v>24780</v>
      </c>
      <c r="O12" s="9">
        <f t="shared" si="2"/>
        <v>3780</v>
      </c>
    </row>
    <row r="13" spans="1:15">
      <c r="A13" s="34">
        <v>83</v>
      </c>
      <c r="B13" s="33">
        <v>44495</v>
      </c>
      <c r="C13" s="36" t="s">
        <v>68</v>
      </c>
      <c r="D13" s="36">
        <v>3</v>
      </c>
      <c r="E13" s="37">
        <v>7000</v>
      </c>
      <c r="F13" s="37">
        <v>21000</v>
      </c>
      <c r="G13" s="37">
        <v>0</v>
      </c>
      <c r="H13" s="37">
        <v>1890</v>
      </c>
      <c r="I13" s="37">
        <v>1890</v>
      </c>
      <c r="J13" s="34">
        <v>998311</v>
      </c>
      <c r="K13" s="36" t="s">
        <v>69</v>
      </c>
      <c r="L13" s="9">
        <f t="shared" si="0"/>
        <v>24780</v>
      </c>
      <c r="M13" s="9">
        <v>11800</v>
      </c>
      <c r="O13" s="9">
        <f t="shared" si="2"/>
        <v>1800</v>
      </c>
    </row>
    <row r="14" spans="1:15">
      <c r="A14" s="34">
        <v>84</v>
      </c>
      <c r="B14" s="33">
        <v>44497</v>
      </c>
      <c r="C14" s="36" t="s">
        <v>18</v>
      </c>
      <c r="D14" s="36">
        <v>1</v>
      </c>
      <c r="E14" s="37">
        <v>10000</v>
      </c>
      <c r="F14" s="37">
        <v>10000</v>
      </c>
      <c r="G14" s="37">
        <v>0</v>
      </c>
      <c r="H14" s="37">
        <v>900</v>
      </c>
      <c r="I14" s="37">
        <v>900</v>
      </c>
      <c r="J14" s="34">
        <v>998311</v>
      </c>
      <c r="K14" s="36" t="s">
        <v>22</v>
      </c>
      <c r="L14" s="9">
        <f t="shared" si="0"/>
        <v>11800</v>
      </c>
      <c r="M14" s="9">
        <v>20060</v>
      </c>
      <c r="O14" s="9">
        <f t="shared" si="2"/>
        <v>3060</v>
      </c>
    </row>
    <row r="15" spans="1:15">
      <c r="A15" s="34">
        <v>85</v>
      </c>
      <c r="B15" s="33">
        <v>44500</v>
      </c>
      <c r="C15" s="36" t="s">
        <v>18</v>
      </c>
      <c r="D15" s="36">
        <v>1</v>
      </c>
      <c r="E15" s="37">
        <v>17000</v>
      </c>
      <c r="F15" s="37">
        <v>17000</v>
      </c>
      <c r="G15" s="37">
        <v>0</v>
      </c>
      <c r="H15" s="37">
        <v>1530</v>
      </c>
      <c r="I15" s="37">
        <v>1530</v>
      </c>
      <c r="J15" s="34">
        <v>998311</v>
      </c>
      <c r="K15" s="36" t="s">
        <v>22</v>
      </c>
      <c r="L15" s="9">
        <f t="shared" si="0"/>
        <v>20060</v>
      </c>
      <c r="M15" s="9">
        <v>70800</v>
      </c>
      <c r="O15" s="9">
        <f t="shared" si="2"/>
        <v>10800</v>
      </c>
    </row>
    <row r="16" spans="1:15">
      <c r="A16" s="34">
        <v>86</v>
      </c>
      <c r="B16" s="33">
        <v>44500</v>
      </c>
      <c r="C16" s="36" t="s">
        <v>13</v>
      </c>
      <c r="D16" s="36">
        <v>1</v>
      </c>
      <c r="E16" s="37">
        <v>60000</v>
      </c>
      <c r="F16" s="37">
        <v>60000</v>
      </c>
      <c r="G16" s="37">
        <v>0</v>
      </c>
      <c r="H16" s="37">
        <v>5400</v>
      </c>
      <c r="I16" s="37">
        <v>5400</v>
      </c>
      <c r="J16" s="34">
        <v>998311</v>
      </c>
      <c r="K16" s="36" t="s">
        <v>14</v>
      </c>
      <c r="L16" s="9">
        <f t="shared" si="0"/>
        <v>70800</v>
      </c>
      <c r="M16" s="9">
        <v>23600</v>
      </c>
      <c r="O16" s="9">
        <f t="shared" si="2"/>
        <v>3600</v>
      </c>
    </row>
    <row r="17" spans="1:13">
      <c r="A17" s="34">
        <v>87</v>
      </c>
      <c r="B17" s="33">
        <v>44500</v>
      </c>
      <c r="C17" s="36" t="s">
        <v>19</v>
      </c>
      <c r="D17" s="36">
        <v>1</v>
      </c>
      <c r="E17" s="37">
        <v>20000</v>
      </c>
      <c r="F17" s="37">
        <v>20000</v>
      </c>
      <c r="G17" s="37">
        <v>0</v>
      </c>
      <c r="H17" s="37">
        <v>1800</v>
      </c>
      <c r="I17" s="37">
        <v>1800</v>
      </c>
      <c r="J17" s="34">
        <v>998311</v>
      </c>
      <c r="K17" s="36" t="s">
        <v>15</v>
      </c>
      <c r="L17" s="9">
        <f t="shared" si="0"/>
        <v>23600</v>
      </c>
      <c r="M1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"/>
  <sheetViews>
    <sheetView topLeftCell="A7" workbookViewId="0"/>
  </sheetViews>
  <sheetFormatPr defaultColWidth="7" defaultRowHeight="15"/>
  <cols>
    <col min="1" max="1" width="8" style="22" bestFit="1" customWidth="1"/>
    <col min="2" max="2" width="6.5703125" style="22" bestFit="1" customWidth="1"/>
    <col min="3" max="3" width="14" style="22" customWidth="1"/>
    <col min="4" max="4" width="18.28515625" style="22" bestFit="1" customWidth="1"/>
    <col min="5" max="5" width="8" style="22" bestFit="1" customWidth="1"/>
    <col min="6" max="6" width="36.140625" style="30" bestFit="1" customWidth="1"/>
    <col min="7" max="7" width="14.85546875" style="22" bestFit="1" customWidth="1"/>
    <col min="8" max="12" width="13.42578125" style="22" bestFit="1" customWidth="1"/>
    <col min="13" max="13" width="10.5703125" style="22" bestFit="1" customWidth="1"/>
    <col min="14" max="14" width="9.5703125" style="22" bestFit="1" customWidth="1"/>
    <col min="15" max="15" width="9.5703125" style="22" customWidth="1"/>
    <col min="16" max="16" width="11.42578125" style="22" customWidth="1"/>
    <col min="17" max="17" width="12.85546875" style="22" bestFit="1" customWidth="1"/>
    <col min="18" max="18" width="9.5703125" style="22" bestFit="1" customWidth="1"/>
    <col min="19" max="16384" width="7" style="22"/>
  </cols>
  <sheetData>
    <row r="1" spans="1:19" s="10" customFormat="1">
      <c r="F1" s="11"/>
      <c r="H1" s="10">
        <v>0</v>
      </c>
      <c r="I1" s="10">
        <v>5</v>
      </c>
      <c r="J1" s="10">
        <v>12</v>
      </c>
      <c r="K1" s="10">
        <v>18</v>
      </c>
      <c r="L1" s="10">
        <v>28</v>
      </c>
    </row>
    <row r="2" spans="1:19" s="14" customFormat="1">
      <c r="A2" s="12" t="s">
        <v>12</v>
      </c>
      <c r="B2" s="12" t="s">
        <v>0</v>
      </c>
      <c r="C2" s="12" t="s">
        <v>1</v>
      </c>
      <c r="D2" s="12" t="s">
        <v>2</v>
      </c>
      <c r="E2" s="12" t="s">
        <v>36</v>
      </c>
      <c r="F2" s="13" t="s">
        <v>10</v>
      </c>
      <c r="G2" s="12" t="s">
        <v>3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5</v>
      </c>
      <c r="N2" s="12" t="s">
        <v>6</v>
      </c>
      <c r="O2" s="12" t="s">
        <v>7</v>
      </c>
      <c r="P2" s="12" t="s">
        <v>8</v>
      </c>
      <c r="Q2" s="12" t="s">
        <v>9</v>
      </c>
      <c r="R2" s="12" t="s">
        <v>11</v>
      </c>
      <c r="S2" s="14" t="s">
        <v>37</v>
      </c>
    </row>
    <row r="3" spans="1:19">
      <c r="A3" s="15" t="s">
        <v>38</v>
      </c>
      <c r="B3" s="16">
        <v>29</v>
      </c>
      <c r="C3" s="17">
        <v>44378</v>
      </c>
      <c r="D3" s="15" t="s">
        <v>22</v>
      </c>
      <c r="E3" s="15">
        <v>998311</v>
      </c>
      <c r="F3" s="18" t="s">
        <v>18</v>
      </c>
      <c r="G3" s="7">
        <f>K3+N3+O3</f>
        <v>20060</v>
      </c>
      <c r="H3" s="7"/>
      <c r="I3" s="7"/>
      <c r="J3" s="7"/>
      <c r="K3" s="7">
        <v>17000</v>
      </c>
      <c r="L3" s="19"/>
      <c r="M3" s="20">
        <f t="shared" ref="M3:M20" si="0">+(I3*$I$1/100)+(J3*$J$1/100)+(K3*$K$1/100)+(L3*$L$1/100)</f>
        <v>3060</v>
      </c>
      <c r="N3" s="20">
        <f>+IF(VALUE(LEFT(D3,2))=33,M3/2,0)</f>
        <v>1530</v>
      </c>
      <c r="O3" s="20">
        <f t="shared" ref="O3:O20" si="1">+N3</f>
        <v>1530</v>
      </c>
      <c r="P3" s="21">
        <f t="shared" ref="P3:P20" si="2">+IF(VALUE(LEFT(D3,2))=33,0,M3)</f>
        <v>0</v>
      </c>
      <c r="Q3" s="20">
        <f t="shared" ref="Q3:Q20" si="3">SUM(H3:L3)+N3+O3+P3</f>
        <v>20060</v>
      </c>
      <c r="R3" s="21">
        <f t="shared" ref="R3:R20" si="4">G3-Q3</f>
        <v>0</v>
      </c>
    </row>
    <row r="4" spans="1:19" ht="14.25" customHeight="1">
      <c r="A4" s="15" t="s">
        <v>38</v>
      </c>
      <c r="B4" s="19">
        <v>30</v>
      </c>
      <c r="C4" s="17">
        <v>44378</v>
      </c>
      <c r="D4" s="15" t="s">
        <v>14</v>
      </c>
      <c r="E4" s="15">
        <v>998311</v>
      </c>
      <c r="F4" s="18" t="s">
        <v>13</v>
      </c>
      <c r="G4" s="7">
        <f t="shared" ref="G4:G15" si="5">K4+N4+O4</f>
        <v>70800</v>
      </c>
      <c r="H4" s="7"/>
      <c r="I4" s="7"/>
      <c r="J4" s="7"/>
      <c r="K4" s="7">
        <v>60000</v>
      </c>
      <c r="L4" s="19"/>
      <c r="M4" s="20">
        <f t="shared" si="0"/>
        <v>10800</v>
      </c>
      <c r="N4" s="20">
        <f t="shared" ref="N4:N20" si="6">+IF(VALUE(LEFT(D4,2))=33,M4/2,0)</f>
        <v>5400</v>
      </c>
      <c r="O4" s="20">
        <f t="shared" si="1"/>
        <v>5400</v>
      </c>
      <c r="P4" s="21">
        <f t="shared" si="2"/>
        <v>0</v>
      </c>
      <c r="Q4" s="20">
        <f t="shared" si="3"/>
        <v>70800</v>
      </c>
      <c r="R4" s="21">
        <f t="shared" si="4"/>
        <v>0</v>
      </c>
    </row>
    <row r="5" spans="1:19">
      <c r="A5" s="15" t="s">
        <v>38</v>
      </c>
      <c r="B5" s="19">
        <v>31</v>
      </c>
      <c r="C5" s="17">
        <v>44378</v>
      </c>
      <c r="D5" s="23" t="s">
        <v>15</v>
      </c>
      <c r="E5" s="15">
        <v>998311</v>
      </c>
      <c r="F5" s="15" t="s">
        <v>19</v>
      </c>
      <c r="G5" s="7">
        <f t="shared" si="5"/>
        <v>35400</v>
      </c>
      <c r="H5" s="7"/>
      <c r="I5" s="7"/>
      <c r="J5" s="7"/>
      <c r="K5" s="7">
        <v>30000</v>
      </c>
      <c r="L5" s="19"/>
      <c r="M5" s="20">
        <f t="shared" si="0"/>
        <v>5400</v>
      </c>
      <c r="N5" s="20">
        <f t="shared" si="6"/>
        <v>2700</v>
      </c>
      <c r="O5" s="20">
        <f t="shared" si="1"/>
        <v>2700</v>
      </c>
      <c r="P5" s="21">
        <f t="shared" si="2"/>
        <v>0</v>
      </c>
      <c r="Q5" s="20">
        <f t="shared" si="3"/>
        <v>35400</v>
      </c>
      <c r="R5" s="21">
        <f t="shared" si="4"/>
        <v>0</v>
      </c>
    </row>
    <row r="6" spans="1:19">
      <c r="A6" s="15" t="s">
        <v>38</v>
      </c>
      <c r="B6" s="19">
        <v>33</v>
      </c>
      <c r="C6" s="17">
        <v>44390</v>
      </c>
      <c r="D6" s="15" t="s">
        <v>23</v>
      </c>
      <c r="E6" s="15">
        <v>998311</v>
      </c>
      <c r="F6" s="18" t="s">
        <v>20</v>
      </c>
      <c r="G6" s="24">
        <f t="shared" si="5"/>
        <v>8260</v>
      </c>
      <c r="H6" s="7"/>
      <c r="I6" s="7"/>
      <c r="J6" s="7"/>
      <c r="K6" s="7">
        <f>5000+2000</f>
        <v>7000</v>
      </c>
      <c r="L6" s="19"/>
      <c r="M6" s="20">
        <f t="shared" si="0"/>
        <v>1260</v>
      </c>
      <c r="N6" s="20">
        <f t="shared" si="6"/>
        <v>630</v>
      </c>
      <c r="O6" s="20">
        <f t="shared" si="1"/>
        <v>630</v>
      </c>
      <c r="P6" s="21">
        <f t="shared" si="2"/>
        <v>0</v>
      </c>
      <c r="Q6" s="20">
        <f t="shared" si="3"/>
        <v>8260</v>
      </c>
      <c r="R6" s="21">
        <f t="shared" si="4"/>
        <v>0</v>
      </c>
    </row>
    <row r="7" spans="1:19">
      <c r="A7" s="15" t="s">
        <v>38</v>
      </c>
      <c r="B7" s="19">
        <v>34</v>
      </c>
      <c r="C7" s="17">
        <v>44390</v>
      </c>
      <c r="D7" s="15" t="s">
        <v>39</v>
      </c>
      <c r="E7" s="15">
        <v>998311</v>
      </c>
      <c r="F7" s="18" t="s">
        <v>25</v>
      </c>
      <c r="G7" s="24">
        <f t="shared" si="5"/>
        <v>1180</v>
      </c>
      <c r="H7" s="7"/>
      <c r="I7" s="7"/>
      <c r="J7" s="7"/>
      <c r="K7" s="7">
        <v>1000</v>
      </c>
      <c r="L7" s="19"/>
      <c r="M7" s="20">
        <f t="shared" si="0"/>
        <v>180</v>
      </c>
      <c r="N7" s="20">
        <f t="shared" si="6"/>
        <v>90</v>
      </c>
      <c r="O7" s="20">
        <f t="shared" si="1"/>
        <v>90</v>
      </c>
      <c r="P7" s="21">
        <f t="shared" si="2"/>
        <v>0</v>
      </c>
      <c r="Q7" s="20">
        <f t="shared" si="3"/>
        <v>1180</v>
      </c>
      <c r="R7" s="21">
        <f t="shared" si="4"/>
        <v>0</v>
      </c>
    </row>
    <row r="8" spans="1:19">
      <c r="A8" s="15" t="s">
        <v>38</v>
      </c>
      <c r="B8" s="19">
        <v>35</v>
      </c>
      <c r="C8" s="17">
        <v>44390</v>
      </c>
      <c r="D8" s="15" t="s">
        <v>40</v>
      </c>
      <c r="E8" s="15">
        <v>998311</v>
      </c>
      <c r="F8" s="18" t="s">
        <v>26</v>
      </c>
      <c r="G8" s="24">
        <f t="shared" si="5"/>
        <v>1770</v>
      </c>
      <c r="H8" s="7"/>
      <c r="I8" s="7"/>
      <c r="J8" s="7"/>
      <c r="K8" s="7">
        <v>1500</v>
      </c>
      <c r="L8" s="19"/>
      <c r="M8" s="20">
        <f t="shared" si="0"/>
        <v>270</v>
      </c>
      <c r="N8" s="20">
        <f t="shared" si="6"/>
        <v>135</v>
      </c>
      <c r="O8" s="20">
        <f t="shared" si="1"/>
        <v>135</v>
      </c>
      <c r="P8" s="21">
        <f t="shared" si="2"/>
        <v>0</v>
      </c>
      <c r="Q8" s="20">
        <f t="shared" si="3"/>
        <v>1770</v>
      </c>
      <c r="R8" s="21">
        <f t="shared" si="4"/>
        <v>0</v>
      </c>
    </row>
    <row r="9" spans="1:19">
      <c r="A9" s="15" t="s">
        <v>38</v>
      </c>
      <c r="B9" s="19">
        <v>36</v>
      </c>
      <c r="C9" s="17">
        <v>44390</v>
      </c>
      <c r="D9" s="15" t="s">
        <v>41</v>
      </c>
      <c r="E9" s="15">
        <v>998311</v>
      </c>
      <c r="F9" s="18" t="s">
        <v>27</v>
      </c>
      <c r="G9" s="24">
        <f t="shared" si="5"/>
        <v>1770</v>
      </c>
      <c r="H9" s="7"/>
      <c r="I9" s="7"/>
      <c r="J9" s="7"/>
      <c r="K9" s="7">
        <v>1500</v>
      </c>
      <c r="L9" s="19"/>
      <c r="M9" s="20">
        <f t="shared" si="0"/>
        <v>270</v>
      </c>
      <c r="N9" s="20">
        <f t="shared" si="6"/>
        <v>135</v>
      </c>
      <c r="O9" s="20">
        <f t="shared" si="1"/>
        <v>135</v>
      </c>
      <c r="P9" s="21">
        <f t="shared" si="2"/>
        <v>0</v>
      </c>
      <c r="Q9" s="20">
        <f t="shared" si="3"/>
        <v>1770</v>
      </c>
      <c r="R9" s="21">
        <f t="shared" si="4"/>
        <v>0</v>
      </c>
    </row>
    <row r="10" spans="1:19">
      <c r="A10" s="15" t="s">
        <v>38</v>
      </c>
      <c r="B10" s="19">
        <v>37</v>
      </c>
      <c r="C10" s="17">
        <v>44390</v>
      </c>
      <c r="D10" s="15" t="s">
        <v>42</v>
      </c>
      <c r="E10" s="15">
        <v>998311</v>
      </c>
      <c r="F10" s="18" t="s">
        <v>28</v>
      </c>
      <c r="G10" s="24">
        <f t="shared" si="5"/>
        <v>1770</v>
      </c>
      <c r="H10" s="7"/>
      <c r="I10" s="7"/>
      <c r="J10" s="7"/>
      <c r="K10" s="7">
        <v>1500</v>
      </c>
      <c r="L10" s="19"/>
      <c r="M10" s="20">
        <f t="shared" si="0"/>
        <v>270</v>
      </c>
      <c r="N10" s="20">
        <f t="shared" si="6"/>
        <v>135</v>
      </c>
      <c r="O10" s="20">
        <f t="shared" si="1"/>
        <v>135</v>
      </c>
      <c r="P10" s="21">
        <f t="shared" si="2"/>
        <v>0</v>
      </c>
      <c r="Q10" s="20">
        <f t="shared" si="3"/>
        <v>1770</v>
      </c>
      <c r="R10" s="21">
        <f t="shared" si="4"/>
        <v>0</v>
      </c>
    </row>
    <row r="11" spans="1:19">
      <c r="A11" s="15" t="s">
        <v>38</v>
      </c>
      <c r="B11" s="19">
        <v>38</v>
      </c>
      <c r="C11" s="17">
        <v>44390</v>
      </c>
      <c r="D11" s="15" t="s">
        <v>17</v>
      </c>
      <c r="E11" s="15">
        <v>998311</v>
      </c>
      <c r="F11" s="18" t="s">
        <v>29</v>
      </c>
      <c r="G11" s="24">
        <f t="shared" si="5"/>
        <v>590</v>
      </c>
      <c r="H11" s="7"/>
      <c r="I11" s="7"/>
      <c r="J11" s="7"/>
      <c r="K11" s="7">
        <v>500</v>
      </c>
      <c r="L11" s="19"/>
      <c r="M11" s="20">
        <f t="shared" si="0"/>
        <v>90</v>
      </c>
      <c r="N11" s="20">
        <f t="shared" si="6"/>
        <v>45</v>
      </c>
      <c r="O11" s="20">
        <f t="shared" si="1"/>
        <v>45</v>
      </c>
      <c r="P11" s="21">
        <f t="shared" si="2"/>
        <v>0</v>
      </c>
      <c r="Q11" s="20">
        <f t="shared" si="3"/>
        <v>590</v>
      </c>
      <c r="R11" s="21">
        <f t="shared" si="4"/>
        <v>0</v>
      </c>
    </row>
    <row r="12" spans="1:19">
      <c r="A12" s="15" t="s">
        <v>38</v>
      </c>
      <c r="B12" s="19">
        <v>39</v>
      </c>
      <c r="C12" s="17">
        <v>44390</v>
      </c>
      <c r="D12" s="15" t="s">
        <v>43</v>
      </c>
      <c r="E12" s="15">
        <v>998311</v>
      </c>
      <c r="F12" s="18" t="s">
        <v>30</v>
      </c>
      <c r="G12" s="24">
        <f t="shared" si="5"/>
        <v>590</v>
      </c>
      <c r="H12" s="7"/>
      <c r="I12" s="7"/>
      <c r="J12" s="7"/>
      <c r="K12" s="7">
        <v>500</v>
      </c>
      <c r="L12" s="19"/>
      <c r="M12" s="20">
        <f t="shared" si="0"/>
        <v>90</v>
      </c>
      <c r="N12" s="20">
        <f t="shared" si="6"/>
        <v>45</v>
      </c>
      <c r="O12" s="20">
        <f t="shared" si="1"/>
        <v>45</v>
      </c>
      <c r="P12" s="21">
        <f t="shared" si="2"/>
        <v>0</v>
      </c>
      <c r="Q12" s="20">
        <f t="shared" si="3"/>
        <v>590</v>
      </c>
      <c r="R12" s="21">
        <f t="shared" si="4"/>
        <v>0</v>
      </c>
    </row>
    <row r="13" spans="1:19">
      <c r="A13" s="15" t="s">
        <v>38</v>
      </c>
      <c r="B13" s="19">
        <v>40</v>
      </c>
      <c r="C13" s="17">
        <v>44390</v>
      </c>
      <c r="D13" s="15" t="s">
        <v>44</v>
      </c>
      <c r="E13" s="15">
        <v>998311</v>
      </c>
      <c r="F13" s="18" t="s">
        <v>31</v>
      </c>
      <c r="G13" s="24">
        <f t="shared" si="5"/>
        <v>590</v>
      </c>
      <c r="H13" s="7"/>
      <c r="I13" s="7"/>
      <c r="J13" s="7"/>
      <c r="K13" s="7">
        <v>500</v>
      </c>
      <c r="L13" s="19"/>
      <c r="M13" s="20">
        <f t="shared" si="0"/>
        <v>90</v>
      </c>
      <c r="N13" s="20">
        <f t="shared" si="6"/>
        <v>45</v>
      </c>
      <c r="O13" s="20">
        <f t="shared" si="1"/>
        <v>45</v>
      </c>
      <c r="P13" s="21">
        <f t="shared" si="2"/>
        <v>0</v>
      </c>
      <c r="Q13" s="20">
        <f t="shared" si="3"/>
        <v>590</v>
      </c>
      <c r="R13" s="21">
        <f t="shared" si="4"/>
        <v>0</v>
      </c>
    </row>
    <row r="14" spans="1:19" ht="30">
      <c r="A14" s="15" t="s">
        <v>38</v>
      </c>
      <c r="B14" s="19">
        <v>42</v>
      </c>
      <c r="C14" s="17">
        <v>44390</v>
      </c>
      <c r="D14" s="15" t="s">
        <v>45</v>
      </c>
      <c r="E14" s="15">
        <v>998311</v>
      </c>
      <c r="F14" s="18" t="s">
        <v>32</v>
      </c>
      <c r="G14" s="24">
        <f t="shared" si="5"/>
        <v>590</v>
      </c>
      <c r="H14" s="7"/>
      <c r="I14" s="7"/>
      <c r="J14" s="7"/>
      <c r="K14" s="7">
        <v>500</v>
      </c>
      <c r="L14" s="19"/>
      <c r="M14" s="20">
        <f t="shared" si="0"/>
        <v>90</v>
      </c>
      <c r="N14" s="20">
        <f t="shared" si="6"/>
        <v>45</v>
      </c>
      <c r="O14" s="20">
        <f t="shared" si="1"/>
        <v>45</v>
      </c>
      <c r="P14" s="21">
        <f t="shared" si="2"/>
        <v>0</v>
      </c>
      <c r="Q14" s="20">
        <f t="shared" si="3"/>
        <v>590</v>
      </c>
      <c r="R14" s="21">
        <f t="shared" si="4"/>
        <v>0</v>
      </c>
    </row>
    <row r="15" spans="1:19">
      <c r="A15" s="15" t="s">
        <v>38</v>
      </c>
      <c r="B15" s="19">
        <v>46</v>
      </c>
      <c r="C15" s="17">
        <v>44390</v>
      </c>
      <c r="D15" s="15" t="s">
        <v>39</v>
      </c>
      <c r="E15" s="15">
        <v>998311</v>
      </c>
      <c r="F15" s="18" t="s">
        <v>25</v>
      </c>
      <c r="G15" s="24">
        <f t="shared" si="5"/>
        <v>1770</v>
      </c>
      <c r="H15" s="7"/>
      <c r="I15" s="7"/>
      <c r="J15" s="7"/>
      <c r="K15" s="7">
        <v>1500</v>
      </c>
      <c r="L15" s="19"/>
      <c r="M15" s="20">
        <f t="shared" si="0"/>
        <v>270</v>
      </c>
      <c r="N15" s="20">
        <f t="shared" si="6"/>
        <v>135</v>
      </c>
      <c r="O15" s="20">
        <f t="shared" si="1"/>
        <v>135</v>
      </c>
      <c r="P15" s="21">
        <f t="shared" si="2"/>
        <v>0</v>
      </c>
      <c r="Q15" s="20">
        <f t="shared" si="3"/>
        <v>1770</v>
      </c>
      <c r="R15" s="21">
        <f t="shared" si="4"/>
        <v>0</v>
      </c>
    </row>
    <row r="16" spans="1:19">
      <c r="A16" s="15" t="s">
        <v>38</v>
      </c>
      <c r="B16" s="19">
        <v>52</v>
      </c>
      <c r="C16" s="25">
        <v>44400</v>
      </c>
      <c r="D16" s="19" t="s">
        <v>46</v>
      </c>
      <c r="E16" s="19">
        <v>998311</v>
      </c>
      <c r="F16" s="26" t="s">
        <v>33</v>
      </c>
      <c r="G16" s="24">
        <f t="shared" ref="G16:G20" si="7">K16+N16+O16+P16</f>
        <v>2360</v>
      </c>
      <c r="H16" s="19"/>
      <c r="I16" s="19"/>
      <c r="J16" s="19"/>
      <c r="K16" s="7">
        <v>2000</v>
      </c>
      <c r="L16" s="19"/>
      <c r="M16" s="20">
        <f t="shared" si="0"/>
        <v>360</v>
      </c>
      <c r="N16" s="20">
        <f t="shared" si="6"/>
        <v>0</v>
      </c>
      <c r="O16" s="20">
        <f t="shared" si="1"/>
        <v>0</v>
      </c>
      <c r="P16" s="21">
        <f t="shared" si="2"/>
        <v>360</v>
      </c>
      <c r="Q16" s="20">
        <f t="shared" si="3"/>
        <v>2360</v>
      </c>
      <c r="R16" s="21">
        <f t="shared" si="4"/>
        <v>0</v>
      </c>
    </row>
    <row r="17" spans="1:18" ht="30">
      <c r="A17" s="15" t="s">
        <v>38</v>
      </c>
      <c r="B17" s="19">
        <v>53</v>
      </c>
      <c r="C17" s="25">
        <v>44400</v>
      </c>
      <c r="D17" s="19" t="s">
        <v>47</v>
      </c>
      <c r="E17" s="19">
        <v>998311</v>
      </c>
      <c r="F17" s="26" t="s">
        <v>34</v>
      </c>
      <c r="G17" s="24">
        <f t="shared" si="7"/>
        <v>1770</v>
      </c>
      <c r="H17" s="19"/>
      <c r="I17" s="19"/>
      <c r="J17" s="19"/>
      <c r="K17" s="7">
        <v>1500</v>
      </c>
      <c r="L17" s="19"/>
      <c r="M17" s="20">
        <f t="shared" si="0"/>
        <v>270</v>
      </c>
      <c r="N17" s="20">
        <f t="shared" si="6"/>
        <v>135</v>
      </c>
      <c r="O17" s="20">
        <f t="shared" si="1"/>
        <v>135</v>
      </c>
      <c r="P17" s="21">
        <f t="shared" si="2"/>
        <v>0</v>
      </c>
      <c r="Q17" s="20">
        <f t="shared" si="3"/>
        <v>1770</v>
      </c>
      <c r="R17" s="21">
        <f t="shared" si="4"/>
        <v>0</v>
      </c>
    </row>
    <row r="18" spans="1:18">
      <c r="A18" s="15" t="s">
        <v>38</v>
      </c>
      <c r="B18" s="19">
        <v>51</v>
      </c>
      <c r="C18" s="25">
        <v>44400</v>
      </c>
      <c r="D18" s="19" t="s">
        <v>48</v>
      </c>
      <c r="E18" s="19">
        <v>998311</v>
      </c>
      <c r="F18" s="26" t="s">
        <v>35</v>
      </c>
      <c r="G18" s="24">
        <f t="shared" si="7"/>
        <v>1770</v>
      </c>
      <c r="H18" s="19"/>
      <c r="I18" s="19"/>
      <c r="J18" s="19"/>
      <c r="K18" s="7">
        <v>1500</v>
      </c>
      <c r="L18" s="19"/>
      <c r="M18" s="20">
        <f t="shared" si="0"/>
        <v>270</v>
      </c>
      <c r="N18" s="20">
        <f t="shared" si="6"/>
        <v>135</v>
      </c>
      <c r="O18" s="20">
        <f t="shared" si="1"/>
        <v>135</v>
      </c>
      <c r="P18" s="21">
        <f t="shared" si="2"/>
        <v>0</v>
      </c>
      <c r="Q18" s="20">
        <f t="shared" si="3"/>
        <v>1770</v>
      </c>
      <c r="R18" s="21">
        <f t="shared" si="4"/>
        <v>0</v>
      </c>
    </row>
    <row r="19" spans="1:18">
      <c r="A19" s="15" t="s">
        <v>38</v>
      </c>
      <c r="B19" s="19">
        <v>54</v>
      </c>
      <c r="C19" s="25">
        <v>44407</v>
      </c>
      <c r="D19" s="19" t="s">
        <v>49</v>
      </c>
      <c r="E19" s="19">
        <v>998311</v>
      </c>
      <c r="F19" s="26" t="s">
        <v>50</v>
      </c>
      <c r="G19" s="7">
        <f t="shared" si="7"/>
        <v>8850</v>
      </c>
      <c r="H19" s="19"/>
      <c r="I19" s="19"/>
      <c r="J19" s="19"/>
      <c r="K19" s="7">
        <v>7500</v>
      </c>
      <c r="L19" s="19"/>
      <c r="M19" s="20">
        <f t="shared" si="0"/>
        <v>1350</v>
      </c>
      <c r="N19" s="20">
        <f t="shared" si="6"/>
        <v>675</v>
      </c>
      <c r="O19" s="20">
        <f t="shared" si="1"/>
        <v>675</v>
      </c>
      <c r="P19" s="21">
        <f t="shared" si="2"/>
        <v>0</v>
      </c>
      <c r="Q19" s="20">
        <f t="shared" si="3"/>
        <v>8850</v>
      </c>
      <c r="R19" s="21">
        <f t="shared" si="4"/>
        <v>0</v>
      </c>
    </row>
    <row r="20" spans="1:18">
      <c r="A20" s="15" t="s">
        <v>38</v>
      </c>
      <c r="B20" s="19">
        <v>55</v>
      </c>
      <c r="C20" s="25">
        <v>44408</v>
      </c>
      <c r="D20" s="19" t="s">
        <v>22</v>
      </c>
      <c r="E20" s="19">
        <v>998311</v>
      </c>
      <c r="F20" s="26" t="s">
        <v>18</v>
      </c>
      <c r="G20" s="7">
        <f t="shared" si="7"/>
        <v>20060</v>
      </c>
      <c r="H20" s="19"/>
      <c r="I20" s="19"/>
      <c r="J20" s="19"/>
      <c r="K20" s="7">
        <v>17000</v>
      </c>
      <c r="L20" s="19"/>
      <c r="M20" s="20">
        <f t="shared" si="0"/>
        <v>3060</v>
      </c>
      <c r="N20" s="20">
        <f t="shared" si="6"/>
        <v>1530</v>
      </c>
      <c r="O20" s="20">
        <f t="shared" si="1"/>
        <v>1530</v>
      </c>
      <c r="P20" s="21">
        <f t="shared" si="2"/>
        <v>0</v>
      </c>
      <c r="Q20" s="20">
        <f t="shared" si="3"/>
        <v>20060</v>
      </c>
      <c r="R20" s="21">
        <f t="shared" si="4"/>
        <v>0</v>
      </c>
    </row>
    <row r="21" spans="1:18">
      <c r="A21" s="19"/>
      <c r="B21" s="19"/>
      <c r="C21" s="19"/>
      <c r="D21" s="19"/>
      <c r="E21" s="19"/>
      <c r="F21" s="26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>
      <c r="A22" s="27"/>
      <c r="B22" s="27"/>
      <c r="C22" s="27"/>
      <c r="D22" s="27"/>
      <c r="E22" s="27"/>
      <c r="F22" s="28"/>
      <c r="G22" s="27">
        <f t="shared" ref="G22:L22" si="8">SUM(G3:G21)</f>
        <v>179950</v>
      </c>
      <c r="H22" s="27">
        <f t="shared" si="8"/>
        <v>0</v>
      </c>
      <c r="I22" s="27">
        <f t="shared" si="8"/>
        <v>0</v>
      </c>
      <c r="J22" s="27">
        <f t="shared" si="8"/>
        <v>0</v>
      </c>
      <c r="K22" s="27">
        <f t="shared" si="8"/>
        <v>152500</v>
      </c>
      <c r="L22" s="27">
        <f t="shared" si="8"/>
        <v>0</v>
      </c>
      <c r="M22" s="27">
        <f>SUM(M3:M21)</f>
        <v>27450</v>
      </c>
      <c r="N22" s="27">
        <f t="shared" ref="N22:Q22" si="9">SUM(N3:N21)</f>
        <v>13545</v>
      </c>
      <c r="O22" s="27">
        <f t="shared" si="9"/>
        <v>13545</v>
      </c>
      <c r="P22" s="27">
        <f t="shared" si="9"/>
        <v>360</v>
      </c>
      <c r="Q22" s="27">
        <f t="shared" si="9"/>
        <v>179950</v>
      </c>
      <c r="R22" s="19"/>
    </row>
    <row r="23" spans="1:18">
      <c r="A23" s="19"/>
      <c r="B23" s="19"/>
      <c r="C23" s="19"/>
      <c r="D23" s="19"/>
      <c r="E23" s="19"/>
      <c r="F23" s="26"/>
      <c r="G23" s="19"/>
      <c r="H23" s="19"/>
      <c r="I23" s="19"/>
      <c r="J23" s="19"/>
      <c r="K23" s="29"/>
      <c r="L23" s="19"/>
      <c r="M23" s="19"/>
      <c r="N23" s="19"/>
      <c r="O23" s="19"/>
      <c r="P23" s="19"/>
      <c r="Q23" s="19"/>
      <c r="R23" s="19"/>
    </row>
    <row r="24" spans="1:18">
      <c r="A24" s="19"/>
      <c r="B24" s="19"/>
      <c r="C24" s="19"/>
      <c r="D24" s="19"/>
      <c r="E24" s="19"/>
      <c r="F24" s="26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DEC-21 Sales</vt:lpstr>
      <vt:lpstr>Feb sales</vt:lpstr>
      <vt:lpstr>Sheet1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RamXcodeSystem</cp:lastModifiedBy>
  <dcterms:created xsi:type="dcterms:W3CDTF">2017-10-18T06:26:52Z</dcterms:created>
  <dcterms:modified xsi:type="dcterms:W3CDTF">2022-02-25T07:24:11Z</dcterms:modified>
</cp:coreProperties>
</file>