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89ADA666-61F1-4B81-A598-8080D3A59C80}" xr6:coauthVersionLast="47" xr6:coauthVersionMax="47" xr10:uidLastSave="{00000000-0000-0000-0000-000000000000}"/>
  <bookViews>
    <workbookView xWindow="-120" yWindow="-120" windowWidth="20730" windowHeight="11310" tabRatio="848" xr2:uid="{00000000-000D-0000-FFFF-FFFF00000000}"/>
  </bookViews>
  <sheets>
    <sheet name="APR-22 SALES" sheetId="7" r:id="rId1"/>
    <sheet name="HSN" sheetId="11" r:id="rId2"/>
    <sheet name="APR-22 PURCHASE" sheetId="8" r:id="rId3"/>
    <sheet name="OVERALL SALES" sheetId="10" r:id="rId4"/>
    <sheet name="OVERALL PURCHASE" sheetId="9" r:id="rId5"/>
  </sheets>
  <definedNames>
    <definedName name="_xlnm._FilterDatabase" localSheetId="2" hidden="1">'APR-22 PURCHASE'!$A$2:$R$11</definedName>
    <definedName name="_xlnm._FilterDatabase" localSheetId="0" hidden="1">'APR-22 SALES'!$A$2:$U$8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" i="7" l="1"/>
  <c r="K13" i="8"/>
  <c r="J13" i="8"/>
  <c r="I13" i="8"/>
  <c r="H13" i="8"/>
  <c r="G13" i="8"/>
  <c r="F13" i="8"/>
  <c r="O99" i="9" l="1"/>
  <c r="M99" i="9"/>
  <c r="L99" i="9"/>
  <c r="O98" i="9"/>
  <c r="M98" i="9"/>
  <c r="L98" i="9"/>
  <c r="O97" i="9"/>
  <c r="M97" i="9"/>
  <c r="L97" i="9"/>
  <c r="O96" i="9"/>
  <c r="M96" i="9"/>
  <c r="L96" i="9"/>
  <c r="O95" i="9"/>
  <c r="M95" i="9"/>
  <c r="L95" i="9"/>
  <c r="O94" i="9"/>
  <c r="M94" i="9"/>
  <c r="L94" i="9"/>
  <c r="O93" i="9"/>
  <c r="M93" i="9"/>
  <c r="L93" i="9"/>
  <c r="O92" i="9"/>
  <c r="M92" i="9"/>
  <c r="L92" i="9"/>
  <c r="O91" i="9"/>
  <c r="M91" i="9"/>
  <c r="L91" i="9"/>
  <c r="O90" i="9"/>
  <c r="M90" i="9"/>
  <c r="L90" i="9"/>
  <c r="O89" i="9"/>
  <c r="M89" i="9"/>
  <c r="L89" i="9"/>
  <c r="O88" i="9"/>
  <c r="M88" i="9"/>
  <c r="L88" i="9"/>
  <c r="O87" i="9"/>
  <c r="M87" i="9"/>
  <c r="L87" i="9"/>
  <c r="O86" i="9"/>
  <c r="M86" i="9"/>
  <c r="L86" i="9"/>
  <c r="O85" i="9"/>
  <c r="M85" i="9"/>
  <c r="L85" i="9"/>
  <c r="O84" i="9"/>
  <c r="M84" i="9"/>
  <c r="L84" i="9"/>
  <c r="O83" i="9"/>
  <c r="M83" i="9"/>
  <c r="L83" i="9"/>
  <c r="N83" i="9" l="1"/>
  <c r="P83" i="9" s="1"/>
  <c r="Q83" i="9" s="1"/>
  <c r="N84" i="9"/>
  <c r="P84" i="9" s="1"/>
  <c r="Q84" i="9" s="1"/>
  <c r="N85" i="9"/>
  <c r="P85" i="9" s="1"/>
  <c r="Q85" i="9" s="1"/>
  <c r="N86" i="9"/>
  <c r="P86" i="9" s="1"/>
  <c r="Q86" i="9" s="1"/>
  <c r="N87" i="9"/>
  <c r="P87" i="9" s="1"/>
  <c r="Q87" i="9" s="1"/>
  <c r="N88" i="9"/>
  <c r="P88" i="9" s="1"/>
  <c r="Q88" i="9" s="1"/>
  <c r="N89" i="9"/>
  <c r="P89" i="9" s="1"/>
  <c r="Q89" i="9" s="1"/>
  <c r="N90" i="9"/>
  <c r="P90" i="9" s="1"/>
  <c r="Q90" i="9" s="1"/>
  <c r="N91" i="9"/>
  <c r="P91" i="9" s="1"/>
  <c r="Q91" i="9" s="1"/>
  <c r="N92" i="9"/>
  <c r="P92" i="9" s="1"/>
  <c r="Q92" i="9" s="1"/>
  <c r="N93" i="9"/>
  <c r="P93" i="9" s="1"/>
  <c r="Q93" i="9" s="1"/>
  <c r="N94" i="9"/>
  <c r="P94" i="9" s="1"/>
  <c r="Q94" i="9" s="1"/>
  <c r="N95" i="9"/>
  <c r="P95" i="9" s="1"/>
  <c r="Q95" i="9" s="1"/>
  <c r="N96" i="9"/>
  <c r="P96" i="9" s="1"/>
  <c r="Q96" i="9" s="1"/>
  <c r="N97" i="9"/>
  <c r="P97" i="9" s="1"/>
  <c r="Q97" i="9" s="1"/>
  <c r="N98" i="9"/>
  <c r="P98" i="9" s="1"/>
  <c r="Q98" i="9" s="1"/>
  <c r="N99" i="9"/>
  <c r="P99" i="9" s="1"/>
  <c r="Q99" i="9" s="1"/>
  <c r="O81" i="9"/>
  <c r="L81" i="9"/>
  <c r="M81" i="9" s="1"/>
  <c r="O80" i="9"/>
  <c r="L80" i="9"/>
  <c r="M80" i="9" s="1"/>
  <c r="O79" i="9"/>
  <c r="L79" i="9"/>
  <c r="M79" i="9" s="1"/>
  <c r="O78" i="9"/>
  <c r="L78" i="9"/>
  <c r="M78" i="9" s="1"/>
  <c r="O77" i="9"/>
  <c r="L77" i="9"/>
  <c r="M77" i="9" s="1"/>
  <c r="O76" i="9"/>
  <c r="L76" i="9"/>
  <c r="M76" i="9" s="1"/>
  <c r="O75" i="9"/>
  <c r="L75" i="9"/>
  <c r="M75" i="9" s="1"/>
  <c r="O74" i="9"/>
  <c r="L74" i="9"/>
  <c r="M74" i="9" s="1"/>
  <c r="O73" i="9"/>
  <c r="L73" i="9"/>
  <c r="M73" i="9" s="1"/>
  <c r="O72" i="9"/>
  <c r="L72" i="9"/>
  <c r="M72" i="9" s="1"/>
  <c r="O71" i="9"/>
  <c r="L71" i="9"/>
  <c r="M71" i="9" s="1"/>
  <c r="O70" i="9"/>
  <c r="L70" i="9"/>
  <c r="M70" i="9" s="1"/>
  <c r="O69" i="9"/>
  <c r="L69" i="9"/>
  <c r="M69" i="9" s="1"/>
  <c r="O68" i="9"/>
  <c r="L68" i="9"/>
  <c r="M68" i="9" s="1"/>
  <c r="O67" i="9"/>
  <c r="L67" i="9"/>
  <c r="M67" i="9" s="1"/>
  <c r="O66" i="9"/>
  <c r="L66" i="9"/>
  <c r="M66" i="9" s="1"/>
  <c r="O65" i="9"/>
  <c r="L65" i="9"/>
  <c r="M65" i="9" s="1"/>
  <c r="R54" i="10"/>
  <c r="O54" i="10"/>
  <c r="M54" i="10"/>
  <c r="L54" i="10"/>
  <c r="R53" i="10"/>
  <c r="O53" i="10"/>
  <c r="M53" i="10"/>
  <c r="L53" i="10"/>
  <c r="R52" i="10"/>
  <c r="O52" i="10"/>
  <c r="L52" i="10"/>
  <c r="M52" i="10" s="1"/>
  <c r="R51" i="10"/>
  <c r="O51" i="10"/>
  <c r="M51" i="10"/>
  <c r="L51" i="10"/>
  <c r="R50" i="10"/>
  <c r="O50" i="10"/>
  <c r="L50" i="10"/>
  <c r="M50" i="10" s="1"/>
  <c r="R49" i="10"/>
  <c r="O49" i="10"/>
  <c r="M49" i="10"/>
  <c r="L49" i="10"/>
  <c r="R48" i="10"/>
  <c r="O48" i="10"/>
  <c r="L48" i="10"/>
  <c r="M48" i="10" s="1"/>
  <c r="R47" i="10"/>
  <c r="O47" i="10"/>
  <c r="M47" i="10"/>
  <c r="L47" i="10"/>
  <c r="R46" i="10"/>
  <c r="O46" i="10"/>
  <c r="L46" i="10"/>
  <c r="M46" i="10" s="1"/>
  <c r="R45" i="10"/>
  <c r="O45" i="10"/>
  <c r="M45" i="10"/>
  <c r="L45" i="10"/>
  <c r="R44" i="10"/>
  <c r="N44" i="10"/>
  <c r="M44" i="10"/>
  <c r="L44" i="10"/>
  <c r="O44" i="10" s="1"/>
  <c r="R43" i="10"/>
  <c r="O43" i="10"/>
  <c r="M43" i="10"/>
  <c r="L43" i="10"/>
  <c r="R42" i="10"/>
  <c r="O42" i="10"/>
  <c r="L42" i="10"/>
  <c r="M42" i="10" s="1"/>
  <c r="R41" i="10"/>
  <c r="O41" i="10"/>
  <c r="M41" i="10"/>
  <c r="L41" i="10"/>
  <c r="R40" i="10"/>
  <c r="O40" i="10"/>
  <c r="L40" i="10"/>
  <c r="M40" i="10" s="1"/>
  <c r="R39" i="10"/>
  <c r="O39" i="10"/>
  <c r="M39" i="10"/>
  <c r="L39" i="10"/>
  <c r="R38" i="10"/>
  <c r="O38" i="10"/>
  <c r="L38" i="10"/>
  <c r="M38" i="10" s="1"/>
  <c r="R37" i="10"/>
  <c r="O37" i="10"/>
  <c r="M37" i="10"/>
  <c r="L37" i="10"/>
  <c r="N65" i="9" l="1"/>
  <c r="P65" i="9" s="1"/>
  <c r="Q65" i="9" s="1"/>
  <c r="N66" i="9"/>
  <c r="P66" i="9" s="1"/>
  <c r="Q66" i="9" s="1"/>
  <c r="N67" i="9"/>
  <c r="P67" i="9" s="1"/>
  <c r="Q67" i="9" s="1"/>
  <c r="N68" i="9"/>
  <c r="P68" i="9" s="1"/>
  <c r="Q68" i="9" s="1"/>
  <c r="N69" i="9"/>
  <c r="P69" i="9" s="1"/>
  <c r="Q69" i="9" s="1"/>
  <c r="N70" i="9"/>
  <c r="P70" i="9" s="1"/>
  <c r="Q70" i="9" s="1"/>
  <c r="N71" i="9"/>
  <c r="P71" i="9" s="1"/>
  <c r="Q71" i="9" s="1"/>
  <c r="N72" i="9"/>
  <c r="P72" i="9" s="1"/>
  <c r="Q72" i="9" s="1"/>
  <c r="N73" i="9"/>
  <c r="P73" i="9" s="1"/>
  <c r="Q73" i="9" s="1"/>
  <c r="N74" i="9"/>
  <c r="P74" i="9" s="1"/>
  <c r="Q74" i="9" s="1"/>
  <c r="N75" i="9"/>
  <c r="P75" i="9" s="1"/>
  <c r="Q75" i="9" s="1"/>
  <c r="N76" i="9"/>
  <c r="P76" i="9" s="1"/>
  <c r="Q76" i="9" s="1"/>
  <c r="N77" i="9"/>
  <c r="P77" i="9" s="1"/>
  <c r="Q77" i="9" s="1"/>
  <c r="N78" i="9"/>
  <c r="P78" i="9" s="1"/>
  <c r="Q78" i="9" s="1"/>
  <c r="N79" i="9"/>
  <c r="P79" i="9" s="1"/>
  <c r="Q79" i="9" s="1"/>
  <c r="N80" i="9"/>
  <c r="P80" i="9" s="1"/>
  <c r="Q80" i="9" s="1"/>
  <c r="N81" i="9"/>
  <c r="P81" i="9" s="1"/>
  <c r="Q81" i="9" s="1"/>
  <c r="P44" i="10"/>
  <c r="Q44" i="10" s="1"/>
  <c r="N46" i="10"/>
  <c r="P46" i="10" s="1"/>
  <c r="Q46" i="10" s="1"/>
  <c r="P50" i="10"/>
  <c r="Q50" i="10" s="1"/>
  <c r="N50" i="10"/>
  <c r="N40" i="10"/>
  <c r="P40" i="10" s="1"/>
  <c r="Q40" i="10" s="1"/>
  <c r="N38" i="10"/>
  <c r="P38" i="10" s="1"/>
  <c r="Q38" i="10" s="1"/>
  <c r="P42" i="10"/>
  <c r="Q42" i="10" s="1"/>
  <c r="N42" i="10"/>
  <c r="P48" i="10"/>
  <c r="Q48" i="10" s="1"/>
  <c r="N48" i="10"/>
  <c r="P49" i="10"/>
  <c r="Q49" i="10" s="1"/>
  <c r="N52" i="10"/>
  <c r="P52" i="10" s="1"/>
  <c r="Q52" i="10" s="1"/>
  <c r="N37" i="10"/>
  <c r="P37" i="10" s="1"/>
  <c r="Q37" i="10" s="1"/>
  <c r="N39" i="10"/>
  <c r="P39" i="10" s="1"/>
  <c r="Q39" i="10" s="1"/>
  <c r="N41" i="10"/>
  <c r="P41" i="10" s="1"/>
  <c r="Q41" i="10" s="1"/>
  <c r="N43" i="10"/>
  <c r="P43" i="10" s="1"/>
  <c r="Q43" i="10" s="1"/>
  <c r="N45" i="10"/>
  <c r="P45" i="10" s="1"/>
  <c r="Q45" i="10" s="1"/>
  <c r="N47" i="10"/>
  <c r="P47" i="10" s="1"/>
  <c r="Q47" i="10" s="1"/>
  <c r="N49" i="10"/>
  <c r="N51" i="10"/>
  <c r="P51" i="10" s="1"/>
  <c r="Q51" i="10" s="1"/>
  <c r="N53" i="10"/>
  <c r="P53" i="10" s="1"/>
  <c r="Q53" i="10" s="1"/>
  <c r="N54" i="10"/>
  <c r="P54" i="10" s="1"/>
  <c r="Q54" i="10" s="1"/>
  <c r="O64" i="9"/>
  <c r="L64" i="9"/>
  <c r="M64" i="9" s="1"/>
  <c r="O63" i="9"/>
  <c r="L63" i="9"/>
  <c r="M63" i="9" s="1"/>
  <c r="O62" i="9"/>
  <c r="L62" i="9"/>
  <c r="M62" i="9" s="1"/>
  <c r="O61" i="9"/>
  <c r="L61" i="9"/>
  <c r="M61" i="9" s="1"/>
  <c r="O60" i="9"/>
  <c r="L60" i="9"/>
  <c r="M60" i="9" s="1"/>
  <c r="O59" i="9"/>
  <c r="L59" i="9"/>
  <c r="M59" i="9" s="1"/>
  <c r="J59" i="9"/>
  <c r="O58" i="9"/>
  <c r="L58" i="9"/>
  <c r="M58" i="9" s="1"/>
  <c r="O57" i="9"/>
  <c r="M57" i="9"/>
  <c r="L57" i="9"/>
  <c r="O56" i="9"/>
  <c r="L56" i="9"/>
  <c r="M56" i="9" s="1"/>
  <c r="O55" i="9"/>
  <c r="M55" i="9"/>
  <c r="L55" i="9"/>
  <c r="O54" i="9"/>
  <c r="L54" i="9"/>
  <c r="M54" i="9" s="1"/>
  <c r="O53" i="9"/>
  <c r="M53" i="9"/>
  <c r="L53" i="9"/>
  <c r="O52" i="9"/>
  <c r="L52" i="9"/>
  <c r="M52" i="9" s="1"/>
  <c r="O51" i="9"/>
  <c r="M51" i="9"/>
  <c r="L51" i="9"/>
  <c r="O50" i="9"/>
  <c r="L50" i="9"/>
  <c r="M50" i="9" s="1"/>
  <c r="O49" i="9"/>
  <c r="M49" i="9"/>
  <c r="L49" i="9"/>
  <c r="O48" i="9"/>
  <c r="L48" i="9"/>
  <c r="M48" i="9" s="1"/>
  <c r="O47" i="9"/>
  <c r="M47" i="9"/>
  <c r="L47" i="9"/>
  <c r="O46" i="9"/>
  <c r="L46" i="9"/>
  <c r="M46" i="9" s="1"/>
  <c r="N56" i="9" l="1"/>
  <c r="P56" i="9"/>
  <c r="Q56" i="9" s="1"/>
  <c r="N61" i="9"/>
  <c r="P61" i="9"/>
  <c r="Q61" i="9" s="1"/>
  <c r="N50" i="9"/>
  <c r="P50" i="9"/>
  <c r="Q50" i="9" s="1"/>
  <c r="N52" i="9"/>
  <c r="P52" i="9" s="1"/>
  <c r="Q52" i="9" s="1"/>
  <c r="N60" i="9"/>
  <c r="P60" i="9" s="1"/>
  <c r="Q60" i="9" s="1"/>
  <c r="P62" i="9"/>
  <c r="Q62" i="9" s="1"/>
  <c r="N62" i="9"/>
  <c r="N64" i="9"/>
  <c r="P64" i="9" s="1"/>
  <c r="Q64" i="9" s="1"/>
  <c r="N48" i="9"/>
  <c r="P48" i="9" s="1"/>
  <c r="Q48" i="9" s="1"/>
  <c r="N59" i="9"/>
  <c r="P59" i="9"/>
  <c r="Q59" i="9" s="1"/>
  <c r="N63" i="9"/>
  <c r="P63" i="9"/>
  <c r="Q63" i="9" s="1"/>
  <c r="N58" i="9"/>
  <c r="P58" i="9"/>
  <c r="Q58" i="9" s="1"/>
  <c r="P55" i="9"/>
  <c r="Q55" i="9" s="1"/>
  <c r="N46" i="9"/>
  <c r="P46" i="9"/>
  <c r="Q46" i="9" s="1"/>
  <c r="N54" i="9"/>
  <c r="P54" i="9"/>
  <c r="Q54" i="9" s="1"/>
  <c r="P57" i="9"/>
  <c r="Q57" i="9" s="1"/>
  <c r="N47" i="9"/>
  <c r="P47" i="9" s="1"/>
  <c r="Q47" i="9" s="1"/>
  <c r="N49" i="9"/>
  <c r="P49" i="9" s="1"/>
  <c r="Q49" i="9" s="1"/>
  <c r="N51" i="9"/>
  <c r="P51" i="9" s="1"/>
  <c r="Q51" i="9" s="1"/>
  <c r="N53" i="9"/>
  <c r="P53" i="9" s="1"/>
  <c r="Q53" i="9" s="1"/>
  <c r="N55" i="9"/>
  <c r="N57" i="9"/>
  <c r="R35" i="10"/>
  <c r="O35" i="10"/>
  <c r="M35" i="10"/>
  <c r="N35" i="10" s="1"/>
  <c r="L35" i="10"/>
  <c r="R34" i="10"/>
  <c r="O34" i="10"/>
  <c r="L34" i="10"/>
  <c r="M34" i="10" s="1"/>
  <c r="R33" i="10"/>
  <c r="O33" i="10"/>
  <c r="M33" i="10"/>
  <c r="L33" i="10"/>
  <c r="R32" i="10"/>
  <c r="O32" i="10"/>
  <c r="L32" i="10"/>
  <c r="M32" i="10" s="1"/>
  <c r="R31" i="10"/>
  <c r="O31" i="10"/>
  <c r="M31" i="10"/>
  <c r="N31" i="10" s="1"/>
  <c r="L31" i="10"/>
  <c r="R30" i="10"/>
  <c r="N30" i="10"/>
  <c r="M30" i="10"/>
  <c r="L30" i="10"/>
  <c r="O30" i="10" s="1"/>
  <c r="R29" i="10"/>
  <c r="O29" i="10"/>
  <c r="M29" i="10"/>
  <c r="L29" i="10"/>
  <c r="R28" i="10"/>
  <c r="O28" i="10"/>
  <c r="L28" i="10"/>
  <c r="M28" i="10" s="1"/>
  <c r="R27" i="10"/>
  <c r="O27" i="10"/>
  <c r="M27" i="10"/>
  <c r="N27" i="10" s="1"/>
  <c r="L27" i="10"/>
  <c r="R26" i="10"/>
  <c r="O26" i="10"/>
  <c r="L26" i="10"/>
  <c r="M26" i="10" s="1"/>
  <c r="R25" i="10"/>
  <c r="O25" i="10"/>
  <c r="M25" i="10"/>
  <c r="L25" i="10"/>
  <c r="R24" i="10"/>
  <c r="O24" i="10"/>
  <c r="L24" i="10"/>
  <c r="M24" i="10" s="1"/>
  <c r="R23" i="10"/>
  <c r="O23" i="10"/>
  <c r="M23" i="10"/>
  <c r="N23" i="10" s="1"/>
  <c r="L23" i="10"/>
  <c r="R22" i="10"/>
  <c r="O22" i="10"/>
  <c r="L22" i="10"/>
  <c r="M22" i="10" s="1"/>
  <c r="R21" i="10"/>
  <c r="O21" i="10"/>
  <c r="M21" i="10"/>
  <c r="L21" i="10"/>
  <c r="F10" i="7"/>
  <c r="P30" i="10" l="1"/>
  <c r="Q30" i="10" s="1"/>
  <c r="N24" i="10"/>
  <c r="P24" i="10" s="1"/>
  <c r="Q24" i="10" s="1"/>
  <c r="P34" i="10"/>
  <c r="Q34" i="10" s="1"/>
  <c r="N34" i="10"/>
  <c r="N32" i="10"/>
  <c r="P32" i="10"/>
  <c r="Q32" i="10" s="1"/>
  <c r="N26" i="10"/>
  <c r="P26" i="10" s="1"/>
  <c r="Q26" i="10" s="1"/>
  <c r="P22" i="10"/>
  <c r="Q22" i="10" s="1"/>
  <c r="N22" i="10"/>
  <c r="N28" i="10"/>
  <c r="P28" i="10"/>
  <c r="Q28" i="10" s="1"/>
  <c r="P29" i="10"/>
  <c r="Q29" i="10" s="1"/>
  <c r="N21" i="10"/>
  <c r="P21" i="10" s="1"/>
  <c r="Q21" i="10" s="1"/>
  <c r="P23" i="10"/>
  <c r="Q23" i="10" s="1"/>
  <c r="N25" i="10"/>
  <c r="P25" i="10" s="1"/>
  <c r="Q25" i="10" s="1"/>
  <c r="P27" i="10"/>
  <c r="Q27" i="10" s="1"/>
  <c r="N29" i="10"/>
  <c r="P31" i="10"/>
  <c r="Q31" i="10" s="1"/>
  <c r="N33" i="10"/>
  <c r="P33" i="10" s="1"/>
  <c r="Q33" i="10" s="1"/>
  <c r="P35" i="10"/>
  <c r="Q35" i="10" s="1"/>
  <c r="L8" i="8"/>
  <c r="L9" i="8"/>
  <c r="M9" i="8" s="1"/>
  <c r="N9" i="8" s="1"/>
  <c r="L10" i="8"/>
  <c r="M10" i="8" s="1"/>
  <c r="N10" i="8" s="1"/>
  <c r="L11" i="8"/>
  <c r="M11" i="8" s="1"/>
  <c r="N11" i="8" s="1"/>
  <c r="M8" i="8"/>
  <c r="N8" i="8" s="1"/>
  <c r="O8" i="8"/>
  <c r="O9" i="8"/>
  <c r="O10" i="8"/>
  <c r="O11" i="8"/>
  <c r="P8" i="8" l="1"/>
  <c r="Q8" i="8" s="1"/>
  <c r="P10" i="8"/>
  <c r="Q10" i="8" s="1"/>
  <c r="P11" i="8"/>
  <c r="Q11" i="8" s="1"/>
  <c r="P9" i="8"/>
  <c r="Q9" i="8" s="1"/>
  <c r="K10" i="7"/>
  <c r="J10" i="7"/>
  <c r="I10" i="7"/>
  <c r="H10" i="7"/>
  <c r="G10" i="7"/>
  <c r="O45" i="9"/>
  <c r="L45" i="9"/>
  <c r="M45" i="9" s="1"/>
  <c r="O44" i="9"/>
  <c r="L44" i="9"/>
  <c r="M44" i="9" s="1"/>
  <c r="O43" i="9"/>
  <c r="L43" i="9"/>
  <c r="M43" i="9" s="1"/>
  <c r="O42" i="9"/>
  <c r="L42" i="9"/>
  <c r="M42" i="9" s="1"/>
  <c r="O41" i="9"/>
  <c r="L41" i="9"/>
  <c r="M41" i="9" s="1"/>
  <c r="O40" i="9"/>
  <c r="L40" i="9"/>
  <c r="M40" i="9" s="1"/>
  <c r="O39" i="9"/>
  <c r="L39" i="9"/>
  <c r="M39" i="9" s="1"/>
  <c r="O38" i="9"/>
  <c r="L38" i="9"/>
  <c r="M38" i="9" s="1"/>
  <c r="O37" i="9"/>
  <c r="L37" i="9"/>
  <c r="M37" i="9" s="1"/>
  <c r="O36" i="9"/>
  <c r="L36" i="9"/>
  <c r="M36" i="9" s="1"/>
  <c r="O35" i="9"/>
  <c r="L35" i="9"/>
  <c r="M35" i="9" s="1"/>
  <c r="N35" i="9" l="1"/>
  <c r="P35" i="9" s="1"/>
  <c r="Q35" i="9" s="1"/>
  <c r="N36" i="9"/>
  <c r="P36" i="9" s="1"/>
  <c r="Q36" i="9" s="1"/>
  <c r="N37" i="9"/>
  <c r="P37" i="9" s="1"/>
  <c r="Q37" i="9" s="1"/>
  <c r="N38" i="9"/>
  <c r="P38" i="9" s="1"/>
  <c r="Q38" i="9" s="1"/>
  <c r="N39" i="9"/>
  <c r="P39" i="9" s="1"/>
  <c r="Q39" i="9" s="1"/>
  <c r="N40" i="9"/>
  <c r="P40" i="9" s="1"/>
  <c r="Q40" i="9" s="1"/>
  <c r="N41" i="9"/>
  <c r="P41" i="9" s="1"/>
  <c r="Q41" i="9" s="1"/>
  <c r="N42" i="9"/>
  <c r="P42" i="9" s="1"/>
  <c r="Q42" i="9" s="1"/>
  <c r="N43" i="9"/>
  <c r="P43" i="9" s="1"/>
  <c r="Q43" i="9" s="1"/>
  <c r="N44" i="9"/>
  <c r="P44" i="9" s="1"/>
  <c r="Q44" i="9" s="1"/>
  <c r="N45" i="9"/>
  <c r="P45" i="9" s="1"/>
  <c r="Q45" i="9" s="1"/>
  <c r="E8" i="11"/>
  <c r="E7" i="11"/>
  <c r="E6" i="11"/>
  <c r="E5" i="11"/>
  <c r="E4" i="11"/>
  <c r="E3" i="11"/>
  <c r="E2" i="11"/>
  <c r="D8" i="11"/>
  <c r="D7" i="11"/>
  <c r="D6" i="11"/>
  <c r="D5" i="11"/>
  <c r="D4" i="11"/>
  <c r="D3" i="11"/>
  <c r="D2" i="11"/>
  <c r="C8" i="11"/>
  <c r="C7" i="11"/>
  <c r="C6" i="11"/>
  <c r="C5" i="11"/>
  <c r="C4" i="11"/>
  <c r="C3" i="11"/>
  <c r="C2" i="11"/>
  <c r="L4" i="8" l="1"/>
  <c r="M4" i="8" s="1"/>
  <c r="O4" i="8"/>
  <c r="L5" i="8"/>
  <c r="M5" i="8" s="1"/>
  <c r="N5" i="8" s="1"/>
  <c r="O5" i="8"/>
  <c r="L6" i="8"/>
  <c r="M6" i="8" s="1"/>
  <c r="O6" i="8"/>
  <c r="L7" i="8"/>
  <c r="M7" i="8" s="1"/>
  <c r="N7" i="8" s="1"/>
  <c r="O7" i="8"/>
  <c r="O34" i="9"/>
  <c r="L34" i="9"/>
  <c r="M34" i="9" s="1"/>
  <c r="O33" i="9"/>
  <c r="L33" i="9"/>
  <c r="M33" i="9" s="1"/>
  <c r="O32" i="9"/>
  <c r="L32" i="9"/>
  <c r="M32" i="9" s="1"/>
  <c r="O31" i="9"/>
  <c r="L31" i="9"/>
  <c r="M31" i="9" s="1"/>
  <c r="O30" i="9"/>
  <c r="L30" i="9"/>
  <c r="M30" i="9" s="1"/>
  <c r="O29" i="9"/>
  <c r="L29" i="9"/>
  <c r="M29" i="9" s="1"/>
  <c r="O28" i="9"/>
  <c r="L28" i="9"/>
  <c r="M28" i="9" s="1"/>
  <c r="O27" i="9"/>
  <c r="L27" i="9"/>
  <c r="M27" i="9" s="1"/>
  <c r="M26" i="9"/>
  <c r="N26" i="9" s="1"/>
  <c r="L26" i="9"/>
  <c r="O26" i="9" s="1"/>
  <c r="O25" i="9"/>
  <c r="L25" i="9"/>
  <c r="M25" i="9" s="1"/>
  <c r="O24" i="9"/>
  <c r="L24" i="9"/>
  <c r="M24" i="9" s="1"/>
  <c r="O23" i="9"/>
  <c r="L23" i="9"/>
  <c r="M23" i="9" s="1"/>
  <c r="O22" i="9"/>
  <c r="L22" i="9"/>
  <c r="M22" i="9" s="1"/>
  <c r="O21" i="9"/>
  <c r="L21" i="9"/>
  <c r="M21" i="9" s="1"/>
  <c r="O20" i="9"/>
  <c r="L20" i="9"/>
  <c r="M20" i="9" s="1"/>
  <c r="O3" i="8"/>
  <c r="L3" i="8"/>
  <c r="L13" i="8" s="1"/>
  <c r="O13" i="8" l="1"/>
  <c r="M3" i="8"/>
  <c r="N20" i="9"/>
  <c r="P20" i="9" s="1"/>
  <c r="Q20" i="9" s="1"/>
  <c r="N22" i="9"/>
  <c r="P22" i="9" s="1"/>
  <c r="Q22" i="9" s="1"/>
  <c r="N24" i="9"/>
  <c r="P24" i="9" s="1"/>
  <c r="Q24" i="9" s="1"/>
  <c r="N28" i="9"/>
  <c r="P28" i="9" s="1"/>
  <c r="Q28" i="9" s="1"/>
  <c r="N30" i="9"/>
  <c r="P30" i="9" s="1"/>
  <c r="Q30" i="9" s="1"/>
  <c r="N32" i="9"/>
  <c r="P32" i="9" s="1"/>
  <c r="Q32" i="9" s="1"/>
  <c r="P26" i="9"/>
  <c r="Q26" i="9" s="1"/>
  <c r="P7" i="8"/>
  <c r="Q7" i="8" s="1"/>
  <c r="N6" i="8"/>
  <c r="P6" i="8" s="1"/>
  <c r="Q6" i="8" s="1"/>
  <c r="P5" i="8"/>
  <c r="Q5" i="8" s="1"/>
  <c r="N4" i="8"/>
  <c r="P4" i="8" s="1"/>
  <c r="Q4" i="8" s="1"/>
  <c r="N21" i="9"/>
  <c r="P21" i="9" s="1"/>
  <c r="Q21" i="9" s="1"/>
  <c r="N29" i="9"/>
  <c r="P29" i="9" s="1"/>
  <c r="Q29" i="9" s="1"/>
  <c r="N27" i="9"/>
  <c r="P27" i="9" s="1"/>
  <c r="Q27" i="9" s="1"/>
  <c r="N34" i="9"/>
  <c r="P34" i="9" s="1"/>
  <c r="Q34" i="9" s="1"/>
  <c r="N25" i="9"/>
  <c r="P25" i="9" s="1"/>
  <c r="Q25" i="9" s="1"/>
  <c r="N33" i="9"/>
  <c r="P33" i="9" s="1"/>
  <c r="Q33" i="9" s="1"/>
  <c r="N23" i="9"/>
  <c r="P23" i="9" s="1"/>
  <c r="Q23" i="9" s="1"/>
  <c r="N31" i="9"/>
  <c r="P31" i="9" s="1"/>
  <c r="Q31" i="9" s="1"/>
  <c r="R8" i="7"/>
  <c r="R7" i="7"/>
  <c r="R6" i="7"/>
  <c r="R5" i="7"/>
  <c r="R4" i="7"/>
  <c r="R3" i="7"/>
  <c r="M13" i="8" l="1"/>
  <c r="N3" i="8"/>
  <c r="N13" i="8" l="1"/>
  <c r="P3" i="8"/>
  <c r="O16" i="9"/>
  <c r="L16" i="9"/>
  <c r="M16" i="9" s="1"/>
  <c r="O15" i="9"/>
  <c r="L15" i="9"/>
  <c r="M15" i="9" s="1"/>
  <c r="N15" i="9" s="1"/>
  <c r="O14" i="9"/>
  <c r="M14" i="9"/>
  <c r="L14" i="9"/>
  <c r="O13" i="9"/>
  <c r="L13" i="9"/>
  <c r="M13" i="9" s="1"/>
  <c r="N13" i="9" s="1"/>
  <c r="Q3" i="8" l="1"/>
  <c r="P13" i="8"/>
  <c r="P13" i="9"/>
  <c r="Q13" i="9" s="1"/>
  <c r="N14" i="9"/>
  <c r="P14" i="9" s="1"/>
  <c r="Q14" i="9" s="1"/>
  <c r="P15" i="9"/>
  <c r="Q15" i="9" s="1"/>
  <c r="N16" i="9"/>
  <c r="P16" i="9" s="1"/>
  <c r="Q16" i="9" s="1"/>
  <c r="L8" i="7"/>
  <c r="M8" i="7" s="1"/>
  <c r="N8" i="7" s="1"/>
  <c r="L7" i="7"/>
  <c r="M7" i="7" s="1"/>
  <c r="L6" i="7"/>
  <c r="O6" i="7" s="1"/>
  <c r="O5" i="7"/>
  <c r="L5" i="7"/>
  <c r="M5" i="7" s="1"/>
  <c r="O4" i="7"/>
  <c r="L4" i="7"/>
  <c r="M4" i="7" l="1"/>
  <c r="O8" i="7"/>
  <c r="P8" i="7" s="1"/>
  <c r="Q8" i="7" s="1"/>
  <c r="O7" i="7"/>
  <c r="M6" i="7"/>
  <c r="N6" i="7" s="1"/>
  <c r="P6" i="7" s="1"/>
  <c r="Q6" i="7" s="1"/>
  <c r="N5" i="7"/>
  <c r="P5" i="7" s="1"/>
  <c r="Q5" i="7" s="1"/>
  <c r="N7" i="7"/>
  <c r="O12" i="9"/>
  <c r="L12" i="9"/>
  <c r="M12" i="9" s="1"/>
  <c r="O11" i="9"/>
  <c r="L11" i="9"/>
  <c r="M11" i="9" s="1"/>
  <c r="O10" i="9"/>
  <c r="L10" i="9"/>
  <c r="M10" i="9" s="1"/>
  <c r="O9" i="9"/>
  <c r="L9" i="9"/>
  <c r="M9" i="9" s="1"/>
  <c r="O8" i="9"/>
  <c r="L8" i="9"/>
  <c r="M8" i="9" s="1"/>
  <c r="O7" i="9"/>
  <c r="L7" i="9"/>
  <c r="M7" i="9" s="1"/>
  <c r="O19" i="10"/>
  <c r="L19" i="10"/>
  <c r="M19" i="10" s="1"/>
  <c r="O18" i="10"/>
  <c r="L18" i="10"/>
  <c r="M18" i="10" s="1"/>
  <c r="O17" i="10"/>
  <c r="L17" i="10"/>
  <c r="M17" i="10" s="1"/>
  <c r="O16" i="10"/>
  <c r="L16" i="10"/>
  <c r="M16" i="10" s="1"/>
  <c r="O15" i="10"/>
  <c r="L15" i="10"/>
  <c r="M15" i="10" s="1"/>
  <c r="O14" i="10"/>
  <c r="L14" i="10"/>
  <c r="M14" i="10" s="1"/>
  <c r="N4" i="7" l="1"/>
  <c r="P7" i="7"/>
  <c r="Q7" i="7" s="1"/>
  <c r="N17" i="10"/>
  <c r="P17" i="10" s="1"/>
  <c r="Q17" i="10" s="1"/>
  <c r="N10" i="9"/>
  <c r="P10" i="9" s="1"/>
  <c r="Q10" i="9" s="1"/>
  <c r="N15" i="10"/>
  <c r="P15" i="10" s="1"/>
  <c r="Q15" i="10" s="1"/>
  <c r="N19" i="10"/>
  <c r="P19" i="10" s="1"/>
  <c r="Q19" i="10" s="1"/>
  <c r="N8" i="9"/>
  <c r="P8" i="9" s="1"/>
  <c r="Q8" i="9" s="1"/>
  <c r="N12" i="9"/>
  <c r="P12" i="9" s="1"/>
  <c r="Q12" i="9" s="1"/>
  <c r="N7" i="9"/>
  <c r="P7" i="9" s="1"/>
  <c r="Q7" i="9" s="1"/>
  <c r="N11" i="9"/>
  <c r="P11" i="9" s="1"/>
  <c r="Q11" i="9" s="1"/>
  <c r="N9" i="9"/>
  <c r="P9" i="9" s="1"/>
  <c r="Q9" i="9" s="1"/>
  <c r="N16" i="10"/>
  <c r="P16" i="10" s="1"/>
  <c r="Q16" i="10" s="1"/>
  <c r="N18" i="10"/>
  <c r="P18" i="10" s="1"/>
  <c r="Q18" i="10" s="1"/>
  <c r="N14" i="10"/>
  <c r="P14" i="10" s="1"/>
  <c r="Q14" i="10" s="1"/>
  <c r="P4" i="7" l="1"/>
  <c r="O6" i="9"/>
  <c r="L6" i="9"/>
  <c r="M6" i="9" s="1"/>
  <c r="N6" i="9" s="1"/>
  <c r="O5" i="9"/>
  <c r="L5" i="9"/>
  <c r="M5" i="9" s="1"/>
  <c r="O4" i="9"/>
  <c r="L4" i="9"/>
  <c r="M4" i="9" s="1"/>
  <c r="O3" i="9"/>
  <c r="L3" i="9"/>
  <c r="O13" i="10"/>
  <c r="L13" i="10"/>
  <c r="M13" i="10" s="1"/>
  <c r="O12" i="10"/>
  <c r="L12" i="10"/>
  <c r="M12" i="10" s="1"/>
  <c r="O11" i="10"/>
  <c r="L11" i="10"/>
  <c r="M11" i="10" s="1"/>
  <c r="O10" i="10"/>
  <c r="L10" i="10"/>
  <c r="M10" i="10" s="1"/>
  <c r="O9" i="10"/>
  <c r="L9" i="10"/>
  <c r="M9" i="10" s="1"/>
  <c r="J7" i="10"/>
  <c r="F7" i="10"/>
  <c r="O5" i="10"/>
  <c r="L5" i="10"/>
  <c r="M5" i="10" s="1"/>
  <c r="O4" i="10"/>
  <c r="L4" i="10"/>
  <c r="M4" i="10" s="1"/>
  <c r="O3" i="10"/>
  <c r="O7" i="10" s="1"/>
  <c r="L3" i="10"/>
  <c r="M3" i="10" s="1"/>
  <c r="Q4" i="7" l="1"/>
  <c r="P6" i="9"/>
  <c r="Q6" i="9" s="1"/>
  <c r="N5" i="9"/>
  <c r="P5" i="9" s="1"/>
  <c r="Q5" i="9" s="1"/>
  <c r="N4" i="9"/>
  <c r="P4" i="9" s="1"/>
  <c r="Q4" i="9" s="1"/>
  <c r="M3" i="9"/>
  <c r="N13" i="10"/>
  <c r="P13" i="10" s="1"/>
  <c r="Q13" i="10" s="1"/>
  <c r="N9" i="10"/>
  <c r="P9" i="10" s="1"/>
  <c r="N11" i="10"/>
  <c r="P11" i="10" s="1"/>
  <c r="Q11" i="10" s="1"/>
  <c r="N3" i="10"/>
  <c r="M7" i="10"/>
  <c r="P3" i="10"/>
  <c r="N4" i="10"/>
  <c r="P4" i="10" s="1"/>
  <c r="Q4" i="10" s="1"/>
  <c r="N12" i="10"/>
  <c r="P12" i="10" s="1"/>
  <c r="Q12" i="10" s="1"/>
  <c r="N5" i="10"/>
  <c r="P5" i="10" s="1"/>
  <c r="Q5" i="10" s="1"/>
  <c r="N10" i="10"/>
  <c r="P10" i="10" s="1"/>
  <c r="Q10" i="10" s="1"/>
  <c r="L7" i="10"/>
  <c r="N3" i="9" l="1"/>
  <c r="P3" i="9" s="1"/>
  <c r="Q9" i="10"/>
  <c r="N7" i="10"/>
  <c r="Q3" i="10"/>
  <c r="Q7" i="10" s="1"/>
  <c r="P7" i="10"/>
  <c r="Q3" i="9" l="1"/>
  <c r="L3" i="7"/>
  <c r="O3" i="7" l="1"/>
  <c r="O10" i="7" s="1"/>
  <c r="L10" i="7"/>
  <c r="M3" i="7"/>
  <c r="M10" i="7" l="1"/>
  <c r="N3" i="7"/>
  <c r="N10" i="7" s="1"/>
  <c r="P19" i="7" l="1"/>
  <c r="P3" i="7"/>
  <c r="P10" i="7" s="1"/>
  <c r="Q3" i="7" l="1"/>
  <c r="Q10" i="7" s="1"/>
</calcChain>
</file>

<file path=xl/sharedStrings.xml><?xml version="1.0" encoding="utf-8"?>
<sst xmlns="http://schemas.openxmlformats.org/spreadsheetml/2006/main" count="679" uniqueCount="229">
  <si>
    <t>FILEING MONTH</t>
  </si>
  <si>
    <t>BILL NO</t>
  </si>
  <si>
    <t>Date</t>
  </si>
  <si>
    <t>GST NO OF PARTY</t>
  </si>
  <si>
    <t>PARTY NAME_Bill</t>
  </si>
  <si>
    <t>INVOICE VALUE</t>
  </si>
  <si>
    <t>TAXABLE AMT</t>
  </si>
  <si>
    <t>NET GST</t>
  </si>
  <si>
    <t>SGST</t>
  </si>
  <si>
    <t>CGST</t>
  </si>
  <si>
    <t>IGST</t>
  </si>
  <si>
    <t>TOTAL VALUE</t>
  </si>
  <si>
    <t>AMT.DIFFER</t>
  </si>
  <si>
    <t>REMARKS</t>
  </si>
  <si>
    <t>33AAAGM0289C1ZQ</t>
  </si>
  <si>
    <t>MAR</t>
  </si>
  <si>
    <t>33AAACC3130A1ZQ</t>
  </si>
  <si>
    <t>ARIYALUR CEMENT WORKS</t>
  </si>
  <si>
    <t>33AABCT1819J1ZH</t>
  </si>
  <si>
    <t>33AAALZ0205G1ZE</t>
  </si>
  <si>
    <t>ZIRCONIUM COMPLEX</t>
  </si>
  <si>
    <t>33AAACF5015F1Z9</t>
  </si>
  <si>
    <t>FORGE 2000 SPECIALITY CORE DIVSION - UNIT 11</t>
  </si>
  <si>
    <t>SOUTHERN RAILWAY, TRACTION STORES DEPOT</t>
  </si>
  <si>
    <t>CHETTINAD CEMENT CORPORATION PVT LTD</t>
  </si>
  <si>
    <t>CD/057/20-21</t>
  </si>
  <si>
    <t>CD/058/20-21</t>
  </si>
  <si>
    <t>CD/059/20-21</t>
  </si>
  <si>
    <t>FILED IN APR-21 BUT SHOWN IN 3B IN MAR-21</t>
  </si>
  <si>
    <t>042020</t>
  </si>
  <si>
    <t>CD/001/21-22</t>
  </si>
  <si>
    <t>CD/002/21-22</t>
  </si>
  <si>
    <t>CD/003/21-22</t>
  </si>
  <si>
    <t>CD/004/21-22</t>
  </si>
  <si>
    <t>CD/005/21-22</t>
  </si>
  <si>
    <t>80</t>
  </si>
  <si>
    <t>A287</t>
  </si>
  <si>
    <t>0194</t>
  </si>
  <si>
    <t>056</t>
  </si>
  <si>
    <t>33AASPS4444E1ZI</t>
  </si>
  <si>
    <t>33AAAFM1093M1ZB</t>
  </si>
  <si>
    <t>33AHXPJ7045C1Z9</t>
  </si>
  <si>
    <t>33AAACF0573A1ZE</t>
  </si>
  <si>
    <t>Mahaveer Electric  Agencies  Madras</t>
  </si>
  <si>
    <t>MAAMIDI ENTERPRISES</t>
  </si>
  <si>
    <t>L K Electrical Agencies</t>
  </si>
  <si>
    <t>Frank Sudha Chand &amp; Co. P Ltd</t>
  </si>
  <si>
    <t>062021</t>
  </si>
  <si>
    <t>CD/006/21-22</t>
  </si>
  <si>
    <t>CD/007/21-22</t>
  </si>
  <si>
    <t>CD/008/21-22</t>
  </si>
  <si>
    <t>CD/009/21-22</t>
  </si>
  <si>
    <t>CD/010/21-22</t>
  </si>
  <si>
    <t>CD/011/21-22</t>
  </si>
  <si>
    <t>33AAACB2533Q1ZP</t>
  </si>
  <si>
    <t>33AAACD0559N1ZN</t>
  </si>
  <si>
    <t>BRAKES INDIA PRIVATE LTD</t>
  </si>
  <si>
    <t>DCW LIMITED - (100%  EOU- SIOP)</t>
  </si>
  <si>
    <t>BRAKES INDIA PRIVATE LIMITED</t>
  </si>
  <si>
    <t>HSN</t>
  </si>
  <si>
    <t>QTY</t>
  </si>
  <si>
    <t>33AFKPP7404C1ZP</t>
  </si>
  <si>
    <t>33ANVPS5501Q1Z7</t>
  </si>
  <si>
    <t>33AAEFP3945P1ZT</t>
  </si>
  <si>
    <t>Gyandeep  Electricals</t>
  </si>
  <si>
    <t>C K Power  House</t>
  </si>
  <si>
    <t>P S Enterprises</t>
  </si>
  <si>
    <t>072021</t>
  </si>
  <si>
    <t>33AACPV2390L1ZF</t>
  </si>
  <si>
    <t>33ABGPL2981G1ZP</t>
  </si>
  <si>
    <t>Sri Electrotek</t>
  </si>
  <si>
    <t>Enertech  Electric  Enterprises</t>
  </si>
  <si>
    <t>Sangam  Enterprises</t>
  </si>
  <si>
    <t>33AAACM5198E1ZK</t>
  </si>
  <si>
    <t>MADRAS FERTILIZERS LTD</t>
  </si>
  <si>
    <t>Description</t>
  </si>
  <si>
    <t>UQC</t>
  </si>
  <si>
    <t>Total Quantity</t>
  </si>
  <si>
    <t>Total Value</t>
  </si>
  <si>
    <t>Taxable Value</t>
  </si>
  <si>
    <t>Integrated Tax Amount</t>
  </si>
  <si>
    <t>Central Tax Amount</t>
  </si>
  <si>
    <t>State/UT Tax Amount</t>
  </si>
  <si>
    <t>Cess Amount</t>
  </si>
  <si>
    <t>Rate</t>
  </si>
  <si>
    <t>Orient  Electric  Industries</t>
  </si>
  <si>
    <t>C K Power  House  New</t>
  </si>
  <si>
    <t>Shanti Metal Corporation</t>
  </si>
  <si>
    <t>Sapna Electric Corporation</t>
  </si>
  <si>
    <t>Yogesh Switchgears  and Cables P Ltd</t>
  </si>
  <si>
    <t>Select Automations</t>
  </si>
  <si>
    <t>Entex Pvt Ltd</t>
  </si>
  <si>
    <t>Garden  Electric Co</t>
  </si>
  <si>
    <t>Trans Electric</t>
  </si>
  <si>
    <t>Deepak Electric  Corporation</t>
  </si>
  <si>
    <t>33AAAFO0656N1Z8</t>
  </si>
  <si>
    <t>33AAQPK4349C1ZS</t>
  </si>
  <si>
    <t>33AAKPM0664L1ZJ</t>
  </si>
  <si>
    <t>33AAAPN5069J1ZN</t>
  </si>
  <si>
    <t>27AAACY1614M1Z7</t>
  </si>
  <si>
    <t>33ABNFS9798P1ZS</t>
  </si>
  <si>
    <t>33AAACE5976E1ZQ</t>
  </si>
  <si>
    <t>33AADPB4285D1Z9</t>
  </si>
  <si>
    <t>33AADFT3089R1ZJ</t>
  </si>
  <si>
    <t>33ABCPS0957K1ZH</t>
  </si>
  <si>
    <t>37AAACT1728P1ZY</t>
  </si>
  <si>
    <t>FORGE 2000 SPECIALITY CORE DIVISION UNIT- 1</t>
  </si>
  <si>
    <t>INDIA CEMENTS LIMITED, CHILAMKUR WORKS- 516310</t>
  </si>
  <si>
    <t>TOTAL TXABALE VALUE</t>
  </si>
  <si>
    <t>33AAJCS3759G1Z6</t>
  </si>
  <si>
    <t>33AAFCR4734C1ZQ</t>
  </si>
  <si>
    <t>33AACFD8554G1ZJ</t>
  </si>
  <si>
    <t>33AAFFT4005R1ZZ</t>
  </si>
  <si>
    <t>33AAEFK8147N1ZY</t>
  </si>
  <si>
    <t>33ACDPM7530J1ZN</t>
  </si>
  <si>
    <t>Sri Ganesh Stationery and Electricals P Ltd</t>
  </si>
  <si>
    <t>RADIANT ELECTRIC AGENCY P LTD</t>
  </si>
  <si>
    <t>Deekay  Electricals</t>
  </si>
  <si>
    <t>Tech Venture</t>
  </si>
  <si>
    <t>Krishna Lighting Centre</t>
  </si>
  <si>
    <t>012022</t>
  </si>
  <si>
    <t>CD/044/21-22</t>
  </si>
  <si>
    <t>CD/045/21-22</t>
  </si>
  <si>
    <t>CD/046/21-22</t>
  </si>
  <si>
    <t>CD/047/21-22</t>
  </si>
  <si>
    <t>CD/048/21-22</t>
  </si>
  <si>
    <t>CD/049/21-22</t>
  </si>
  <si>
    <t>CD/050/21-22</t>
  </si>
  <si>
    <t>CD/051/21-22</t>
  </si>
  <si>
    <t>CD/052/21-22</t>
  </si>
  <si>
    <t>CD/053/21-22</t>
  </si>
  <si>
    <t>CD/054/21-22</t>
  </si>
  <si>
    <t>CD/055/21-22</t>
  </si>
  <si>
    <t>CD/056/21-22</t>
  </si>
  <si>
    <t>CD/057/21-22</t>
  </si>
  <si>
    <t>CD/058/21-22</t>
  </si>
  <si>
    <t>33AAACT8046J1Z9</t>
  </si>
  <si>
    <t>DCW LIMITED</t>
  </si>
  <si>
    <t>CARRIAGE WORKS, PERAMBUR, CHENNAI - 600 023</t>
  </si>
  <si>
    <t>The KCP LIMITED</t>
  </si>
  <si>
    <t>nos</t>
  </si>
  <si>
    <t>mtr</t>
  </si>
  <si>
    <t>SALES</t>
  </si>
  <si>
    <t>PURCHASE</t>
  </si>
  <si>
    <t>R12702</t>
  </si>
  <si>
    <t>CB2315</t>
  </si>
  <si>
    <t>SE 0514</t>
  </si>
  <si>
    <t>33ADWPA1219L1ZK</t>
  </si>
  <si>
    <t>33ADLPR5471N1ZW</t>
  </si>
  <si>
    <t>33ADFPB6935P1ZB</t>
  </si>
  <si>
    <t>Arihant  Electricals</t>
  </si>
  <si>
    <t>SEI Marketing Co.</t>
  </si>
  <si>
    <t>Magnum Controls</t>
  </si>
  <si>
    <t>NET PAYABLE</t>
  </si>
  <si>
    <t>CD/059/21-22</t>
  </si>
  <si>
    <t>CD/060/21-22</t>
  </si>
  <si>
    <t>CD/061/21-22</t>
  </si>
  <si>
    <t>CD/062/21-22</t>
  </si>
  <si>
    <t>CD/063/21-22</t>
  </si>
  <si>
    <t>33AAACI1630H1Z5</t>
  </si>
  <si>
    <t>IEC FABHCHEM LIMITED</t>
  </si>
  <si>
    <t>CD/064/21-22</t>
  </si>
  <si>
    <t>CD/065/21-22</t>
  </si>
  <si>
    <t>CD/066/21-22</t>
  </si>
  <si>
    <t>CD/067/21-22</t>
  </si>
  <si>
    <t>CD/068/21-22</t>
  </si>
  <si>
    <t>CD/069/21-22</t>
  </si>
  <si>
    <t>CD/070/21-22</t>
  </si>
  <si>
    <t>CD/071/21-22</t>
  </si>
  <si>
    <t>CD/072/21-22</t>
  </si>
  <si>
    <t>CD/073/21-22</t>
  </si>
  <si>
    <t>CD/074/21-22</t>
  </si>
  <si>
    <t>CD/075/21-22</t>
  </si>
  <si>
    <t>CD/076/21-22</t>
  </si>
  <si>
    <t>7019/8546/8546</t>
  </si>
  <si>
    <t>,10/01/30</t>
  </si>
  <si>
    <t>rol/kgs/nos</t>
  </si>
  <si>
    <t>kgs</t>
  </si>
  <si>
    <t>A8562</t>
  </si>
  <si>
    <t>202101084</t>
  </si>
  <si>
    <t>2675</t>
  </si>
  <si>
    <t>A 138</t>
  </si>
  <si>
    <t>33ACPPR6984H1ZV</t>
  </si>
  <si>
    <t>Tated  Electricals</t>
  </si>
  <si>
    <t>3174</t>
  </si>
  <si>
    <t>1401</t>
  </si>
  <si>
    <t>1606</t>
  </si>
  <si>
    <t>33AADPC7519H1Z1</t>
  </si>
  <si>
    <t>Chordia Enterprises</t>
  </si>
  <si>
    <t>RI21221399</t>
  </si>
  <si>
    <t>10103</t>
  </si>
  <si>
    <t>1453</t>
  </si>
  <si>
    <t>A9047</t>
  </si>
  <si>
    <t>14748</t>
  </si>
  <si>
    <t>137</t>
  </si>
  <si>
    <t>1481</t>
  </si>
  <si>
    <t>71423</t>
  </si>
  <si>
    <t>33AAFCC6369L1ZB</t>
  </si>
  <si>
    <t>Centum Controls Pvt Ltd</t>
  </si>
  <si>
    <t>1423</t>
  </si>
  <si>
    <t>33AFCPM1407Q1ZG</t>
  </si>
  <si>
    <t>K M Electricals</t>
  </si>
  <si>
    <t>1754</t>
  </si>
  <si>
    <t>022022</t>
  </si>
  <si>
    <t>032022</t>
  </si>
  <si>
    <r>
      <t xml:space="preserve">C AND D - GST </t>
    </r>
    <r>
      <rPr>
        <sz val="11"/>
        <color theme="1"/>
        <rFont val="Calibri"/>
        <family val="2"/>
        <scheme val="minor"/>
      </rPr>
      <t>MAR</t>
    </r>
    <r>
      <rPr>
        <b/>
        <sz val="11"/>
        <color theme="1"/>
        <rFont val="Calibri"/>
        <family val="2"/>
        <scheme val="minor"/>
      </rPr>
      <t>-22</t>
    </r>
  </si>
  <si>
    <t>139</t>
  </si>
  <si>
    <t>27AAKFN4046M1ZU</t>
  </si>
  <si>
    <t>N H P  Power  Systems  Ltd</t>
  </si>
  <si>
    <t>15946</t>
  </si>
  <si>
    <t>a9925</t>
  </si>
  <si>
    <t>212865</t>
  </si>
  <si>
    <t>19403</t>
  </si>
  <si>
    <t>212874</t>
  </si>
  <si>
    <t>4606</t>
  </si>
  <si>
    <t>33AADFN1152D1ZY</t>
  </si>
  <si>
    <t>N M Electric  Corporation</t>
  </si>
  <si>
    <t>19436</t>
  </si>
  <si>
    <t>CARRY TO APRIL</t>
  </si>
  <si>
    <t>042022</t>
  </si>
  <si>
    <t>CD/001/22-23</t>
  </si>
  <si>
    <t>CD/002/22-23</t>
  </si>
  <si>
    <t>CD/003/22-23</t>
  </si>
  <si>
    <t>CD/004/22-23</t>
  </si>
  <si>
    <t>CD/005/22-23</t>
  </si>
  <si>
    <t>CD/006/22-23</t>
  </si>
  <si>
    <t>INDIA CEMENTS LIMITED</t>
  </si>
  <si>
    <t>MTR</t>
  </si>
  <si>
    <t>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</si>
</sst>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&quot;&quot;0.00&quot; KGS&quot;"/>
    <numFmt numFmtId="165" formatCode="&quot;&quot;0&quot; Nos&quot;"/>
    <numFmt numFmtId="166" formatCode="&quot;&quot;0.00&quot; Dr&quot;"/>
    <numFmt numFmtId="167" formatCode="dd\-mmm\-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3">
    <xf numFmtId="0" fontId="0" fillId="0" borderId="0" xfId="0"/>
    <xf numFmtId="0" fontId="3" fillId="2" borderId="1" xfId="0" applyFont="1" applyFill="1" applyBorder="1" applyAlignment="1">
      <alignment horizontal="right"/>
    </xf>
    <xf numFmtId="15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0" fillId="2" borderId="0" xfId="0" applyFill="1" applyBorder="1"/>
    <xf numFmtId="0" fontId="1" fillId="2" borderId="0" xfId="0" applyFont="1" applyFill="1" applyBorder="1"/>
    <xf numFmtId="0" fontId="0" fillId="2" borderId="1" xfId="0" applyFont="1" applyFill="1" applyBorder="1"/>
    <xf numFmtId="1" fontId="0" fillId="2" borderId="1" xfId="0" applyNumberFormat="1" applyFont="1" applyFill="1" applyBorder="1"/>
    <xf numFmtId="0" fontId="0" fillId="2" borderId="0" xfId="0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2" borderId="1" xfId="0" applyFill="1" applyBorder="1"/>
    <xf numFmtId="4" fontId="4" fillId="2" borderId="1" xfId="0" applyNumberFormat="1" applyFont="1" applyFill="1" applyBorder="1" applyAlignment="1">
      <alignment horizontal="right"/>
    </xf>
    <xf numFmtId="4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49" fontId="2" fillId="0" borderId="1" xfId="0" applyNumberFormat="1" applyFont="1" applyBorder="1" applyAlignment="1">
      <alignment vertical="top"/>
    </xf>
    <xf numFmtId="4" fontId="0" fillId="2" borderId="0" xfId="0" applyNumberFormat="1" applyFill="1" applyBorder="1" applyAlignment="1">
      <alignment horizontal="right"/>
    </xf>
    <xf numFmtId="0" fontId="0" fillId="2" borderId="1" xfId="0" quotePrefix="1" applyFill="1" applyBorder="1"/>
    <xf numFmtId="15" fontId="2" fillId="0" borderId="1" xfId="0" applyNumberFormat="1" applyFont="1" applyBorder="1" applyAlignment="1">
      <alignment horizontal="right" vertical="top"/>
    </xf>
    <xf numFmtId="49" fontId="5" fillId="0" borderId="1" xfId="0" applyNumberFormat="1" applyFont="1" applyBorder="1" applyAlignment="1">
      <alignment vertical="top"/>
    </xf>
    <xf numFmtId="0" fontId="0" fillId="0" borderId="1" xfId="0" applyBorder="1"/>
    <xf numFmtId="164" fontId="5" fillId="0" borderId="1" xfId="0" applyNumberFormat="1" applyFont="1" applyBorder="1" applyAlignment="1">
      <alignment horizontal="right" vertical="top"/>
    </xf>
    <xf numFmtId="165" fontId="5" fillId="0" borderId="1" xfId="0" applyNumberFormat="1" applyFont="1" applyBorder="1" applyAlignment="1">
      <alignment horizontal="right" vertical="top"/>
    </xf>
    <xf numFmtId="15" fontId="0" fillId="0" borderId="1" xfId="0" applyNumberFormat="1" applyBorder="1"/>
    <xf numFmtId="4" fontId="0" fillId="2" borderId="1" xfId="0" applyNumberFormat="1" applyFill="1" applyBorder="1"/>
    <xf numFmtId="49" fontId="2" fillId="0" borderId="1" xfId="0" applyNumberFormat="1" applyFont="1" applyBorder="1" applyAlignment="1">
      <alignment horizontal="right" vertical="top"/>
    </xf>
    <xf numFmtId="0" fontId="1" fillId="2" borderId="1" xfId="0" applyFont="1" applyFill="1" applyBorder="1"/>
    <xf numFmtId="4" fontId="0" fillId="0" borderId="0" xfId="0" applyNumberFormat="1"/>
    <xf numFmtId="4" fontId="0" fillId="0" borderId="0" xfId="0" applyNumberFormat="1" applyFont="1"/>
    <xf numFmtId="0" fontId="0" fillId="0" borderId="0" xfId="0"/>
    <xf numFmtId="4" fontId="5" fillId="0" borderId="1" xfId="0" applyNumberFormat="1" applyFont="1" applyBorder="1" applyAlignment="1">
      <alignment horizontal="right" vertical="top"/>
    </xf>
    <xf numFmtId="166" fontId="2" fillId="0" borderId="1" xfId="0" applyNumberFormat="1" applyFont="1" applyBorder="1" applyAlignment="1">
      <alignment horizontal="right" vertical="top"/>
    </xf>
    <xf numFmtId="4" fontId="2" fillId="0" borderId="1" xfId="0" applyNumberFormat="1" applyFont="1" applyBorder="1" applyAlignment="1">
      <alignment horizontal="right" vertical="top"/>
    </xf>
    <xf numFmtId="4" fontId="0" fillId="0" borderId="1" xfId="0" applyNumberFormat="1" applyBorder="1"/>
    <xf numFmtId="167" fontId="2" fillId="0" borderId="1" xfId="0" applyNumberFormat="1" applyFont="1" applyBorder="1" applyAlignment="1">
      <alignment horizontal="right" vertical="top"/>
    </xf>
    <xf numFmtId="0" fontId="0" fillId="2" borderId="1" xfId="0" applyFill="1" applyBorder="1"/>
    <xf numFmtId="4" fontId="1" fillId="2" borderId="1" xfId="0" applyNumberFormat="1" applyFont="1" applyFill="1" applyBorder="1"/>
    <xf numFmtId="49" fontId="2" fillId="0" borderId="1" xfId="0" applyNumberFormat="1" applyFont="1" applyFill="1" applyBorder="1" applyAlignment="1">
      <alignment horizontal="right" vertical="top"/>
    </xf>
    <xf numFmtId="49" fontId="2" fillId="0" borderId="1" xfId="0" applyNumberFormat="1" applyFont="1" applyFill="1" applyBorder="1" applyAlignment="1">
      <alignment vertical="top"/>
    </xf>
    <xf numFmtId="0" fontId="0" fillId="0" borderId="1" xfId="0" applyFill="1" applyBorder="1"/>
    <xf numFmtId="4" fontId="0" fillId="0" borderId="1" xfId="0" applyNumberFormat="1" applyFill="1" applyBorder="1"/>
    <xf numFmtId="0" fontId="0" fillId="0" borderId="0" xfId="0" applyFill="1" applyBorder="1"/>
    <xf numFmtId="0" fontId="1" fillId="2" borderId="1" xfId="0" applyFont="1" applyFill="1" applyBorder="1" applyAlignment="1">
      <alignment horizontal="right"/>
    </xf>
    <xf numFmtId="43" fontId="0" fillId="2" borderId="1" xfId="1" applyFont="1" applyFill="1" applyBorder="1"/>
    <xf numFmtId="43" fontId="6" fillId="2" borderId="1" xfId="1" applyFont="1" applyFill="1" applyBorder="1"/>
    <xf numFmtId="43" fontId="6" fillId="0" borderId="1" xfId="1" applyFont="1" applyFill="1" applyBorder="1"/>
    <xf numFmtId="43" fontId="6" fillId="2" borderId="1" xfId="1" applyFont="1" applyFill="1" applyBorder="1" applyAlignment="1">
      <alignment horizontal="right"/>
    </xf>
    <xf numFmtId="4" fontId="0" fillId="2" borderId="1" xfId="0" applyNumberFormat="1" applyFont="1" applyFill="1" applyBorder="1"/>
    <xf numFmtId="4" fontId="2" fillId="0" borderId="2" xfId="0" applyNumberFormat="1" applyFont="1" applyBorder="1" applyAlignment="1">
      <alignment horizontal="right" vertical="top"/>
    </xf>
    <xf numFmtId="0" fontId="3" fillId="2" borderId="1" xfId="0" applyNumberFormat="1" applyFont="1" applyFill="1" applyBorder="1" applyAlignment="1">
      <alignment horizontal="right"/>
    </xf>
    <xf numFmtId="43" fontId="0" fillId="2" borderId="0" xfId="0" applyNumberFormat="1" applyFill="1" applyBorder="1" applyAlignment="1">
      <alignment horizontal="right"/>
    </xf>
    <xf numFmtId="43" fontId="0" fillId="2" borderId="1" xfId="0" applyNumberFormat="1" applyFill="1" applyBorder="1" applyAlignment="1">
      <alignment horizontal="right"/>
    </xf>
    <xf numFmtId="4" fontId="1" fillId="3" borderId="1" xfId="0" applyNumberFormat="1" applyFont="1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0" fillId="3" borderId="0" xfId="0" applyFill="1" applyBorder="1"/>
    <xf numFmtId="0" fontId="1" fillId="3" borderId="1" xfId="0" applyFont="1" applyFill="1" applyBorder="1"/>
    <xf numFmtId="2" fontId="0" fillId="2" borderId="1" xfId="0" applyNumberFormat="1" applyFont="1" applyFill="1" applyBorder="1"/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left" vertical="top"/>
    </xf>
    <xf numFmtId="167" fontId="2" fillId="0" borderId="1" xfId="0" applyNumberFormat="1" applyFont="1" applyBorder="1" applyAlignment="1">
      <alignment horizontal="left" vertical="top"/>
    </xf>
    <xf numFmtId="43" fontId="6" fillId="0" borderId="1" xfId="1" applyFont="1" applyFill="1" applyBorder="1" applyAlignment="1">
      <alignment horizontal="left" vertical="top"/>
    </xf>
    <xf numFmtId="4" fontId="0" fillId="0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49" fontId="2" fillId="0" borderId="3" xfId="0" applyNumberFormat="1" applyFont="1" applyFill="1" applyBorder="1" applyAlignment="1">
      <alignment horizontal="right" vertical="top"/>
    </xf>
    <xf numFmtId="167" fontId="2" fillId="0" borderId="3" xfId="0" applyNumberFormat="1" applyFont="1" applyBorder="1" applyAlignment="1">
      <alignment horizontal="right" vertical="top"/>
    </xf>
    <xf numFmtId="49" fontId="2" fillId="0" borderId="3" xfId="0" applyNumberFormat="1" applyFont="1" applyFill="1" applyBorder="1" applyAlignment="1">
      <alignment vertical="top"/>
    </xf>
    <xf numFmtId="0" fontId="0" fillId="0" borderId="3" xfId="0" applyFill="1" applyBorder="1"/>
    <xf numFmtId="43" fontId="6" fillId="0" borderId="3" xfId="1" applyFont="1" applyFill="1" applyBorder="1"/>
    <xf numFmtId="4" fontId="0" fillId="0" borderId="3" xfId="0" applyNumberFormat="1" applyFill="1" applyBorder="1"/>
    <xf numFmtId="0" fontId="0" fillId="3" borderId="3" xfId="0" applyFill="1" applyBorder="1"/>
    <xf numFmtId="49" fontId="2" fillId="0" borderId="4" xfId="0" applyNumberFormat="1" applyFont="1" applyFill="1" applyBorder="1" applyAlignment="1">
      <alignment horizontal="right" vertical="top"/>
    </xf>
    <xf numFmtId="167" fontId="2" fillId="0" borderId="4" xfId="0" applyNumberFormat="1" applyFont="1" applyBorder="1" applyAlignment="1">
      <alignment horizontal="right" vertical="top"/>
    </xf>
    <xf numFmtId="49" fontId="2" fillId="0" borderId="4" xfId="0" applyNumberFormat="1" applyFont="1" applyFill="1" applyBorder="1" applyAlignment="1">
      <alignment vertical="top"/>
    </xf>
    <xf numFmtId="0" fontId="0" fillId="0" borderId="4" xfId="0" applyFill="1" applyBorder="1"/>
    <xf numFmtId="43" fontId="6" fillId="0" borderId="4" xfId="1" applyFont="1" applyFill="1" applyBorder="1"/>
    <xf numFmtId="4" fontId="0" fillId="0" borderId="4" xfId="0" applyNumberFormat="1" applyFill="1" applyBorder="1"/>
    <xf numFmtId="4" fontId="2" fillId="0" borderId="1" xfId="0" applyNumberFormat="1" applyFont="1" applyBorder="1" applyAlignment="1">
      <alignment horizontal="left" vertical="top"/>
    </xf>
    <xf numFmtId="0" fontId="0" fillId="2" borderId="1" xfId="0" quotePrefix="1" applyNumberFormat="1" applyFill="1" applyBorder="1"/>
    <xf numFmtId="0" fontId="0" fillId="2" borderId="1" xfId="0" quotePrefix="1" applyNumberForma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43" fontId="6" fillId="2" borderId="1" xfId="1" applyFont="1" applyFill="1" applyBorder="1" applyAlignment="1">
      <alignment horizontal="left" vertical="top"/>
    </xf>
    <xf numFmtId="4" fontId="0" fillId="2" borderId="1" xfId="0" applyNumberFormat="1" applyFill="1" applyBorder="1" applyAlignment="1">
      <alignment horizontal="left" vertical="top"/>
    </xf>
    <xf numFmtId="49" fontId="2" fillId="0" borderId="3" xfId="0" applyNumberFormat="1" applyFont="1" applyFill="1" applyBorder="1" applyAlignment="1">
      <alignment horizontal="left" vertical="top"/>
    </xf>
    <xf numFmtId="167" fontId="2" fillId="0" borderId="3" xfId="0" applyNumberFormat="1" applyFont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43" fontId="6" fillId="0" borderId="3" xfId="1" applyFont="1" applyFill="1" applyBorder="1" applyAlignment="1">
      <alignment horizontal="left" vertical="top"/>
    </xf>
    <xf numFmtId="4" fontId="0" fillId="0" borderId="3" xfId="0" applyNumberFormat="1" applyFill="1" applyBorder="1" applyAlignment="1">
      <alignment horizontal="left" vertical="top"/>
    </xf>
    <xf numFmtId="0" fontId="1" fillId="0" borderId="0" xfId="0" applyFont="1" applyFill="1" applyBorder="1"/>
    <xf numFmtId="0" fontId="0" fillId="0" borderId="1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0" fillId="4" borderId="1" xfId="0" quotePrefix="1" applyFill="1" applyBorder="1"/>
    <xf numFmtId="0" fontId="3" fillId="4" borderId="1" xfId="0" applyNumberFormat="1" applyFont="1" applyFill="1" applyBorder="1" applyAlignment="1">
      <alignment horizontal="right"/>
    </xf>
    <xf numFmtId="15" fontId="2" fillId="4" borderId="1" xfId="0" applyNumberFormat="1" applyFont="1" applyFill="1" applyBorder="1" applyAlignment="1">
      <alignment horizontal="right" vertical="top"/>
    </xf>
    <xf numFmtId="49" fontId="2" fillId="4" borderId="1" xfId="0" applyNumberFormat="1" applyFont="1" applyFill="1" applyBorder="1" applyAlignment="1">
      <alignment vertical="top"/>
    </xf>
    <xf numFmtId="4" fontId="2" fillId="4" borderId="1" xfId="0" applyNumberFormat="1" applyFont="1" applyFill="1" applyBorder="1" applyAlignment="1">
      <alignment horizontal="right" vertical="top"/>
    </xf>
    <xf numFmtId="0" fontId="0" fillId="4" borderId="1" xfId="0" applyFill="1" applyBorder="1"/>
    <xf numFmtId="0" fontId="0" fillId="4" borderId="1" xfId="0" applyFont="1" applyFill="1" applyBorder="1"/>
    <xf numFmtId="1" fontId="0" fillId="4" borderId="1" xfId="0" applyNumberFormat="1" applyFont="1" applyFill="1" applyBorder="1"/>
    <xf numFmtId="0" fontId="0" fillId="4" borderId="0" xfId="0" applyFill="1" applyBorder="1"/>
    <xf numFmtId="0" fontId="7" fillId="2" borderId="1" xfId="0" quotePrefix="1" applyFont="1" applyFill="1" applyBorder="1"/>
    <xf numFmtId="0" fontId="8" fillId="2" borderId="1" xfId="0" applyNumberFormat="1" applyFont="1" applyFill="1" applyBorder="1" applyAlignment="1">
      <alignment horizontal="right"/>
    </xf>
    <xf numFmtId="15" fontId="8" fillId="0" borderId="1" xfId="0" applyNumberFormat="1" applyFont="1" applyBorder="1" applyAlignment="1">
      <alignment horizontal="right" vertical="top"/>
    </xf>
    <xf numFmtId="49" fontId="8" fillId="0" borderId="1" xfId="0" applyNumberFormat="1" applyFont="1" applyBorder="1" applyAlignment="1">
      <alignment vertical="top"/>
    </xf>
    <xf numFmtId="4" fontId="8" fillId="0" borderId="1" xfId="0" applyNumberFormat="1" applyFont="1" applyBorder="1" applyAlignment="1">
      <alignment horizontal="right" vertical="top"/>
    </xf>
    <xf numFmtId="0" fontId="7" fillId="2" borderId="1" xfId="0" applyFont="1" applyFill="1" applyBorder="1"/>
    <xf numFmtId="4" fontId="8" fillId="0" borderId="2" xfId="0" applyNumberFormat="1" applyFont="1" applyBorder="1" applyAlignment="1">
      <alignment horizontal="right" vertical="top"/>
    </xf>
    <xf numFmtId="1" fontId="7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Normal="100" workbookViewId="0">
      <pane ySplit="2" topLeftCell="A3" activePane="bottomLeft" state="frozen"/>
      <selection pane="bottomLeft" activeCell="C6" sqref="C6"/>
    </sheetView>
  </sheetViews>
  <sheetFormatPr defaultRowHeight="15" x14ac:dyDescent="0.25"/>
  <cols>
    <col min="1" max="1" width="15.140625" style="4" bestFit="1" customWidth="1"/>
    <col min="2" max="2" width="12" style="4" bestFit="1" customWidth="1"/>
    <col min="3" max="3" width="11" style="4" bestFit="1" customWidth="1"/>
    <col min="4" max="4" width="17.42578125" style="8" bestFit="1" customWidth="1"/>
    <col min="5" max="5" width="48.85546875" style="4" bestFit="1" customWidth="1"/>
    <col min="6" max="6" width="14.7109375" style="8" bestFit="1" customWidth="1"/>
    <col min="7" max="11" width="13.28515625" style="4" bestFit="1" customWidth="1"/>
    <col min="12" max="12" width="10" style="4" bestFit="1" customWidth="1"/>
    <col min="13" max="14" width="9.85546875" style="4" bestFit="1" customWidth="1"/>
    <col min="15" max="15" width="10" style="4" bestFit="1" customWidth="1"/>
    <col min="16" max="16" width="12.7109375" style="4" bestFit="1" customWidth="1"/>
    <col min="17" max="17" width="11.5703125" style="4" bestFit="1" customWidth="1"/>
    <col min="18" max="18" width="21.140625" style="4" bestFit="1" customWidth="1"/>
    <col min="19" max="19" width="5" style="4" bestFit="1" customWidth="1"/>
    <col min="20" max="20" width="4.42578125" style="4" bestFit="1" customWidth="1"/>
    <col min="21" max="21" width="11.140625" style="4" bestFit="1" customWidth="1"/>
    <col min="22" max="16384" width="9.140625" style="40"/>
  </cols>
  <sheetData>
    <row r="1" spans="1:21" s="92" customFormat="1" x14ac:dyDescent="0.25">
      <c r="A1" s="93"/>
      <c r="B1" s="93"/>
      <c r="C1" s="93"/>
      <c r="D1" s="93"/>
      <c r="E1" s="93"/>
      <c r="F1" s="93"/>
      <c r="G1" s="93">
        <v>0</v>
      </c>
      <c r="H1" s="93">
        <v>5</v>
      </c>
      <c r="I1" s="93">
        <v>12</v>
      </c>
      <c r="J1" s="93">
        <v>18</v>
      </c>
      <c r="K1" s="93">
        <v>28</v>
      </c>
      <c r="L1" s="93"/>
      <c r="M1" s="93"/>
      <c r="N1" s="93"/>
      <c r="O1" s="93"/>
      <c r="P1" s="93"/>
      <c r="Q1" s="93"/>
      <c r="R1" s="93"/>
      <c r="S1" s="94"/>
      <c r="T1" s="94"/>
      <c r="U1" s="94"/>
    </row>
    <row r="2" spans="1:21" s="92" customFormat="1" x14ac:dyDescent="0.25">
      <c r="A2" s="81" t="s">
        <v>0</v>
      </c>
      <c r="B2" s="81" t="s">
        <v>1</v>
      </c>
      <c r="C2" s="81" t="s">
        <v>2</v>
      </c>
      <c r="D2" s="81" t="s">
        <v>3</v>
      </c>
      <c r="E2" s="81" t="s">
        <v>4</v>
      </c>
      <c r="F2" s="81" t="s">
        <v>5</v>
      </c>
      <c r="G2" s="81" t="s">
        <v>6</v>
      </c>
      <c r="H2" s="81" t="s">
        <v>6</v>
      </c>
      <c r="I2" s="81" t="s">
        <v>6</v>
      </c>
      <c r="J2" s="81" t="s">
        <v>6</v>
      </c>
      <c r="K2" s="81" t="s">
        <v>6</v>
      </c>
      <c r="L2" s="81" t="s">
        <v>7</v>
      </c>
      <c r="M2" s="81" t="s">
        <v>8</v>
      </c>
      <c r="N2" s="81" t="s">
        <v>9</v>
      </c>
      <c r="O2" s="81" t="s">
        <v>10</v>
      </c>
      <c r="P2" s="81" t="s">
        <v>11</v>
      </c>
      <c r="Q2" s="81" t="s">
        <v>12</v>
      </c>
      <c r="R2" s="81" t="s">
        <v>108</v>
      </c>
      <c r="S2" s="81" t="s">
        <v>59</v>
      </c>
      <c r="T2" s="81" t="s">
        <v>60</v>
      </c>
      <c r="U2" s="82"/>
    </row>
    <row r="3" spans="1:21" x14ac:dyDescent="0.25">
      <c r="A3" s="80" t="s">
        <v>219</v>
      </c>
      <c r="B3" s="83" t="s">
        <v>220</v>
      </c>
      <c r="C3" s="59">
        <v>44659</v>
      </c>
      <c r="D3" s="83" t="s">
        <v>105</v>
      </c>
      <c r="E3" s="84" t="s">
        <v>226</v>
      </c>
      <c r="F3" s="85">
        <v>26998</v>
      </c>
      <c r="G3" s="86"/>
      <c r="H3" s="86"/>
      <c r="I3" s="78"/>
      <c r="J3" s="86">
        <v>22879.08</v>
      </c>
      <c r="K3" s="86"/>
      <c r="L3" s="86">
        <f t="shared" ref="L3" si="0">+(H3*$H$1/100)+(I3*$I$1/100)+(J3*$J$1/100)+(K3*$K$1/100)</f>
        <v>4118.2344000000003</v>
      </c>
      <c r="M3" s="86">
        <f t="shared" ref="M3" si="1">+IF(VALUE(LEFT(D3,2))=33,L3/2,0)</f>
        <v>0</v>
      </c>
      <c r="N3" s="86">
        <f t="shared" ref="N3" si="2">+M3</f>
        <v>0</v>
      </c>
      <c r="O3" s="86">
        <f t="shared" ref="O3" si="3">+IF(VALUE(LEFT(D3,2))=33,0,L3)</f>
        <v>4118.2344000000003</v>
      </c>
      <c r="P3" s="86">
        <f>SUM(G3:K3)+M3+N3+O3</f>
        <v>26997.314400000003</v>
      </c>
      <c r="Q3" s="86">
        <f t="shared" ref="Q3:Q8" si="4">P3-F3</f>
        <v>-0.68559999999706633</v>
      </c>
      <c r="R3" s="86">
        <f>SUM(G3:K3)</f>
        <v>22879.08</v>
      </c>
      <c r="S3" s="57">
        <v>8536</v>
      </c>
      <c r="T3" s="84">
        <v>87</v>
      </c>
      <c r="U3" s="57" t="s">
        <v>228</v>
      </c>
    </row>
    <row r="4" spans="1:21" x14ac:dyDescent="0.25">
      <c r="A4" s="80" t="s">
        <v>219</v>
      </c>
      <c r="B4" s="58" t="s">
        <v>221</v>
      </c>
      <c r="C4" s="59">
        <v>44664</v>
      </c>
      <c r="D4" s="58" t="s">
        <v>105</v>
      </c>
      <c r="E4" s="57" t="s">
        <v>226</v>
      </c>
      <c r="F4" s="60">
        <v>21296</v>
      </c>
      <c r="G4" s="61"/>
      <c r="H4" s="61"/>
      <c r="I4" s="78"/>
      <c r="J4" s="61">
        <v>18046.900000000001</v>
      </c>
      <c r="K4" s="61"/>
      <c r="L4" s="61">
        <f t="shared" ref="L4:L8" si="5">+(H4*$H$1/100)+(I4*$I$1/100)+(J4*$J$1/100)+(K4*$K$1/100)</f>
        <v>3248.442</v>
      </c>
      <c r="M4" s="61">
        <f t="shared" ref="M4:M8" si="6">+IF(VALUE(LEFT(D4,2))=33,L4/2,0)</f>
        <v>0</v>
      </c>
      <c r="N4" s="61">
        <f t="shared" ref="N4:N8" si="7">+M4</f>
        <v>0</v>
      </c>
      <c r="O4" s="61">
        <f t="shared" ref="O4:O8" si="8">+IF(VALUE(LEFT(D4,2))=33,0,L4)</f>
        <v>3248.442</v>
      </c>
      <c r="P4" s="61">
        <f t="shared" ref="P4:P8" si="9">SUM(G4:K4)+M4+N4+O4</f>
        <v>21295.342000000001</v>
      </c>
      <c r="Q4" s="61">
        <f t="shared" si="4"/>
        <v>-0.65799999999944703</v>
      </c>
      <c r="R4" s="61">
        <f t="shared" ref="R4:R8" si="10">SUM(G4:K4)</f>
        <v>18046.900000000001</v>
      </c>
      <c r="S4" s="57">
        <v>8536</v>
      </c>
      <c r="T4" s="57">
        <f>24*4</f>
        <v>96</v>
      </c>
      <c r="U4" s="57" t="s">
        <v>228</v>
      </c>
    </row>
    <row r="5" spans="1:21" x14ac:dyDescent="0.25">
      <c r="A5" s="80" t="s">
        <v>219</v>
      </c>
      <c r="B5" s="58" t="s">
        <v>222</v>
      </c>
      <c r="C5" s="59">
        <v>44670</v>
      </c>
      <c r="D5" s="58" t="s">
        <v>54</v>
      </c>
      <c r="E5" s="57" t="s">
        <v>56</v>
      </c>
      <c r="F5" s="60">
        <v>25228</v>
      </c>
      <c r="G5" s="61"/>
      <c r="H5" s="61"/>
      <c r="I5" s="78"/>
      <c r="J5" s="61">
        <v>21380</v>
      </c>
      <c r="K5" s="61"/>
      <c r="L5" s="61">
        <f t="shared" si="5"/>
        <v>3848.4</v>
      </c>
      <c r="M5" s="61">
        <f t="shared" si="6"/>
        <v>1924.2</v>
      </c>
      <c r="N5" s="61">
        <f t="shared" si="7"/>
        <v>1924.2</v>
      </c>
      <c r="O5" s="61">
        <f t="shared" si="8"/>
        <v>0</v>
      </c>
      <c r="P5" s="61">
        <f t="shared" si="9"/>
        <v>25228.400000000001</v>
      </c>
      <c r="Q5" s="61">
        <f t="shared" si="4"/>
        <v>0.40000000000145519</v>
      </c>
      <c r="R5" s="61">
        <f t="shared" si="10"/>
        <v>21380</v>
      </c>
      <c r="S5" s="57">
        <v>8544</v>
      </c>
      <c r="T5" s="57">
        <v>200</v>
      </c>
      <c r="U5" s="57" t="s">
        <v>227</v>
      </c>
    </row>
    <row r="6" spans="1:21" x14ac:dyDescent="0.25">
      <c r="A6" s="80" t="s">
        <v>219</v>
      </c>
      <c r="B6" s="58" t="s">
        <v>223</v>
      </c>
      <c r="C6" s="59">
        <v>44672</v>
      </c>
      <c r="D6" s="58" t="s">
        <v>73</v>
      </c>
      <c r="E6" s="57" t="s">
        <v>74</v>
      </c>
      <c r="F6" s="60">
        <v>31648</v>
      </c>
      <c r="G6" s="61"/>
      <c r="H6" s="61"/>
      <c r="I6" s="78"/>
      <c r="J6" s="61">
        <v>26820</v>
      </c>
      <c r="K6" s="61"/>
      <c r="L6" s="61">
        <f t="shared" si="5"/>
        <v>4827.6000000000004</v>
      </c>
      <c r="M6" s="61">
        <f t="shared" si="6"/>
        <v>2413.8000000000002</v>
      </c>
      <c r="N6" s="61">
        <f t="shared" si="7"/>
        <v>2413.8000000000002</v>
      </c>
      <c r="O6" s="61">
        <f t="shared" si="8"/>
        <v>0</v>
      </c>
      <c r="P6" s="61">
        <f t="shared" si="9"/>
        <v>31647.599999999999</v>
      </c>
      <c r="Q6" s="61">
        <f t="shared" si="4"/>
        <v>-0.40000000000145519</v>
      </c>
      <c r="R6" s="61">
        <f t="shared" si="10"/>
        <v>26820</v>
      </c>
      <c r="S6" s="57">
        <v>8504</v>
      </c>
      <c r="T6" s="57">
        <v>80</v>
      </c>
      <c r="U6" s="57" t="s">
        <v>228</v>
      </c>
    </row>
    <row r="7" spans="1:21" x14ac:dyDescent="0.25">
      <c r="A7" s="80" t="s">
        <v>219</v>
      </c>
      <c r="B7" s="87" t="s">
        <v>224</v>
      </c>
      <c r="C7" s="88">
        <v>44676</v>
      </c>
      <c r="D7" s="87" t="s">
        <v>105</v>
      </c>
      <c r="E7" s="89" t="s">
        <v>107</v>
      </c>
      <c r="F7" s="90">
        <v>20130.8</v>
      </c>
      <c r="G7" s="91"/>
      <c r="H7" s="91"/>
      <c r="I7" s="78"/>
      <c r="J7" s="91">
        <v>17060</v>
      </c>
      <c r="K7" s="91"/>
      <c r="L7" s="91">
        <f t="shared" si="5"/>
        <v>3070.8</v>
      </c>
      <c r="M7" s="91">
        <f t="shared" si="6"/>
        <v>0</v>
      </c>
      <c r="N7" s="91">
        <f t="shared" si="7"/>
        <v>0</v>
      </c>
      <c r="O7" s="91">
        <f t="shared" si="8"/>
        <v>3070.8</v>
      </c>
      <c r="P7" s="91">
        <f t="shared" si="9"/>
        <v>20130.8</v>
      </c>
      <c r="Q7" s="91">
        <f t="shared" si="4"/>
        <v>0</v>
      </c>
      <c r="R7" s="91">
        <f t="shared" si="10"/>
        <v>17060</v>
      </c>
      <c r="S7" s="57">
        <v>8546</v>
      </c>
      <c r="T7" s="89">
        <v>205</v>
      </c>
      <c r="U7" s="57" t="s">
        <v>228</v>
      </c>
    </row>
    <row r="8" spans="1:21" s="64" customFormat="1" ht="16.5" customHeight="1" x14ac:dyDescent="0.25">
      <c r="A8" s="80" t="s">
        <v>219</v>
      </c>
      <c r="B8" s="58" t="s">
        <v>225</v>
      </c>
      <c r="C8" s="59">
        <v>44677</v>
      </c>
      <c r="D8" s="58" t="s">
        <v>54</v>
      </c>
      <c r="E8" s="57" t="s">
        <v>56</v>
      </c>
      <c r="F8" s="60">
        <v>15458</v>
      </c>
      <c r="G8" s="61"/>
      <c r="H8" s="61"/>
      <c r="I8" s="78"/>
      <c r="J8" s="61">
        <v>13100</v>
      </c>
      <c r="K8" s="61"/>
      <c r="L8" s="61">
        <f t="shared" si="5"/>
        <v>2358</v>
      </c>
      <c r="M8" s="61">
        <f t="shared" si="6"/>
        <v>1179</v>
      </c>
      <c r="N8" s="61">
        <f t="shared" si="7"/>
        <v>1179</v>
      </c>
      <c r="O8" s="61">
        <f t="shared" si="8"/>
        <v>0</v>
      </c>
      <c r="P8" s="61">
        <f t="shared" si="9"/>
        <v>15458</v>
      </c>
      <c r="Q8" s="61">
        <f t="shared" si="4"/>
        <v>0</v>
      </c>
      <c r="R8" s="61">
        <f t="shared" si="10"/>
        <v>13100</v>
      </c>
      <c r="S8" s="63">
        <v>8473</v>
      </c>
      <c r="T8" s="63">
        <v>10</v>
      </c>
      <c r="U8" s="57" t="s">
        <v>228</v>
      </c>
    </row>
    <row r="10" spans="1:21" x14ac:dyDescent="0.25">
      <c r="F10" s="50">
        <f>SUM(F3:F9)</f>
        <v>140758.79999999999</v>
      </c>
      <c r="G10" s="50">
        <f>SUM(G3:G9)</f>
        <v>0</v>
      </c>
      <c r="H10" s="50">
        <f>SUM(H3:H9)</f>
        <v>0</v>
      </c>
      <c r="I10" s="50">
        <f>SUM(I3:I9)</f>
        <v>0</v>
      </c>
      <c r="J10" s="50">
        <f>SUM(J3:J9)</f>
        <v>119285.98000000001</v>
      </c>
      <c r="K10" s="50">
        <f>SUM(K3:K9)</f>
        <v>0</v>
      </c>
      <c r="L10" s="50">
        <f>SUM(L3:L9)</f>
        <v>21471.4764</v>
      </c>
      <c r="M10" s="50">
        <f>SUM(M3:M9)</f>
        <v>5517</v>
      </c>
      <c r="N10" s="50">
        <f>SUM(N3:N9)</f>
        <v>5517</v>
      </c>
      <c r="O10" s="50">
        <f>SUM(O3:O9)</f>
        <v>10437.4764</v>
      </c>
      <c r="P10" s="50">
        <f>SUM(P3:P9)</f>
        <v>140757.45640000002</v>
      </c>
      <c r="Q10" s="50">
        <f>SUM(Q3:Q9)</f>
        <v>-1.3435999999965134</v>
      </c>
      <c r="T10" s="50"/>
    </row>
    <row r="11" spans="1:21" x14ac:dyDescent="0.25"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</row>
    <row r="12" spans="1:21" x14ac:dyDescent="0.25"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</row>
    <row r="13" spans="1:21" x14ac:dyDescent="0.25"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</row>
    <row r="14" spans="1:21" x14ac:dyDescent="0.25"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</row>
    <row r="15" spans="1:21" x14ac:dyDescent="0.25">
      <c r="L15" s="112" t="s">
        <v>205</v>
      </c>
      <c r="M15" s="112"/>
      <c r="N15" s="112"/>
      <c r="O15" s="112"/>
      <c r="P15" s="112"/>
    </row>
    <row r="16" spans="1:21" x14ac:dyDescent="0.25">
      <c r="L16" s="25"/>
      <c r="M16" s="25" t="s">
        <v>8</v>
      </c>
      <c r="N16" s="25" t="s">
        <v>9</v>
      </c>
      <c r="O16" s="25" t="s">
        <v>10</v>
      </c>
      <c r="P16" s="34"/>
    </row>
    <row r="17" spans="12:16" x14ac:dyDescent="0.25">
      <c r="L17" s="25" t="s">
        <v>142</v>
      </c>
      <c r="M17" s="23"/>
      <c r="N17" s="23"/>
      <c r="O17" s="23"/>
      <c r="P17" s="34"/>
    </row>
    <row r="18" spans="12:16" x14ac:dyDescent="0.25">
      <c r="L18" s="25" t="s">
        <v>143</v>
      </c>
      <c r="M18" s="23"/>
      <c r="N18" s="23"/>
      <c r="O18" s="23"/>
      <c r="P18" s="34"/>
    </row>
    <row r="19" spans="12:16" x14ac:dyDescent="0.25">
      <c r="L19" s="34" t="s">
        <v>153</v>
      </c>
      <c r="M19" s="23"/>
      <c r="N19" s="23"/>
      <c r="O19" s="23"/>
      <c r="P19" s="51">
        <f>SUM(M19:O19)</f>
        <v>0</v>
      </c>
    </row>
  </sheetData>
  <mergeCells count="1">
    <mergeCell ref="L15:P1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topLeftCell="A4" workbookViewId="0">
      <selection activeCell="G14" sqref="G14"/>
    </sheetView>
  </sheetViews>
  <sheetFormatPr defaultRowHeight="15" x14ac:dyDescent="0.25"/>
  <cols>
    <col min="1" max="1" width="9" bestFit="1" customWidth="1"/>
    <col min="2" max="2" width="11.140625" bestFit="1" customWidth="1"/>
    <col min="3" max="3" width="15.7109375" bestFit="1" customWidth="1"/>
    <col min="4" max="4" width="13.7109375" bestFit="1" customWidth="1"/>
    <col min="5" max="5" width="11" bestFit="1" customWidth="1"/>
    <col min="6" max="6" width="13.5703125" bestFit="1" customWidth="1"/>
    <col min="7" max="7" width="21.7109375" bestFit="1" customWidth="1"/>
    <col min="8" max="8" width="18.7109375" bestFit="1" customWidth="1"/>
    <col min="9" max="9" width="20" bestFit="1" customWidth="1"/>
    <col min="10" max="10" width="12.5703125" bestFit="1" customWidth="1"/>
    <col min="11" max="11" width="5.5703125" bestFit="1" customWidth="1"/>
  </cols>
  <sheetData>
    <row r="1" spans="1:11" x14ac:dyDescent="0.25">
      <c r="A1" t="s">
        <v>59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</row>
    <row r="2" spans="1:11" x14ac:dyDescent="0.25">
      <c r="A2" s="10">
        <v>9405</v>
      </c>
      <c r="C2" t="e">
        <f>VLOOKUP(A2,'APR-22 SALES'!$S:$U,3,0)</f>
        <v>#N/A</v>
      </c>
      <c r="D2">
        <f>SUMIF('APR-22 SALES'!$S:$S,HSN!$A2,'APR-22 SALES'!T:T)</f>
        <v>0</v>
      </c>
      <c r="E2">
        <f>SUMIF('APR-22 SALES'!$S:$S,HSN!A2,'APR-22 SALES'!F:F)</f>
        <v>0</v>
      </c>
      <c r="F2" s="26">
        <v>41250</v>
      </c>
      <c r="G2" s="27">
        <v>4950</v>
      </c>
      <c r="H2" s="27">
        <v>0</v>
      </c>
      <c r="I2" s="27">
        <v>0</v>
      </c>
      <c r="J2" s="27">
        <v>0</v>
      </c>
      <c r="K2" s="27">
        <v>12</v>
      </c>
    </row>
    <row r="3" spans="1:11" x14ac:dyDescent="0.25">
      <c r="A3" s="10">
        <v>8536</v>
      </c>
      <c r="C3" s="28" t="str">
        <f>VLOOKUP(A3,'APR-22 SALES'!$S:$U,3,0)</f>
        <v>NOS</v>
      </c>
      <c r="D3" s="28">
        <f>SUMIF('APR-22 SALES'!$S:$S,HSN!$A3,'APR-22 SALES'!T:T)</f>
        <v>183</v>
      </c>
      <c r="E3" s="28">
        <f>SUMIF('APR-22 SALES'!$S:$S,HSN!A3,'APR-22 SALES'!F:F)</f>
        <v>48294</v>
      </c>
      <c r="F3" s="26">
        <v>122253</v>
      </c>
      <c r="G3" s="27">
        <v>0</v>
      </c>
      <c r="H3" s="27">
        <v>11002.77</v>
      </c>
      <c r="I3" s="27">
        <v>11002.77</v>
      </c>
      <c r="J3" s="27">
        <v>0</v>
      </c>
      <c r="K3" s="27">
        <v>18</v>
      </c>
    </row>
    <row r="4" spans="1:11" x14ac:dyDescent="0.25">
      <c r="A4" s="10">
        <v>8546</v>
      </c>
      <c r="C4" s="28" t="str">
        <f>VLOOKUP(A4,'APR-22 SALES'!$S:$U,3,0)</f>
        <v>NOS</v>
      </c>
      <c r="D4" s="28">
        <f>SUMIF('APR-22 SALES'!$S:$S,HSN!$A4,'APR-22 SALES'!T:T)</f>
        <v>205</v>
      </c>
      <c r="E4" s="28">
        <f>SUMIF('APR-22 SALES'!$S:$S,HSN!A4,'APR-22 SALES'!F:F)</f>
        <v>20130.8</v>
      </c>
      <c r="F4" s="26">
        <v>35310</v>
      </c>
      <c r="G4" s="27">
        <v>0</v>
      </c>
      <c r="H4" s="27">
        <v>3177.9</v>
      </c>
      <c r="I4" s="27">
        <v>3177.9</v>
      </c>
      <c r="J4" s="27">
        <v>0</v>
      </c>
      <c r="K4" s="27">
        <v>18</v>
      </c>
    </row>
    <row r="5" spans="1:11" x14ac:dyDescent="0.25">
      <c r="A5" s="10">
        <v>8504</v>
      </c>
      <c r="C5" s="28" t="str">
        <f>VLOOKUP(A5,'APR-22 SALES'!$S:$U,3,0)</f>
        <v>NOS</v>
      </c>
      <c r="D5" s="28">
        <f>SUMIF('APR-22 SALES'!$S:$S,HSN!$A5,'APR-22 SALES'!T:T)</f>
        <v>80</v>
      </c>
      <c r="E5" s="28">
        <f>SUMIF('APR-22 SALES'!$S:$S,HSN!A5,'APR-22 SALES'!F:F)</f>
        <v>31648</v>
      </c>
      <c r="F5" s="26">
        <v>6269</v>
      </c>
      <c r="G5" s="27">
        <v>0</v>
      </c>
      <c r="H5" s="27">
        <v>564.21</v>
      </c>
      <c r="I5" s="27">
        <v>564.21</v>
      </c>
      <c r="J5" s="27">
        <v>0</v>
      </c>
      <c r="K5" s="27">
        <v>18</v>
      </c>
    </row>
    <row r="6" spans="1:11" x14ac:dyDescent="0.25">
      <c r="A6" s="10">
        <v>85171110</v>
      </c>
      <c r="C6" s="28" t="e">
        <f>VLOOKUP(A6,'APR-22 SALES'!$S:$U,3,0)</f>
        <v>#N/A</v>
      </c>
      <c r="D6" s="28">
        <f>SUMIF('APR-22 SALES'!$S:$S,HSN!$A6,'APR-22 SALES'!T:T)</f>
        <v>0</v>
      </c>
      <c r="E6" s="28">
        <f>SUMIF('APR-22 SALES'!$S:$S,HSN!A6,'APR-22 SALES'!F:F)</f>
        <v>0</v>
      </c>
      <c r="F6" s="26">
        <v>5294</v>
      </c>
      <c r="G6" s="27">
        <v>0</v>
      </c>
      <c r="H6" s="27">
        <v>476.5</v>
      </c>
      <c r="I6" s="27">
        <v>476.5</v>
      </c>
      <c r="J6" s="27">
        <v>0</v>
      </c>
      <c r="K6" s="27">
        <v>18</v>
      </c>
    </row>
    <row r="7" spans="1:11" x14ac:dyDescent="0.25">
      <c r="A7" s="19">
        <v>90303310</v>
      </c>
      <c r="C7" s="28" t="e">
        <f>VLOOKUP(A7,'APR-22 SALES'!$S:$U,3,0)</f>
        <v>#N/A</v>
      </c>
      <c r="D7" s="28">
        <f>SUMIF('APR-22 SALES'!$S:$S,HSN!$A7,'APR-22 SALES'!T:T)</f>
        <v>0</v>
      </c>
      <c r="E7" s="28">
        <f>SUMIF('APR-22 SALES'!$S:$S,HSN!A7,'APR-22 SALES'!F:F)</f>
        <v>0</v>
      </c>
      <c r="F7" s="26">
        <v>7330</v>
      </c>
      <c r="G7" s="27">
        <v>0</v>
      </c>
      <c r="H7" s="27">
        <v>659.7</v>
      </c>
      <c r="I7" s="27">
        <v>659.7</v>
      </c>
      <c r="J7" s="27">
        <v>0</v>
      </c>
      <c r="K7" s="27">
        <v>18</v>
      </c>
    </row>
    <row r="8" spans="1:11" x14ac:dyDescent="0.25">
      <c r="A8" s="19">
        <v>85395000</v>
      </c>
      <c r="C8" s="28" t="e">
        <f>VLOOKUP(A8,'APR-22 SALES'!$S:$U,3,0)</f>
        <v>#N/A</v>
      </c>
      <c r="D8" s="28">
        <f>SUMIF('APR-22 SALES'!$S:$S,HSN!$A8,'APR-22 SALES'!T:T)</f>
        <v>0</v>
      </c>
      <c r="E8" s="28">
        <f>SUMIF('APR-22 SALES'!$S:$S,HSN!A8,'APR-22 SALES'!F:F)</f>
        <v>0</v>
      </c>
      <c r="F8" s="26">
        <v>12840</v>
      </c>
      <c r="G8" s="27">
        <v>0</v>
      </c>
      <c r="H8" s="27">
        <v>770.4</v>
      </c>
      <c r="I8" s="27">
        <v>770.4</v>
      </c>
      <c r="J8" s="27">
        <v>0</v>
      </c>
      <c r="K8" s="27">
        <v>12</v>
      </c>
    </row>
    <row r="15" spans="1:11" x14ac:dyDescent="0.25">
      <c r="C15" s="34">
        <v>8536</v>
      </c>
      <c r="D15" s="34">
        <v>600</v>
      </c>
      <c r="E15" s="34" t="s">
        <v>140</v>
      </c>
    </row>
    <row r="16" spans="1:11" x14ac:dyDescent="0.25">
      <c r="C16" s="38">
        <v>8536</v>
      </c>
      <c r="D16" s="38">
        <v>50</v>
      </c>
      <c r="E16" s="38" t="s">
        <v>140</v>
      </c>
    </row>
    <row r="17" spans="3:5" x14ac:dyDescent="0.25">
      <c r="C17" s="38">
        <v>8536</v>
      </c>
      <c r="D17" s="38">
        <v>162</v>
      </c>
      <c r="E17" s="38" t="s">
        <v>140</v>
      </c>
    </row>
    <row r="18" spans="3:5" x14ac:dyDescent="0.25">
      <c r="C18" s="38">
        <v>8536</v>
      </c>
      <c r="D18" s="38">
        <v>20</v>
      </c>
      <c r="E18" s="38" t="s">
        <v>140</v>
      </c>
    </row>
    <row r="19" spans="3:5" x14ac:dyDescent="0.25">
      <c r="C19" s="38">
        <v>8516</v>
      </c>
      <c r="D19" s="38">
        <v>12</v>
      </c>
      <c r="E19" s="38" t="s">
        <v>140</v>
      </c>
    </row>
    <row r="20" spans="3:5" ht="30" x14ac:dyDescent="0.25">
      <c r="C20" s="52" t="s">
        <v>174</v>
      </c>
      <c r="D20" s="52" t="s">
        <v>175</v>
      </c>
      <c r="E20" s="52" t="s">
        <v>176</v>
      </c>
    </row>
    <row r="21" spans="3:5" x14ac:dyDescent="0.25">
      <c r="C21" s="40">
        <v>8536</v>
      </c>
      <c r="D21" s="38">
        <v>10</v>
      </c>
      <c r="E21" s="38" t="s">
        <v>140</v>
      </c>
    </row>
    <row r="22" spans="3:5" x14ac:dyDescent="0.25">
      <c r="C22" s="53">
        <v>9405</v>
      </c>
      <c r="D22" s="53">
        <v>32</v>
      </c>
      <c r="E22" s="53" t="s">
        <v>140</v>
      </c>
    </row>
    <row r="23" spans="3:5" x14ac:dyDescent="0.25">
      <c r="C23" s="38">
        <v>80012000</v>
      </c>
      <c r="D23" s="38">
        <v>2</v>
      </c>
      <c r="E23" s="38" t="s">
        <v>177</v>
      </c>
    </row>
    <row r="24" spans="3:5" x14ac:dyDescent="0.25">
      <c r="C24" s="38">
        <v>8536</v>
      </c>
      <c r="D24" s="38">
        <v>4</v>
      </c>
      <c r="E24" s="38" t="s">
        <v>140</v>
      </c>
    </row>
    <row r="25" spans="3:5" x14ac:dyDescent="0.25">
      <c r="C25" s="38">
        <v>8536</v>
      </c>
      <c r="D25" s="38">
        <v>9</v>
      </c>
      <c r="E25" s="38" t="s">
        <v>140</v>
      </c>
    </row>
    <row r="26" spans="3:5" x14ac:dyDescent="0.25">
      <c r="C26" s="34">
        <v>8536</v>
      </c>
      <c r="D26" s="34">
        <v>1</v>
      </c>
      <c r="E26" s="34" t="s">
        <v>140</v>
      </c>
    </row>
    <row r="27" spans="3:5" x14ac:dyDescent="0.25">
      <c r="C27" s="25">
        <v>8536</v>
      </c>
      <c r="D27" s="25">
        <v>1</v>
      </c>
      <c r="E27" s="25" t="s">
        <v>140</v>
      </c>
    </row>
    <row r="28" spans="3:5" x14ac:dyDescent="0.25">
      <c r="C28" s="34">
        <v>8544</v>
      </c>
      <c r="D28" s="34">
        <v>150</v>
      </c>
      <c r="E28" s="34" t="s">
        <v>141</v>
      </c>
    </row>
    <row r="29" spans="3:5" x14ac:dyDescent="0.25">
      <c r="C29" s="34">
        <v>85365090</v>
      </c>
      <c r="D29" s="34">
        <v>15</v>
      </c>
      <c r="E29" s="34" t="s">
        <v>140</v>
      </c>
    </row>
    <row r="30" spans="3:5" x14ac:dyDescent="0.25">
      <c r="C30" s="34">
        <v>8536</v>
      </c>
      <c r="D30" s="34">
        <v>50</v>
      </c>
      <c r="E30" s="34" t="s">
        <v>140</v>
      </c>
    </row>
    <row r="31" spans="3:5" x14ac:dyDescent="0.25">
      <c r="C31" s="53">
        <v>9405</v>
      </c>
      <c r="D31" s="53">
        <v>5</v>
      </c>
      <c r="E31" s="53" t="s">
        <v>140</v>
      </c>
    </row>
    <row r="32" spans="3:5" x14ac:dyDescent="0.25">
      <c r="C32" s="34">
        <v>9032</v>
      </c>
      <c r="D32" s="34">
        <v>4</v>
      </c>
      <c r="E32" s="34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13"/>
  <sheetViews>
    <sheetView workbookViewId="0">
      <selection activeCell="E2" sqref="E2"/>
    </sheetView>
  </sheetViews>
  <sheetFormatPr defaultRowHeight="15" x14ac:dyDescent="0.25"/>
  <cols>
    <col min="1" max="1" width="7" bestFit="1" customWidth="1"/>
    <col min="2" max="2" width="10.7109375" bestFit="1" customWidth="1"/>
    <col min="3" max="3" width="9.42578125" bestFit="1" customWidth="1"/>
    <col min="4" max="4" width="17.85546875" bestFit="1" customWidth="1"/>
    <col min="5" max="5" width="22.42578125" bestFit="1" customWidth="1"/>
    <col min="6" max="6" width="15" bestFit="1" customWidth="1"/>
    <col min="7" max="11" width="13.5703125" bestFit="1" customWidth="1"/>
    <col min="12" max="12" width="9.28515625" bestFit="1" customWidth="1"/>
    <col min="13" max="14" width="9.140625" bestFit="1" customWidth="1"/>
    <col min="15" max="15" width="8.7109375" bestFit="1" customWidth="1"/>
    <col min="16" max="16" width="13" bestFit="1" customWidth="1"/>
    <col min="17" max="17" width="11.7109375" bestFit="1" customWidth="1"/>
    <col min="18" max="18" width="9.42578125" bestFit="1" customWidth="1"/>
    <col min="19" max="19" width="41.85546875" bestFit="1" customWidth="1"/>
  </cols>
  <sheetData>
    <row r="1" spans="1:18" s="5" customFormat="1" x14ac:dyDescent="0.25">
      <c r="A1" s="6"/>
      <c r="B1" s="6"/>
      <c r="C1" s="6"/>
      <c r="D1" s="9"/>
      <c r="E1" s="6"/>
      <c r="F1" s="9"/>
      <c r="G1" s="6">
        <v>0</v>
      </c>
      <c r="H1" s="6">
        <v>5</v>
      </c>
      <c r="I1" s="6">
        <v>12</v>
      </c>
      <c r="J1" s="6">
        <v>18</v>
      </c>
      <c r="K1" s="6">
        <v>28</v>
      </c>
      <c r="L1" s="6"/>
      <c r="M1" s="6"/>
      <c r="N1" s="6"/>
      <c r="O1" s="6"/>
      <c r="P1" s="6"/>
      <c r="Q1" s="6"/>
      <c r="R1" s="6"/>
    </row>
    <row r="2" spans="1:18" s="5" customFormat="1" x14ac:dyDescent="0.25">
      <c r="A2" s="6" t="s">
        <v>0</v>
      </c>
      <c r="B2" s="6" t="s">
        <v>1</v>
      </c>
      <c r="C2" s="6" t="s">
        <v>2</v>
      </c>
      <c r="D2" s="9" t="s">
        <v>3</v>
      </c>
      <c r="E2" s="6" t="s">
        <v>4</v>
      </c>
      <c r="F2" s="9" t="s">
        <v>5</v>
      </c>
      <c r="G2" s="6" t="s">
        <v>6</v>
      </c>
      <c r="H2" s="6" t="s">
        <v>6</v>
      </c>
      <c r="I2" s="6" t="s">
        <v>6</v>
      </c>
      <c r="J2" s="6" t="s">
        <v>6</v>
      </c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 t="s">
        <v>13</v>
      </c>
    </row>
    <row r="3" spans="1:18" s="103" customFormat="1" x14ac:dyDescent="0.25">
      <c r="A3" s="95" t="s">
        <v>204</v>
      </c>
      <c r="B3" s="96" t="s">
        <v>206</v>
      </c>
      <c r="C3" s="97">
        <v>44624</v>
      </c>
      <c r="D3" s="98" t="s">
        <v>103</v>
      </c>
      <c r="E3" s="98" t="s">
        <v>93</v>
      </c>
      <c r="F3" s="99">
        <v>2194.8000000000002</v>
      </c>
      <c r="G3" s="100"/>
      <c r="H3" s="100"/>
      <c r="I3" s="99"/>
      <c r="J3" s="99">
        <v>1860</v>
      </c>
      <c r="K3" s="100"/>
      <c r="L3" s="101">
        <f>+(H3*$H$1/100)+(I3*$I$1/100)+(J3*$J$1/100)+(K3*$K$1/100)</f>
        <v>334.8</v>
      </c>
      <c r="M3" s="101">
        <f>+IF(VALUE(LEFT(D3,2))=33,L3/2,0)</f>
        <v>167.4</v>
      </c>
      <c r="N3" s="101">
        <f>+M3</f>
        <v>167.4</v>
      </c>
      <c r="O3" s="101">
        <f>+IF(VALUE(LEFT(D3,2))=33,0,L3)</f>
        <v>0</v>
      </c>
      <c r="P3" s="101">
        <f>SUM(G3:K3)+M3+N3+O3</f>
        <v>2194.8000000000002</v>
      </c>
      <c r="Q3" s="102">
        <f>P3-F3</f>
        <v>0</v>
      </c>
      <c r="R3" s="100"/>
    </row>
    <row r="4" spans="1:18" s="4" customFormat="1" hidden="1" x14ac:dyDescent="0.25">
      <c r="A4" s="104" t="s">
        <v>204</v>
      </c>
      <c r="B4" s="105" t="s">
        <v>202</v>
      </c>
      <c r="C4" s="106">
        <v>44624</v>
      </c>
      <c r="D4" s="107" t="s">
        <v>207</v>
      </c>
      <c r="E4" s="107" t="s">
        <v>208</v>
      </c>
      <c r="F4" s="108">
        <v>3187</v>
      </c>
      <c r="G4" s="109"/>
      <c r="H4" s="109"/>
      <c r="I4" s="109"/>
      <c r="J4" s="110">
        <v>2700</v>
      </c>
      <c r="K4" s="109"/>
      <c r="L4" s="109">
        <f t="shared" ref="L4:L11" si="0">+(H4*$H$1/100)+(I4*$I$1/100)+(J4*$J$1/100)+(K4*$K$1/100)</f>
        <v>486</v>
      </c>
      <c r="M4" s="109">
        <f t="shared" ref="M4:M7" si="1">+IF(VALUE(LEFT(D4,2))=33,L4/2,0)</f>
        <v>0</v>
      </c>
      <c r="N4" s="109">
        <f t="shared" ref="N4:N7" si="2">+M4</f>
        <v>0</v>
      </c>
      <c r="O4" s="109">
        <f t="shared" ref="O4:O7" si="3">+IF(VALUE(LEFT(D4,2))=33,0,L4)</f>
        <v>486</v>
      </c>
      <c r="P4" s="109">
        <f t="shared" ref="P4:P7" si="4">SUM(G4:K4)+M4+N4+O4</f>
        <v>3186</v>
      </c>
      <c r="Q4" s="111">
        <f t="shared" ref="Q4:Q7" si="5">P4-F4</f>
        <v>-1</v>
      </c>
      <c r="R4" s="4" t="s">
        <v>218</v>
      </c>
    </row>
    <row r="5" spans="1:18" s="4" customFormat="1" x14ac:dyDescent="0.25">
      <c r="A5" s="16" t="s">
        <v>204</v>
      </c>
      <c r="B5" s="48" t="s">
        <v>209</v>
      </c>
      <c r="C5" s="17">
        <v>44635</v>
      </c>
      <c r="D5" s="14" t="s">
        <v>111</v>
      </c>
      <c r="E5" s="98" t="s">
        <v>117</v>
      </c>
      <c r="F5" s="31">
        <v>9065</v>
      </c>
      <c r="G5" s="34"/>
      <c r="H5" s="34"/>
      <c r="I5" s="34"/>
      <c r="J5" s="31">
        <v>7682.4</v>
      </c>
      <c r="K5" s="34"/>
      <c r="L5" s="6">
        <f t="shared" si="0"/>
        <v>1382.8319999999999</v>
      </c>
      <c r="M5" s="6">
        <f t="shared" si="1"/>
        <v>691.41599999999994</v>
      </c>
      <c r="N5" s="6">
        <f t="shared" si="2"/>
        <v>691.41599999999994</v>
      </c>
      <c r="O5" s="6">
        <f t="shared" si="3"/>
        <v>0</v>
      </c>
      <c r="P5" s="6">
        <f t="shared" si="4"/>
        <v>9065.2319999999982</v>
      </c>
      <c r="Q5" s="7">
        <f t="shared" si="5"/>
        <v>0.23199999999815191</v>
      </c>
    </row>
    <row r="6" spans="1:18" s="4" customFormat="1" x14ac:dyDescent="0.25">
      <c r="A6" s="16" t="s">
        <v>204</v>
      </c>
      <c r="B6" s="48" t="s">
        <v>210</v>
      </c>
      <c r="C6" s="17">
        <v>44637</v>
      </c>
      <c r="D6" s="14" t="s">
        <v>40</v>
      </c>
      <c r="E6" s="98" t="s">
        <v>44</v>
      </c>
      <c r="F6" s="31">
        <v>35215</v>
      </c>
      <c r="G6" s="34"/>
      <c r="H6" s="34"/>
      <c r="I6" s="34"/>
      <c r="J6" s="31">
        <v>29843</v>
      </c>
      <c r="K6" s="34"/>
      <c r="L6" s="6">
        <f t="shared" si="0"/>
        <v>5371.74</v>
      </c>
      <c r="M6" s="56">
        <f t="shared" si="1"/>
        <v>2685.87</v>
      </c>
      <c r="N6" s="56">
        <f t="shared" si="2"/>
        <v>2685.87</v>
      </c>
      <c r="O6" s="6">
        <f t="shared" si="3"/>
        <v>0</v>
      </c>
      <c r="P6" s="6">
        <f t="shared" si="4"/>
        <v>35214.74</v>
      </c>
      <c r="Q6" s="7">
        <f t="shared" si="5"/>
        <v>-0.26000000000203727</v>
      </c>
    </row>
    <row r="7" spans="1:18" s="4" customFormat="1" hidden="1" x14ac:dyDescent="0.25">
      <c r="A7" s="104" t="s">
        <v>204</v>
      </c>
      <c r="B7" s="105" t="s">
        <v>211</v>
      </c>
      <c r="C7" s="106">
        <v>44638</v>
      </c>
      <c r="D7" s="107" t="s">
        <v>101</v>
      </c>
      <c r="E7" s="107" t="s">
        <v>91</v>
      </c>
      <c r="F7" s="108">
        <v>67024</v>
      </c>
      <c r="G7" s="109"/>
      <c r="H7" s="109"/>
      <c r="I7" s="108"/>
      <c r="J7" s="108">
        <v>56800</v>
      </c>
      <c r="K7" s="109"/>
      <c r="L7" s="109">
        <f t="shared" si="0"/>
        <v>10224</v>
      </c>
      <c r="M7" s="109">
        <f t="shared" si="1"/>
        <v>5112</v>
      </c>
      <c r="N7" s="109">
        <f t="shared" si="2"/>
        <v>5112</v>
      </c>
      <c r="O7" s="109">
        <f t="shared" si="3"/>
        <v>0</v>
      </c>
      <c r="P7" s="109">
        <f t="shared" si="4"/>
        <v>67024</v>
      </c>
      <c r="Q7" s="111">
        <f t="shared" si="5"/>
        <v>0</v>
      </c>
      <c r="R7" s="4" t="s">
        <v>218</v>
      </c>
    </row>
    <row r="8" spans="1:18" s="4" customFormat="1" x14ac:dyDescent="0.25">
      <c r="A8" s="16" t="s">
        <v>204</v>
      </c>
      <c r="B8" s="48" t="s">
        <v>212</v>
      </c>
      <c r="C8" s="17">
        <v>44638</v>
      </c>
      <c r="D8" s="14" t="s">
        <v>96</v>
      </c>
      <c r="E8" s="98" t="s">
        <v>86</v>
      </c>
      <c r="F8" s="31">
        <v>2430</v>
      </c>
      <c r="G8" s="34"/>
      <c r="H8" s="34"/>
      <c r="I8" s="31"/>
      <c r="J8" s="31">
        <v>2059.3200000000002</v>
      </c>
      <c r="K8" s="34"/>
      <c r="L8" s="6">
        <f t="shared" si="0"/>
        <v>370.67760000000004</v>
      </c>
      <c r="M8" s="56">
        <f t="shared" ref="M8:M11" si="6">+IF(VALUE(LEFT(D8,2))=33,L8/2,0)</f>
        <v>185.33880000000002</v>
      </c>
      <c r="N8" s="56">
        <f t="shared" ref="N8:N11" si="7">+M8</f>
        <v>185.33880000000002</v>
      </c>
      <c r="O8" s="6">
        <f t="shared" ref="O8:O11" si="8">+IF(VALUE(LEFT(D8,2))=33,0,L8)</f>
        <v>0</v>
      </c>
      <c r="P8" s="6">
        <f t="shared" ref="P8:P11" si="9">SUM(G8:K8)+M8+N8+O8</f>
        <v>2429.9976000000001</v>
      </c>
      <c r="Q8" s="7">
        <f t="shared" ref="Q8:Q11" si="10">P8-F8</f>
        <v>-2.3999999998522981E-3</v>
      </c>
    </row>
    <row r="9" spans="1:18" s="4" customFormat="1" hidden="1" x14ac:dyDescent="0.25">
      <c r="A9" s="104" t="s">
        <v>204</v>
      </c>
      <c r="B9" s="105" t="s">
        <v>213</v>
      </c>
      <c r="C9" s="106">
        <v>44639</v>
      </c>
      <c r="D9" s="107" t="s">
        <v>101</v>
      </c>
      <c r="E9" s="107" t="s">
        <v>91</v>
      </c>
      <c r="F9" s="108">
        <v>2690</v>
      </c>
      <c r="G9" s="109"/>
      <c r="H9" s="109"/>
      <c r="I9" s="108"/>
      <c r="J9" s="108">
        <v>2280</v>
      </c>
      <c r="K9" s="109"/>
      <c r="L9" s="109">
        <f t="shared" si="0"/>
        <v>410.4</v>
      </c>
      <c r="M9" s="109">
        <f t="shared" si="6"/>
        <v>205.2</v>
      </c>
      <c r="N9" s="109">
        <f t="shared" si="7"/>
        <v>205.2</v>
      </c>
      <c r="O9" s="109">
        <f t="shared" si="8"/>
        <v>0</v>
      </c>
      <c r="P9" s="109">
        <f t="shared" si="9"/>
        <v>2690.3999999999996</v>
      </c>
      <c r="Q9" s="111">
        <f t="shared" si="10"/>
        <v>0.3999999999996362</v>
      </c>
      <c r="R9" s="4" t="s">
        <v>218</v>
      </c>
    </row>
    <row r="10" spans="1:18" s="4" customFormat="1" x14ac:dyDescent="0.25">
      <c r="A10" s="16" t="s">
        <v>204</v>
      </c>
      <c r="B10" s="48" t="s">
        <v>214</v>
      </c>
      <c r="C10" s="17">
        <v>44642</v>
      </c>
      <c r="D10" s="14" t="s">
        <v>215</v>
      </c>
      <c r="E10" s="98" t="s">
        <v>216</v>
      </c>
      <c r="F10" s="31">
        <v>8142</v>
      </c>
      <c r="G10" s="34"/>
      <c r="H10" s="34"/>
      <c r="I10" s="31"/>
      <c r="J10" s="31">
        <v>6900</v>
      </c>
      <c r="K10" s="34"/>
      <c r="L10" s="6">
        <f t="shared" si="0"/>
        <v>1242</v>
      </c>
      <c r="M10" s="6">
        <f t="shared" si="6"/>
        <v>621</v>
      </c>
      <c r="N10" s="6">
        <f t="shared" si="7"/>
        <v>621</v>
      </c>
      <c r="O10" s="6">
        <f t="shared" si="8"/>
        <v>0</v>
      </c>
      <c r="P10" s="6">
        <f t="shared" si="9"/>
        <v>8142</v>
      </c>
      <c r="Q10" s="7">
        <f t="shared" si="10"/>
        <v>0</v>
      </c>
    </row>
    <row r="11" spans="1:18" s="103" customFormat="1" x14ac:dyDescent="0.25">
      <c r="A11" s="95" t="s">
        <v>204</v>
      </c>
      <c r="B11" s="96" t="s">
        <v>217</v>
      </c>
      <c r="C11" s="97">
        <v>44648</v>
      </c>
      <c r="D11" s="98" t="s">
        <v>96</v>
      </c>
      <c r="E11" s="98" t="s">
        <v>86</v>
      </c>
      <c r="F11" s="99">
        <v>260</v>
      </c>
      <c r="G11" s="100"/>
      <c r="H11" s="100"/>
      <c r="I11" s="99"/>
      <c r="J11" s="99">
        <v>220.2</v>
      </c>
      <c r="K11" s="100"/>
      <c r="L11" s="101">
        <f t="shared" si="0"/>
        <v>39.635999999999996</v>
      </c>
      <c r="M11" s="101">
        <f t="shared" si="6"/>
        <v>19.817999999999998</v>
      </c>
      <c r="N11" s="101">
        <f t="shared" si="7"/>
        <v>19.817999999999998</v>
      </c>
      <c r="O11" s="101">
        <f t="shared" si="8"/>
        <v>0</v>
      </c>
      <c r="P11" s="101">
        <f t="shared" si="9"/>
        <v>259.83599999999996</v>
      </c>
      <c r="Q11" s="102">
        <f t="shared" si="10"/>
        <v>-0.16400000000004411</v>
      </c>
    </row>
    <row r="13" spans="1:18" x14ac:dyDescent="0.25">
      <c r="F13" s="32">
        <f>SUBTOTAL(9,F3:F12)</f>
        <v>57306.8</v>
      </c>
      <c r="G13" s="32">
        <f t="shared" ref="G13:P13" si="11">SUBTOTAL(9,G3:G12)</f>
        <v>0</v>
      </c>
      <c r="H13" s="32">
        <f t="shared" si="11"/>
        <v>0</v>
      </c>
      <c r="I13" s="32">
        <f t="shared" si="11"/>
        <v>0</v>
      </c>
      <c r="J13" s="32">
        <f t="shared" si="11"/>
        <v>48564.92</v>
      </c>
      <c r="K13" s="32">
        <f t="shared" si="11"/>
        <v>0</v>
      </c>
      <c r="L13" s="32">
        <f t="shared" si="11"/>
        <v>8741.6855999999989</v>
      </c>
      <c r="M13" s="32">
        <f t="shared" si="11"/>
        <v>4370.8427999999994</v>
      </c>
      <c r="N13" s="32">
        <f t="shared" si="11"/>
        <v>4370.8427999999994</v>
      </c>
      <c r="O13" s="32">
        <f t="shared" si="11"/>
        <v>0</v>
      </c>
      <c r="P13" s="32">
        <f t="shared" si="11"/>
        <v>57306.605600000003</v>
      </c>
    </row>
  </sheetData>
  <autoFilter ref="A2:R11" xr:uid="{7128E3D0-A41A-40BE-B918-2D08D88E9777}">
    <filterColumn colId="4">
      <colorFilter dxfId="0"/>
    </filterColumn>
  </autoFilter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4"/>
  <sheetViews>
    <sheetView topLeftCell="A36" workbookViewId="0">
      <selection activeCell="A56" sqref="A56"/>
    </sheetView>
  </sheetViews>
  <sheetFormatPr defaultRowHeight="15" x14ac:dyDescent="0.25"/>
  <cols>
    <col min="1" max="1" width="15.140625" style="4" bestFit="1" customWidth="1"/>
    <col min="2" max="2" width="12.85546875" style="4" bestFit="1" customWidth="1"/>
    <col min="3" max="3" width="9" style="4" bestFit="1" customWidth="1"/>
    <col min="4" max="4" width="18" style="8" bestFit="1" customWidth="1"/>
    <col min="5" max="5" width="43.85546875" style="4" bestFit="1" customWidth="1"/>
    <col min="6" max="6" width="14.7109375" style="8" bestFit="1" customWidth="1"/>
    <col min="7" max="11" width="13.28515625" style="4" bestFit="1" customWidth="1"/>
    <col min="12" max="14" width="9" style="4" bestFit="1" customWidth="1"/>
    <col min="15" max="15" width="4.85546875" style="4" bestFit="1" customWidth="1"/>
    <col min="16" max="16" width="12.7109375" style="4" bestFit="1" customWidth="1"/>
    <col min="17" max="17" width="11.5703125" style="4" bestFit="1" customWidth="1"/>
    <col min="18" max="18" width="9.42578125" style="4" bestFit="1" customWidth="1"/>
    <col min="19" max="19" width="41.85546875" style="4" bestFit="1" customWidth="1"/>
    <col min="20" max="20" width="8.28515625" style="4" bestFit="1" customWidth="1"/>
    <col min="21" max="16384" width="9.140625" style="4"/>
  </cols>
  <sheetData>
    <row r="1" spans="1:20" s="5" customFormat="1" x14ac:dyDescent="0.25">
      <c r="A1" s="6"/>
      <c r="B1" s="6"/>
      <c r="C1" s="6"/>
      <c r="D1" s="9"/>
      <c r="E1" s="6"/>
      <c r="F1" s="9"/>
      <c r="G1" s="6">
        <v>0</v>
      </c>
      <c r="H1" s="6">
        <v>5</v>
      </c>
      <c r="I1" s="6">
        <v>12</v>
      </c>
      <c r="J1" s="6">
        <v>18</v>
      </c>
      <c r="K1" s="6">
        <v>28</v>
      </c>
      <c r="L1" s="6"/>
      <c r="M1" s="6"/>
      <c r="N1" s="6"/>
      <c r="O1" s="6"/>
      <c r="P1" s="6"/>
      <c r="Q1" s="6"/>
      <c r="R1" s="6"/>
    </row>
    <row r="2" spans="1:20" s="5" customFormat="1" x14ac:dyDescent="0.25">
      <c r="A2" s="6" t="s">
        <v>0</v>
      </c>
      <c r="B2" s="6" t="s">
        <v>1</v>
      </c>
      <c r="C2" s="6" t="s">
        <v>2</v>
      </c>
      <c r="D2" s="9" t="s">
        <v>3</v>
      </c>
      <c r="E2" s="6" t="s">
        <v>4</v>
      </c>
      <c r="F2" s="9" t="s">
        <v>5</v>
      </c>
      <c r="G2" s="6" t="s">
        <v>6</v>
      </c>
      <c r="H2" s="6" t="s">
        <v>6</v>
      </c>
      <c r="I2" s="6" t="s">
        <v>6</v>
      </c>
      <c r="J2" s="6" t="s">
        <v>6</v>
      </c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 t="s">
        <v>13</v>
      </c>
    </row>
    <row r="3" spans="1:20" x14ac:dyDescent="0.25">
      <c r="A3" s="10" t="s">
        <v>15</v>
      </c>
      <c r="B3" s="1" t="s">
        <v>25</v>
      </c>
      <c r="C3" s="2">
        <v>44272</v>
      </c>
      <c r="D3" s="3" t="s">
        <v>19</v>
      </c>
      <c r="E3" s="3" t="s">
        <v>20</v>
      </c>
      <c r="F3" s="12">
        <v>36932.199999999997</v>
      </c>
      <c r="G3" s="10"/>
      <c r="H3" s="10"/>
      <c r="I3" s="10"/>
      <c r="J3" s="11">
        <v>31298.2</v>
      </c>
      <c r="K3" s="10"/>
      <c r="L3" s="6">
        <f t="shared" ref="L3:L5" si="0">+(H3*$H$1/100)+(I3*$I$1/100)+(J3*$J$1/100)+(K3*$K$1/100)</f>
        <v>5633.6759999999995</v>
      </c>
      <c r="M3" s="6">
        <f t="shared" ref="M3:M5" si="1">+IF(VALUE(LEFT(D3,2))=33,L3/2,0)</f>
        <v>2816.8379999999997</v>
      </c>
      <c r="N3" s="6">
        <f t="shared" ref="N3:N5" si="2">+M3</f>
        <v>2816.8379999999997</v>
      </c>
      <c r="O3" s="6">
        <f t="shared" ref="O3:O5" si="3">+IF(VALUE(LEFT(D3,2))=33,0,L3)</f>
        <v>0</v>
      </c>
      <c r="P3" s="6">
        <f t="shared" ref="P3:P5" si="4">SUM(G3:K3)+M3+N3+O3</f>
        <v>36931.876000000004</v>
      </c>
      <c r="Q3" s="7">
        <f t="shared" ref="Q3:Q5" si="5">P3-F3</f>
        <v>-0.32399999999324791</v>
      </c>
      <c r="R3" s="10"/>
      <c r="S3" s="4" t="s">
        <v>28</v>
      </c>
    </row>
    <row r="4" spans="1:20" x14ac:dyDescent="0.25">
      <c r="A4" s="10" t="s">
        <v>15</v>
      </c>
      <c r="B4" s="1" t="s">
        <v>26</v>
      </c>
      <c r="C4" s="2">
        <v>44274</v>
      </c>
      <c r="D4" s="3" t="s">
        <v>18</v>
      </c>
      <c r="E4" s="3" t="s">
        <v>17</v>
      </c>
      <c r="F4" s="12">
        <v>3894</v>
      </c>
      <c r="G4" s="10"/>
      <c r="H4" s="10"/>
      <c r="I4" s="10"/>
      <c r="J4" s="11">
        <v>3300</v>
      </c>
      <c r="K4" s="10"/>
      <c r="L4" s="6">
        <f t="shared" si="0"/>
        <v>594</v>
      </c>
      <c r="M4" s="6">
        <f t="shared" si="1"/>
        <v>297</v>
      </c>
      <c r="N4" s="6">
        <f t="shared" si="2"/>
        <v>297</v>
      </c>
      <c r="O4" s="6">
        <f t="shared" si="3"/>
        <v>0</v>
      </c>
      <c r="P4" s="6">
        <f t="shared" si="4"/>
        <v>3894</v>
      </c>
      <c r="Q4" s="7">
        <f t="shared" si="5"/>
        <v>0</v>
      </c>
      <c r="R4" s="10"/>
      <c r="S4" s="4" t="s">
        <v>28</v>
      </c>
    </row>
    <row r="5" spans="1:20" x14ac:dyDescent="0.25">
      <c r="A5" s="10" t="s">
        <v>15</v>
      </c>
      <c r="B5" s="1" t="s">
        <v>27</v>
      </c>
      <c r="C5" s="2">
        <v>44281</v>
      </c>
      <c r="D5" s="3" t="s">
        <v>21</v>
      </c>
      <c r="E5" s="3" t="s">
        <v>22</v>
      </c>
      <c r="F5" s="12">
        <v>4284</v>
      </c>
      <c r="G5" s="10"/>
      <c r="H5" s="10"/>
      <c r="I5" s="10"/>
      <c r="J5" s="11">
        <v>3630</v>
      </c>
      <c r="K5" s="10"/>
      <c r="L5" s="6">
        <f t="shared" si="0"/>
        <v>653.4</v>
      </c>
      <c r="M5" s="6">
        <f t="shared" si="1"/>
        <v>326.7</v>
      </c>
      <c r="N5" s="6">
        <f t="shared" si="2"/>
        <v>326.7</v>
      </c>
      <c r="O5" s="6">
        <f t="shared" si="3"/>
        <v>0</v>
      </c>
      <c r="P5" s="6">
        <f t="shared" si="4"/>
        <v>4283.3999999999996</v>
      </c>
      <c r="Q5" s="7">
        <f t="shared" si="5"/>
        <v>-0.6000000000003638</v>
      </c>
      <c r="R5" s="10"/>
      <c r="S5" s="4" t="s">
        <v>28</v>
      </c>
    </row>
    <row r="7" spans="1:20" x14ac:dyDescent="0.25">
      <c r="F7" s="15">
        <f>SUM(F3:F6)</f>
        <v>45110.2</v>
      </c>
      <c r="J7" s="15">
        <f>SUM(J3:J6)</f>
        <v>38228.199999999997</v>
      </c>
      <c r="L7" s="15">
        <f t="shared" ref="L7:Q7" si="6">SUM(L3:L6)</f>
        <v>6881.0759999999991</v>
      </c>
      <c r="M7" s="15">
        <f t="shared" si="6"/>
        <v>3440.5379999999996</v>
      </c>
      <c r="N7" s="15">
        <f t="shared" si="6"/>
        <v>3440.5379999999996</v>
      </c>
      <c r="O7" s="15">
        <f t="shared" si="6"/>
        <v>0</v>
      </c>
      <c r="P7" s="15">
        <f t="shared" si="6"/>
        <v>45109.276000000005</v>
      </c>
      <c r="Q7" s="15">
        <f t="shared" si="6"/>
        <v>-0.92399999999361171</v>
      </c>
    </row>
    <row r="8" spans="1:20" x14ac:dyDescent="0.25">
      <c r="F8" s="15"/>
      <c r="J8" s="15"/>
      <c r="L8" s="15"/>
      <c r="M8" s="15"/>
      <c r="N8" s="15"/>
      <c r="O8" s="15"/>
      <c r="P8" s="15"/>
      <c r="Q8" s="15"/>
    </row>
    <row r="9" spans="1:20" x14ac:dyDescent="0.25">
      <c r="A9" s="16" t="s">
        <v>29</v>
      </c>
      <c r="B9" s="10" t="s">
        <v>30</v>
      </c>
      <c r="C9" s="17">
        <v>44293</v>
      </c>
      <c r="D9" s="14" t="s">
        <v>16</v>
      </c>
      <c r="E9" s="18" t="s">
        <v>24</v>
      </c>
      <c r="F9" s="13">
        <v>9912</v>
      </c>
      <c r="G9" s="10"/>
      <c r="H9" s="10"/>
      <c r="I9" s="10"/>
      <c r="J9" s="10">
        <v>8400</v>
      </c>
      <c r="K9" s="10"/>
      <c r="L9" s="6">
        <f t="shared" ref="L9:L19" si="7">+(H9*$H$1/100)+(I9*$I$1/100)+(J9*$J$1/100)+(K9*$K$1/100)</f>
        <v>1512</v>
      </c>
      <c r="M9" s="6">
        <f t="shared" ref="M9:M19" si="8">+IF(VALUE(LEFT(D9,2))=33,L9/2,0)</f>
        <v>756</v>
      </c>
      <c r="N9" s="6">
        <f t="shared" ref="N9:N19" si="9">+M9</f>
        <v>756</v>
      </c>
      <c r="O9" s="6">
        <f t="shared" ref="O9:O19" si="10">+IF(VALUE(LEFT(D9,2))=33,0,L9)</f>
        <v>0</v>
      </c>
      <c r="P9" s="6">
        <f t="shared" ref="P9:P19" si="11">SUM(G9:K9)+M9+N9+O9</f>
        <v>9912</v>
      </c>
      <c r="Q9" s="7">
        <f t="shared" ref="Q9:Q19" si="12">P9-F9</f>
        <v>0</v>
      </c>
      <c r="R9" s="10"/>
    </row>
    <row r="10" spans="1:20" x14ac:dyDescent="0.25">
      <c r="A10" s="16" t="s">
        <v>29</v>
      </c>
      <c r="B10" s="10" t="s">
        <v>31</v>
      </c>
      <c r="C10" s="17">
        <v>44298</v>
      </c>
      <c r="D10" s="14" t="s">
        <v>21</v>
      </c>
      <c r="E10" s="18" t="s">
        <v>22</v>
      </c>
      <c r="F10" s="13">
        <v>4426</v>
      </c>
      <c r="G10" s="10"/>
      <c r="H10" s="10"/>
      <c r="I10" s="10"/>
      <c r="J10" s="10">
        <v>3750</v>
      </c>
      <c r="K10" s="10"/>
      <c r="L10" s="6">
        <f t="shared" si="7"/>
        <v>675</v>
      </c>
      <c r="M10" s="6">
        <f t="shared" si="8"/>
        <v>337.5</v>
      </c>
      <c r="N10" s="6">
        <f t="shared" si="9"/>
        <v>337.5</v>
      </c>
      <c r="O10" s="6">
        <f t="shared" si="10"/>
        <v>0</v>
      </c>
      <c r="P10" s="6">
        <f t="shared" si="11"/>
        <v>4425</v>
      </c>
      <c r="Q10" s="7">
        <f t="shared" si="12"/>
        <v>-1</v>
      </c>
      <c r="R10" s="10"/>
    </row>
    <row r="11" spans="1:20" x14ac:dyDescent="0.25">
      <c r="A11" s="16" t="s">
        <v>29</v>
      </c>
      <c r="B11" s="10" t="s">
        <v>32</v>
      </c>
      <c r="C11" s="17">
        <v>44298</v>
      </c>
      <c r="D11" s="14" t="s">
        <v>21</v>
      </c>
      <c r="E11" s="18" t="s">
        <v>22</v>
      </c>
      <c r="F11" s="13">
        <v>4426</v>
      </c>
      <c r="G11" s="10"/>
      <c r="H11" s="10"/>
      <c r="I11" s="10"/>
      <c r="J11" s="10">
        <v>3750</v>
      </c>
      <c r="K11" s="10"/>
      <c r="L11" s="6">
        <f t="shared" si="7"/>
        <v>675</v>
      </c>
      <c r="M11" s="6">
        <f t="shared" si="8"/>
        <v>337.5</v>
      </c>
      <c r="N11" s="6">
        <f t="shared" si="9"/>
        <v>337.5</v>
      </c>
      <c r="O11" s="6">
        <f t="shared" si="10"/>
        <v>0</v>
      </c>
      <c r="P11" s="6">
        <f t="shared" si="11"/>
        <v>4425</v>
      </c>
      <c r="Q11" s="7">
        <f t="shared" si="12"/>
        <v>-1</v>
      </c>
      <c r="R11" s="10"/>
    </row>
    <row r="12" spans="1:20" x14ac:dyDescent="0.25">
      <c r="A12" s="16" t="s">
        <v>29</v>
      </c>
      <c r="B12" s="10" t="s">
        <v>33</v>
      </c>
      <c r="C12" s="17">
        <v>44302</v>
      </c>
      <c r="D12" s="14" t="s">
        <v>21</v>
      </c>
      <c r="E12" s="18" t="s">
        <v>22</v>
      </c>
      <c r="F12" s="13">
        <v>4277</v>
      </c>
      <c r="G12" s="10"/>
      <c r="H12" s="10"/>
      <c r="I12" s="10"/>
      <c r="J12" s="10">
        <v>3625</v>
      </c>
      <c r="K12" s="10"/>
      <c r="L12" s="6">
        <f t="shared" si="7"/>
        <v>652.5</v>
      </c>
      <c r="M12" s="6">
        <f t="shared" si="8"/>
        <v>326.25</v>
      </c>
      <c r="N12" s="6">
        <f t="shared" si="9"/>
        <v>326.25</v>
      </c>
      <c r="O12" s="6">
        <f t="shared" si="10"/>
        <v>0</v>
      </c>
      <c r="P12" s="6">
        <f t="shared" si="11"/>
        <v>4277.5</v>
      </c>
      <c r="Q12" s="7">
        <f t="shared" si="12"/>
        <v>0.5</v>
      </c>
      <c r="R12" s="10"/>
    </row>
    <row r="13" spans="1:20" x14ac:dyDescent="0.25">
      <c r="A13" s="16" t="s">
        <v>29</v>
      </c>
      <c r="B13" s="10" t="s">
        <v>34</v>
      </c>
      <c r="C13" s="17">
        <v>44316</v>
      </c>
      <c r="D13" s="14" t="s">
        <v>14</v>
      </c>
      <c r="E13" s="18" t="s">
        <v>23</v>
      </c>
      <c r="F13" s="13">
        <v>9252</v>
      </c>
      <c r="G13" s="10"/>
      <c r="H13" s="10"/>
      <c r="I13" s="10"/>
      <c r="J13" s="10">
        <v>7840</v>
      </c>
      <c r="K13" s="10"/>
      <c r="L13" s="6">
        <f t="shared" si="7"/>
        <v>1411.2</v>
      </c>
      <c r="M13" s="6">
        <f t="shared" si="8"/>
        <v>705.6</v>
      </c>
      <c r="N13" s="6">
        <f t="shared" si="9"/>
        <v>705.6</v>
      </c>
      <c r="O13" s="6">
        <f t="shared" si="10"/>
        <v>0</v>
      </c>
      <c r="P13" s="6">
        <f t="shared" si="11"/>
        <v>9251.2000000000007</v>
      </c>
      <c r="Q13" s="7">
        <f t="shared" si="12"/>
        <v>-0.7999999999992724</v>
      </c>
      <c r="R13" s="10"/>
    </row>
    <row r="14" spans="1:20" x14ac:dyDescent="0.25">
      <c r="A14" s="16" t="s">
        <v>47</v>
      </c>
      <c r="B14" s="1" t="s">
        <v>48</v>
      </c>
      <c r="C14" s="2">
        <v>44372</v>
      </c>
      <c r="D14" s="3" t="s">
        <v>54</v>
      </c>
      <c r="E14" s="3" t="s">
        <v>56</v>
      </c>
      <c r="F14" s="12">
        <v>12980</v>
      </c>
      <c r="G14" s="10"/>
      <c r="H14" s="10"/>
      <c r="I14" s="10"/>
      <c r="J14" s="11">
        <v>11000</v>
      </c>
      <c r="K14" s="10"/>
      <c r="L14" s="6">
        <f t="shared" si="7"/>
        <v>1980</v>
      </c>
      <c r="M14" s="6">
        <f t="shared" si="8"/>
        <v>990</v>
      </c>
      <c r="N14" s="6">
        <f t="shared" si="9"/>
        <v>990</v>
      </c>
      <c r="O14" s="6">
        <f t="shared" si="10"/>
        <v>0</v>
      </c>
      <c r="P14" s="6">
        <f t="shared" si="11"/>
        <v>12980</v>
      </c>
      <c r="Q14" s="7">
        <f t="shared" si="12"/>
        <v>0</v>
      </c>
      <c r="R14" s="10"/>
      <c r="S14" s="10"/>
      <c r="T14" s="20">
        <v>2</v>
      </c>
    </row>
    <row r="15" spans="1:20" x14ac:dyDescent="0.25">
      <c r="A15" s="16" t="s">
        <v>47</v>
      </c>
      <c r="B15" s="1" t="s">
        <v>49</v>
      </c>
      <c r="C15" s="2">
        <v>44372</v>
      </c>
      <c r="D15" s="3" t="s">
        <v>16</v>
      </c>
      <c r="E15" s="3" t="s">
        <v>24</v>
      </c>
      <c r="F15" s="12">
        <v>12450</v>
      </c>
      <c r="G15" s="10"/>
      <c r="H15" s="10"/>
      <c r="I15" s="10"/>
      <c r="J15" s="11">
        <v>10550</v>
      </c>
      <c r="K15" s="10"/>
      <c r="L15" s="6">
        <f t="shared" si="7"/>
        <v>1899</v>
      </c>
      <c r="M15" s="6">
        <f t="shared" si="8"/>
        <v>949.5</v>
      </c>
      <c r="N15" s="6">
        <f t="shared" si="9"/>
        <v>949.5</v>
      </c>
      <c r="O15" s="6">
        <f t="shared" si="10"/>
        <v>0</v>
      </c>
      <c r="P15" s="6">
        <f t="shared" si="11"/>
        <v>12449</v>
      </c>
      <c r="Q15" s="7">
        <f t="shared" si="12"/>
        <v>-1</v>
      </c>
      <c r="R15" s="10"/>
      <c r="S15" s="10"/>
      <c r="T15" s="21">
        <v>550</v>
      </c>
    </row>
    <row r="16" spans="1:20" x14ac:dyDescent="0.25">
      <c r="A16" s="16" t="s">
        <v>47</v>
      </c>
      <c r="B16" s="1" t="s">
        <v>50</v>
      </c>
      <c r="C16" s="2">
        <v>44372</v>
      </c>
      <c r="D16" s="3" t="s">
        <v>55</v>
      </c>
      <c r="E16" s="3" t="s">
        <v>57</v>
      </c>
      <c r="F16" s="12">
        <v>20443</v>
      </c>
      <c r="G16" s="10"/>
      <c r="H16" s="10"/>
      <c r="I16" s="10"/>
      <c r="J16" s="11">
        <v>17325</v>
      </c>
      <c r="K16" s="10"/>
      <c r="L16" s="6">
        <f t="shared" si="7"/>
        <v>3118.5</v>
      </c>
      <c r="M16" s="6">
        <f t="shared" si="8"/>
        <v>1559.25</v>
      </c>
      <c r="N16" s="6">
        <f t="shared" si="9"/>
        <v>1559.25</v>
      </c>
      <c r="O16" s="6">
        <f t="shared" si="10"/>
        <v>0</v>
      </c>
      <c r="P16" s="6">
        <f t="shared" si="11"/>
        <v>20443.5</v>
      </c>
      <c r="Q16" s="7">
        <f t="shared" si="12"/>
        <v>0.5</v>
      </c>
      <c r="R16" s="10"/>
      <c r="S16" s="10"/>
      <c r="T16" s="21">
        <v>5</v>
      </c>
    </row>
    <row r="17" spans="1:21" x14ac:dyDescent="0.25">
      <c r="A17" s="16" t="s">
        <v>47</v>
      </c>
      <c r="B17" s="10" t="s">
        <v>51</v>
      </c>
      <c r="C17" s="2">
        <v>44372</v>
      </c>
      <c r="D17" s="13" t="s">
        <v>21</v>
      </c>
      <c r="E17" s="10" t="s">
        <v>22</v>
      </c>
      <c r="F17" s="13">
        <v>4032</v>
      </c>
      <c r="G17" s="10"/>
      <c r="H17" s="10"/>
      <c r="I17" s="10">
        <v>3600</v>
      </c>
      <c r="J17" s="10"/>
      <c r="K17" s="10"/>
      <c r="L17" s="6">
        <f t="shared" si="7"/>
        <v>432</v>
      </c>
      <c r="M17" s="6">
        <f t="shared" si="8"/>
        <v>216</v>
      </c>
      <c r="N17" s="6">
        <f t="shared" si="9"/>
        <v>216</v>
      </c>
      <c r="O17" s="6">
        <f t="shared" si="10"/>
        <v>0</v>
      </c>
      <c r="P17" s="6">
        <f t="shared" si="11"/>
        <v>4032</v>
      </c>
      <c r="Q17" s="7">
        <f t="shared" si="12"/>
        <v>0</v>
      </c>
      <c r="R17" s="10"/>
      <c r="S17" s="10"/>
      <c r="T17" s="21">
        <v>15</v>
      </c>
    </row>
    <row r="18" spans="1:21" x14ac:dyDescent="0.25">
      <c r="A18" s="16" t="s">
        <v>47</v>
      </c>
      <c r="B18" s="10" t="s">
        <v>52</v>
      </c>
      <c r="C18" s="2">
        <v>44373</v>
      </c>
      <c r="D18" s="13" t="s">
        <v>21</v>
      </c>
      <c r="E18" s="10" t="s">
        <v>22</v>
      </c>
      <c r="F18" s="13">
        <v>29394</v>
      </c>
      <c r="G18" s="10"/>
      <c r="H18" s="10"/>
      <c r="I18" s="10"/>
      <c r="J18" s="10">
        <v>24910</v>
      </c>
      <c r="K18" s="10"/>
      <c r="L18" s="6">
        <f t="shared" si="7"/>
        <v>4483.8</v>
      </c>
      <c r="M18" s="6">
        <f t="shared" si="8"/>
        <v>2241.9</v>
      </c>
      <c r="N18" s="6">
        <f t="shared" si="9"/>
        <v>2241.9</v>
      </c>
      <c r="O18" s="6">
        <f t="shared" si="10"/>
        <v>0</v>
      </c>
      <c r="P18" s="6">
        <f t="shared" si="11"/>
        <v>29393.800000000003</v>
      </c>
      <c r="Q18" s="7">
        <f t="shared" si="12"/>
        <v>-0.19999999999708962</v>
      </c>
      <c r="R18" s="10"/>
      <c r="S18" s="10"/>
      <c r="T18" s="21">
        <v>90</v>
      </c>
    </row>
    <row r="19" spans="1:21" x14ac:dyDescent="0.25">
      <c r="A19" s="16" t="s">
        <v>47</v>
      </c>
      <c r="B19" s="10" t="s">
        <v>53</v>
      </c>
      <c r="C19" s="2">
        <v>44376</v>
      </c>
      <c r="D19" s="13" t="s">
        <v>54</v>
      </c>
      <c r="E19" s="10" t="s">
        <v>58</v>
      </c>
      <c r="F19" s="13">
        <v>31824</v>
      </c>
      <c r="G19" s="10"/>
      <c r="H19" s="10"/>
      <c r="I19" s="10"/>
      <c r="J19" s="10">
        <v>26970</v>
      </c>
      <c r="K19" s="10"/>
      <c r="L19" s="6">
        <f t="shared" si="7"/>
        <v>4854.6000000000004</v>
      </c>
      <c r="M19" s="6">
        <f t="shared" si="8"/>
        <v>2427.3000000000002</v>
      </c>
      <c r="N19" s="6">
        <f t="shared" si="9"/>
        <v>2427.3000000000002</v>
      </c>
      <c r="O19" s="6">
        <f t="shared" si="10"/>
        <v>0</v>
      </c>
      <c r="P19" s="6">
        <f t="shared" si="11"/>
        <v>31824.6</v>
      </c>
      <c r="Q19" s="7">
        <f t="shared" si="12"/>
        <v>0.59999999999854481</v>
      </c>
      <c r="R19" s="10"/>
      <c r="S19" s="10"/>
      <c r="T19" s="21">
        <v>15</v>
      </c>
    </row>
    <row r="21" spans="1:21" x14ac:dyDescent="0.25">
      <c r="A21" s="16" t="s">
        <v>120</v>
      </c>
      <c r="B21" s="24" t="s">
        <v>121</v>
      </c>
      <c r="C21" s="33">
        <v>44564</v>
      </c>
      <c r="D21" s="14" t="s">
        <v>105</v>
      </c>
      <c r="E21" s="34" t="s">
        <v>107</v>
      </c>
      <c r="F21" s="43">
        <v>38500</v>
      </c>
      <c r="G21" s="23"/>
      <c r="H21" s="23"/>
      <c r="I21" s="23">
        <v>34375</v>
      </c>
      <c r="J21" s="23"/>
      <c r="K21" s="23"/>
      <c r="L21" s="23">
        <f t="shared" ref="L21:L54" si="13">+(H21*$H$1/100)+(I21*$I$1/100)+(J21*$J$1/100)+(K21*$K$1/100)</f>
        <v>4125</v>
      </c>
      <c r="M21" s="23">
        <f t="shared" ref="M21:M54" si="14">+IF(VALUE(LEFT(D21,2))=33,L21/2,0)</f>
        <v>0</v>
      </c>
      <c r="N21" s="23">
        <f t="shared" ref="N21:N54" si="15">+M21</f>
        <v>0</v>
      </c>
      <c r="O21" s="23">
        <f t="shared" ref="O21:O54" si="16">+IF(VALUE(LEFT(D21,2))=33,0,L21)</f>
        <v>4125</v>
      </c>
      <c r="P21" s="23">
        <f t="shared" ref="P21:P54" si="17">SUM(G21:K21)+M21+N21+O21</f>
        <v>38500</v>
      </c>
      <c r="Q21" s="23">
        <f t="shared" ref="Q21:Q54" si="18">P21-F21</f>
        <v>0</v>
      </c>
      <c r="R21" s="23">
        <f>SUM(G21:K21)</f>
        <v>34375</v>
      </c>
      <c r="S21" s="34">
        <v>9405</v>
      </c>
      <c r="T21" s="34">
        <v>25</v>
      </c>
      <c r="U21" s="34" t="s">
        <v>140</v>
      </c>
    </row>
    <row r="22" spans="1:21" x14ac:dyDescent="0.25">
      <c r="A22" s="16" t="s">
        <v>120</v>
      </c>
      <c r="B22" s="36" t="s">
        <v>122</v>
      </c>
      <c r="C22" s="33">
        <v>44566</v>
      </c>
      <c r="D22" s="37" t="s">
        <v>21</v>
      </c>
      <c r="E22" s="38" t="s">
        <v>106</v>
      </c>
      <c r="F22" s="44">
        <v>28643</v>
      </c>
      <c r="G22" s="39"/>
      <c r="H22" s="39"/>
      <c r="I22" s="39"/>
      <c r="J22" s="39">
        <v>24273</v>
      </c>
      <c r="K22" s="39"/>
      <c r="L22" s="39">
        <f t="shared" si="13"/>
        <v>4369.1400000000003</v>
      </c>
      <c r="M22" s="39">
        <f t="shared" si="14"/>
        <v>2184.5700000000002</v>
      </c>
      <c r="N22" s="39">
        <f t="shared" si="15"/>
        <v>2184.5700000000002</v>
      </c>
      <c r="O22" s="39">
        <f t="shared" si="16"/>
        <v>0</v>
      </c>
      <c r="P22" s="39">
        <f t="shared" si="17"/>
        <v>28642.14</v>
      </c>
      <c r="Q22" s="39">
        <f t="shared" si="18"/>
        <v>-0.86000000000058208</v>
      </c>
      <c r="R22" s="39">
        <f t="shared" ref="R22:R35" si="19">SUM(G22:K22)</f>
        <v>24273</v>
      </c>
      <c r="S22" s="38">
        <v>8536</v>
      </c>
      <c r="T22" s="38">
        <v>1</v>
      </c>
      <c r="U22" s="38" t="s">
        <v>140</v>
      </c>
    </row>
    <row r="23" spans="1:21" x14ac:dyDescent="0.25">
      <c r="A23" s="16" t="s">
        <v>120</v>
      </c>
      <c r="B23" s="36" t="s">
        <v>123</v>
      </c>
      <c r="C23" s="33">
        <v>44567</v>
      </c>
      <c r="D23" s="37" t="s">
        <v>55</v>
      </c>
      <c r="E23" s="38" t="s">
        <v>137</v>
      </c>
      <c r="F23" s="44">
        <v>2054</v>
      </c>
      <c r="G23" s="39"/>
      <c r="H23" s="39"/>
      <c r="I23" s="39"/>
      <c r="J23" s="39">
        <v>1740</v>
      </c>
      <c r="K23" s="39"/>
      <c r="L23" s="39">
        <f t="shared" si="13"/>
        <v>313.2</v>
      </c>
      <c r="M23" s="39">
        <f t="shared" si="14"/>
        <v>156.6</v>
      </c>
      <c r="N23" s="39">
        <f t="shared" si="15"/>
        <v>156.6</v>
      </c>
      <c r="O23" s="39">
        <f t="shared" si="16"/>
        <v>0</v>
      </c>
      <c r="P23" s="39">
        <f t="shared" si="17"/>
        <v>2053.1999999999998</v>
      </c>
      <c r="Q23" s="39">
        <f t="shared" si="18"/>
        <v>-0.8000000000001819</v>
      </c>
      <c r="R23" s="39">
        <f t="shared" si="19"/>
        <v>1740</v>
      </c>
      <c r="S23" s="38">
        <v>8536</v>
      </c>
      <c r="T23" s="38">
        <v>24</v>
      </c>
      <c r="U23" s="38" t="s">
        <v>140</v>
      </c>
    </row>
    <row r="24" spans="1:21" x14ac:dyDescent="0.25">
      <c r="A24" s="16" t="s">
        <v>120</v>
      </c>
      <c r="B24" s="36" t="s">
        <v>124</v>
      </c>
      <c r="C24" s="33">
        <v>44572</v>
      </c>
      <c r="D24" s="37" t="s">
        <v>73</v>
      </c>
      <c r="E24" s="38" t="s">
        <v>74</v>
      </c>
      <c r="F24" s="44">
        <v>41666</v>
      </c>
      <c r="G24" s="39"/>
      <c r="H24" s="39"/>
      <c r="I24" s="39"/>
      <c r="J24" s="39">
        <v>35310</v>
      </c>
      <c r="K24" s="39"/>
      <c r="L24" s="39">
        <f t="shared" si="13"/>
        <v>6355.8</v>
      </c>
      <c r="M24" s="39">
        <f t="shared" si="14"/>
        <v>3177.9</v>
      </c>
      <c r="N24" s="39">
        <f t="shared" si="15"/>
        <v>3177.9</v>
      </c>
      <c r="O24" s="39">
        <f t="shared" si="16"/>
        <v>0</v>
      </c>
      <c r="P24" s="39">
        <f t="shared" si="17"/>
        <v>41665.800000000003</v>
      </c>
      <c r="Q24" s="39">
        <f t="shared" si="18"/>
        <v>-0.19999999999708962</v>
      </c>
      <c r="R24" s="39">
        <f t="shared" si="19"/>
        <v>35310</v>
      </c>
      <c r="S24" s="38">
        <v>8546</v>
      </c>
      <c r="T24" s="38">
        <v>30</v>
      </c>
      <c r="U24" s="38" t="s">
        <v>141</v>
      </c>
    </row>
    <row r="25" spans="1:21" x14ac:dyDescent="0.25">
      <c r="A25" s="16" t="s">
        <v>120</v>
      </c>
      <c r="B25" s="36" t="s">
        <v>125</v>
      </c>
      <c r="C25" s="33">
        <v>44572</v>
      </c>
      <c r="D25" s="37" t="s">
        <v>14</v>
      </c>
      <c r="E25" s="38" t="s">
        <v>138</v>
      </c>
      <c r="F25" s="44">
        <v>7397</v>
      </c>
      <c r="G25" s="39"/>
      <c r="H25" s="39"/>
      <c r="I25" s="39"/>
      <c r="J25" s="39">
        <v>6269</v>
      </c>
      <c r="K25" s="39"/>
      <c r="L25" s="39">
        <f t="shared" si="13"/>
        <v>1128.42</v>
      </c>
      <c r="M25" s="39">
        <f t="shared" si="14"/>
        <v>564.21</v>
      </c>
      <c r="N25" s="39">
        <f t="shared" si="15"/>
        <v>564.21</v>
      </c>
      <c r="O25" s="39">
        <f t="shared" si="16"/>
        <v>0</v>
      </c>
      <c r="P25" s="39">
        <f t="shared" si="17"/>
        <v>7397.42</v>
      </c>
      <c r="Q25" s="39">
        <f t="shared" si="18"/>
        <v>0.42000000000007276</v>
      </c>
      <c r="R25" s="39">
        <f t="shared" si="19"/>
        <v>6269</v>
      </c>
      <c r="S25" s="38">
        <v>8504</v>
      </c>
      <c r="T25" s="38">
        <v>1</v>
      </c>
      <c r="U25" s="38" t="s">
        <v>140</v>
      </c>
    </row>
    <row r="26" spans="1:21" x14ac:dyDescent="0.25">
      <c r="A26" s="16" t="s">
        <v>120</v>
      </c>
      <c r="B26" s="36" t="s">
        <v>126</v>
      </c>
      <c r="C26" s="33">
        <v>44573</v>
      </c>
      <c r="D26" s="37" t="s">
        <v>54</v>
      </c>
      <c r="E26" s="38" t="s">
        <v>58</v>
      </c>
      <c r="F26" s="44">
        <v>7523</v>
      </c>
      <c r="G26" s="39"/>
      <c r="H26" s="39"/>
      <c r="I26" s="39"/>
      <c r="J26" s="39">
        <v>6375</v>
      </c>
      <c r="K26" s="39"/>
      <c r="L26" s="39">
        <f t="shared" si="13"/>
        <v>1147.5</v>
      </c>
      <c r="M26" s="39">
        <f t="shared" si="14"/>
        <v>573.75</v>
      </c>
      <c r="N26" s="39">
        <f t="shared" si="15"/>
        <v>573.75</v>
      </c>
      <c r="O26" s="39">
        <f t="shared" si="16"/>
        <v>0</v>
      </c>
      <c r="P26" s="39">
        <f t="shared" si="17"/>
        <v>7522.5</v>
      </c>
      <c r="Q26" s="39">
        <f t="shared" si="18"/>
        <v>-0.5</v>
      </c>
      <c r="R26" s="39">
        <f t="shared" si="19"/>
        <v>6375</v>
      </c>
      <c r="S26" s="38">
        <v>8536</v>
      </c>
      <c r="T26" s="38">
        <v>5</v>
      </c>
      <c r="U26" s="38" t="s">
        <v>140</v>
      </c>
    </row>
    <row r="27" spans="1:21" x14ac:dyDescent="0.25">
      <c r="A27" s="16" t="s">
        <v>120</v>
      </c>
      <c r="B27" s="36" t="s">
        <v>127</v>
      </c>
      <c r="C27" s="33">
        <v>44574</v>
      </c>
      <c r="D27" s="37" t="s">
        <v>18</v>
      </c>
      <c r="E27" s="38" t="s">
        <v>17</v>
      </c>
      <c r="F27" s="44">
        <v>54800</v>
      </c>
      <c r="G27" s="39"/>
      <c r="H27" s="39"/>
      <c r="I27" s="39"/>
      <c r="J27" s="39">
        <v>46440</v>
      </c>
      <c r="K27" s="39"/>
      <c r="L27" s="39">
        <f t="shared" si="13"/>
        <v>8359.2000000000007</v>
      </c>
      <c r="M27" s="39">
        <f t="shared" si="14"/>
        <v>4179.6000000000004</v>
      </c>
      <c r="N27" s="39">
        <f t="shared" si="15"/>
        <v>4179.6000000000004</v>
      </c>
      <c r="O27" s="39">
        <f t="shared" si="16"/>
        <v>0</v>
      </c>
      <c r="P27" s="39">
        <f t="shared" si="17"/>
        <v>54799.199999999997</v>
      </c>
      <c r="Q27" s="39">
        <f t="shared" si="18"/>
        <v>-0.80000000000291038</v>
      </c>
      <c r="R27" s="39">
        <f t="shared" si="19"/>
        <v>46440</v>
      </c>
      <c r="S27" s="40">
        <v>8536</v>
      </c>
      <c r="T27" s="38">
        <v>20</v>
      </c>
      <c r="U27" s="38" t="s">
        <v>140</v>
      </c>
    </row>
    <row r="28" spans="1:21" x14ac:dyDescent="0.25">
      <c r="A28" s="16" t="s">
        <v>120</v>
      </c>
      <c r="B28" s="36" t="s">
        <v>128</v>
      </c>
      <c r="C28" s="33">
        <v>44578</v>
      </c>
      <c r="D28" s="37" t="s">
        <v>73</v>
      </c>
      <c r="E28" s="38" t="s">
        <v>74</v>
      </c>
      <c r="F28" s="44">
        <v>7434</v>
      </c>
      <c r="G28" s="39"/>
      <c r="H28" s="39"/>
      <c r="I28" s="39"/>
      <c r="J28" s="39">
        <v>6300</v>
      </c>
      <c r="K28" s="39"/>
      <c r="L28" s="39">
        <f t="shared" si="13"/>
        <v>1134</v>
      </c>
      <c r="M28" s="39">
        <f t="shared" si="14"/>
        <v>567</v>
      </c>
      <c r="N28" s="39">
        <f t="shared" si="15"/>
        <v>567</v>
      </c>
      <c r="O28" s="39">
        <f t="shared" si="16"/>
        <v>0</v>
      </c>
      <c r="P28" s="39">
        <f t="shared" si="17"/>
        <v>7434</v>
      </c>
      <c r="Q28" s="39">
        <f t="shared" si="18"/>
        <v>0</v>
      </c>
      <c r="R28" s="39">
        <f t="shared" si="19"/>
        <v>6300</v>
      </c>
      <c r="S28" s="38">
        <v>8536</v>
      </c>
      <c r="T28" s="38">
        <v>100</v>
      </c>
      <c r="U28" s="38" t="s">
        <v>140</v>
      </c>
    </row>
    <row r="29" spans="1:21" x14ac:dyDescent="0.25">
      <c r="A29" s="16" t="s">
        <v>120</v>
      </c>
      <c r="B29" s="36" t="s">
        <v>129</v>
      </c>
      <c r="C29" s="33">
        <v>44580</v>
      </c>
      <c r="D29" s="37" t="s">
        <v>136</v>
      </c>
      <c r="E29" s="38" t="s">
        <v>139</v>
      </c>
      <c r="F29" s="44">
        <v>6248.4</v>
      </c>
      <c r="G29" s="39"/>
      <c r="H29" s="39"/>
      <c r="I29" s="39"/>
      <c r="J29" s="39">
        <v>5294.4</v>
      </c>
      <c r="K29" s="39"/>
      <c r="L29" s="39">
        <f t="shared" si="13"/>
        <v>952.99199999999996</v>
      </c>
      <c r="M29" s="39">
        <f t="shared" si="14"/>
        <v>476.49599999999998</v>
      </c>
      <c r="N29" s="39">
        <f t="shared" si="15"/>
        <v>476.49599999999998</v>
      </c>
      <c r="O29" s="39">
        <f t="shared" si="16"/>
        <v>0</v>
      </c>
      <c r="P29" s="39">
        <f t="shared" si="17"/>
        <v>6247.3919999999998</v>
      </c>
      <c r="Q29" s="39">
        <f t="shared" si="18"/>
        <v>-1.0079999999998108</v>
      </c>
      <c r="R29" s="39">
        <f t="shared" si="19"/>
        <v>5294.4</v>
      </c>
      <c r="S29" s="38">
        <v>85171110</v>
      </c>
      <c r="T29" s="38">
        <v>6</v>
      </c>
      <c r="U29" s="38" t="s">
        <v>140</v>
      </c>
    </row>
    <row r="30" spans="1:21" x14ac:dyDescent="0.25">
      <c r="A30" s="16" t="s">
        <v>120</v>
      </c>
      <c r="B30" s="36" t="s">
        <v>130</v>
      </c>
      <c r="C30" s="33">
        <v>44581</v>
      </c>
      <c r="D30" s="37" t="s">
        <v>105</v>
      </c>
      <c r="E30" s="38" t="s">
        <v>107</v>
      </c>
      <c r="F30" s="44">
        <v>7700</v>
      </c>
      <c r="G30" s="39"/>
      <c r="H30" s="39"/>
      <c r="I30" s="39">
        <v>6875</v>
      </c>
      <c r="J30" s="39"/>
      <c r="K30" s="39"/>
      <c r="L30" s="39">
        <f t="shared" si="13"/>
        <v>825</v>
      </c>
      <c r="M30" s="39">
        <f t="shared" si="14"/>
        <v>0</v>
      </c>
      <c r="N30" s="39">
        <f t="shared" si="15"/>
        <v>0</v>
      </c>
      <c r="O30" s="39">
        <f t="shared" si="16"/>
        <v>825</v>
      </c>
      <c r="P30" s="39">
        <f t="shared" si="17"/>
        <v>7700</v>
      </c>
      <c r="Q30" s="39">
        <f t="shared" si="18"/>
        <v>0</v>
      </c>
      <c r="R30" s="39">
        <f t="shared" si="19"/>
        <v>6875</v>
      </c>
      <c r="S30" s="38">
        <v>9405</v>
      </c>
      <c r="T30" s="38">
        <v>5</v>
      </c>
      <c r="U30" s="38" t="s">
        <v>140</v>
      </c>
    </row>
    <row r="31" spans="1:21" x14ac:dyDescent="0.25">
      <c r="A31" s="16" t="s">
        <v>120</v>
      </c>
      <c r="B31" s="36" t="s">
        <v>131</v>
      </c>
      <c r="C31" s="33">
        <v>44582</v>
      </c>
      <c r="D31" s="37" t="s">
        <v>18</v>
      </c>
      <c r="E31" s="38" t="s">
        <v>17</v>
      </c>
      <c r="F31" s="44">
        <v>6579</v>
      </c>
      <c r="G31" s="39"/>
      <c r="H31" s="39"/>
      <c r="I31" s="39"/>
      <c r="J31" s="39">
        <v>5575</v>
      </c>
      <c r="K31" s="39"/>
      <c r="L31" s="39">
        <f t="shared" si="13"/>
        <v>1003.5</v>
      </c>
      <c r="M31" s="39">
        <f t="shared" si="14"/>
        <v>501.75</v>
      </c>
      <c r="N31" s="39">
        <f t="shared" si="15"/>
        <v>501.75</v>
      </c>
      <c r="O31" s="39">
        <f t="shared" si="16"/>
        <v>0</v>
      </c>
      <c r="P31" s="39">
        <f t="shared" si="17"/>
        <v>6578.5</v>
      </c>
      <c r="Q31" s="39">
        <f t="shared" si="18"/>
        <v>-0.5</v>
      </c>
      <c r="R31" s="39">
        <f t="shared" si="19"/>
        <v>5575</v>
      </c>
      <c r="S31" s="38">
        <v>8536</v>
      </c>
      <c r="T31" s="38">
        <v>15</v>
      </c>
      <c r="U31" s="38" t="s">
        <v>140</v>
      </c>
    </row>
    <row r="32" spans="1:21" x14ac:dyDescent="0.25">
      <c r="A32" s="16" t="s">
        <v>120</v>
      </c>
      <c r="B32" s="34" t="s">
        <v>132</v>
      </c>
      <c r="C32" s="33">
        <v>44586</v>
      </c>
      <c r="D32" s="13" t="s">
        <v>136</v>
      </c>
      <c r="E32" s="34" t="s">
        <v>139</v>
      </c>
      <c r="F32" s="45">
        <v>8650</v>
      </c>
      <c r="G32" s="34"/>
      <c r="H32" s="34"/>
      <c r="I32" s="34"/>
      <c r="J32" s="42">
        <v>7330</v>
      </c>
      <c r="K32" s="34"/>
      <c r="L32" s="39">
        <f t="shared" si="13"/>
        <v>1319.4</v>
      </c>
      <c r="M32" s="39">
        <f t="shared" si="14"/>
        <v>659.7</v>
      </c>
      <c r="N32" s="39">
        <f t="shared" si="15"/>
        <v>659.7</v>
      </c>
      <c r="O32" s="39">
        <f t="shared" si="16"/>
        <v>0</v>
      </c>
      <c r="P32" s="39">
        <f t="shared" si="17"/>
        <v>8649.4</v>
      </c>
      <c r="Q32" s="39">
        <f t="shared" si="18"/>
        <v>-0.6000000000003638</v>
      </c>
      <c r="R32" s="39">
        <f t="shared" si="19"/>
        <v>7330</v>
      </c>
      <c r="S32" s="34">
        <v>90303310</v>
      </c>
      <c r="T32" s="34">
        <v>12</v>
      </c>
      <c r="U32" s="34" t="s">
        <v>140</v>
      </c>
    </row>
    <row r="33" spans="1:21" x14ac:dyDescent="0.25">
      <c r="A33" s="16" t="s">
        <v>120</v>
      </c>
      <c r="B33" s="25" t="s">
        <v>133</v>
      </c>
      <c r="C33" s="33">
        <v>44587</v>
      </c>
      <c r="D33" s="41" t="s">
        <v>18</v>
      </c>
      <c r="E33" s="25" t="s">
        <v>17</v>
      </c>
      <c r="F33" s="43">
        <v>35342</v>
      </c>
      <c r="G33" s="35"/>
      <c r="H33" s="35"/>
      <c r="I33" s="35"/>
      <c r="J33" s="46">
        <v>29950</v>
      </c>
      <c r="K33" s="35"/>
      <c r="L33" s="39">
        <f t="shared" si="13"/>
        <v>5391</v>
      </c>
      <c r="M33" s="39">
        <f t="shared" si="14"/>
        <v>2695.5</v>
      </c>
      <c r="N33" s="39">
        <f t="shared" si="15"/>
        <v>2695.5</v>
      </c>
      <c r="O33" s="39">
        <f t="shared" si="16"/>
        <v>0</v>
      </c>
      <c r="P33" s="39">
        <f t="shared" si="17"/>
        <v>35341</v>
      </c>
      <c r="Q33" s="39">
        <f t="shared" si="18"/>
        <v>-1</v>
      </c>
      <c r="R33" s="39">
        <f t="shared" si="19"/>
        <v>29950</v>
      </c>
      <c r="S33" s="25">
        <v>8536</v>
      </c>
      <c r="T33" s="25">
        <v>50</v>
      </c>
      <c r="U33" s="25" t="s">
        <v>140</v>
      </c>
    </row>
    <row r="34" spans="1:21" x14ac:dyDescent="0.25">
      <c r="A34" s="16" t="s">
        <v>120</v>
      </c>
      <c r="B34" s="34" t="s">
        <v>134</v>
      </c>
      <c r="C34" s="33">
        <v>44590</v>
      </c>
      <c r="D34" s="13" t="s">
        <v>18</v>
      </c>
      <c r="E34" s="34" t="s">
        <v>17</v>
      </c>
      <c r="F34" s="45">
        <v>14380</v>
      </c>
      <c r="G34" s="34"/>
      <c r="H34" s="34"/>
      <c r="I34" s="42">
        <v>12840</v>
      </c>
      <c r="J34" s="34"/>
      <c r="K34" s="34"/>
      <c r="L34" s="39">
        <f t="shared" si="13"/>
        <v>1540.8</v>
      </c>
      <c r="M34" s="39">
        <f t="shared" si="14"/>
        <v>770.4</v>
      </c>
      <c r="N34" s="39">
        <f t="shared" si="15"/>
        <v>770.4</v>
      </c>
      <c r="O34" s="39">
        <f t="shared" si="16"/>
        <v>0</v>
      </c>
      <c r="P34" s="39">
        <f t="shared" si="17"/>
        <v>14380.8</v>
      </c>
      <c r="Q34" s="39">
        <f t="shared" si="18"/>
        <v>0.7999999999992724</v>
      </c>
      <c r="R34" s="39">
        <f t="shared" si="19"/>
        <v>12840</v>
      </c>
      <c r="S34" s="34">
        <v>85395000</v>
      </c>
      <c r="T34" s="34">
        <v>50</v>
      </c>
      <c r="U34" s="34" t="s">
        <v>140</v>
      </c>
    </row>
    <row r="35" spans="1:21" x14ac:dyDescent="0.25">
      <c r="A35" s="16" t="s">
        <v>120</v>
      </c>
      <c r="B35" s="34" t="s">
        <v>135</v>
      </c>
      <c r="C35" s="33">
        <v>44590</v>
      </c>
      <c r="D35" s="13" t="s">
        <v>18</v>
      </c>
      <c r="E35" s="34" t="s">
        <v>17</v>
      </c>
      <c r="F35" s="45">
        <v>1888</v>
      </c>
      <c r="G35" s="34"/>
      <c r="H35" s="34"/>
      <c r="I35" s="34"/>
      <c r="J35" s="42">
        <v>1600</v>
      </c>
      <c r="K35" s="34"/>
      <c r="L35" s="39">
        <f t="shared" si="13"/>
        <v>288</v>
      </c>
      <c r="M35" s="39">
        <f t="shared" si="14"/>
        <v>144</v>
      </c>
      <c r="N35" s="39">
        <f t="shared" si="15"/>
        <v>144</v>
      </c>
      <c r="O35" s="39">
        <f t="shared" si="16"/>
        <v>0</v>
      </c>
      <c r="P35" s="39">
        <f t="shared" si="17"/>
        <v>1888</v>
      </c>
      <c r="Q35" s="39">
        <f t="shared" si="18"/>
        <v>0</v>
      </c>
      <c r="R35" s="39">
        <f t="shared" si="19"/>
        <v>1600</v>
      </c>
      <c r="S35" s="34">
        <v>8536</v>
      </c>
      <c r="T35" s="34">
        <v>250</v>
      </c>
      <c r="U35" s="34" t="s">
        <v>140</v>
      </c>
    </row>
    <row r="36" spans="1:21" x14ac:dyDescent="0.25">
      <c r="A36" s="16"/>
      <c r="B36" s="34"/>
      <c r="C36" s="33"/>
      <c r="D36" s="13"/>
      <c r="E36" s="34"/>
      <c r="F36" s="45"/>
      <c r="G36" s="34"/>
      <c r="H36" s="34"/>
      <c r="I36" s="34"/>
      <c r="J36" s="42"/>
      <c r="K36" s="34"/>
      <c r="L36" s="39"/>
      <c r="M36" s="39"/>
      <c r="N36" s="39"/>
      <c r="O36" s="39"/>
      <c r="P36" s="39"/>
      <c r="Q36" s="39"/>
      <c r="R36" s="39"/>
      <c r="S36" s="34"/>
      <c r="T36" s="34"/>
      <c r="U36" s="34"/>
    </row>
    <row r="37" spans="1:21" x14ac:dyDescent="0.25">
      <c r="A37" s="79">
        <v>22022</v>
      </c>
      <c r="B37" s="24" t="s">
        <v>154</v>
      </c>
      <c r="C37" s="33">
        <v>44593</v>
      </c>
      <c r="D37" s="14" t="s">
        <v>55</v>
      </c>
      <c r="E37" s="34" t="s">
        <v>137</v>
      </c>
      <c r="F37" s="43">
        <v>850</v>
      </c>
      <c r="G37" s="23"/>
      <c r="H37" s="23"/>
      <c r="I37" s="31"/>
      <c r="J37" s="23">
        <v>720</v>
      </c>
      <c r="K37" s="23"/>
      <c r="L37" s="23">
        <f t="shared" si="13"/>
        <v>129.6</v>
      </c>
      <c r="M37" s="23">
        <f t="shared" si="14"/>
        <v>64.8</v>
      </c>
      <c r="N37" s="23">
        <f t="shared" si="15"/>
        <v>64.8</v>
      </c>
      <c r="O37" s="23">
        <f t="shared" si="16"/>
        <v>0</v>
      </c>
      <c r="P37" s="23">
        <f t="shared" si="17"/>
        <v>849.59999999999991</v>
      </c>
      <c r="Q37" s="23">
        <f t="shared" si="18"/>
        <v>-0.40000000000009095</v>
      </c>
      <c r="R37" s="23">
        <f>SUM(G37:K37)</f>
        <v>720</v>
      </c>
      <c r="S37" s="53">
        <v>8536</v>
      </c>
      <c r="T37" s="34">
        <v>600</v>
      </c>
      <c r="U37" s="34" t="s">
        <v>140</v>
      </c>
    </row>
    <row r="38" spans="1:21" x14ac:dyDescent="0.25">
      <c r="A38" s="79">
        <v>22022</v>
      </c>
      <c r="B38" s="36" t="s">
        <v>155</v>
      </c>
      <c r="C38" s="33">
        <v>44593</v>
      </c>
      <c r="D38" s="37" t="s">
        <v>55</v>
      </c>
      <c r="E38" s="38" t="s">
        <v>137</v>
      </c>
      <c r="F38" s="44">
        <v>3583.5</v>
      </c>
      <c r="G38" s="39"/>
      <c r="H38" s="39"/>
      <c r="I38" s="31"/>
      <c r="J38" s="39">
        <v>3037.5</v>
      </c>
      <c r="K38" s="39"/>
      <c r="L38" s="39">
        <f t="shared" si="13"/>
        <v>546.75</v>
      </c>
      <c r="M38" s="39">
        <f t="shared" si="14"/>
        <v>273.375</v>
      </c>
      <c r="N38" s="39">
        <f t="shared" si="15"/>
        <v>273.375</v>
      </c>
      <c r="O38" s="39">
        <f t="shared" si="16"/>
        <v>0</v>
      </c>
      <c r="P38" s="39">
        <f t="shared" si="17"/>
        <v>3584.25</v>
      </c>
      <c r="Q38" s="39">
        <f t="shared" si="18"/>
        <v>0.75</v>
      </c>
      <c r="R38" s="39">
        <f t="shared" ref="R38:R54" si="20">SUM(G38:K38)</f>
        <v>3037.5</v>
      </c>
      <c r="S38" s="53">
        <v>8536</v>
      </c>
      <c r="T38" s="38">
        <v>50</v>
      </c>
      <c r="U38" s="38" t="s">
        <v>140</v>
      </c>
    </row>
    <row r="39" spans="1:21" x14ac:dyDescent="0.25">
      <c r="A39" s="79">
        <v>22022</v>
      </c>
      <c r="B39" s="36" t="s">
        <v>156</v>
      </c>
      <c r="C39" s="33">
        <v>44595</v>
      </c>
      <c r="D39" s="37" t="s">
        <v>55</v>
      </c>
      <c r="E39" s="38" t="s">
        <v>137</v>
      </c>
      <c r="F39" s="44">
        <v>13644</v>
      </c>
      <c r="G39" s="39"/>
      <c r="H39" s="39"/>
      <c r="I39" s="31"/>
      <c r="J39" s="39">
        <v>11562</v>
      </c>
      <c r="K39" s="39"/>
      <c r="L39" s="39">
        <f t="shared" si="13"/>
        <v>2081.16</v>
      </c>
      <c r="M39" s="39">
        <f t="shared" si="14"/>
        <v>1040.58</v>
      </c>
      <c r="N39" s="39">
        <f t="shared" si="15"/>
        <v>1040.58</v>
      </c>
      <c r="O39" s="39">
        <f t="shared" si="16"/>
        <v>0</v>
      </c>
      <c r="P39" s="39">
        <f t="shared" si="17"/>
        <v>13643.16</v>
      </c>
      <c r="Q39" s="39">
        <f t="shared" si="18"/>
        <v>-0.84000000000014552</v>
      </c>
      <c r="R39" s="39">
        <f t="shared" si="20"/>
        <v>11562</v>
      </c>
      <c r="S39" s="53">
        <v>8536</v>
      </c>
      <c r="T39" s="38">
        <v>162</v>
      </c>
      <c r="U39" s="38" t="s">
        <v>140</v>
      </c>
    </row>
    <row r="40" spans="1:21" x14ac:dyDescent="0.25">
      <c r="A40" s="79">
        <v>22022</v>
      </c>
      <c r="B40" s="36" t="s">
        <v>157</v>
      </c>
      <c r="C40" s="33">
        <v>44596</v>
      </c>
      <c r="D40" s="37" t="s">
        <v>73</v>
      </c>
      <c r="E40" s="38" t="s">
        <v>74</v>
      </c>
      <c r="F40" s="44">
        <v>4646</v>
      </c>
      <c r="G40" s="39"/>
      <c r="H40" s="39"/>
      <c r="I40" s="31"/>
      <c r="J40" s="39">
        <v>3938</v>
      </c>
      <c r="K40" s="39"/>
      <c r="L40" s="39">
        <f t="shared" si="13"/>
        <v>708.84</v>
      </c>
      <c r="M40" s="39">
        <f t="shared" si="14"/>
        <v>354.42</v>
      </c>
      <c r="N40" s="39">
        <f t="shared" si="15"/>
        <v>354.42</v>
      </c>
      <c r="O40" s="39">
        <f t="shared" si="16"/>
        <v>0</v>
      </c>
      <c r="P40" s="39">
        <f t="shared" si="17"/>
        <v>4646.84</v>
      </c>
      <c r="Q40" s="39">
        <f t="shared" si="18"/>
        <v>0.84000000000014552</v>
      </c>
      <c r="R40" s="39">
        <f t="shared" si="20"/>
        <v>3938</v>
      </c>
      <c r="S40" s="53">
        <v>8536</v>
      </c>
      <c r="T40" s="38">
        <v>20</v>
      </c>
      <c r="U40" s="38" t="s">
        <v>140</v>
      </c>
    </row>
    <row r="41" spans="1:21" x14ac:dyDescent="0.25">
      <c r="A41" s="79">
        <v>22022</v>
      </c>
      <c r="B41" s="65" t="s">
        <v>158</v>
      </c>
      <c r="C41" s="66">
        <v>44597</v>
      </c>
      <c r="D41" s="67" t="s">
        <v>159</v>
      </c>
      <c r="E41" s="68" t="s">
        <v>160</v>
      </c>
      <c r="F41" s="69">
        <v>26762</v>
      </c>
      <c r="G41" s="70"/>
      <c r="H41" s="70"/>
      <c r="I41" s="31"/>
      <c r="J41" s="70">
        <v>22680</v>
      </c>
      <c r="K41" s="70"/>
      <c r="L41" s="70">
        <f t="shared" si="13"/>
        <v>4082.4</v>
      </c>
      <c r="M41" s="70">
        <f t="shared" si="14"/>
        <v>2041.2</v>
      </c>
      <c r="N41" s="70">
        <f t="shared" si="15"/>
        <v>2041.2</v>
      </c>
      <c r="O41" s="70">
        <f t="shared" si="16"/>
        <v>0</v>
      </c>
      <c r="P41" s="70">
        <f t="shared" si="17"/>
        <v>26762.400000000001</v>
      </c>
      <c r="Q41" s="70">
        <f t="shared" si="18"/>
        <v>0.40000000000145519</v>
      </c>
      <c r="R41" s="70">
        <f t="shared" si="20"/>
        <v>22680</v>
      </c>
      <c r="S41" s="71">
        <v>8516</v>
      </c>
      <c r="T41" s="68">
        <v>12</v>
      </c>
      <c r="U41" s="68" t="s">
        <v>140</v>
      </c>
    </row>
    <row r="42" spans="1:21" ht="30" x14ac:dyDescent="0.25">
      <c r="A42" s="79">
        <v>22022</v>
      </c>
      <c r="B42" s="58" t="s">
        <v>161</v>
      </c>
      <c r="C42" s="59">
        <v>44597</v>
      </c>
      <c r="D42" s="58" t="s">
        <v>21</v>
      </c>
      <c r="E42" s="57" t="s">
        <v>106</v>
      </c>
      <c r="F42" s="60">
        <v>4390</v>
      </c>
      <c r="G42" s="61"/>
      <c r="H42" s="61"/>
      <c r="I42" s="78"/>
      <c r="J42" s="61">
        <v>3720</v>
      </c>
      <c r="K42" s="61"/>
      <c r="L42" s="61">
        <f t="shared" si="13"/>
        <v>669.6</v>
      </c>
      <c r="M42" s="61">
        <f t="shared" si="14"/>
        <v>334.8</v>
      </c>
      <c r="N42" s="61">
        <f t="shared" si="15"/>
        <v>334.8</v>
      </c>
      <c r="O42" s="61">
        <f t="shared" si="16"/>
        <v>0</v>
      </c>
      <c r="P42" s="61">
        <f t="shared" si="17"/>
        <v>4389.6000000000004</v>
      </c>
      <c r="Q42" s="61">
        <f t="shared" si="18"/>
        <v>-0.3999999999996362</v>
      </c>
      <c r="R42" s="61">
        <f t="shared" si="20"/>
        <v>3720</v>
      </c>
      <c r="S42" s="62" t="s">
        <v>174</v>
      </c>
      <c r="T42" s="63" t="s">
        <v>175</v>
      </c>
      <c r="U42" s="63" t="s">
        <v>176</v>
      </c>
    </row>
    <row r="43" spans="1:21" x14ac:dyDescent="0.25">
      <c r="A43" s="79">
        <v>22022</v>
      </c>
      <c r="B43" s="72" t="s">
        <v>162</v>
      </c>
      <c r="C43" s="73">
        <v>44597</v>
      </c>
      <c r="D43" s="74" t="s">
        <v>55</v>
      </c>
      <c r="E43" s="75" t="s">
        <v>137</v>
      </c>
      <c r="F43" s="76">
        <v>11653</v>
      </c>
      <c r="G43" s="77"/>
      <c r="H43" s="77"/>
      <c r="I43" s="31"/>
      <c r="J43" s="77">
        <v>9875</v>
      </c>
      <c r="K43" s="77"/>
      <c r="L43" s="77">
        <f t="shared" si="13"/>
        <v>1777.5</v>
      </c>
      <c r="M43" s="77">
        <f t="shared" si="14"/>
        <v>888.75</v>
      </c>
      <c r="N43" s="77">
        <f t="shared" si="15"/>
        <v>888.75</v>
      </c>
      <c r="O43" s="77">
        <f t="shared" si="16"/>
        <v>0</v>
      </c>
      <c r="P43" s="77">
        <f t="shared" si="17"/>
        <v>11652.5</v>
      </c>
      <c r="Q43" s="77">
        <f t="shared" si="18"/>
        <v>-0.5</v>
      </c>
      <c r="R43" s="77">
        <f t="shared" si="20"/>
        <v>9875</v>
      </c>
      <c r="S43" s="54">
        <v>8536</v>
      </c>
      <c r="T43" s="75">
        <v>10</v>
      </c>
      <c r="U43" s="75" t="s">
        <v>140</v>
      </c>
    </row>
    <row r="44" spans="1:21" x14ac:dyDescent="0.25">
      <c r="A44" s="79">
        <v>22022</v>
      </c>
      <c r="B44" s="36" t="s">
        <v>163</v>
      </c>
      <c r="C44" s="33">
        <v>44599</v>
      </c>
      <c r="D44" s="37" t="s">
        <v>105</v>
      </c>
      <c r="E44" s="38" t="s">
        <v>107</v>
      </c>
      <c r="F44" s="44">
        <v>156605.12</v>
      </c>
      <c r="G44" s="39"/>
      <c r="H44" s="39"/>
      <c r="I44" s="31">
        <v>139826</v>
      </c>
      <c r="J44" s="39"/>
      <c r="K44" s="39"/>
      <c r="L44" s="39">
        <f t="shared" si="13"/>
        <v>16779.12</v>
      </c>
      <c r="M44" s="39">
        <f t="shared" si="14"/>
        <v>0</v>
      </c>
      <c r="N44" s="39">
        <f t="shared" si="15"/>
        <v>0</v>
      </c>
      <c r="O44" s="39">
        <f t="shared" si="16"/>
        <v>16779.12</v>
      </c>
      <c r="P44" s="39">
        <f t="shared" si="17"/>
        <v>156605.12</v>
      </c>
      <c r="Q44" s="39">
        <f t="shared" si="18"/>
        <v>0</v>
      </c>
      <c r="R44" s="39">
        <f t="shared" si="20"/>
        <v>139826</v>
      </c>
      <c r="S44" s="53">
        <v>9405</v>
      </c>
      <c r="T44" s="38">
        <v>32</v>
      </c>
      <c r="U44" s="38" t="s">
        <v>140</v>
      </c>
    </row>
    <row r="45" spans="1:21" x14ac:dyDescent="0.25">
      <c r="A45" s="79">
        <v>22022</v>
      </c>
      <c r="B45" s="36" t="s">
        <v>164</v>
      </c>
      <c r="C45" s="33">
        <v>44600</v>
      </c>
      <c r="D45" s="37" t="s">
        <v>54</v>
      </c>
      <c r="E45" s="38" t="s">
        <v>56</v>
      </c>
      <c r="F45" s="44">
        <v>12980</v>
      </c>
      <c r="G45" s="39"/>
      <c r="H45" s="39"/>
      <c r="I45" s="31"/>
      <c r="J45" s="39">
        <v>11000</v>
      </c>
      <c r="K45" s="39"/>
      <c r="L45" s="39">
        <f t="shared" si="13"/>
        <v>1980</v>
      </c>
      <c r="M45" s="39">
        <f t="shared" si="14"/>
        <v>990</v>
      </c>
      <c r="N45" s="39">
        <f t="shared" si="15"/>
        <v>990</v>
      </c>
      <c r="O45" s="39">
        <f t="shared" si="16"/>
        <v>0</v>
      </c>
      <c r="P45" s="39">
        <f t="shared" si="17"/>
        <v>12980</v>
      </c>
      <c r="Q45" s="39">
        <f t="shared" si="18"/>
        <v>0</v>
      </c>
      <c r="R45" s="39">
        <f t="shared" si="20"/>
        <v>11000</v>
      </c>
      <c r="S45" s="53">
        <v>80012000</v>
      </c>
      <c r="T45" s="38">
        <v>2</v>
      </c>
      <c r="U45" s="38" t="s">
        <v>177</v>
      </c>
    </row>
    <row r="46" spans="1:21" x14ac:dyDescent="0.25">
      <c r="A46" s="79">
        <v>22022</v>
      </c>
      <c r="B46" s="36" t="s">
        <v>165</v>
      </c>
      <c r="C46" s="33">
        <v>44601</v>
      </c>
      <c r="D46" s="37" t="s">
        <v>21</v>
      </c>
      <c r="E46" s="38" t="s">
        <v>22</v>
      </c>
      <c r="F46" s="44">
        <v>5310</v>
      </c>
      <c r="G46" s="39"/>
      <c r="H46" s="39"/>
      <c r="I46" s="31"/>
      <c r="J46" s="39">
        <v>4500</v>
      </c>
      <c r="K46" s="39"/>
      <c r="L46" s="39">
        <f t="shared" si="13"/>
        <v>810</v>
      </c>
      <c r="M46" s="39">
        <f t="shared" si="14"/>
        <v>405</v>
      </c>
      <c r="N46" s="39">
        <f t="shared" si="15"/>
        <v>405</v>
      </c>
      <c r="O46" s="39">
        <f t="shared" si="16"/>
        <v>0</v>
      </c>
      <c r="P46" s="39">
        <f t="shared" si="17"/>
        <v>5310</v>
      </c>
      <c r="Q46" s="39">
        <f t="shared" si="18"/>
        <v>0</v>
      </c>
      <c r="R46" s="39">
        <f t="shared" si="20"/>
        <v>4500</v>
      </c>
      <c r="S46" s="53">
        <v>8536</v>
      </c>
      <c r="T46" s="38">
        <v>4</v>
      </c>
      <c r="U46" s="38" t="s">
        <v>140</v>
      </c>
    </row>
    <row r="47" spans="1:21" x14ac:dyDescent="0.25">
      <c r="A47" s="79">
        <v>22022</v>
      </c>
      <c r="B47" s="36" t="s">
        <v>166</v>
      </c>
      <c r="C47" s="33">
        <v>44606</v>
      </c>
      <c r="D47" s="37" t="s">
        <v>73</v>
      </c>
      <c r="E47" s="38" t="s">
        <v>74</v>
      </c>
      <c r="F47" s="44">
        <v>7205.9</v>
      </c>
      <c r="G47" s="39"/>
      <c r="H47" s="39"/>
      <c r="I47" s="31"/>
      <c r="J47" s="39">
        <v>6105.9</v>
      </c>
      <c r="K47" s="39"/>
      <c r="L47" s="39">
        <f t="shared" si="13"/>
        <v>1099.0619999999999</v>
      </c>
      <c r="M47" s="39">
        <f t="shared" si="14"/>
        <v>549.53099999999995</v>
      </c>
      <c r="N47" s="39">
        <f t="shared" si="15"/>
        <v>549.53099999999995</v>
      </c>
      <c r="O47" s="39">
        <f t="shared" si="16"/>
        <v>0</v>
      </c>
      <c r="P47" s="39">
        <f t="shared" si="17"/>
        <v>7204.9619999999995</v>
      </c>
      <c r="Q47" s="39">
        <f t="shared" si="18"/>
        <v>-0.93800000000010186</v>
      </c>
      <c r="R47" s="39">
        <f t="shared" si="20"/>
        <v>6105.9</v>
      </c>
      <c r="S47" s="53">
        <v>8536</v>
      </c>
      <c r="T47" s="38">
        <v>9</v>
      </c>
      <c r="U47" s="38" t="s">
        <v>140</v>
      </c>
    </row>
    <row r="48" spans="1:21" x14ac:dyDescent="0.25">
      <c r="A48" s="79">
        <v>22022</v>
      </c>
      <c r="B48" s="34" t="s">
        <v>167</v>
      </c>
      <c r="C48" s="33">
        <v>44610</v>
      </c>
      <c r="D48" s="13" t="s">
        <v>54</v>
      </c>
      <c r="E48" s="34" t="s">
        <v>58</v>
      </c>
      <c r="F48" s="45">
        <v>6269</v>
      </c>
      <c r="G48" s="34"/>
      <c r="H48" s="34"/>
      <c r="I48" s="31"/>
      <c r="J48" s="42">
        <v>5313</v>
      </c>
      <c r="K48" s="34"/>
      <c r="L48" s="39">
        <f t="shared" si="13"/>
        <v>956.34</v>
      </c>
      <c r="M48" s="39">
        <f t="shared" si="14"/>
        <v>478.17</v>
      </c>
      <c r="N48" s="39">
        <f t="shared" si="15"/>
        <v>478.17</v>
      </c>
      <c r="O48" s="39">
        <f t="shared" si="16"/>
        <v>0</v>
      </c>
      <c r="P48" s="39">
        <f t="shared" si="17"/>
        <v>6269.34</v>
      </c>
      <c r="Q48" s="39">
        <f t="shared" si="18"/>
        <v>0.34000000000014552</v>
      </c>
      <c r="R48" s="39">
        <f t="shared" si="20"/>
        <v>5313</v>
      </c>
      <c r="S48" s="53">
        <v>8536</v>
      </c>
      <c r="T48" s="34">
        <v>1</v>
      </c>
      <c r="U48" s="34" t="s">
        <v>140</v>
      </c>
    </row>
    <row r="49" spans="1:21" x14ac:dyDescent="0.25">
      <c r="A49" s="79">
        <v>22022</v>
      </c>
      <c r="B49" s="25" t="s">
        <v>168</v>
      </c>
      <c r="C49" s="33">
        <v>44613</v>
      </c>
      <c r="D49" s="41" t="s">
        <v>55</v>
      </c>
      <c r="E49" s="25" t="s">
        <v>137</v>
      </c>
      <c r="F49" s="43">
        <v>1445</v>
      </c>
      <c r="G49" s="35"/>
      <c r="H49" s="35"/>
      <c r="I49" s="31"/>
      <c r="J49" s="46">
        <v>1225</v>
      </c>
      <c r="K49" s="35"/>
      <c r="L49" s="39">
        <f t="shared" si="13"/>
        <v>220.5</v>
      </c>
      <c r="M49" s="39">
        <f t="shared" si="14"/>
        <v>110.25</v>
      </c>
      <c r="N49" s="39">
        <f t="shared" si="15"/>
        <v>110.25</v>
      </c>
      <c r="O49" s="39">
        <f t="shared" si="16"/>
        <v>0</v>
      </c>
      <c r="P49" s="39">
        <f t="shared" si="17"/>
        <v>1445.5</v>
      </c>
      <c r="Q49" s="39">
        <f t="shared" si="18"/>
        <v>0.5</v>
      </c>
      <c r="R49" s="39">
        <f t="shared" si="20"/>
        <v>1225</v>
      </c>
      <c r="S49" s="55">
        <v>8536</v>
      </c>
      <c r="T49" s="25">
        <v>1</v>
      </c>
      <c r="U49" s="25" t="s">
        <v>140</v>
      </c>
    </row>
    <row r="50" spans="1:21" x14ac:dyDescent="0.25">
      <c r="A50" s="79">
        <v>22022</v>
      </c>
      <c r="B50" s="34" t="s">
        <v>169</v>
      </c>
      <c r="C50" s="33">
        <v>44616</v>
      </c>
      <c r="D50" s="13" t="s">
        <v>54</v>
      </c>
      <c r="E50" s="34" t="s">
        <v>56</v>
      </c>
      <c r="F50" s="45">
        <v>24999</v>
      </c>
      <c r="G50" s="34"/>
      <c r="H50" s="34"/>
      <c r="I50" s="31"/>
      <c r="J50" s="34">
        <v>21185</v>
      </c>
      <c r="K50" s="34"/>
      <c r="L50" s="39">
        <f t="shared" si="13"/>
        <v>3813.3</v>
      </c>
      <c r="M50" s="39">
        <f t="shared" si="14"/>
        <v>1906.65</v>
      </c>
      <c r="N50" s="39">
        <f t="shared" si="15"/>
        <v>1906.65</v>
      </c>
      <c r="O50" s="39">
        <f t="shared" si="16"/>
        <v>0</v>
      </c>
      <c r="P50" s="39">
        <f t="shared" si="17"/>
        <v>24998.300000000003</v>
      </c>
      <c r="Q50" s="39">
        <f t="shared" si="18"/>
        <v>-0.69999999999708962</v>
      </c>
      <c r="R50" s="39">
        <f t="shared" si="20"/>
        <v>21185</v>
      </c>
      <c r="S50" s="53">
        <v>8544</v>
      </c>
      <c r="T50" s="34">
        <v>150</v>
      </c>
      <c r="U50" s="34" t="s">
        <v>141</v>
      </c>
    </row>
    <row r="51" spans="1:21" x14ac:dyDescent="0.25">
      <c r="A51" s="79">
        <v>22022</v>
      </c>
      <c r="B51" s="34" t="s">
        <v>170</v>
      </c>
      <c r="C51" s="33">
        <v>44616</v>
      </c>
      <c r="D51" s="13" t="s">
        <v>136</v>
      </c>
      <c r="E51" s="34" t="s">
        <v>139</v>
      </c>
      <c r="F51" s="45">
        <v>9558</v>
      </c>
      <c r="G51" s="34"/>
      <c r="H51" s="34"/>
      <c r="I51" s="31"/>
      <c r="J51" s="42">
        <v>8100</v>
      </c>
      <c r="K51" s="34"/>
      <c r="L51" s="39">
        <f t="shared" si="13"/>
        <v>1458</v>
      </c>
      <c r="M51" s="39">
        <f t="shared" si="14"/>
        <v>729</v>
      </c>
      <c r="N51" s="39">
        <f t="shared" si="15"/>
        <v>729</v>
      </c>
      <c r="O51" s="39">
        <f t="shared" si="16"/>
        <v>0</v>
      </c>
      <c r="P51" s="39">
        <f t="shared" si="17"/>
        <v>9558</v>
      </c>
      <c r="Q51" s="39">
        <f t="shared" si="18"/>
        <v>0</v>
      </c>
      <c r="R51" s="39">
        <f t="shared" si="20"/>
        <v>8100</v>
      </c>
      <c r="S51" s="53">
        <v>85365090</v>
      </c>
      <c r="T51" s="34">
        <v>15</v>
      </c>
      <c r="U51" s="34" t="s">
        <v>140</v>
      </c>
    </row>
    <row r="52" spans="1:21" x14ac:dyDescent="0.25">
      <c r="A52" s="79">
        <v>22022</v>
      </c>
      <c r="B52" s="34" t="s">
        <v>171</v>
      </c>
      <c r="C52" s="33">
        <v>44617</v>
      </c>
      <c r="D52" s="13" t="s">
        <v>73</v>
      </c>
      <c r="E52" s="34" t="s">
        <v>74</v>
      </c>
      <c r="F52" s="45">
        <v>13806</v>
      </c>
      <c r="G52" s="34"/>
      <c r="H52" s="34"/>
      <c r="I52" s="31"/>
      <c r="J52" s="42">
        <v>11700</v>
      </c>
      <c r="K52" s="34"/>
      <c r="L52" s="39">
        <f t="shared" si="13"/>
        <v>2106</v>
      </c>
      <c r="M52" s="39">
        <f t="shared" si="14"/>
        <v>1053</v>
      </c>
      <c r="N52" s="39">
        <f t="shared" si="15"/>
        <v>1053</v>
      </c>
      <c r="O52" s="39">
        <f t="shared" si="16"/>
        <v>0</v>
      </c>
      <c r="P52" s="39">
        <f t="shared" si="17"/>
        <v>13806</v>
      </c>
      <c r="Q52" s="39">
        <f t="shared" si="18"/>
        <v>0</v>
      </c>
      <c r="R52" s="39">
        <f t="shared" si="20"/>
        <v>11700</v>
      </c>
      <c r="S52" s="53">
        <v>8536</v>
      </c>
      <c r="T52" s="34">
        <v>50</v>
      </c>
      <c r="U52" s="34" t="s">
        <v>140</v>
      </c>
    </row>
    <row r="53" spans="1:21" x14ac:dyDescent="0.25">
      <c r="A53" s="79">
        <v>22022</v>
      </c>
      <c r="B53" s="34" t="s">
        <v>172</v>
      </c>
      <c r="C53" s="33">
        <v>44620</v>
      </c>
      <c r="D53" s="13" t="s">
        <v>105</v>
      </c>
      <c r="E53" s="34" t="s">
        <v>107</v>
      </c>
      <c r="F53" s="45">
        <v>11424</v>
      </c>
      <c r="G53" s="34"/>
      <c r="H53" s="34"/>
      <c r="I53" s="31">
        <v>10200</v>
      </c>
      <c r="J53" s="42"/>
      <c r="K53" s="34"/>
      <c r="L53" s="39">
        <f t="shared" si="13"/>
        <v>1224</v>
      </c>
      <c r="M53" s="39">
        <f t="shared" si="14"/>
        <v>0</v>
      </c>
      <c r="N53" s="39">
        <f t="shared" si="15"/>
        <v>0</v>
      </c>
      <c r="O53" s="39">
        <f t="shared" si="16"/>
        <v>1224</v>
      </c>
      <c r="P53" s="39">
        <f t="shared" si="17"/>
        <v>11424</v>
      </c>
      <c r="Q53" s="39">
        <f t="shared" si="18"/>
        <v>0</v>
      </c>
      <c r="R53" s="39">
        <f t="shared" si="20"/>
        <v>10200</v>
      </c>
      <c r="S53" s="53">
        <v>9405</v>
      </c>
      <c r="T53" s="34">
        <v>5</v>
      </c>
      <c r="U53" s="34" t="s">
        <v>140</v>
      </c>
    </row>
    <row r="54" spans="1:21" x14ac:dyDescent="0.25">
      <c r="A54" s="79">
        <v>22022</v>
      </c>
      <c r="B54" s="34" t="s">
        <v>173</v>
      </c>
      <c r="C54" s="33">
        <v>44620</v>
      </c>
      <c r="D54" s="13" t="s">
        <v>21</v>
      </c>
      <c r="E54" s="34" t="s">
        <v>22</v>
      </c>
      <c r="F54" s="45">
        <v>14254</v>
      </c>
      <c r="G54" s="34"/>
      <c r="H54" s="34"/>
      <c r="I54" s="31"/>
      <c r="J54" s="42">
        <v>12080</v>
      </c>
      <c r="K54" s="34"/>
      <c r="L54" s="39">
        <f t="shared" si="13"/>
        <v>2174.4</v>
      </c>
      <c r="M54" s="39">
        <f t="shared" si="14"/>
        <v>1087.2</v>
      </c>
      <c r="N54" s="39">
        <f t="shared" si="15"/>
        <v>1087.2</v>
      </c>
      <c r="O54" s="39">
        <f t="shared" si="16"/>
        <v>0</v>
      </c>
      <c r="P54" s="39">
        <f t="shared" si="17"/>
        <v>14254.400000000001</v>
      </c>
      <c r="Q54" s="39">
        <f t="shared" si="18"/>
        <v>0.40000000000145519</v>
      </c>
      <c r="R54" s="39">
        <f t="shared" si="20"/>
        <v>12080</v>
      </c>
      <c r="S54" s="53">
        <v>9032</v>
      </c>
      <c r="T54" s="34">
        <v>4</v>
      </c>
      <c r="U54" s="34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9"/>
  <sheetViews>
    <sheetView topLeftCell="A79" workbookViewId="0">
      <selection activeCell="A101" sqref="A101"/>
    </sheetView>
  </sheetViews>
  <sheetFormatPr defaultRowHeight="15" x14ac:dyDescent="0.25"/>
  <cols>
    <col min="1" max="1" width="7" bestFit="1" customWidth="1"/>
    <col min="2" max="2" width="10.7109375" bestFit="1" customWidth="1"/>
    <col min="3" max="3" width="9.140625" bestFit="1" customWidth="1"/>
    <col min="4" max="4" width="17.85546875" bestFit="1" customWidth="1"/>
    <col min="5" max="5" width="22.42578125" bestFit="1" customWidth="1"/>
    <col min="6" max="6" width="10.28515625" bestFit="1" customWidth="1"/>
    <col min="7" max="8" width="13.28515625" bestFit="1" customWidth="1"/>
    <col min="9" max="9" width="10.28515625" bestFit="1" customWidth="1"/>
    <col min="10" max="10" width="8.85546875" bestFit="1" customWidth="1"/>
    <col min="11" max="11" width="13.28515625" bestFit="1" customWidth="1"/>
    <col min="12" max="12" width="9" bestFit="1" customWidth="1"/>
    <col min="13" max="14" width="8" bestFit="1" customWidth="1"/>
    <col min="15" max="15" width="2" bestFit="1" customWidth="1"/>
    <col min="16" max="16" width="10" bestFit="1" customWidth="1"/>
    <col min="17" max="17" width="2.7109375" bestFit="1" customWidth="1"/>
    <col min="18" max="18" width="9.42578125" bestFit="1" customWidth="1"/>
    <col min="19" max="19" width="41.85546875" bestFit="1" customWidth="1"/>
  </cols>
  <sheetData>
    <row r="1" spans="1:18" s="5" customFormat="1" x14ac:dyDescent="0.25">
      <c r="A1" s="6"/>
      <c r="B1" s="6"/>
      <c r="C1" s="6"/>
      <c r="D1" s="9"/>
      <c r="E1" s="6"/>
      <c r="F1" s="9"/>
      <c r="G1" s="6">
        <v>0</v>
      </c>
      <c r="H1" s="6">
        <v>5</v>
      </c>
      <c r="I1" s="6">
        <v>12</v>
      </c>
      <c r="J1" s="6">
        <v>18</v>
      </c>
      <c r="K1" s="6">
        <v>28</v>
      </c>
      <c r="L1" s="6"/>
      <c r="M1" s="6"/>
      <c r="N1" s="6"/>
      <c r="O1" s="6"/>
      <c r="P1" s="6"/>
      <c r="Q1" s="6"/>
      <c r="R1" s="6"/>
    </row>
    <row r="2" spans="1:18" s="5" customFormat="1" x14ac:dyDescent="0.25">
      <c r="A2" s="6" t="s">
        <v>0</v>
      </c>
      <c r="B2" s="6" t="s">
        <v>1</v>
      </c>
      <c r="C2" s="6" t="s">
        <v>2</v>
      </c>
      <c r="D2" s="9" t="s">
        <v>3</v>
      </c>
      <c r="E2" s="6" t="s">
        <v>4</v>
      </c>
      <c r="F2" s="9" t="s">
        <v>5</v>
      </c>
      <c r="G2" s="6" t="s">
        <v>6</v>
      </c>
      <c r="H2" s="6" t="s">
        <v>6</v>
      </c>
      <c r="I2" s="6" t="s">
        <v>6</v>
      </c>
      <c r="J2" s="6" t="s">
        <v>6</v>
      </c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 t="s">
        <v>13</v>
      </c>
    </row>
    <row r="3" spans="1:18" s="4" customFormat="1" x14ac:dyDescent="0.25">
      <c r="A3" s="16" t="s">
        <v>29</v>
      </c>
      <c r="B3" s="1" t="s">
        <v>35</v>
      </c>
      <c r="C3" s="2">
        <v>44288</v>
      </c>
      <c r="D3" s="3" t="s">
        <v>39</v>
      </c>
      <c r="E3" s="3" t="s">
        <v>43</v>
      </c>
      <c r="F3" s="12">
        <v>9204</v>
      </c>
      <c r="G3" s="10"/>
      <c r="H3" s="10"/>
      <c r="I3" s="10"/>
      <c r="J3" s="11">
        <v>7800</v>
      </c>
      <c r="K3" s="10"/>
      <c r="L3" s="6">
        <f t="shared" ref="L3:L16" si="0">+(H3*$H$1/100)+(I3*$I$1/100)+(J3*$J$1/100)+(K3*$K$1/100)</f>
        <v>1404</v>
      </c>
      <c r="M3" s="6">
        <f t="shared" ref="M3:M16" si="1">+IF(VALUE(LEFT(D3,2))=33,L3/2,0)</f>
        <v>702</v>
      </c>
      <c r="N3" s="6">
        <f t="shared" ref="N3:N16" si="2">+M3</f>
        <v>702</v>
      </c>
      <c r="O3" s="6">
        <f t="shared" ref="O3:O16" si="3">+IF(VALUE(LEFT(D3,2))=33,0,L3)</f>
        <v>0</v>
      </c>
      <c r="P3" s="6">
        <f t="shared" ref="P3:P16" si="4">SUM(G3:K3)+M3+N3+O3</f>
        <v>9204</v>
      </c>
      <c r="Q3" s="7">
        <f t="shared" ref="Q3:Q16" si="5">P3-F3</f>
        <v>0</v>
      </c>
      <c r="R3" s="10"/>
    </row>
    <row r="4" spans="1:18" x14ac:dyDescent="0.25">
      <c r="A4" s="19"/>
      <c r="B4" s="19" t="s">
        <v>36</v>
      </c>
      <c r="C4" s="2">
        <v>44298</v>
      </c>
      <c r="D4" s="19" t="s">
        <v>40</v>
      </c>
      <c r="E4" s="19" t="s">
        <v>44</v>
      </c>
      <c r="F4" s="19">
        <v>5193</v>
      </c>
      <c r="G4" s="19"/>
      <c r="H4" s="19"/>
      <c r="I4" s="19"/>
      <c r="J4" s="19">
        <v>4400.5</v>
      </c>
      <c r="K4" s="19"/>
      <c r="L4" s="6">
        <f t="shared" si="0"/>
        <v>792.09</v>
      </c>
      <c r="M4" s="6">
        <f t="shared" si="1"/>
        <v>396.04500000000002</v>
      </c>
      <c r="N4" s="6">
        <f t="shared" si="2"/>
        <v>396.04500000000002</v>
      </c>
      <c r="O4" s="6">
        <f t="shared" si="3"/>
        <v>0</v>
      </c>
      <c r="P4" s="6">
        <f t="shared" si="4"/>
        <v>5192.59</v>
      </c>
      <c r="Q4" s="7">
        <f t="shared" si="5"/>
        <v>-0.40999999999985448</v>
      </c>
    </row>
    <row r="5" spans="1:18" x14ac:dyDescent="0.25">
      <c r="A5" s="19"/>
      <c r="B5" s="19" t="s">
        <v>37</v>
      </c>
      <c r="C5" s="2">
        <v>44302</v>
      </c>
      <c r="D5" s="19" t="s">
        <v>41</v>
      </c>
      <c r="E5" s="19" t="s">
        <v>45</v>
      </c>
      <c r="F5" s="19">
        <v>2891</v>
      </c>
      <c r="G5" s="19"/>
      <c r="H5" s="19"/>
      <c r="I5" s="19"/>
      <c r="J5" s="19">
        <v>2450</v>
      </c>
      <c r="K5" s="19"/>
      <c r="L5" s="6">
        <f t="shared" si="0"/>
        <v>441</v>
      </c>
      <c r="M5" s="6">
        <f t="shared" si="1"/>
        <v>220.5</v>
      </c>
      <c r="N5" s="6">
        <f t="shared" si="2"/>
        <v>220.5</v>
      </c>
      <c r="O5" s="6">
        <f t="shared" si="3"/>
        <v>0</v>
      </c>
      <c r="P5" s="6">
        <f t="shared" si="4"/>
        <v>2891</v>
      </c>
      <c r="Q5" s="7">
        <f t="shared" si="5"/>
        <v>0</v>
      </c>
    </row>
    <row r="6" spans="1:18" x14ac:dyDescent="0.25">
      <c r="A6" s="19"/>
      <c r="B6" s="19" t="s">
        <v>38</v>
      </c>
      <c r="C6" s="2">
        <v>44316</v>
      </c>
      <c r="D6" s="19" t="s">
        <v>42</v>
      </c>
      <c r="E6" s="19" t="s">
        <v>46</v>
      </c>
      <c r="F6" s="19">
        <v>8260</v>
      </c>
      <c r="G6" s="19"/>
      <c r="H6" s="19"/>
      <c r="I6" s="19"/>
      <c r="J6" s="19">
        <v>7000</v>
      </c>
      <c r="K6" s="19"/>
      <c r="L6" s="6">
        <f t="shared" si="0"/>
        <v>1260</v>
      </c>
      <c r="M6" s="6">
        <f t="shared" si="1"/>
        <v>630</v>
      </c>
      <c r="N6" s="6">
        <f t="shared" si="2"/>
        <v>630</v>
      </c>
      <c r="O6" s="6">
        <f t="shared" si="3"/>
        <v>0</v>
      </c>
      <c r="P6" s="6">
        <f t="shared" si="4"/>
        <v>8260</v>
      </c>
      <c r="Q6" s="7">
        <f t="shared" si="5"/>
        <v>0</v>
      </c>
    </row>
    <row r="7" spans="1:18" s="4" customFormat="1" x14ac:dyDescent="0.25">
      <c r="A7" s="16" t="s">
        <v>47</v>
      </c>
      <c r="B7" s="1">
        <v>1028</v>
      </c>
      <c r="C7" s="2">
        <v>44372</v>
      </c>
      <c r="D7" s="3" t="s">
        <v>61</v>
      </c>
      <c r="E7" s="3" t="s">
        <v>64</v>
      </c>
      <c r="F7" s="12">
        <v>17565</v>
      </c>
      <c r="G7" s="10"/>
      <c r="H7" s="10"/>
      <c r="I7" s="10"/>
      <c r="J7" s="11">
        <v>14885.7</v>
      </c>
      <c r="K7" s="10"/>
      <c r="L7" s="6">
        <f t="shared" si="0"/>
        <v>2679.4260000000004</v>
      </c>
      <c r="M7" s="6">
        <f t="shared" si="1"/>
        <v>1339.7130000000002</v>
      </c>
      <c r="N7" s="6">
        <f t="shared" si="2"/>
        <v>1339.7130000000002</v>
      </c>
      <c r="O7" s="6">
        <f t="shared" si="3"/>
        <v>0</v>
      </c>
      <c r="P7" s="6">
        <f t="shared" si="4"/>
        <v>17565.126</v>
      </c>
      <c r="Q7" s="7">
        <f t="shared" si="5"/>
        <v>0.12600000000020373</v>
      </c>
      <c r="R7" s="10"/>
    </row>
    <row r="8" spans="1:18" x14ac:dyDescent="0.25">
      <c r="A8" s="16" t="s">
        <v>47</v>
      </c>
      <c r="B8" s="19">
        <v>18739</v>
      </c>
      <c r="C8" s="2">
        <v>44372</v>
      </c>
      <c r="D8" s="19" t="s">
        <v>62</v>
      </c>
      <c r="E8" s="19" t="s">
        <v>65</v>
      </c>
      <c r="F8" s="19">
        <v>11350</v>
      </c>
      <c r="G8" s="19"/>
      <c r="H8" s="19"/>
      <c r="I8" s="19"/>
      <c r="J8" s="19">
        <v>9616.5</v>
      </c>
      <c r="K8" s="19"/>
      <c r="L8" s="6">
        <f t="shared" si="0"/>
        <v>1730.97</v>
      </c>
      <c r="M8" s="6">
        <f t="shared" si="1"/>
        <v>865.48500000000001</v>
      </c>
      <c r="N8" s="6">
        <f t="shared" si="2"/>
        <v>865.48500000000001</v>
      </c>
      <c r="O8" s="6">
        <f t="shared" si="3"/>
        <v>0</v>
      </c>
      <c r="P8" s="6">
        <f t="shared" si="4"/>
        <v>11347.470000000001</v>
      </c>
      <c r="Q8" s="7">
        <f t="shared" si="5"/>
        <v>-2.5299999999988358</v>
      </c>
    </row>
    <row r="9" spans="1:18" x14ac:dyDescent="0.25">
      <c r="A9" s="16" t="s">
        <v>47</v>
      </c>
      <c r="B9" s="19">
        <v>275</v>
      </c>
      <c r="C9" s="2">
        <v>44372</v>
      </c>
      <c r="D9" s="19" t="s">
        <v>63</v>
      </c>
      <c r="E9" s="19" t="s">
        <v>66</v>
      </c>
      <c r="F9" s="19">
        <v>5428</v>
      </c>
      <c r="G9" s="19"/>
      <c r="H9" s="19"/>
      <c r="I9" s="19"/>
      <c r="J9" s="19">
        <v>4600</v>
      </c>
      <c r="K9" s="19"/>
      <c r="L9" s="6">
        <f t="shared" si="0"/>
        <v>828</v>
      </c>
      <c r="M9" s="6">
        <f t="shared" si="1"/>
        <v>414</v>
      </c>
      <c r="N9" s="6">
        <f t="shared" si="2"/>
        <v>414</v>
      </c>
      <c r="O9" s="6">
        <f t="shared" si="3"/>
        <v>0</v>
      </c>
      <c r="P9" s="6">
        <f t="shared" si="4"/>
        <v>5428</v>
      </c>
      <c r="Q9" s="7">
        <f t="shared" si="5"/>
        <v>0</v>
      </c>
    </row>
    <row r="10" spans="1:18" x14ac:dyDescent="0.25">
      <c r="A10" s="16" t="s">
        <v>47</v>
      </c>
      <c r="B10" s="19">
        <v>106</v>
      </c>
      <c r="C10" s="2">
        <v>44372</v>
      </c>
      <c r="D10" s="19" t="s">
        <v>42</v>
      </c>
      <c r="E10" s="19" t="s">
        <v>46</v>
      </c>
      <c r="F10" s="19">
        <v>17376</v>
      </c>
      <c r="G10" s="19"/>
      <c r="H10" s="19"/>
      <c r="I10" s="19"/>
      <c r="J10" s="19">
        <v>14725</v>
      </c>
      <c r="K10" s="19"/>
      <c r="L10" s="6">
        <f t="shared" si="0"/>
        <v>2650.5</v>
      </c>
      <c r="M10" s="6">
        <f t="shared" si="1"/>
        <v>1325.25</v>
      </c>
      <c r="N10" s="6">
        <f t="shared" si="2"/>
        <v>1325.25</v>
      </c>
      <c r="O10" s="6">
        <f t="shared" si="3"/>
        <v>0</v>
      </c>
      <c r="P10" s="6">
        <f t="shared" si="4"/>
        <v>17375.5</v>
      </c>
      <c r="Q10" s="7">
        <f t="shared" si="5"/>
        <v>-0.5</v>
      </c>
    </row>
    <row r="11" spans="1:18" x14ac:dyDescent="0.25">
      <c r="A11" s="16" t="s">
        <v>47</v>
      </c>
      <c r="B11" s="19">
        <v>3402</v>
      </c>
      <c r="C11" s="22">
        <v>44373</v>
      </c>
      <c r="D11" s="19" t="s">
        <v>39</v>
      </c>
      <c r="E11" s="19" t="s">
        <v>43</v>
      </c>
      <c r="F11" s="19">
        <v>2772</v>
      </c>
      <c r="G11" s="19"/>
      <c r="H11" s="19"/>
      <c r="I11" s="19">
        <v>2475</v>
      </c>
      <c r="J11" s="19"/>
      <c r="K11" s="19"/>
      <c r="L11" s="6">
        <f t="shared" si="0"/>
        <v>297</v>
      </c>
      <c r="M11" s="6">
        <f t="shared" si="1"/>
        <v>148.5</v>
      </c>
      <c r="N11" s="6">
        <f t="shared" si="2"/>
        <v>148.5</v>
      </c>
      <c r="O11" s="6">
        <f t="shared" si="3"/>
        <v>0</v>
      </c>
      <c r="P11" s="6">
        <f t="shared" si="4"/>
        <v>2772</v>
      </c>
      <c r="Q11" s="7">
        <f t="shared" si="5"/>
        <v>0</v>
      </c>
    </row>
    <row r="12" spans="1:18" x14ac:dyDescent="0.25">
      <c r="A12" s="16" t="s">
        <v>47</v>
      </c>
      <c r="B12" s="19">
        <v>1107</v>
      </c>
      <c r="C12" s="22">
        <v>44376</v>
      </c>
      <c r="D12" s="19" t="s">
        <v>61</v>
      </c>
      <c r="E12" s="19" t="s">
        <v>64</v>
      </c>
      <c r="F12" s="19">
        <v>26508</v>
      </c>
      <c r="G12" s="19"/>
      <c r="H12" s="19"/>
      <c r="I12" s="19"/>
      <c r="J12" s="19">
        <v>22464.75</v>
      </c>
      <c r="K12" s="19"/>
      <c r="L12" s="6">
        <f t="shared" si="0"/>
        <v>4043.6550000000002</v>
      </c>
      <c r="M12" s="6">
        <f t="shared" si="1"/>
        <v>2021.8275000000001</v>
      </c>
      <c r="N12" s="6">
        <f t="shared" si="2"/>
        <v>2021.8275000000001</v>
      </c>
      <c r="O12" s="6">
        <f t="shared" si="3"/>
        <v>0</v>
      </c>
      <c r="P12" s="6">
        <f t="shared" si="4"/>
        <v>26508.404999999999</v>
      </c>
      <c r="Q12" s="7">
        <f t="shared" si="5"/>
        <v>0.40499999999883585</v>
      </c>
    </row>
    <row r="13" spans="1:18" s="4" customFormat="1" x14ac:dyDescent="0.25">
      <c r="A13" s="16" t="s">
        <v>67</v>
      </c>
      <c r="B13" s="1">
        <v>229</v>
      </c>
      <c r="C13" s="2">
        <v>44379</v>
      </c>
      <c r="D13" s="3" t="s">
        <v>68</v>
      </c>
      <c r="E13" s="3" t="s">
        <v>70</v>
      </c>
      <c r="F13" s="12">
        <v>5629</v>
      </c>
      <c r="G13" s="10"/>
      <c r="H13" s="10"/>
      <c r="I13" s="10"/>
      <c r="J13" s="11">
        <v>4770</v>
      </c>
      <c r="K13" s="10"/>
      <c r="L13" s="6">
        <f t="shared" si="0"/>
        <v>858.6</v>
      </c>
      <c r="M13" s="6">
        <f t="shared" si="1"/>
        <v>429.3</v>
      </c>
      <c r="N13" s="6">
        <f t="shared" si="2"/>
        <v>429.3</v>
      </c>
      <c r="O13" s="6">
        <f t="shared" si="3"/>
        <v>0</v>
      </c>
      <c r="P13" s="6">
        <f t="shared" si="4"/>
        <v>5628.6</v>
      </c>
      <c r="Q13" s="7">
        <f t="shared" si="5"/>
        <v>-0.3999999999996362</v>
      </c>
      <c r="R13" s="10"/>
    </row>
    <row r="14" spans="1:18" x14ac:dyDescent="0.25">
      <c r="A14" s="16" t="s">
        <v>67</v>
      </c>
      <c r="B14" s="19">
        <v>2102029</v>
      </c>
      <c r="C14" s="2">
        <v>44384</v>
      </c>
      <c r="D14" s="19">
        <v>33</v>
      </c>
      <c r="E14" s="19" t="s">
        <v>71</v>
      </c>
      <c r="F14" s="19">
        <v>5390</v>
      </c>
      <c r="G14" s="19"/>
      <c r="H14" s="19"/>
      <c r="I14" s="19"/>
      <c r="J14" s="19">
        <v>4568.01</v>
      </c>
      <c r="K14" s="19"/>
      <c r="L14" s="6">
        <f t="shared" si="0"/>
        <v>822.24180000000013</v>
      </c>
      <c r="M14" s="6">
        <f t="shared" si="1"/>
        <v>411.12090000000006</v>
      </c>
      <c r="N14" s="6">
        <f t="shared" si="2"/>
        <v>411.12090000000006</v>
      </c>
      <c r="O14" s="6">
        <f t="shared" si="3"/>
        <v>0</v>
      </c>
      <c r="P14" s="6">
        <f t="shared" si="4"/>
        <v>5390.2518</v>
      </c>
      <c r="Q14" s="7">
        <f t="shared" si="5"/>
        <v>0.25180000000000291</v>
      </c>
      <c r="R14" s="10"/>
    </row>
    <row r="15" spans="1:18" x14ac:dyDescent="0.25">
      <c r="A15" s="16" t="s">
        <v>67</v>
      </c>
      <c r="B15" s="19">
        <v>156</v>
      </c>
      <c r="C15" s="2">
        <v>44389</v>
      </c>
      <c r="D15" s="19" t="s">
        <v>69</v>
      </c>
      <c r="E15" s="19" t="s">
        <v>72</v>
      </c>
      <c r="F15" s="19">
        <v>1662</v>
      </c>
      <c r="G15" s="19"/>
      <c r="H15" s="19"/>
      <c r="I15" s="19"/>
      <c r="J15" s="19">
        <v>1408</v>
      </c>
      <c r="K15" s="19"/>
      <c r="L15" s="6">
        <f t="shared" si="0"/>
        <v>253.44</v>
      </c>
      <c r="M15" s="6">
        <f t="shared" si="1"/>
        <v>126.72</v>
      </c>
      <c r="N15" s="6">
        <f t="shared" si="2"/>
        <v>126.72</v>
      </c>
      <c r="O15" s="6">
        <f t="shared" si="3"/>
        <v>0</v>
      </c>
      <c r="P15" s="6">
        <f t="shared" si="4"/>
        <v>1661.44</v>
      </c>
      <c r="Q15" s="7">
        <f t="shared" si="5"/>
        <v>-0.55999999999994543</v>
      </c>
      <c r="R15" s="10"/>
    </row>
    <row r="16" spans="1:18" x14ac:dyDescent="0.25">
      <c r="A16" s="16" t="s">
        <v>67</v>
      </c>
      <c r="B16" s="19">
        <v>191</v>
      </c>
      <c r="C16" s="2">
        <v>44405</v>
      </c>
      <c r="D16" s="19" t="s">
        <v>42</v>
      </c>
      <c r="E16" s="19" t="s">
        <v>46</v>
      </c>
      <c r="F16" s="19">
        <v>17376</v>
      </c>
      <c r="G16" s="19"/>
      <c r="H16" s="19"/>
      <c r="I16" s="19"/>
      <c r="J16" s="19">
        <v>14725</v>
      </c>
      <c r="K16" s="19"/>
      <c r="L16" s="6">
        <f t="shared" si="0"/>
        <v>2650.5</v>
      </c>
      <c r="M16" s="6">
        <f t="shared" si="1"/>
        <v>1325.25</v>
      </c>
      <c r="N16" s="6">
        <f t="shared" si="2"/>
        <v>1325.25</v>
      </c>
      <c r="O16" s="6">
        <f t="shared" si="3"/>
        <v>0</v>
      </c>
      <c r="P16" s="6">
        <f t="shared" si="4"/>
        <v>17375.5</v>
      </c>
      <c r="Q16" s="7">
        <f t="shared" si="5"/>
        <v>-0.5</v>
      </c>
      <c r="R16" s="10"/>
    </row>
    <row r="20" spans="1:18" s="4" customFormat="1" x14ac:dyDescent="0.25">
      <c r="A20" s="16">
        <v>112021</v>
      </c>
      <c r="B20" s="1"/>
      <c r="C20" s="17">
        <v>44502</v>
      </c>
      <c r="D20" s="14" t="s">
        <v>95</v>
      </c>
      <c r="E20" s="14" t="s">
        <v>85</v>
      </c>
      <c r="F20" s="29">
        <v>7965</v>
      </c>
      <c r="G20" s="34"/>
      <c r="H20" s="34"/>
      <c r="I20" s="34"/>
      <c r="J20" s="31">
        <v>6750</v>
      </c>
      <c r="K20" s="34"/>
      <c r="L20" s="6">
        <f t="shared" ref="L20:L34" si="6">+(H20*$H$1/100)+(I20*$I$1/100)+(J20*$J$1/100)+(K20*$K$1/100)</f>
        <v>1215</v>
      </c>
      <c r="M20" s="6">
        <f t="shared" ref="M20:M34" si="7">+IF(VALUE(LEFT(D20,2))=33,L20/2,0)</f>
        <v>607.5</v>
      </c>
      <c r="N20" s="6">
        <f t="shared" ref="N20:N34" si="8">+M20</f>
        <v>607.5</v>
      </c>
      <c r="O20" s="6">
        <f t="shared" ref="O20:O34" si="9">+IF(VALUE(LEFT(D20,2))=33,0,L20)</f>
        <v>0</v>
      </c>
      <c r="P20" s="6">
        <f t="shared" ref="P20:P34" si="10">SUM(G20:K20)+M20+N20+O20</f>
        <v>7965</v>
      </c>
      <c r="Q20" s="7">
        <f t="shared" ref="Q20:Q34" si="11">P20-F20</f>
        <v>0</v>
      </c>
      <c r="R20" s="34"/>
    </row>
    <row r="21" spans="1:18" s="4" customFormat="1" x14ac:dyDescent="0.25">
      <c r="A21" s="16">
        <v>112021</v>
      </c>
      <c r="B21" s="1"/>
      <c r="C21" s="17">
        <v>44502</v>
      </c>
      <c r="D21" s="14" t="s">
        <v>96</v>
      </c>
      <c r="E21" s="14" t="s">
        <v>86</v>
      </c>
      <c r="F21" s="29">
        <v>14580</v>
      </c>
      <c r="G21" s="34"/>
      <c r="H21" s="34"/>
      <c r="I21" s="34"/>
      <c r="J21" s="31">
        <v>12355.92</v>
      </c>
      <c r="K21" s="34"/>
      <c r="L21" s="6">
        <f t="shared" si="6"/>
        <v>2224.0655999999999</v>
      </c>
      <c r="M21" s="6">
        <f t="shared" si="7"/>
        <v>1112.0328</v>
      </c>
      <c r="N21" s="6">
        <f t="shared" si="8"/>
        <v>1112.0328</v>
      </c>
      <c r="O21" s="6">
        <f t="shared" si="9"/>
        <v>0</v>
      </c>
      <c r="P21" s="6">
        <f t="shared" si="10"/>
        <v>14579.9856</v>
      </c>
      <c r="Q21" s="7">
        <f t="shared" si="11"/>
        <v>-1.4400000000023283E-2</v>
      </c>
      <c r="R21" s="34"/>
    </row>
    <row r="22" spans="1:18" s="4" customFormat="1" x14ac:dyDescent="0.25">
      <c r="A22" s="16">
        <v>112021</v>
      </c>
      <c r="B22" s="1"/>
      <c r="C22" s="17">
        <v>44506</v>
      </c>
      <c r="D22" s="14" t="s">
        <v>97</v>
      </c>
      <c r="E22" s="14" t="s">
        <v>87</v>
      </c>
      <c r="F22" s="29">
        <v>4596</v>
      </c>
      <c r="G22" s="34"/>
      <c r="H22" s="34"/>
      <c r="I22" s="34"/>
      <c r="J22" s="31">
        <v>3895</v>
      </c>
      <c r="K22" s="34"/>
      <c r="L22" s="6">
        <f t="shared" si="6"/>
        <v>701.1</v>
      </c>
      <c r="M22" s="6">
        <f t="shared" si="7"/>
        <v>350.55</v>
      </c>
      <c r="N22" s="6">
        <f t="shared" si="8"/>
        <v>350.55</v>
      </c>
      <c r="O22" s="6">
        <f t="shared" si="9"/>
        <v>0</v>
      </c>
      <c r="P22" s="6">
        <f t="shared" si="10"/>
        <v>4596.1000000000004</v>
      </c>
      <c r="Q22" s="7">
        <f t="shared" si="11"/>
        <v>0.1000000000003638</v>
      </c>
      <c r="R22" s="34"/>
    </row>
    <row r="23" spans="1:18" s="4" customFormat="1" x14ac:dyDescent="0.25">
      <c r="A23" s="16">
        <v>112021</v>
      </c>
      <c r="B23" s="1"/>
      <c r="C23" s="17">
        <v>44506</v>
      </c>
      <c r="D23" s="14" t="s">
        <v>68</v>
      </c>
      <c r="E23" s="14" t="s">
        <v>70</v>
      </c>
      <c r="F23" s="29">
        <v>6122</v>
      </c>
      <c r="G23" s="34"/>
      <c r="H23" s="34"/>
      <c r="I23" s="34"/>
      <c r="J23" s="31">
        <v>5188</v>
      </c>
      <c r="K23" s="34"/>
      <c r="L23" s="6">
        <f t="shared" si="6"/>
        <v>933.84</v>
      </c>
      <c r="M23" s="6">
        <f t="shared" si="7"/>
        <v>466.92</v>
      </c>
      <c r="N23" s="6">
        <f t="shared" si="8"/>
        <v>466.92</v>
      </c>
      <c r="O23" s="6">
        <f t="shared" si="9"/>
        <v>0</v>
      </c>
      <c r="P23" s="6">
        <f t="shared" si="10"/>
        <v>6121.84</v>
      </c>
      <c r="Q23" s="7">
        <f t="shared" si="11"/>
        <v>-0.15999999999985448</v>
      </c>
      <c r="R23" s="34"/>
    </row>
    <row r="24" spans="1:18" s="4" customFormat="1" x14ac:dyDescent="0.25">
      <c r="A24" s="16">
        <v>112021</v>
      </c>
      <c r="B24" s="1"/>
      <c r="C24" s="17">
        <v>44506</v>
      </c>
      <c r="D24" s="14" t="s">
        <v>95</v>
      </c>
      <c r="E24" s="14" t="s">
        <v>85</v>
      </c>
      <c r="F24" s="29">
        <v>9797</v>
      </c>
      <c r="G24" s="34"/>
      <c r="H24" s="34"/>
      <c r="I24" s="34"/>
      <c r="J24" s="31">
        <v>8302.5</v>
      </c>
      <c r="K24" s="34"/>
      <c r="L24" s="6">
        <f t="shared" si="6"/>
        <v>1494.45</v>
      </c>
      <c r="M24" s="6">
        <f t="shared" si="7"/>
        <v>747.22500000000002</v>
      </c>
      <c r="N24" s="6">
        <f t="shared" si="8"/>
        <v>747.22500000000002</v>
      </c>
      <c r="O24" s="6">
        <f t="shared" si="9"/>
        <v>0</v>
      </c>
      <c r="P24" s="6">
        <f t="shared" si="10"/>
        <v>9796.9500000000007</v>
      </c>
      <c r="Q24" s="7">
        <f t="shared" si="11"/>
        <v>-4.9999999999272404E-2</v>
      </c>
      <c r="R24" s="34"/>
    </row>
    <row r="25" spans="1:18" s="4" customFormat="1" x14ac:dyDescent="0.25">
      <c r="A25" s="16">
        <v>112021</v>
      </c>
      <c r="B25" s="1"/>
      <c r="C25" s="17">
        <v>44506</v>
      </c>
      <c r="D25" s="14" t="s">
        <v>98</v>
      </c>
      <c r="E25" s="14" t="s">
        <v>88</v>
      </c>
      <c r="F25" s="29">
        <v>2630</v>
      </c>
      <c r="G25" s="34"/>
      <c r="H25" s="34"/>
      <c r="I25" s="34"/>
      <c r="J25" s="31">
        <v>2228.4</v>
      </c>
      <c r="K25" s="34"/>
      <c r="L25" s="6">
        <f t="shared" si="6"/>
        <v>401.11200000000002</v>
      </c>
      <c r="M25" s="6">
        <f t="shared" si="7"/>
        <v>200.55600000000001</v>
      </c>
      <c r="N25" s="6">
        <f t="shared" si="8"/>
        <v>200.55600000000001</v>
      </c>
      <c r="O25" s="6">
        <f t="shared" si="9"/>
        <v>0</v>
      </c>
      <c r="P25" s="6">
        <f t="shared" si="10"/>
        <v>2629.5120000000002</v>
      </c>
      <c r="Q25" s="7">
        <f t="shared" si="11"/>
        <v>-0.48799999999982901</v>
      </c>
      <c r="R25" s="34"/>
    </row>
    <row r="26" spans="1:18" s="4" customFormat="1" x14ac:dyDescent="0.25">
      <c r="A26" s="16">
        <v>112021</v>
      </c>
      <c r="B26" s="1"/>
      <c r="C26" s="17">
        <v>44509</v>
      </c>
      <c r="D26" s="14" t="s">
        <v>99</v>
      </c>
      <c r="E26" s="14" t="s">
        <v>89</v>
      </c>
      <c r="F26" s="29">
        <v>5748</v>
      </c>
      <c r="G26" s="34"/>
      <c r="H26" s="34"/>
      <c r="I26" s="34"/>
      <c r="J26" s="30">
        <v>4871.25</v>
      </c>
      <c r="K26" s="34"/>
      <c r="L26" s="6">
        <f t="shared" si="6"/>
        <v>876.82500000000005</v>
      </c>
      <c r="M26" s="6">
        <f t="shared" si="7"/>
        <v>0</v>
      </c>
      <c r="N26" s="6">
        <f t="shared" si="8"/>
        <v>0</v>
      </c>
      <c r="O26" s="6">
        <f t="shared" si="9"/>
        <v>876.82500000000005</v>
      </c>
      <c r="P26" s="6">
        <f t="shared" si="10"/>
        <v>5748.0749999999998</v>
      </c>
      <c r="Q26" s="7">
        <f t="shared" si="11"/>
        <v>7.4999999999818101E-2</v>
      </c>
      <c r="R26" s="34"/>
    </row>
    <row r="27" spans="1:18" s="4" customFormat="1" x14ac:dyDescent="0.25">
      <c r="A27" s="16">
        <v>112021</v>
      </c>
      <c r="B27" s="1"/>
      <c r="C27" s="17">
        <v>44513</v>
      </c>
      <c r="D27" s="14" t="s">
        <v>100</v>
      </c>
      <c r="E27" s="14" t="s">
        <v>90</v>
      </c>
      <c r="F27" s="29">
        <v>1746</v>
      </c>
      <c r="G27" s="34"/>
      <c r="H27" s="34"/>
      <c r="I27" s="34"/>
      <c r="J27" s="31">
        <v>1480</v>
      </c>
      <c r="K27" s="34"/>
      <c r="L27" s="6">
        <f t="shared" si="6"/>
        <v>266.39999999999998</v>
      </c>
      <c r="M27" s="6">
        <f t="shared" si="7"/>
        <v>133.19999999999999</v>
      </c>
      <c r="N27" s="6">
        <f t="shared" si="8"/>
        <v>133.19999999999999</v>
      </c>
      <c r="O27" s="6">
        <f t="shared" si="9"/>
        <v>0</v>
      </c>
      <c r="P27" s="6">
        <f t="shared" si="10"/>
        <v>1746.4</v>
      </c>
      <c r="Q27" s="7">
        <f t="shared" si="11"/>
        <v>0.40000000000009095</v>
      </c>
      <c r="R27" s="34"/>
    </row>
    <row r="28" spans="1:18" s="4" customFormat="1" x14ac:dyDescent="0.25">
      <c r="A28" s="16">
        <v>112021</v>
      </c>
      <c r="B28" s="1"/>
      <c r="C28" s="17">
        <v>44515</v>
      </c>
      <c r="D28" s="14" t="s">
        <v>98</v>
      </c>
      <c r="E28" s="14" t="s">
        <v>88</v>
      </c>
      <c r="F28" s="29">
        <v>19850</v>
      </c>
      <c r="G28" s="34"/>
      <c r="H28" s="34"/>
      <c r="I28" s="34"/>
      <c r="J28" s="31">
        <v>16822.400000000001</v>
      </c>
      <c r="K28" s="34"/>
      <c r="L28" s="6">
        <f t="shared" si="6"/>
        <v>3028.0320000000002</v>
      </c>
      <c r="M28" s="6">
        <f t="shared" si="7"/>
        <v>1514.0160000000001</v>
      </c>
      <c r="N28" s="6">
        <f t="shared" si="8"/>
        <v>1514.0160000000001</v>
      </c>
      <c r="O28" s="6">
        <f t="shared" si="9"/>
        <v>0</v>
      </c>
      <c r="P28" s="6">
        <f t="shared" si="10"/>
        <v>19850.432000000001</v>
      </c>
      <c r="Q28" s="7">
        <f t="shared" si="11"/>
        <v>0.43200000000069849</v>
      </c>
      <c r="R28" s="34"/>
    </row>
    <row r="29" spans="1:18" s="28" customFormat="1" x14ac:dyDescent="0.25">
      <c r="A29" s="16">
        <v>112021</v>
      </c>
      <c r="B29" s="19"/>
      <c r="C29" s="17">
        <v>44517</v>
      </c>
      <c r="D29" s="14" t="s">
        <v>101</v>
      </c>
      <c r="E29" s="14" t="s">
        <v>91</v>
      </c>
      <c r="F29" s="29">
        <v>6112</v>
      </c>
      <c r="G29" s="19"/>
      <c r="H29" s="19"/>
      <c r="I29" s="19"/>
      <c r="J29" s="31">
        <v>5180</v>
      </c>
      <c r="K29" s="19"/>
      <c r="L29" s="6">
        <f t="shared" si="6"/>
        <v>932.4</v>
      </c>
      <c r="M29" s="6">
        <f t="shared" si="7"/>
        <v>466.2</v>
      </c>
      <c r="N29" s="6">
        <f t="shared" si="8"/>
        <v>466.2</v>
      </c>
      <c r="O29" s="6">
        <f t="shared" si="9"/>
        <v>0</v>
      </c>
      <c r="P29" s="6">
        <f t="shared" si="10"/>
        <v>6112.4</v>
      </c>
      <c r="Q29" s="7">
        <f t="shared" si="11"/>
        <v>0.3999999999996362</v>
      </c>
      <c r="R29" s="34"/>
    </row>
    <row r="30" spans="1:18" s="28" customFormat="1" x14ac:dyDescent="0.25">
      <c r="A30" s="16">
        <v>112021</v>
      </c>
      <c r="B30" s="19"/>
      <c r="C30" s="17">
        <v>44517</v>
      </c>
      <c r="D30" s="14" t="s">
        <v>102</v>
      </c>
      <c r="E30" s="14" t="s">
        <v>92</v>
      </c>
      <c r="F30" s="29">
        <v>10440</v>
      </c>
      <c r="G30" s="19"/>
      <c r="H30" s="19"/>
      <c r="I30" s="19"/>
      <c r="J30" s="31">
        <v>8847.68</v>
      </c>
      <c r="K30" s="19"/>
      <c r="L30" s="6">
        <f t="shared" si="6"/>
        <v>1592.5824</v>
      </c>
      <c r="M30" s="6">
        <f t="shared" si="7"/>
        <v>796.2912</v>
      </c>
      <c r="N30" s="6">
        <f t="shared" si="8"/>
        <v>796.2912</v>
      </c>
      <c r="O30" s="6">
        <f t="shared" si="9"/>
        <v>0</v>
      </c>
      <c r="P30" s="6">
        <f t="shared" si="10"/>
        <v>10440.2624</v>
      </c>
      <c r="Q30" s="7">
        <f t="shared" si="11"/>
        <v>0.26239999999961583</v>
      </c>
      <c r="R30" s="34"/>
    </row>
    <row r="31" spans="1:18" s="28" customFormat="1" x14ac:dyDescent="0.25">
      <c r="A31" s="16">
        <v>112021</v>
      </c>
      <c r="B31" s="19"/>
      <c r="C31" s="17">
        <v>44519</v>
      </c>
      <c r="D31" s="14" t="s">
        <v>103</v>
      </c>
      <c r="E31" s="14" t="s">
        <v>93</v>
      </c>
      <c r="F31" s="29">
        <v>21948</v>
      </c>
      <c r="G31" s="19"/>
      <c r="H31" s="19"/>
      <c r="I31" s="19"/>
      <c r="J31" s="31">
        <v>18600</v>
      </c>
      <c r="K31" s="19"/>
      <c r="L31" s="6">
        <f t="shared" si="6"/>
        <v>3348</v>
      </c>
      <c r="M31" s="6">
        <f t="shared" si="7"/>
        <v>1674</v>
      </c>
      <c r="N31" s="6">
        <f t="shared" si="8"/>
        <v>1674</v>
      </c>
      <c r="O31" s="6">
        <f t="shared" si="9"/>
        <v>0</v>
      </c>
      <c r="P31" s="6">
        <f t="shared" si="10"/>
        <v>21948</v>
      </c>
      <c r="Q31" s="7">
        <f t="shared" si="11"/>
        <v>0</v>
      </c>
      <c r="R31" s="34"/>
    </row>
    <row r="32" spans="1:18" s="28" customFormat="1" x14ac:dyDescent="0.25">
      <c r="A32" s="16">
        <v>112021</v>
      </c>
      <c r="B32" s="19"/>
      <c r="C32" s="17">
        <v>44522</v>
      </c>
      <c r="D32" s="14" t="s">
        <v>68</v>
      </c>
      <c r="E32" s="14" t="s">
        <v>70</v>
      </c>
      <c r="F32" s="29">
        <v>14160</v>
      </c>
      <c r="G32" s="19"/>
      <c r="H32" s="19"/>
      <c r="I32" s="19"/>
      <c r="J32" s="31">
        <v>12000</v>
      </c>
      <c r="K32" s="19"/>
      <c r="L32" s="6">
        <f t="shared" si="6"/>
        <v>2160</v>
      </c>
      <c r="M32" s="6">
        <f t="shared" si="7"/>
        <v>1080</v>
      </c>
      <c r="N32" s="6">
        <f t="shared" si="8"/>
        <v>1080</v>
      </c>
      <c r="O32" s="6">
        <f t="shared" si="9"/>
        <v>0</v>
      </c>
      <c r="P32" s="6">
        <f t="shared" si="10"/>
        <v>14160</v>
      </c>
      <c r="Q32" s="7">
        <f t="shared" si="11"/>
        <v>0</v>
      </c>
      <c r="R32" s="34"/>
    </row>
    <row r="33" spans="1:18" s="28" customFormat="1" x14ac:dyDescent="0.25">
      <c r="A33" s="16">
        <v>112021</v>
      </c>
      <c r="B33" s="19"/>
      <c r="C33" s="17">
        <v>44522</v>
      </c>
      <c r="D33" s="14" t="s">
        <v>95</v>
      </c>
      <c r="E33" s="14" t="s">
        <v>85</v>
      </c>
      <c r="F33" s="29">
        <v>7080</v>
      </c>
      <c r="G33" s="19"/>
      <c r="H33" s="19"/>
      <c r="I33" s="19"/>
      <c r="J33" s="31">
        <v>6000</v>
      </c>
      <c r="K33" s="19"/>
      <c r="L33" s="6">
        <f t="shared" si="6"/>
        <v>1080</v>
      </c>
      <c r="M33" s="6">
        <f t="shared" si="7"/>
        <v>540</v>
      </c>
      <c r="N33" s="6">
        <f t="shared" si="8"/>
        <v>540</v>
      </c>
      <c r="O33" s="6">
        <f t="shared" si="9"/>
        <v>0</v>
      </c>
      <c r="P33" s="6">
        <f t="shared" si="10"/>
        <v>7080</v>
      </c>
      <c r="Q33" s="7">
        <f t="shared" si="11"/>
        <v>0</v>
      </c>
      <c r="R33" s="34"/>
    </row>
    <row r="34" spans="1:18" s="28" customFormat="1" x14ac:dyDescent="0.25">
      <c r="A34" s="16">
        <v>112021</v>
      </c>
      <c r="B34" s="19"/>
      <c r="C34" s="17">
        <v>44526</v>
      </c>
      <c r="D34" s="14" t="s">
        <v>104</v>
      </c>
      <c r="E34" s="14" t="s">
        <v>94</v>
      </c>
      <c r="F34" s="29">
        <v>1255</v>
      </c>
      <c r="G34" s="19"/>
      <c r="H34" s="19"/>
      <c r="I34" s="19"/>
      <c r="J34" s="31">
        <v>1063.2</v>
      </c>
      <c r="K34" s="19"/>
      <c r="L34" s="6">
        <f t="shared" si="6"/>
        <v>191.37600000000003</v>
      </c>
      <c r="M34" s="6">
        <f t="shared" si="7"/>
        <v>95.688000000000017</v>
      </c>
      <c r="N34" s="6">
        <f t="shared" si="8"/>
        <v>95.688000000000017</v>
      </c>
      <c r="O34" s="6">
        <f t="shared" si="9"/>
        <v>0</v>
      </c>
      <c r="P34" s="6">
        <f t="shared" si="10"/>
        <v>1254.5760000000002</v>
      </c>
      <c r="Q34" s="7">
        <f t="shared" si="11"/>
        <v>-0.4239999999997508</v>
      </c>
      <c r="R34" s="34"/>
    </row>
    <row r="35" spans="1:18" s="4" customFormat="1" x14ac:dyDescent="0.25">
      <c r="A35" s="16">
        <v>122021</v>
      </c>
      <c r="B35" s="1"/>
      <c r="C35" s="17">
        <v>44531</v>
      </c>
      <c r="D35" s="14" t="s">
        <v>109</v>
      </c>
      <c r="E35" s="14" t="s">
        <v>115</v>
      </c>
      <c r="F35" s="29">
        <v>4144</v>
      </c>
      <c r="G35" s="34"/>
      <c r="H35" s="34"/>
      <c r="I35" s="31">
        <v>3700</v>
      </c>
      <c r="J35" s="31"/>
      <c r="K35" s="34"/>
      <c r="L35" s="6">
        <f>+(H35*$H$1/100)+(I35*$I$1/100)+(J35*$J$1/100)+(K35*$K$1/100)</f>
        <v>444</v>
      </c>
      <c r="M35" s="6">
        <f>+IF(VALUE(LEFT(D35,2))=33,L35/2,0)</f>
        <v>222</v>
      </c>
      <c r="N35" s="6">
        <f>+M35</f>
        <v>222</v>
      </c>
      <c r="O35" s="6">
        <f>+IF(VALUE(LEFT(D35,2))=33,0,L35)</f>
        <v>0</v>
      </c>
      <c r="P35" s="6">
        <f>SUM(G35:K35)+M35+N35+O35</f>
        <v>4144</v>
      </c>
      <c r="Q35" s="7">
        <f>P35-F35</f>
        <v>0</v>
      </c>
      <c r="R35" s="34"/>
    </row>
    <row r="36" spans="1:18" s="4" customFormat="1" x14ac:dyDescent="0.25">
      <c r="A36" s="16">
        <v>122021</v>
      </c>
      <c r="B36" s="1"/>
      <c r="C36" s="17">
        <v>44531</v>
      </c>
      <c r="D36" s="14" t="s">
        <v>110</v>
      </c>
      <c r="E36" s="14" t="s">
        <v>116</v>
      </c>
      <c r="F36" s="29">
        <v>321</v>
      </c>
      <c r="G36" s="34"/>
      <c r="H36" s="34"/>
      <c r="I36" s="34"/>
      <c r="J36" s="31">
        <v>272.16000000000003</v>
      </c>
      <c r="K36" s="34"/>
      <c r="L36" s="6">
        <f t="shared" ref="L36:L45" si="12">+(H36*$H$1/100)+(I36*$I$1/100)+(J36*$J$1/100)+(K36*$K$1/100)</f>
        <v>48.988799999999998</v>
      </c>
      <c r="M36" s="6">
        <f t="shared" ref="M36:M45" si="13">+IF(VALUE(LEFT(D36,2))=33,L36/2,0)</f>
        <v>24.494399999999999</v>
      </c>
      <c r="N36" s="6">
        <f t="shared" ref="N36:N45" si="14">+M36</f>
        <v>24.494399999999999</v>
      </c>
      <c r="O36" s="6">
        <f t="shared" ref="O36:O45" si="15">+IF(VALUE(LEFT(D36,2))=33,0,L36)</f>
        <v>0</v>
      </c>
      <c r="P36" s="6">
        <f t="shared" ref="P36:P45" si="16">SUM(G36:K36)+M36+N36+O36</f>
        <v>321.14879999999999</v>
      </c>
      <c r="Q36" s="7">
        <f t="shared" ref="Q36:Q45" si="17">P36-F36</f>
        <v>0.14879999999999427</v>
      </c>
    </row>
    <row r="37" spans="1:18" s="4" customFormat="1" x14ac:dyDescent="0.25">
      <c r="A37" s="16">
        <v>122021</v>
      </c>
      <c r="B37" s="1"/>
      <c r="C37" s="17">
        <v>44531</v>
      </c>
      <c r="D37" s="14" t="s">
        <v>101</v>
      </c>
      <c r="E37" s="14" t="s">
        <v>91</v>
      </c>
      <c r="F37" s="29">
        <v>3139</v>
      </c>
      <c r="G37" s="34"/>
      <c r="H37" s="34"/>
      <c r="I37" s="34"/>
      <c r="J37" s="31">
        <v>2660</v>
      </c>
      <c r="K37" s="34"/>
      <c r="L37" s="6">
        <f t="shared" si="12"/>
        <v>478.8</v>
      </c>
      <c r="M37" s="6">
        <f t="shared" si="13"/>
        <v>239.4</v>
      </c>
      <c r="N37" s="6">
        <f t="shared" si="14"/>
        <v>239.4</v>
      </c>
      <c r="O37" s="6">
        <f t="shared" si="15"/>
        <v>0</v>
      </c>
      <c r="P37" s="6">
        <f t="shared" si="16"/>
        <v>3138.8</v>
      </c>
      <c r="Q37" s="7">
        <f t="shared" si="17"/>
        <v>-0.1999999999998181</v>
      </c>
    </row>
    <row r="38" spans="1:18" s="4" customFormat="1" x14ac:dyDescent="0.25">
      <c r="A38" s="16">
        <v>122021</v>
      </c>
      <c r="B38" s="1"/>
      <c r="C38" s="17">
        <v>44536</v>
      </c>
      <c r="D38" s="14" t="s">
        <v>111</v>
      </c>
      <c r="E38" s="14" t="s">
        <v>117</v>
      </c>
      <c r="F38" s="29">
        <v>24132</v>
      </c>
      <c r="G38" s="34"/>
      <c r="H38" s="34"/>
      <c r="I38" s="34"/>
      <c r="J38" s="31">
        <v>20451.2</v>
      </c>
      <c r="K38" s="34"/>
      <c r="L38" s="6">
        <f t="shared" si="12"/>
        <v>3681.2160000000003</v>
      </c>
      <c r="M38" s="6">
        <f t="shared" si="13"/>
        <v>1840.6080000000002</v>
      </c>
      <c r="N38" s="6">
        <f t="shared" si="14"/>
        <v>1840.6080000000002</v>
      </c>
      <c r="O38" s="6">
        <f t="shared" si="15"/>
        <v>0</v>
      </c>
      <c r="P38" s="6">
        <f t="shared" si="16"/>
        <v>24132.416000000001</v>
      </c>
      <c r="Q38" s="7">
        <f t="shared" si="17"/>
        <v>0.41600000000107684</v>
      </c>
    </row>
    <row r="39" spans="1:18" s="4" customFormat="1" x14ac:dyDescent="0.25">
      <c r="A39" s="16">
        <v>122021</v>
      </c>
      <c r="B39" s="1"/>
      <c r="C39" s="17">
        <v>44537</v>
      </c>
      <c r="D39" s="14" t="s">
        <v>104</v>
      </c>
      <c r="E39" s="14" t="s">
        <v>94</v>
      </c>
      <c r="F39" s="29">
        <v>12390</v>
      </c>
      <c r="G39" s="34"/>
      <c r="H39" s="34"/>
      <c r="I39" s="34"/>
      <c r="J39" s="31">
        <v>10500</v>
      </c>
      <c r="K39" s="34"/>
      <c r="L39" s="6">
        <f t="shared" si="12"/>
        <v>1890</v>
      </c>
      <c r="M39" s="6">
        <f t="shared" si="13"/>
        <v>945</v>
      </c>
      <c r="N39" s="6">
        <f t="shared" si="14"/>
        <v>945</v>
      </c>
      <c r="O39" s="6">
        <f t="shared" si="15"/>
        <v>0</v>
      </c>
      <c r="P39" s="6">
        <f t="shared" si="16"/>
        <v>12390</v>
      </c>
      <c r="Q39" s="7">
        <f t="shared" si="17"/>
        <v>0</v>
      </c>
    </row>
    <row r="40" spans="1:18" s="4" customFormat="1" x14ac:dyDescent="0.25">
      <c r="A40" s="16">
        <v>122021</v>
      </c>
      <c r="B40" s="1"/>
      <c r="C40" s="17">
        <v>44543</v>
      </c>
      <c r="D40" s="14" t="s">
        <v>112</v>
      </c>
      <c r="E40" s="14" t="s">
        <v>118</v>
      </c>
      <c r="F40" s="29">
        <v>6900</v>
      </c>
      <c r="G40" s="34"/>
      <c r="H40" s="34"/>
      <c r="I40" s="34"/>
      <c r="J40" s="31">
        <v>5847.45</v>
      </c>
      <c r="K40" s="34"/>
      <c r="L40" s="6">
        <f t="shared" si="12"/>
        <v>1052.5409999999999</v>
      </c>
      <c r="M40" s="6">
        <f t="shared" si="13"/>
        <v>526.27049999999997</v>
      </c>
      <c r="N40" s="6">
        <f t="shared" si="14"/>
        <v>526.27049999999997</v>
      </c>
      <c r="O40" s="6">
        <f t="shared" si="15"/>
        <v>0</v>
      </c>
      <c r="P40" s="6">
        <f t="shared" si="16"/>
        <v>6899.9909999999991</v>
      </c>
      <c r="Q40" s="7">
        <f t="shared" si="17"/>
        <v>-9.0000000009240466E-3</v>
      </c>
    </row>
    <row r="41" spans="1:18" s="4" customFormat="1" x14ac:dyDescent="0.25">
      <c r="A41" s="16">
        <v>122021</v>
      </c>
      <c r="B41" s="1"/>
      <c r="C41" s="17">
        <v>44543</v>
      </c>
      <c r="D41" s="14" t="s">
        <v>109</v>
      </c>
      <c r="E41" s="14" t="s">
        <v>115</v>
      </c>
      <c r="F41" s="29">
        <v>15568</v>
      </c>
      <c r="G41" s="34"/>
      <c r="H41" s="34"/>
      <c r="I41" s="31">
        <v>13900</v>
      </c>
      <c r="J41" s="31"/>
      <c r="K41" s="34"/>
      <c r="L41" s="6">
        <f t="shared" si="12"/>
        <v>1668</v>
      </c>
      <c r="M41" s="6">
        <f t="shared" si="13"/>
        <v>834</v>
      </c>
      <c r="N41" s="6">
        <f t="shared" si="14"/>
        <v>834</v>
      </c>
      <c r="O41" s="6">
        <f t="shared" si="15"/>
        <v>0</v>
      </c>
      <c r="P41" s="6">
        <f t="shared" si="16"/>
        <v>15568</v>
      </c>
      <c r="Q41" s="7">
        <f t="shared" si="17"/>
        <v>0</v>
      </c>
    </row>
    <row r="42" spans="1:18" s="4" customFormat="1" x14ac:dyDescent="0.25">
      <c r="A42" s="16">
        <v>122021</v>
      </c>
      <c r="B42" s="1"/>
      <c r="C42" s="17">
        <v>44552</v>
      </c>
      <c r="D42" s="14" t="s">
        <v>113</v>
      </c>
      <c r="E42" s="14" t="s">
        <v>119</v>
      </c>
      <c r="F42" s="29">
        <v>20160</v>
      </c>
      <c r="G42" s="34"/>
      <c r="H42" s="34"/>
      <c r="I42" s="31">
        <v>18000</v>
      </c>
      <c r="J42" s="31"/>
      <c r="K42" s="34"/>
      <c r="L42" s="6">
        <f t="shared" si="12"/>
        <v>2160</v>
      </c>
      <c r="M42" s="6">
        <f t="shared" si="13"/>
        <v>1080</v>
      </c>
      <c r="N42" s="6">
        <f t="shared" si="14"/>
        <v>1080</v>
      </c>
      <c r="O42" s="6">
        <f t="shared" si="15"/>
        <v>0</v>
      </c>
      <c r="P42" s="6">
        <f t="shared" si="16"/>
        <v>20160</v>
      </c>
      <c r="Q42" s="7">
        <f t="shared" si="17"/>
        <v>0</v>
      </c>
    </row>
    <row r="43" spans="1:18" s="4" customFormat="1" x14ac:dyDescent="0.25">
      <c r="A43" s="16">
        <v>122021</v>
      </c>
      <c r="B43" s="1"/>
      <c r="C43" s="17">
        <v>44558</v>
      </c>
      <c r="D43" s="14" t="s">
        <v>109</v>
      </c>
      <c r="E43" s="14" t="s">
        <v>115</v>
      </c>
      <c r="F43" s="29">
        <v>47040</v>
      </c>
      <c r="G43" s="34"/>
      <c r="H43" s="34"/>
      <c r="I43" s="31">
        <v>42000</v>
      </c>
      <c r="J43" s="31"/>
      <c r="K43" s="34"/>
      <c r="L43" s="6">
        <f t="shared" si="12"/>
        <v>5040</v>
      </c>
      <c r="M43" s="6">
        <f t="shared" si="13"/>
        <v>2520</v>
      </c>
      <c r="N43" s="6">
        <f t="shared" si="14"/>
        <v>2520</v>
      </c>
      <c r="O43" s="6">
        <f t="shared" si="15"/>
        <v>0</v>
      </c>
      <c r="P43" s="6">
        <f t="shared" si="16"/>
        <v>47040</v>
      </c>
      <c r="Q43" s="7">
        <f t="shared" si="17"/>
        <v>0</v>
      </c>
    </row>
    <row r="44" spans="1:18" s="4" customFormat="1" x14ac:dyDescent="0.25">
      <c r="A44" s="16">
        <v>122021</v>
      </c>
      <c r="B44" s="1"/>
      <c r="C44" s="17">
        <v>44560</v>
      </c>
      <c r="D44" s="14" t="s">
        <v>114</v>
      </c>
      <c r="E44" s="14" t="s">
        <v>71</v>
      </c>
      <c r="F44" s="29">
        <v>943</v>
      </c>
      <c r="G44" s="34"/>
      <c r="H44" s="34"/>
      <c r="I44" s="34"/>
      <c r="J44" s="31">
        <v>799</v>
      </c>
      <c r="K44" s="34"/>
      <c r="L44" s="6">
        <f t="shared" si="12"/>
        <v>143.82</v>
      </c>
      <c r="M44" s="6">
        <f t="shared" si="13"/>
        <v>71.91</v>
      </c>
      <c r="N44" s="6">
        <f t="shared" si="14"/>
        <v>71.91</v>
      </c>
      <c r="O44" s="6">
        <f t="shared" si="15"/>
        <v>0</v>
      </c>
      <c r="P44" s="6">
        <f t="shared" si="16"/>
        <v>942.81999999999994</v>
      </c>
      <c r="Q44" s="7">
        <f t="shared" si="17"/>
        <v>-0.18000000000006366</v>
      </c>
    </row>
    <row r="45" spans="1:18" s="4" customFormat="1" x14ac:dyDescent="0.25">
      <c r="A45" s="16">
        <v>122021</v>
      </c>
      <c r="B45" s="1"/>
      <c r="C45" s="17">
        <v>44561</v>
      </c>
      <c r="D45" s="14" t="s">
        <v>109</v>
      </c>
      <c r="E45" s="14" t="s">
        <v>115</v>
      </c>
      <c r="F45" s="29">
        <v>5387</v>
      </c>
      <c r="G45" s="34"/>
      <c r="H45" s="34"/>
      <c r="I45" s="31">
        <v>4810</v>
      </c>
      <c r="J45" s="31"/>
      <c r="K45" s="34"/>
      <c r="L45" s="6">
        <f t="shared" si="12"/>
        <v>577.20000000000005</v>
      </c>
      <c r="M45" s="6">
        <f t="shared" si="13"/>
        <v>288.60000000000002</v>
      </c>
      <c r="N45" s="6">
        <f t="shared" si="14"/>
        <v>288.60000000000002</v>
      </c>
      <c r="O45" s="6">
        <f t="shared" si="15"/>
        <v>0</v>
      </c>
      <c r="P45" s="6">
        <f t="shared" si="16"/>
        <v>5387.2000000000007</v>
      </c>
      <c r="Q45" s="7">
        <f t="shared" si="17"/>
        <v>0.2000000000007276</v>
      </c>
    </row>
    <row r="46" spans="1:18" x14ac:dyDescent="0.25">
      <c r="A46" s="16" t="s">
        <v>120</v>
      </c>
      <c r="B46" s="48">
        <v>26155</v>
      </c>
      <c r="C46" s="17">
        <v>44564</v>
      </c>
      <c r="D46" s="14" t="s">
        <v>113</v>
      </c>
      <c r="E46" s="14" t="s">
        <v>119</v>
      </c>
      <c r="F46" s="29">
        <v>33600</v>
      </c>
      <c r="G46" s="34"/>
      <c r="H46" s="34"/>
      <c r="I46" s="31">
        <v>30000</v>
      </c>
      <c r="J46" s="31"/>
      <c r="K46" s="34"/>
      <c r="L46" s="6">
        <f>+(H46*$H$1/100)+(I46*$I$1/100)+(J46*$J$1/100)+(K46*$K$1/100)</f>
        <v>3600</v>
      </c>
      <c r="M46" s="6">
        <f>+IF(VALUE(LEFT(D46,2))=33,L46/2,0)</f>
        <v>1800</v>
      </c>
      <c r="N46" s="6">
        <f>+M46</f>
        <v>1800</v>
      </c>
      <c r="O46" s="6">
        <f>+IF(VALUE(LEFT(D46,2))=33,0,L46)</f>
        <v>0</v>
      </c>
      <c r="P46" s="6">
        <f>SUM(G46:K46)+M46+N46+O46</f>
        <v>33600</v>
      </c>
      <c r="Q46" s="7">
        <f>P46-F46</f>
        <v>0</v>
      </c>
      <c r="R46" s="34"/>
    </row>
    <row r="47" spans="1:18" x14ac:dyDescent="0.25">
      <c r="A47" s="16" t="s">
        <v>120</v>
      </c>
      <c r="B47" s="48">
        <v>2107190</v>
      </c>
      <c r="C47" s="17">
        <v>44566</v>
      </c>
      <c r="D47" s="14" t="s">
        <v>114</v>
      </c>
      <c r="E47" s="14" t="s">
        <v>71</v>
      </c>
      <c r="F47" s="29">
        <v>25461</v>
      </c>
      <c r="G47" s="34"/>
      <c r="H47" s="34"/>
      <c r="I47" s="34"/>
      <c r="J47" s="47">
        <v>21577.279999999999</v>
      </c>
      <c r="K47" s="34"/>
      <c r="L47" s="6">
        <f t="shared" ref="L47:L64" si="18">+(H47*$H$1/100)+(I47*$I$1/100)+(J47*$J$1/100)+(K47*$K$1/100)</f>
        <v>3883.9103999999998</v>
      </c>
      <c r="M47" s="6">
        <f t="shared" ref="M47:M64" si="19">+IF(VALUE(LEFT(D47,2))=33,L47/2,0)</f>
        <v>1941.9551999999999</v>
      </c>
      <c r="N47" s="6">
        <f t="shared" ref="N47:N64" si="20">+M47</f>
        <v>1941.9551999999999</v>
      </c>
      <c r="O47" s="6">
        <f t="shared" ref="O47:O64" si="21">+IF(VALUE(LEFT(D47,2))=33,0,L47)</f>
        <v>0</v>
      </c>
      <c r="P47" s="6">
        <f t="shared" ref="P47:P64" si="22">SUM(G47:K47)+M47+N47+O47</f>
        <v>25461.190399999999</v>
      </c>
      <c r="Q47" s="7">
        <f t="shared" ref="Q47:Q64" si="23">P47-F47</f>
        <v>0.19039999999949941</v>
      </c>
      <c r="R47" s="4"/>
    </row>
    <row r="48" spans="1:18" x14ac:dyDescent="0.25">
      <c r="A48" s="16" t="s">
        <v>120</v>
      </c>
      <c r="B48" s="48">
        <v>202100985</v>
      </c>
      <c r="C48" s="17">
        <v>44568</v>
      </c>
      <c r="D48" s="14" t="s">
        <v>68</v>
      </c>
      <c r="E48" s="14" t="s">
        <v>70</v>
      </c>
      <c r="F48" s="29">
        <v>1586</v>
      </c>
      <c r="G48" s="34"/>
      <c r="H48" s="34"/>
      <c r="I48" s="34"/>
      <c r="J48" s="31">
        <v>1344</v>
      </c>
      <c r="K48" s="34"/>
      <c r="L48" s="6">
        <f t="shared" si="18"/>
        <v>241.92</v>
      </c>
      <c r="M48" s="6">
        <f t="shared" si="19"/>
        <v>120.96</v>
      </c>
      <c r="N48" s="6">
        <f t="shared" si="20"/>
        <v>120.96</v>
      </c>
      <c r="O48" s="6">
        <f t="shared" si="21"/>
        <v>0</v>
      </c>
      <c r="P48" s="6">
        <f t="shared" si="22"/>
        <v>1585.92</v>
      </c>
      <c r="Q48" s="7">
        <f t="shared" si="23"/>
        <v>-7.999999999992724E-2</v>
      </c>
      <c r="R48" s="4"/>
    </row>
    <row r="49" spans="1:18" x14ac:dyDescent="0.25">
      <c r="A49" s="16" t="s">
        <v>120</v>
      </c>
      <c r="B49" s="48">
        <v>112</v>
      </c>
      <c r="C49" s="17">
        <v>44572</v>
      </c>
      <c r="D49" s="14" t="s">
        <v>103</v>
      </c>
      <c r="E49" s="14" t="s">
        <v>93</v>
      </c>
      <c r="F49" s="29">
        <v>30798</v>
      </c>
      <c r="G49" s="34"/>
      <c r="H49" s="34"/>
      <c r="I49" s="34"/>
      <c r="J49" s="31">
        <v>26100</v>
      </c>
      <c r="K49" s="34"/>
      <c r="L49" s="6">
        <f t="shared" si="18"/>
        <v>4698</v>
      </c>
      <c r="M49" s="6">
        <f t="shared" si="19"/>
        <v>2349</v>
      </c>
      <c r="N49" s="6">
        <f t="shared" si="20"/>
        <v>2349</v>
      </c>
      <c r="O49" s="6">
        <f t="shared" si="21"/>
        <v>0</v>
      </c>
      <c r="P49" s="6">
        <f t="shared" si="22"/>
        <v>30798</v>
      </c>
      <c r="Q49" s="7">
        <f t="shared" si="23"/>
        <v>0</v>
      </c>
      <c r="R49" s="4"/>
    </row>
    <row r="50" spans="1:18" x14ac:dyDescent="0.25">
      <c r="A50" s="16" t="s">
        <v>120</v>
      </c>
      <c r="B50" s="48">
        <v>577</v>
      </c>
      <c r="C50" s="17">
        <v>44572</v>
      </c>
      <c r="D50" s="14" t="s">
        <v>42</v>
      </c>
      <c r="E50" s="14" t="s">
        <v>46</v>
      </c>
      <c r="F50" s="29">
        <v>6834</v>
      </c>
      <c r="G50" s="34"/>
      <c r="H50" s="34"/>
      <c r="I50" s="31"/>
      <c r="J50" s="31">
        <v>5792</v>
      </c>
      <c r="K50" s="34"/>
      <c r="L50" s="6">
        <f t="shared" si="18"/>
        <v>1042.56</v>
      </c>
      <c r="M50" s="6">
        <f t="shared" si="19"/>
        <v>521.28</v>
      </c>
      <c r="N50" s="6">
        <f t="shared" si="20"/>
        <v>521.28</v>
      </c>
      <c r="O50" s="6">
        <f t="shared" si="21"/>
        <v>0</v>
      </c>
      <c r="P50" s="6">
        <f t="shared" si="22"/>
        <v>6834.5599999999995</v>
      </c>
      <c r="Q50" s="7">
        <f t="shared" si="23"/>
        <v>0.55999999999949068</v>
      </c>
      <c r="R50" s="4"/>
    </row>
    <row r="51" spans="1:18" x14ac:dyDescent="0.25">
      <c r="A51" s="16" t="s">
        <v>120</v>
      </c>
      <c r="B51" s="48">
        <v>9214</v>
      </c>
      <c r="C51" s="17">
        <v>44573</v>
      </c>
      <c r="D51" s="14" t="s">
        <v>147</v>
      </c>
      <c r="E51" s="14" t="s">
        <v>150</v>
      </c>
      <c r="F51" s="29">
        <v>3983</v>
      </c>
      <c r="G51" s="34"/>
      <c r="H51" s="34"/>
      <c r="I51" s="31"/>
      <c r="J51" s="31">
        <v>3375</v>
      </c>
      <c r="K51" s="34"/>
      <c r="L51" s="6">
        <f t="shared" si="18"/>
        <v>607.5</v>
      </c>
      <c r="M51" s="6">
        <f t="shared" si="19"/>
        <v>303.75</v>
      </c>
      <c r="N51" s="6">
        <f t="shared" si="20"/>
        <v>303.75</v>
      </c>
      <c r="O51" s="6">
        <f t="shared" si="21"/>
        <v>0</v>
      </c>
      <c r="P51" s="6">
        <f t="shared" si="22"/>
        <v>3982.5</v>
      </c>
      <c r="Q51" s="7">
        <f t="shared" si="23"/>
        <v>-0.5</v>
      </c>
      <c r="R51" s="4"/>
    </row>
    <row r="52" spans="1:18" x14ac:dyDescent="0.25">
      <c r="A52" s="16" t="s">
        <v>120</v>
      </c>
      <c r="B52" s="48">
        <v>468</v>
      </c>
      <c r="C52" s="17">
        <v>44573</v>
      </c>
      <c r="D52" s="14" t="s">
        <v>112</v>
      </c>
      <c r="E52" s="14" t="s">
        <v>118</v>
      </c>
      <c r="F52" s="29">
        <v>2700</v>
      </c>
      <c r="G52" s="34"/>
      <c r="H52" s="34"/>
      <c r="I52" s="31"/>
      <c r="J52" s="31">
        <v>2288.16</v>
      </c>
      <c r="K52" s="34"/>
      <c r="L52" s="6">
        <f t="shared" si="18"/>
        <v>411.86879999999996</v>
      </c>
      <c r="M52" s="6">
        <f t="shared" si="19"/>
        <v>205.93439999999998</v>
      </c>
      <c r="N52" s="6">
        <f t="shared" si="20"/>
        <v>205.93439999999998</v>
      </c>
      <c r="O52" s="6">
        <f t="shared" si="21"/>
        <v>0</v>
      </c>
      <c r="P52" s="6">
        <f t="shared" si="22"/>
        <v>2700.0288</v>
      </c>
      <c r="Q52" s="7">
        <f t="shared" si="23"/>
        <v>2.8800000000046566E-2</v>
      </c>
      <c r="R52" s="4"/>
    </row>
    <row r="53" spans="1:18" x14ac:dyDescent="0.25">
      <c r="A53" s="16" t="s">
        <v>120</v>
      </c>
      <c r="B53" s="48" t="s">
        <v>144</v>
      </c>
      <c r="C53" s="17">
        <v>44574</v>
      </c>
      <c r="D53" s="14" t="s">
        <v>111</v>
      </c>
      <c r="E53" s="14" t="s">
        <v>117</v>
      </c>
      <c r="F53" s="29">
        <v>49529</v>
      </c>
      <c r="G53" s="34"/>
      <c r="H53" s="34"/>
      <c r="I53" s="31"/>
      <c r="J53" s="31">
        <v>41973.75</v>
      </c>
      <c r="K53" s="34"/>
      <c r="L53" s="6">
        <f t="shared" si="18"/>
        <v>7555.2749999999996</v>
      </c>
      <c r="M53" s="6">
        <f t="shared" si="19"/>
        <v>3777.6374999999998</v>
      </c>
      <c r="N53" s="6">
        <f t="shared" si="20"/>
        <v>3777.6374999999998</v>
      </c>
      <c r="O53" s="6">
        <f t="shared" si="21"/>
        <v>0</v>
      </c>
      <c r="P53" s="6">
        <f t="shared" si="22"/>
        <v>49529.024999999994</v>
      </c>
      <c r="Q53" s="7">
        <f t="shared" si="23"/>
        <v>2.4999999994179234E-2</v>
      </c>
      <c r="R53" s="4"/>
    </row>
    <row r="54" spans="1:18" x14ac:dyDescent="0.25">
      <c r="A54" s="16" t="s">
        <v>120</v>
      </c>
      <c r="B54" s="48" t="s">
        <v>145</v>
      </c>
      <c r="C54" s="17">
        <v>44578</v>
      </c>
      <c r="D54" s="14" t="s">
        <v>104</v>
      </c>
      <c r="E54" s="14" t="s">
        <v>94</v>
      </c>
      <c r="F54" s="29">
        <v>6797</v>
      </c>
      <c r="G54" s="34"/>
      <c r="H54" s="34"/>
      <c r="I54" s="31"/>
      <c r="J54" s="31">
        <v>5760</v>
      </c>
      <c r="K54" s="34"/>
      <c r="L54" s="6">
        <f t="shared" si="18"/>
        <v>1036.8</v>
      </c>
      <c r="M54" s="6">
        <f t="shared" si="19"/>
        <v>518.4</v>
      </c>
      <c r="N54" s="6">
        <f t="shared" si="20"/>
        <v>518.4</v>
      </c>
      <c r="O54" s="6">
        <f t="shared" si="21"/>
        <v>0</v>
      </c>
      <c r="P54" s="6">
        <f t="shared" si="22"/>
        <v>6796.7999999999993</v>
      </c>
      <c r="Q54" s="7">
        <f t="shared" si="23"/>
        <v>-0.2000000000007276</v>
      </c>
      <c r="R54" s="4"/>
    </row>
    <row r="55" spans="1:18" x14ac:dyDescent="0.25">
      <c r="A55" s="16" t="s">
        <v>120</v>
      </c>
      <c r="B55" s="48" t="s">
        <v>146</v>
      </c>
      <c r="C55" s="17">
        <v>44580</v>
      </c>
      <c r="D55" s="14" t="s">
        <v>69</v>
      </c>
      <c r="E55" s="14" t="s">
        <v>72</v>
      </c>
      <c r="F55" s="29">
        <v>2053</v>
      </c>
      <c r="G55" s="34"/>
      <c r="H55" s="34"/>
      <c r="I55" s="31"/>
      <c r="J55" s="31">
        <v>1740</v>
      </c>
      <c r="K55" s="34"/>
      <c r="L55" s="6">
        <f t="shared" si="18"/>
        <v>313.2</v>
      </c>
      <c r="M55" s="6">
        <f t="shared" si="19"/>
        <v>156.6</v>
      </c>
      <c r="N55" s="6">
        <f t="shared" si="20"/>
        <v>156.6</v>
      </c>
      <c r="O55" s="6">
        <f t="shared" si="21"/>
        <v>0</v>
      </c>
      <c r="P55" s="6">
        <f t="shared" si="22"/>
        <v>2053.1999999999998</v>
      </c>
      <c r="Q55" s="7">
        <f t="shared" si="23"/>
        <v>0.1999999999998181</v>
      </c>
      <c r="R55" s="4"/>
    </row>
    <row r="56" spans="1:18" x14ac:dyDescent="0.25">
      <c r="A56" s="16" t="s">
        <v>120</v>
      </c>
      <c r="B56" s="48">
        <v>26212</v>
      </c>
      <c r="C56" s="17">
        <v>44582</v>
      </c>
      <c r="D56" s="14" t="s">
        <v>113</v>
      </c>
      <c r="E56" s="14" t="s">
        <v>119</v>
      </c>
      <c r="F56" s="29">
        <v>6720</v>
      </c>
      <c r="G56" s="34"/>
      <c r="H56" s="34"/>
      <c r="I56" s="31">
        <v>6000</v>
      </c>
      <c r="J56" s="31"/>
      <c r="K56" s="34"/>
      <c r="L56" s="6">
        <f t="shared" si="18"/>
        <v>720</v>
      </c>
      <c r="M56" s="6">
        <f t="shared" si="19"/>
        <v>360</v>
      </c>
      <c r="N56" s="6">
        <f t="shared" si="20"/>
        <v>360</v>
      </c>
      <c r="O56" s="6">
        <f t="shared" si="21"/>
        <v>0</v>
      </c>
      <c r="P56" s="6">
        <f t="shared" si="22"/>
        <v>6720</v>
      </c>
      <c r="Q56" s="7">
        <f t="shared" si="23"/>
        <v>0</v>
      </c>
      <c r="R56" s="4"/>
    </row>
    <row r="57" spans="1:18" x14ac:dyDescent="0.25">
      <c r="A57" s="16" t="s">
        <v>120</v>
      </c>
      <c r="B57" s="48">
        <v>1340</v>
      </c>
      <c r="C57" s="17">
        <v>44582</v>
      </c>
      <c r="D57" s="14" t="s">
        <v>98</v>
      </c>
      <c r="E57" s="14" t="s">
        <v>88</v>
      </c>
      <c r="F57" s="29">
        <v>6266</v>
      </c>
      <c r="G57" s="34"/>
      <c r="H57" s="34"/>
      <c r="I57" s="31"/>
      <c r="J57" s="31">
        <v>5310</v>
      </c>
      <c r="K57" s="34"/>
      <c r="L57" s="6">
        <f t="shared" si="18"/>
        <v>955.8</v>
      </c>
      <c r="M57" s="6">
        <f t="shared" si="19"/>
        <v>477.9</v>
      </c>
      <c r="N57" s="6">
        <f t="shared" si="20"/>
        <v>477.9</v>
      </c>
      <c r="O57" s="6">
        <f t="shared" si="21"/>
        <v>0</v>
      </c>
      <c r="P57" s="6">
        <f t="shared" si="22"/>
        <v>6265.7999999999993</v>
      </c>
      <c r="Q57" s="7">
        <f t="shared" si="23"/>
        <v>-0.2000000000007276</v>
      </c>
      <c r="R57" s="4"/>
    </row>
    <row r="58" spans="1:18" x14ac:dyDescent="0.25">
      <c r="A58" s="16" t="s">
        <v>120</v>
      </c>
      <c r="B58" s="48">
        <v>2528</v>
      </c>
      <c r="C58" s="17">
        <v>44582</v>
      </c>
      <c r="D58" s="14" t="s">
        <v>148</v>
      </c>
      <c r="E58" s="14" t="s">
        <v>151</v>
      </c>
      <c r="F58" s="29">
        <v>537</v>
      </c>
      <c r="G58" s="34"/>
      <c r="H58" s="34"/>
      <c r="I58" s="31"/>
      <c r="J58" s="31">
        <v>455</v>
      </c>
      <c r="K58" s="34"/>
      <c r="L58" s="6">
        <f t="shared" si="18"/>
        <v>81.900000000000006</v>
      </c>
      <c r="M58" s="6">
        <f t="shared" si="19"/>
        <v>40.950000000000003</v>
      </c>
      <c r="N58" s="6">
        <f t="shared" si="20"/>
        <v>40.950000000000003</v>
      </c>
      <c r="O58" s="6">
        <f t="shared" si="21"/>
        <v>0</v>
      </c>
      <c r="P58" s="6">
        <f t="shared" si="22"/>
        <v>536.9</v>
      </c>
      <c r="Q58" s="7">
        <f t="shared" si="23"/>
        <v>-0.10000000000002274</v>
      </c>
      <c r="R58" s="4"/>
    </row>
    <row r="59" spans="1:18" x14ac:dyDescent="0.25">
      <c r="A59" s="16" t="s">
        <v>120</v>
      </c>
      <c r="B59" s="48">
        <v>124</v>
      </c>
      <c r="C59" s="17">
        <v>44586</v>
      </c>
      <c r="D59" s="14" t="s">
        <v>149</v>
      </c>
      <c r="E59" s="14" t="s">
        <v>152</v>
      </c>
      <c r="F59" s="29">
        <v>5546</v>
      </c>
      <c r="G59" s="34"/>
      <c r="H59" s="34"/>
      <c r="I59" s="31"/>
      <c r="J59" s="31">
        <f>4500+200</f>
        <v>4700</v>
      </c>
      <c r="K59" s="34"/>
      <c r="L59" s="6">
        <f t="shared" si="18"/>
        <v>846</v>
      </c>
      <c r="M59" s="6">
        <f t="shared" si="19"/>
        <v>423</v>
      </c>
      <c r="N59" s="6">
        <f t="shared" si="20"/>
        <v>423</v>
      </c>
      <c r="O59" s="6">
        <f t="shared" si="21"/>
        <v>0</v>
      </c>
      <c r="P59" s="6">
        <f t="shared" si="22"/>
        <v>5546</v>
      </c>
      <c r="Q59" s="7">
        <f t="shared" si="23"/>
        <v>0</v>
      </c>
      <c r="R59" s="4"/>
    </row>
    <row r="60" spans="1:18" x14ac:dyDescent="0.25">
      <c r="A60" s="16" t="s">
        <v>120</v>
      </c>
      <c r="B60" s="48">
        <v>212442</v>
      </c>
      <c r="C60" s="17">
        <v>44588</v>
      </c>
      <c r="D60" s="14" t="s">
        <v>101</v>
      </c>
      <c r="E60" s="14" t="s">
        <v>91</v>
      </c>
      <c r="F60" s="29">
        <v>1752</v>
      </c>
      <c r="G60" s="34"/>
      <c r="H60" s="34"/>
      <c r="I60" s="31"/>
      <c r="J60" s="31">
        <v>1485</v>
      </c>
      <c r="K60" s="34"/>
      <c r="L60" s="6">
        <f t="shared" si="18"/>
        <v>267.3</v>
      </c>
      <c r="M60" s="6">
        <f t="shared" si="19"/>
        <v>133.65</v>
      </c>
      <c r="N60" s="6">
        <f t="shared" si="20"/>
        <v>133.65</v>
      </c>
      <c r="O60" s="6">
        <f t="shared" si="21"/>
        <v>0</v>
      </c>
      <c r="P60" s="6">
        <f t="shared" si="22"/>
        <v>1752.3000000000002</v>
      </c>
      <c r="Q60" s="7">
        <f t="shared" si="23"/>
        <v>0.3000000000001819</v>
      </c>
      <c r="R60" s="4"/>
    </row>
    <row r="61" spans="1:18" x14ac:dyDescent="0.25">
      <c r="A61" s="16" t="s">
        <v>120</v>
      </c>
      <c r="B61" s="48">
        <v>2107764</v>
      </c>
      <c r="C61" s="17">
        <v>44589</v>
      </c>
      <c r="D61" s="14" t="s">
        <v>114</v>
      </c>
      <c r="E61" s="14" t="s">
        <v>71</v>
      </c>
      <c r="F61" s="29">
        <v>32462</v>
      </c>
      <c r="G61" s="34"/>
      <c r="H61" s="34"/>
      <c r="I61" s="31"/>
      <c r="J61" s="31">
        <v>27510</v>
      </c>
      <c r="K61" s="34"/>
      <c r="L61" s="6">
        <f t="shared" si="18"/>
        <v>4951.8</v>
      </c>
      <c r="M61" s="6">
        <f t="shared" si="19"/>
        <v>2475.9</v>
      </c>
      <c r="N61" s="6">
        <f t="shared" si="20"/>
        <v>2475.9</v>
      </c>
      <c r="O61" s="6">
        <f t="shared" si="21"/>
        <v>0</v>
      </c>
      <c r="P61" s="6">
        <f t="shared" si="22"/>
        <v>32461.800000000003</v>
      </c>
      <c r="Q61" s="7">
        <f t="shared" si="23"/>
        <v>-0.19999999999708962</v>
      </c>
      <c r="R61" s="4"/>
    </row>
    <row r="62" spans="1:18" x14ac:dyDescent="0.25">
      <c r="A62" s="16" t="s">
        <v>120</v>
      </c>
      <c r="B62" s="48">
        <v>18047</v>
      </c>
      <c r="C62" s="17">
        <v>44590</v>
      </c>
      <c r="D62" s="14" t="s">
        <v>39</v>
      </c>
      <c r="E62" s="14" t="s">
        <v>43</v>
      </c>
      <c r="F62" s="29">
        <v>13328</v>
      </c>
      <c r="G62" s="34"/>
      <c r="H62" s="34"/>
      <c r="I62" s="31">
        <v>11900</v>
      </c>
      <c r="J62" s="31"/>
      <c r="K62" s="34"/>
      <c r="L62" s="6">
        <f t="shared" si="18"/>
        <v>1428</v>
      </c>
      <c r="M62" s="6">
        <f t="shared" si="19"/>
        <v>714</v>
      </c>
      <c r="N62" s="6">
        <f t="shared" si="20"/>
        <v>714</v>
      </c>
      <c r="O62" s="6">
        <f t="shared" si="21"/>
        <v>0</v>
      </c>
      <c r="P62" s="6">
        <f t="shared" si="22"/>
        <v>13328</v>
      </c>
      <c r="Q62" s="7">
        <f t="shared" si="23"/>
        <v>0</v>
      </c>
      <c r="R62" s="4"/>
    </row>
    <row r="63" spans="1:18" x14ac:dyDescent="0.25">
      <c r="A63" s="16" t="s">
        <v>120</v>
      </c>
      <c r="B63" s="48">
        <v>2567</v>
      </c>
      <c r="C63" s="17">
        <v>44586</v>
      </c>
      <c r="D63" s="14" t="s">
        <v>148</v>
      </c>
      <c r="E63" s="14" t="s">
        <v>151</v>
      </c>
      <c r="F63" s="29">
        <v>1593</v>
      </c>
      <c r="G63" s="34"/>
      <c r="H63" s="34"/>
      <c r="I63" s="31"/>
      <c r="J63" s="31">
        <v>1350</v>
      </c>
      <c r="K63" s="34"/>
      <c r="L63" s="6">
        <f t="shared" si="18"/>
        <v>243</v>
      </c>
      <c r="M63" s="6">
        <f t="shared" si="19"/>
        <v>121.5</v>
      </c>
      <c r="N63" s="6">
        <f t="shared" si="20"/>
        <v>121.5</v>
      </c>
      <c r="O63" s="6">
        <f t="shared" si="21"/>
        <v>0</v>
      </c>
      <c r="P63" s="6">
        <f t="shared" si="22"/>
        <v>1593</v>
      </c>
      <c r="Q63" s="7">
        <f t="shared" si="23"/>
        <v>0</v>
      </c>
      <c r="R63" s="4"/>
    </row>
    <row r="64" spans="1:18" x14ac:dyDescent="0.25">
      <c r="A64" s="16" t="s">
        <v>120</v>
      </c>
      <c r="B64" s="48">
        <v>37066</v>
      </c>
      <c r="C64" s="17">
        <v>44592</v>
      </c>
      <c r="D64" s="14" t="s">
        <v>102</v>
      </c>
      <c r="E64" s="14" t="s">
        <v>92</v>
      </c>
      <c r="F64" s="29">
        <v>25386</v>
      </c>
      <c r="G64" s="34"/>
      <c r="H64" s="34"/>
      <c r="I64" s="31"/>
      <c r="J64" s="31">
        <v>21513.599999999999</v>
      </c>
      <c r="K64" s="34"/>
      <c r="L64" s="6">
        <f t="shared" si="18"/>
        <v>3872.4479999999999</v>
      </c>
      <c r="M64" s="6">
        <f t="shared" si="19"/>
        <v>1936.2239999999999</v>
      </c>
      <c r="N64" s="6">
        <f t="shared" si="20"/>
        <v>1936.2239999999999</v>
      </c>
      <c r="O64" s="6">
        <f t="shared" si="21"/>
        <v>0</v>
      </c>
      <c r="P64" s="6">
        <f t="shared" si="22"/>
        <v>25386.047999999995</v>
      </c>
      <c r="Q64" s="7">
        <f t="shared" si="23"/>
        <v>4.7999999995226972E-2</v>
      </c>
      <c r="R64" s="4"/>
    </row>
    <row r="65" spans="1:17" x14ac:dyDescent="0.25">
      <c r="A65" s="16" t="s">
        <v>203</v>
      </c>
      <c r="B65" s="48" t="s">
        <v>178</v>
      </c>
      <c r="C65" s="17">
        <v>44596</v>
      </c>
      <c r="D65" s="14" t="s">
        <v>40</v>
      </c>
      <c r="E65" s="14" t="s">
        <v>44</v>
      </c>
      <c r="F65" s="31">
        <v>4432</v>
      </c>
      <c r="G65" s="34"/>
      <c r="H65" s="34"/>
      <c r="I65" s="31"/>
      <c r="J65" s="31">
        <v>3756</v>
      </c>
      <c r="K65" s="34"/>
      <c r="L65" s="6">
        <f>+(H65*$H$1/100)+(I65*$I$1/100)+(J65*$J$1/100)+(K65*$K$1/100)</f>
        <v>676.08</v>
      </c>
      <c r="M65" s="6">
        <f>+IF(VALUE(LEFT(D65,2))=33,L65/2,0)</f>
        <v>338.04</v>
      </c>
      <c r="N65" s="6">
        <f>+M65</f>
        <v>338.04</v>
      </c>
      <c r="O65" s="6">
        <f>+IF(VALUE(LEFT(D65,2))=33,0,L65)</f>
        <v>0</v>
      </c>
      <c r="P65" s="6">
        <f>SUM(G65:K65)+M65+N65+O65</f>
        <v>4432.08</v>
      </c>
      <c r="Q65" s="7">
        <f>P65-F65</f>
        <v>7.999999999992724E-2</v>
      </c>
    </row>
    <row r="66" spans="1:17" x14ac:dyDescent="0.25">
      <c r="A66" s="16" t="s">
        <v>203</v>
      </c>
      <c r="B66" s="48" t="s">
        <v>179</v>
      </c>
      <c r="C66" s="17">
        <v>44596</v>
      </c>
      <c r="D66" s="14" t="s">
        <v>68</v>
      </c>
      <c r="E66" s="14" t="s">
        <v>70</v>
      </c>
      <c r="F66" s="31">
        <v>11031</v>
      </c>
      <c r="G66" s="34"/>
      <c r="H66" s="34"/>
      <c r="I66" s="34"/>
      <c r="J66" s="47">
        <v>9348</v>
      </c>
      <c r="K66" s="34"/>
      <c r="L66" s="6">
        <f t="shared" ref="L66:L81" si="24">+(H66*$H$1/100)+(I66*$I$1/100)+(J66*$J$1/100)+(K66*$K$1/100)</f>
        <v>1682.64</v>
      </c>
      <c r="M66" s="6">
        <f t="shared" ref="M66:M81" si="25">+IF(VALUE(LEFT(D66,2))=33,L66/2,0)</f>
        <v>841.32</v>
      </c>
      <c r="N66" s="6">
        <f t="shared" ref="N66:N81" si="26">+M66</f>
        <v>841.32</v>
      </c>
      <c r="O66" s="6">
        <f t="shared" ref="O66:O81" si="27">+IF(VALUE(LEFT(D66,2))=33,0,L66)</f>
        <v>0</v>
      </c>
      <c r="P66" s="6">
        <f t="shared" ref="P66:P81" si="28">SUM(G66:K66)+M66+N66+O66</f>
        <v>11030.64</v>
      </c>
      <c r="Q66" s="7">
        <f t="shared" ref="Q66:Q81" si="29">P66-F66</f>
        <v>-0.36000000000058208</v>
      </c>
    </row>
    <row r="67" spans="1:17" x14ac:dyDescent="0.25">
      <c r="A67" s="16" t="s">
        <v>203</v>
      </c>
      <c r="B67" s="48" t="s">
        <v>180</v>
      </c>
      <c r="C67" s="17">
        <v>44595</v>
      </c>
      <c r="D67" s="14" t="s">
        <v>148</v>
      </c>
      <c r="E67" s="14" t="s">
        <v>151</v>
      </c>
      <c r="F67" s="31">
        <v>1829</v>
      </c>
      <c r="G67" s="34"/>
      <c r="H67" s="34"/>
      <c r="I67" s="34"/>
      <c r="J67" s="31">
        <v>1550</v>
      </c>
      <c r="K67" s="34"/>
      <c r="L67" s="6">
        <f t="shared" si="24"/>
        <v>279</v>
      </c>
      <c r="M67" s="6">
        <f t="shared" si="25"/>
        <v>139.5</v>
      </c>
      <c r="N67" s="6">
        <f t="shared" si="26"/>
        <v>139.5</v>
      </c>
      <c r="O67" s="6">
        <f t="shared" si="27"/>
        <v>0</v>
      </c>
      <c r="P67" s="6">
        <f t="shared" si="28"/>
        <v>1829</v>
      </c>
      <c r="Q67" s="7">
        <f t="shared" si="29"/>
        <v>0</v>
      </c>
    </row>
    <row r="68" spans="1:17" x14ac:dyDescent="0.25">
      <c r="A68" s="16" t="s">
        <v>203</v>
      </c>
      <c r="B68" s="48" t="s">
        <v>181</v>
      </c>
      <c r="C68" s="17">
        <v>44592</v>
      </c>
      <c r="D68" s="14" t="s">
        <v>182</v>
      </c>
      <c r="E68" s="14" t="s">
        <v>183</v>
      </c>
      <c r="F68" s="31">
        <v>2555</v>
      </c>
      <c r="G68" s="34"/>
      <c r="H68" s="34"/>
      <c r="I68" s="34"/>
      <c r="J68" s="31">
        <v>2162.9</v>
      </c>
      <c r="K68" s="34"/>
      <c r="L68" s="6">
        <f t="shared" si="24"/>
        <v>389.32200000000006</v>
      </c>
      <c r="M68" s="56">
        <f t="shared" si="25"/>
        <v>194.66100000000003</v>
      </c>
      <c r="N68" s="56">
        <f t="shared" si="26"/>
        <v>194.66100000000003</v>
      </c>
      <c r="O68" s="6">
        <f t="shared" si="27"/>
        <v>0</v>
      </c>
      <c r="P68" s="6">
        <f t="shared" si="28"/>
        <v>2552.2220000000002</v>
      </c>
      <c r="Q68" s="7">
        <f t="shared" si="29"/>
        <v>-2.7779999999997926</v>
      </c>
    </row>
    <row r="69" spans="1:17" x14ac:dyDescent="0.25">
      <c r="A69" s="16" t="s">
        <v>203</v>
      </c>
      <c r="B69" s="48" t="s">
        <v>184</v>
      </c>
      <c r="C69" s="17">
        <v>44596</v>
      </c>
      <c r="D69" s="14" t="s">
        <v>97</v>
      </c>
      <c r="E69" s="14" t="s">
        <v>87</v>
      </c>
      <c r="F69" s="31">
        <v>1971</v>
      </c>
      <c r="G69" s="34"/>
      <c r="H69" s="34"/>
      <c r="I69" s="31"/>
      <c r="J69" s="31">
        <v>1670</v>
      </c>
      <c r="K69" s="34"/>
      <c r="L69" s="6">
        <f t="shared" si="24"/>
        <v>300.60000000000002</v>
      </c>
      <c r="M69" s="6">
        <f t="shared" si="25"/>
        <v>150.30000000000001</v>
      </c>
      <c r="N69" s="6">
        <f t="shared" si="26"/>
        <v>150.30000000000001</v>
      </c>
      <c r="O69" s="6">
        <f t="shared" si="27"/>
        <v>0</v>
      </c>
      <c r="P69" s="6">
        <f t="shared" si="28"/>
        <v>1970.6</v>
      </c>
      <c r="Q69" s="7">
        <f t="shared" si="29"/>
        <v>-0.40000000000009095</v>
      </c>
    </row>
    <row r="70" spans="1:17" x14ac:dyDescent="0.25">
      <c r="A70" s="16" t="s">
        <v>203</v>
      </c>
      <c r="B70" s="48" t="s">
        <v>185</v>
      </c>
      <c r="C70" s="17">
        <v>44597</v>
      </c>
      <c r="D70" s="14" t="s">
        <v>98</v>
      </c>
      <c r="E70" s="14" t="s">
        <v>88</v>
      </c>
      <c r="F70" s="31">
        <v>10418</v>
      </c>
      <c r="G70" s="34"/>
      <c r="H70" s="34"/>
      <c r="I70" s="31"/>
      <c r="J70" s="31">
        <v>8828.75</v>
      </c>
      <c r="K70" s="34"/>
      <c r="L70" s="6">
        <f t="shared" si="24"/>
        <v>1589.175</v>
      </c>
      <c r="M70" s="56">
        <f t="shared" si="25"/>
        <v>794.58749999999998</v>
      </c>
      <c r="N70" s="56">
        <f t="shared" si="26"/>
        <v>794.58749999999998</v>
      </c>
      <c r="O70" s="6">
        <f t="shared" si="27"/>
        <v>0</v>
      </c>
      <c r="P70" s="6">
        <f t="shared" si="28"/>
        <v>10417.924999999999</v>
      </c>
      <c r="Q70" s="7">
        <f t="shared" si="29"/>
        <v>-7.5000000000727596E-2</v>
      </c>
    </row>
    <row r="71" spans="1:17" x14ac:dyDescent="0.25">
      <c r="A71" s="16" t="s">
        <v>203</v>
      </c>
      <c r="B71" s="48" t="s">
        <v>186</v>
      </c>
      <c r="C71" s="17">
        <v>44599</v>
      </c>
      <c r="D71" s="14" t="s">
        <v>187</v>
      </c>
      <c r="E71" s="14" t="s">
        <v>188</v>
      </c>
      <c r="F71" s="31">
        <v>130395</v>
      </c>
      <c r="G71" s="34"/>
      <c r="H71" s="34"/>
      <c r="I71" s="31">
        <v>116424</v>
      </c>
      <c r="J71" s="31"/>
      <c r="K71" s="34"/>
      <c r="L71" s="6">
        <f t="shared" si="24"/>
        <v>13970.88</v>
      </c>
      <c r="M71" s="6">
        <f t="shared" si="25"/>
        <v>6985.44</v>
      </c>
      <c r="N71" s="6">
        <f t="shared" si="26"/>
        <v>6985.44</v>
      </c>
      <c r="O71" s="6">
        <f t="shared" si="27"/>
        <v>0</v>
      </c>
      <c r="P71" s="6">
        <f t="shared" si="28"/>
        <v>130394.88</v>
      </c>
      <c r="Q71" s="7">
        <f t="shared" si="29"/>
        <v>-0.11999999999534339</v>
      </c>
    </row>
    <row r="72" spans="1:17" x14ac:dyDescent="0.25">
      <c r="A72" s="16" t="s">
        <v>203</v>
      </c>
      <c r="B72" s="48" t="s">
        <v>189</v>
      </c>
      <c r="C72" s="17">
        <v>44601</v>
      </c>
      <c r="D72" s="14" t="s">
        <v>63</v>
      </c>
      <c r="E72" s="14" t="s">
        <v>66</v>
      </c>
      <c r="F72" s="31">
        <v>7080</v>
      </c>
      <c r="G72" s="34"/>
      <c r="H72" s="34"/>
      <c r="I72" s="31"/>
      <c r="J72" s="31">
        <v>6000</v>
      </c>
      <c r="K72" s="34"/>
      <c r="L72" s="6">
        <f t="shared" si="24"/>
        <v>1080</v>
      </c>
      <c r="M72" s="6">
        <f t="shared" si="25"/>
        <v>540</v>
      </c>
      <c r="N72" s="6">
        <f t="shared" si="26"/>
        <v>540</v>
      </c>
      <c r="O72" s="6">
        <f t="shared" si="27"/>
        <v>0</v>
      </c>
      <c r="P72" s="6">
        <f t="shared" si="28"/>
        <v>7080</v>
      </c>
      <c r="Q72" s="7">
        <f t="shared" si="29"/>
        <v>0</v>
      </c>
    </row>
    <row r="73" spans="1:17" x14ac:dyDescent="0.25">
      <c r="A73" s="16" t="s">
        <v>203</v>
      </c>
      <c r="B73" s="48" t="s">
        <v>190</v>
      </c>
      <c r="C73" s="17">
        <v>44601</v>
      </c>
      <c r="D73" s="14" t="s">
        <v>147</v>
      </c>
      <c r="E73" s="14" t="s">
        <v>150</v>
      </c>
      <c r="F73" s="31">
        <v>2655</v>
      </c>
      <c r="G73" s="34"/>
      <c r="H73" s="34"/>
      <c r="I73" s="31"/>
      <c r="J73" s="31">
        <v>2250</v>
      </c>
      <c r="K73" s="34"/>
      <c r="L73" s="6">
        <f t="shared" si="24"/>
        <v>405</v>
      </c>
      <c r="M73" s="6">
        <f t="shared" si="25"/>
        <v>202.5</v>
      </c>
      <c r="N73" s="6">
        <f t="shared" si="26"/>
        <v>202.5</v>
      </c>
      <c r="O73" s="6">
        <f t="shared" si="27"/>
        <v>0</v>
      </c>
      <c r="P73" s="6">
        <f t="shared" si="28"/>
        <v>2655</v>
      </c>
      <c r="Q73" s="7">
        <f t="shared" si="29"/>
        <v>0</v>
      </c>
    </row>
    <row r="74" spans="1:17" x14ac:dyDescent="0.25">
      <c r="A74" s="16" t="s">
        <v>203</v>
      </c>
      <c r="B74" s="48" t="s">
        <v>191</v>
      </c>
      <c r="C74" s="17">
        <v>44607</v>
      </c>
      <c r="D74" s="14" t="s">
        <v>98</v>
      </c>
      <c r="E74" s="14" t="s">
        <v>88</v>
      </c>
      <c r="F74" s="31">
        <v>6702</v>
      </c>
      <c r="G74" s="34"/>
      <c r="H74" s="34"/>
      <c r="I74" s="31"/>
      <c r="J74" s="31">
        <v>5680</v>
      </c>
      <c r="K74" s="34"/>
      <c r="L74" s="6">
        <f t="shared" si="24"/>
        <v>1022.4</v>
      </c>
      <c r="M74" s="6">
        <f t="shared" si="25"/>
        <v>511.2</v>
      </c>
      <c r="N74" s="6">
        <f t="shared" si="26"/>
        <v>511.2</v>
      </c>
      <c r="O74" s="6">
        <f t="shared" si="27"/>
        <v>0</v>
      </c>
      <c r="P74" s="6">
        <f t="shared" si="28"/>
        <v>6702.4</v>
      </c>
      <c r="Q74" s="7">
        <f t="shared" si="29"/>
        <v>0.3999999999996362</v>
      </c>
    </row>
    <row r="75" spans="1:17" x14ac:dyDescent="0.25">
      <c r="A75" s="16" t="s">
        <v>203</v>
      </c>
      <c r="B75" s="48" t="s">
        <v>192</v>
      </c>
      <c r="C75" s="17">
        <v>44610</v>
      </c>
      <c r="D75" s="14" t="s">
        <v>40</v>
      </c>
      <c r="E75" s="14" t="s">
        <v>44</v>
      </c>
      <c r="F75" s="31">
        <v>4400</v>
      </c>
      <c r="G75" s="34"/>
      <c r="H75" s="34"/>
      <c r="I75" s="31"/>
      <c r="J75" s="31">
        <v>3729</v>
      </c>
      <c r="K75" s="34"/>
      <c r="L75" s="6">
        <f t="shared" si="24"/>
        <v>671.22</v>
      </c>
      <c r="M75" s="6">
        <f t="shared" si="25"/>
        <v>335.61</v>
      </c>
      <c r="N75" s="6">
        <f t="shared" si="26"/>
        <v>335.61</v>
      </c>
      <c r="O75" s="6">
        <f t="shared" si="27"/>
        <v>0</v>
      </c>
      <c r="P75" s="6">
        <f t="shared" si="28"/>
        <v>4400.22</v>
      </c>
      <c r="Q75" s="7">
        <f t="shared" si="29"/>
        <v>0.22000000000025466</v>
      </c>
    </row>
    <row r="76" spans="1:17" x14ac:dyDescent="0.25">
      <c r="A76" s="16" t="s">
        <v>203</v>
      </c>
      <c r="B76" s="48" t="s">
        <v>193</v>
      </c>
      <c r="C76" s="17">
        <v>44615</v>
      </c>
      <c r="D76" s="14" t="s">
        <v>111</v>
      </c>
      <c r="E76" s="14" t="s">
        <v>117</v>
      </c>
      <c r="F76" s="31">
        <v>22985</v>
      </c>
      <c r="G76" s="34"/>
      <c r="H76" s="34"/>
      <c r="I76" s="31"/>
      <c r="J76" s="31">
        <v>19479</v>
      </c>
      <c r="K76" s="34"/>
      <c r="L76" s="6">
        <f t="shared" si="24"/>
        <v>3506.22</v>
      </c>
      <c r="M76" s="6">
        <f t="shared" si="25"/>
        <v>1753.11</v>
      </c>
      <c r="N76" s="6">
        <f t="shared" si="26"/>
        <v>1753.11</v>
      </c>
      <c r="O76" s="6">
        <f t="shared" si="27"/>
        <v>0</v>
      </c>
      <c r="P76" s="6">
        <f t="shared" si="28"/>
        <v>22985.22</v>
      </c>
      <c r="Q76" s="7">
        <f t="shared" si="29"/>
        <v>0.22000000000116415</v>
      </c>
    </row>
    <row r="77" spans="1:17" x14ac:dyDescent="0.25">
      <c r="A77" s="16" t="s">
        <v>203</v>
      </c>
      <c r="B77" s="48" t="s">
        <v>194</v>
      </c>
      <c r="C77" s="17">
        <v>44616</v>
      </c>
      <c r="D77" s="14" t="s">
        <v>149</v>
      </c>
      <c r="E77" s="14" t="s">
        <v>152</v>
      </c>
      <c r="F77" s="31">
        <v>7758</v>
      </c>
      <c r="G77" s="34"/>
      <c r="H77" s="34"/>
      <c r="I77" s="31"/>
      <c r="J77" s="31">
        <v>6575</v>
      </c>
      <c r="K77" s="34"/>
      <c r="L77" s="6">
        <f t="shared" si="24"/>
        <v>1183.5</v>
      </c>
      <c r="M77" s="6">
        <f t="shared" si="25"/>
        <v>591.75</v>
      </c>
      <c r="N77" s="6">
        <f t="shared" si="26"/>
        <v>591.75</v>
      </c>
      <c r="O77" s="6">
        <f t="shared" si="27"/>
        <v>0</v>
      </c>
      <c r="P77" s="6">
        <f t="shared" si="28"/>
        <v>7758.5</v>
      </c>
      <c r="Q77" s="7">
        <f t="shared" si="29"/>
        <v>0.5</v>
      </c>
    </row>
    <row r="78" spans="1:17" x14ac:dyDescent="0.25">
      <c r="A78" s="16" t="s">
        <v>203</v>
      </c>
      <c r="B78" s="48" t="s">
        <v>195</v>
      </c>
      <c r="C78" s="17">
        <v>44613</v>
      </c>
      <c r="D78" s="14" t="s">
        <v>98</v>
      </c>
      <c r="E78" s="14" t="s">
        <v>88</v>
      </c>
      <c r="F78" s="31">
        <v>1431</v>
      </c>
      <c r="G78" s="34"/>
      <c r="H78" s="34"/>
      <c r="I78" s="31"/>
      <c r="J78" s="31">
        <v>1212.75</v>
      </c>
      <c r="K78" s="34"/>
      <c r="L78" s="6">
        <f t="shared" si="24"/>
        <v>218.29499999999999</v>
      </c>
      <c r="M78" s="56">
        <f t="shared" si="25"/>
        <v>109.14749999999999</v>
      </c>
      <c r="N78" s="56">
        <f t="shared" si="26"/>
        <v>109.14749999999999</v>
      </c>
      <c r="O78" s="6">
        <f t="shared" si="27"/>
        <v>0</v>
      </c>
      <c r="P78" s="6">
        <f t="shared" si="28"/>
        <v>1431.0450000000001</v>
      </c>
      <c r="Q78" s="7">
        <f t="shared" si="29"/>
        <v>4.500000000007276E-2</v>
      </c>
    </row>
    <row r="79" spans="1:17" x14ac:dyDescent="0.25">
      <c r="A79" s="16" t="s">
        <v>203</v>
      </c>
      <c r="B79" s="48" t="s">
        <v>196</v>
      </c>
      <c r="C79" s="17">
        <v>44620</v>
      </c>
      <c r="D79" s="14" t="s">
        <v>197</v>
      </c>
      <c r="E79" s="14" t="s">
        <v>198</v>
      </c>
      <c r="F79" s="31">
        <v>12272</v>
      </c>
      <c r="G79" s="34"/>
      <c r="H79" s="34"/>
      <c r="I79" s="31"/>
      <c r="J79" s="31">
        <v>10400</v>
      </c>
      <c r="K79" s="34"/>
      <c r="L79" s="6">
        <f t="shared" si="24"/>
        <v>1872</v>
      </c>
      <c r="M79" s="6">
        <f t="shared" si="25"/>
        <v>936</v>
      </c>
      <c r="N79" s="6">
        <f t="shared" si="26"/>
        <v>936</v>
      </c>
      <c r="O79" s="6">
        <f t="shared" si="27"/>
        <v>0</v>
      </c>
      <c r="P79" s="6">
        <f t="shared" si="28"/>
        <v>12272</v>
      </c>
      <c r="Q79" s="7">
        <f t="shared" si="29"/>
        <v>0</v>
      </c>
    </row>
    <row r="80" spans="1:17" x14ac:dyDescent="0.25">
      <c r="A80" s="16" t="s">
        <v>203</v>
      </c>
      <c r="B80" s="48" t="s">
        <v>199</v>
      </c>
      <c r="C80" s="17">
        <v>44620</v>
      </c>
      <c r="D80" s="14" t="s">
        <v>200</v>
      </c>
      <c r="E80" s="14" t="s">
        <v>201</v>
      </c>
      <c r="F80" s="31">
        <v>13393</v>
      </c>
      <c r="G80" s="34"/>
      <c r="H80" s="34"/>
      <c r="I80" s="31"/>
      <c r="J80" s="31">
        <v>11350</v>
      </c>
      <c r="K80" s="34"/>
      <c r="L80" s="6">
        <f t="shared" si="24"/>
        <v>2043</v>
      </c>
      <c r="M80" s="6">
        <f t="shared" si="25"/>
        <v>1021.5</v>
      </c>
      <c r="N80" s="6">
        <f t="shared" si="26"/>
        <v>1021.5</v>
      </c>
      <c r="O80" s="6">
        <f t="shared" si="27"/>
        <v>0</v>
      </c>
      <c r="P80" s="6">
        <f t="shared" si="28"/>
        <v>13393</v>
      </c>
      <c r="Q80" s="7">
        <f t="shared" si="29"/>
        <v>0</v>
      </c>
    </row>
    <row r="81" spans="1:17" x14ac:dyDescent="0.25">
      <c r="A81" s="16" t="s">
        <v>203</v>
      </c>
      <c r="B81" s="48" t="s">
        <v>202</v>
      </c>
      <c r="C81" s="17">
        <v>44620</v>
      </c>
      <c r="D81" s="14" t="s">
        <v>187</v>
      </c>
      <c r="E81" s="14" t="s">
        <v>188</v>
      </c>
      <c r="F81" s="31">
        <v>10564</v>
      </c>
      <c r="G81" s="34"/>
      <c r="H81" s="34"/>
      <c r="I81" s="31">
        <v>9432.5</v>
      </c>
      <c r="J81" s="31"/>
      <c r="K81" s="34"/>
      <c r="L81" s="6">
        <f t="shared" si="24"/>
        <v>1131.9000000000001</v>
      </c>
      <c r="M81" s="6">
        <f t="shared" si="25"/>
        <v>565.95000000000005</v>
      </c>
      <c r="N81" s="6">
        <f t="shared" si="26"/>
        <v>565.95000000000005</v>
      </c>
      <c r="O81" s="6">
        <f t="shared" si="27"/>
        <v>0</v>
      </c>
      <c r="P81" s="6">
        <f t="shared" si="28"/>
        <v>10564.400000000001</v>
      </c>
      <c r="Q81" s="7">
        <f t="shared" si="29"/>
        <v>0.40000000000145519</v>
      </c>
    </row>
    <row r="83" spans="1:17" x14ac:dyDescent="0.25">
      <c r="A83" s="16" t="s">
        <v>204</v>
      </c>
      <c r="B83" s="48" t="s">
        <v>178</v>
      </c>
      <c r="C83" s="17">
        <v>44596</v>
      </c>
      <c r="D83" s="14" t="s">
        <v>40</v>
      </c>
      <c r="E83" s="14" t="s">
        <v>44</v>
      </c>
      <c r="F83" s="31">
        <v>4432</v>
      </c>
      <c r="G83" s="34"/>
      <c r="H83" s="34"/>
      <c r="I83" s="31"/>
      <c r="J83" s="31">
        <v>3756</v>
      </c>
      <c r="K83" s="34"/>
      <c r="L83" s="6">
        <f>+(H83*$H$1/100)+(I83*$I$1/100)+(J83*$J$1/100)+(K83*$K$1/100)</f>
        <v>676.08</v>
      </c>
      <c r="M83" s="6">
        <f>+IF(VALUE(LEFT(D83,2))=33,L83/2,0)</f>
        <v>338.04</v>
      </c>
      <c r="N83" s="6">
        <f>+M83</f>
        <v>338.04</v>
      </c>
      <c r="O83" s="6">
        <f>+IF(VALUE(LEFT(D83,2))=33,0,L83)</f>
        <v>0</v>
      </c>
      <c r="P83" s="6">
        <f>SUM(G83:K83)+M83+N83+O83</f>
        <v>4432.08</v>
      </c>
      <c r="Q83" s="7">
        <f>P83-F83</f>
        <v>7.999999999992724E-2</v>
      </c>
    </row>
    <row r="84" spans="1:17" x14ac:dyDescent="0.25">
      <c r="A84" s="16" t="s">
        <v>204</v>
      </c>
      <c r="B84" s="48" t="s">
        <v>179</v>
      </c>
      <c r="C84" s="17">
        <v>44596</v>
      </c>
      <c r="D84" s="14" t="s">
        <v>68</v>
      </c>
      <c r="E84" s="14" t="s">
        <v>70</v>
      </c>
      <c r="F84" s="31">
        <v>11031</v>
      </c>
      <c r="G84" s="34"/>
      <c r="H84" s="34"/>
      <c r="I84" s="34"/>
      <c r="J84" s="47">
        <v>9348</v>
      </c>
      <c r="K84" s="34"/>
      <c r="L84" s="6">
        <f t="shared" ref="L84:L99" si="30">+(H84*$H$1/100)+(I84*$I$1/100)+(J84*$J$1/100)+(K84*$K$1/100)</f>
        <v>1682.64</v>
      </c>
      <c r="M84" s="6">
        <f t="shared" ref="M84:M99" si="31">+IF(VALUE(LEFT(D84,2))=33,L84/2,0)</f>
        <v>841.32</v>
      </c>
      <c r="N84" s="6">
        <f t="shared" ref="N84:N99" si="32">+M84</f>
        <v>841.32</v>
      </c>
      <c r="O84" s="6">
        <f t="shared" ref="O84:O99" si="33">+IF(VALUE(LEFT(D84,2))=33,0,L84)</f>
        <v>0</v>
      </c>
      <c r="P84" s="6">
        <f t="shared" ref="P84:P99" si="34">SUM(G84:K84)+M84+N84+O84</f>
        <v>11030.64</v>
      </c>
      <c r="Q84" s="7">
        <f t="shared" ref="Q84:Q99" si="35">P84-F84</f>
        <v>-0.36000000000058208</v>
      </c>
    </row>
    <row r="85" spans="1:17" x14ac:dyDescent="0.25">
      <c r="A85" s="16" t="s">
        <v>204</v>
      </c>
      <c r="B85" s="48" t="s">
        <v>180</v>
      </c>
      <c r="C85" s="17">
        <v>44595</v>
      </c>
      <c r="D85" s="14" t="s">
        <v>148</v>
      </c>
      <c r="E85" s="14" t="s">
        <v>151</v>
      </c>
      <c r="F85" s="31">
        <v>1829</v>
      </c>
      <c r="G85" s="34"/>
      <c r="H85" s="34"/>
      <c r="I85" s="34"/>
      <c r="J85" s="31">
        <v>1550</v>
      </c>
      <c r="K85" s="34"/>
      <c r="L85" s="6">
        <f t="shared" si="30"/>
        <v>279</v>
      </c>
      <c r="M85" s="6">
        <f t="shared" si="31"/>
        <v>139.5</v>
      </c>
      <c r="N85" s="6">
        <f t="shared" si="32"/>
        <v>139.5</v>
      </c>
      <c r="O85" s="6">
        <f t="shared" si="33"/>
        <v>0</v>
      </c>
      <c r="P85" s="6">
        <f t="shared" si="34"/>
        <v>1829</v>
      </c>
      <c r="Q85" s="7">
        <f t="shared" si="35"/>
        <v>0</v>
      </c>
    </row>
    <row r="86" spans="1:17" x14ac:dyDescent="0.25">
      <c r="A86" s="16" t="s">
        <v>204</v>
      </c>
      <c r="B86" s="48" t="s">
        <v>181</v>
      </c>
      <c r="C86" s="17">
        <v>44592</v>
      </c>
      <c r="D86" s="14" t="s">
        <v>182</v>
      </c>
      <c r="E86" s="14" t="s">
        <v>183</v>
      </c>
      <c r="F86" s="31">
        <v>2555</v>
      </c>
      <c r="G86" s="34"/>
      <c r="H86" s="34"/>
      <c r="I86" s="34"/>
      <c r="J86" s="31">
        <v>2162.9</v>
      </c>
      <c r="K86" s="34"/>
      <c r="L86" s="6">
        <f t="shared" si="30"/>
        <v>389.32200000000006</v>
      </c>
      <c r="M86" s="56">
        <f t="shared" si="31"/>
        <v>194.66100000000003</v>
      </c>
      <c r="N86" s="56">
        <f t="shared" si="32"/>
        <v>194.66100000000003</v>
      </c>
      <c r="O86" s="6">
        <f t="shared" si="33"/>
        <v>0</v>
      </c>
      <c r="P86" s="6">
        <f t="shared" si="34"/>
        <v>2552.2220000000002</v>
      </c>
      <c r="Q86" s="7">
        <f t="shared" si="35"/>
        <v>-2.7779999999997926</v>
      </c>
    </row>
    <row r="87" spans="1:17" x14ac:dyDescent="0.25">
      <c r="A87" s="16" t="s">
        <v>204</v>
      </c>
      <c r="B87" s="48" t="s">
        <v>184</v>
      </c>
      <c r="C87" s="17">
        <v>44596</v>
      </c>
      <c r="D87" s="14" t="s">
        <v>97</v>
      </c>
      <c r="E87" s="14" t="s">
        <v>87</v>
      </c>
      <c r="F87" s="31">
        <v>1971</v>
      </c>
      <c r="G87" s="34"/>
      <c r="H87" s="34"/>
      <c r="I87" s="31"/>
      <c r="J87" s="31">
        <v>1670</v>
      </c>
      <c r="K87" s="34"/>
      <c r="L87" s="6">
        <f t="shared" si="30"/>
        <v>300.60000000000002</v>
      </c>
      <c r="M87" s="6">
        <f t="shared" si="31"/>
        <v>150.30000000000001</v>
      </c>
      <c r="N87" s="6">
        <f t="shared" si="32"/>
        <v>150.30000000000001</v>
      </c>
      <c r="O87" s="6">
        <f t="shared" si="33"/>
        <v>0</v>
      </c>
      <c r="P87" s="6">
        <f t="shared" si="34"/>
        <v>1970.6</v>
      </c>
      <c r="Q87" s="7">
        <f t="shared" si="35"/>
        <v>-0.40000000000009095</v>
      </c>
    </row>
    <row r="88" spans="1:17" x14ac:dyDescent="0.25">
      <c r="A88" s="16" t="s">
        <v>204</v>
      </c>
      <c r="B88" s="48" t="s">
        <v>185</v>
      </c>
      <c r="C88" s="17">
        <v>44597</v>
      </c>
      <c r="D88" s="14" t="s">
        <v>98</v>
      </c>
      <c r="E88" s="14" t="s">
        <v>88</v>
      </c>
      <c r="F88" s="31">
        <v>10418</v>
      </c>
      <c r="G88" s="34"/>
      <c r="H88" s="34"/>
      <c r="I88" s="31"/>
      <c r="J88" s="31">
        <v>8828.75</v>
      </c>
      <c r="K88" s="34"/>
      <c r="L88" s="6">
        <f t="shared" si="30"/>
        <v>1589.175</v>
      </c>
      <c r="M88" s="56">
        <f t="shared" si="31"/>
        <v>794.58749999999998</v>
      </c>
      <c r="N88" s="56">
        <f t="shared" si="32"/>
        <v>794.58749999999998</v>
      </c>
      <c r="O88" s="6">
        <f t="shared" si="33"/>
        <v>0</v>
      </c>
      <c r="P88" s="6">
        <f t="shared" si="34"/>
        <v>10417.924999999999</v>
      </c>
      <c r="Q88" s="7">
        <f t="shared" si="35"/>
        <v>-7.5000000000727596E-2</v>
      </c>
    </row>
    <row r="89" spans="1:17" x14ac:dyDescent="0.25">
      <c r="A89" s="16" t="s">
        <v>204</v>
      </c>
      <c r="B89" s="48" t="s">
        <v>186</v>
      </c>
      <c r="C89" s="17">
        <v>44599</v>
      </c>
      <c r="D89" s="14" t="s">
        <v>187</v>
      </c>
      <c r="E89" s="14" t="s">
        <v>188</v>
      </c>
      <c r="F89" s="31">
        <v>130395</v>
      </c>
      <c r="G89" s="34"/>
      <c r="H89" s="34"/>
      <c r="I89" s="31">
        <v>116424</v>
      </c>
      <c r="J89" s="31"/>
      <c r="K89" s="34"/>
      <c r="L89" s="6">
        <f t="shared" si="30"/>
        <v>13970.88</v>
      </c>
      <c r="M89" s="6">
        <f t="shared" si="31"/>
        <v>6985.44</v>
      </c>
      <c r="N89" s="6">
        <f t="shared" si="32"/>
        <v>6985.44</v>
      </c>
      <c r="O89" s="6">
        <f t="shared" si="33"/>
        <v>0</v>
      </c>
      <c r="P89" s="6">
        <f t="shared" si="34"/>
        <v>130394.88</v>
      </c>
      <c r="Q89" s="7">
        <f t="shared" si="35"/>
        <v>-0.11999999999534339</v>
      </c>
    </row>
    <row r="90" spans="1:17" x14ac:dyDescent="0.25">
      <c r="A90" s="16" t="s">
        <v>204</v>
      </c>
      <c r="B90" s="48" t="s">
        <v>189</v>
      </c>
      <c r="C90" s="17">
        <v>44601</v>
      </c>
      <c r="D90" s="14" t="s">
        <v>63</v>
      </c>
      <c r="E90" s="14" t="s">
        <v>66</v>
      </c>
      <c r="F90" s="31">
        <v>7080</v>
      </c>
      <c r="G90" s="34"/>
      <c r="H90" s="34"/>
      <c r="I90" s="31"/>
      <c r="J90" s="31">
        <v>6000</v>
      </c>
      <c r="K90" s="34"/>
      <c r="L90" s="6">
        <f t="shared" si="30"/>
        <v>1080</v>
      </c>
      <c r="M90" s="6">
        <f t="shared" si="31"/>
        <v>540</v>
      </c>
      <c r="N90" s="6">
        <f t="shared" si="32"/>
        <v>540</v>
      </c>
      <c r="O90" s="6">
        <f t="shared" si="33"/>
        <v>0</v>
      </c>
      <c r="P90" s="6">
        <f t="shared" si="34"/>
        <v>7080</v>
      </c>
      <c r="Q90" s="7">
        <f t="shared" si="35"/>
        <v>0</v>
      </c>
    </row>
    <row r="91" spans="1:17" x14ac:dyDescent="0.25">
      <c r="A91" s="16" t="s">
        <v>204</v>
      </c>
      <c r="B91" s="48" t="s">
        <v>190</v>
      </c>
      <c r="C91" s="17">
        <v>44601</v>
      </c>
      <c r="D91" s="14" t="s">
        <v>147</v>
      </c>
      <c r="E91" s="14" t="s">
        <v>150</v>
      </c>
      <c r="F91" s="31">
        <v>2655</v>
      </c>
      <c r="G91" s="34"/>
      <c r="H91" s="34"/>
      <c r="I91" s="31"/>
      <c r="J91" s="31">
        <v>2250</v>
      </c>
      <c r="K91" s="34"/>
      <c r="L91" s="6">
        <f t="shared" si="30"/>
        <v>405</v>
      </c>
      <c r="M91" s="6">
        <f t="shared" si="31"/>
        <v>202.5</v>
      </c>
      <c r="N91" s="6">
        <f t="shared" si="32"/>
        <v>202.5</v>
      </c>
      <c r="O91" s="6">
        <f t="shared" si="33"/>
        <v>0</v>
      </c>
      <c r="P91" s="6">
        <f t="shared" si="34"/>
        <v>2655</v>
      </c>
      <c r="Q91" s="7">
        <f t="shared" si="35"/>
        <v>0</v>
      </c>
    </row>
    <row r="92" spans="1:17" x14ac:dyDescent="0.25">
      <c r="A92" s="16" t="s">
        <v>204</v>
      </c>
      <c r="B92" s="48" t="s">
        <v>191</v>
      </c>
      <c r="C92" s="17">
        <v>44607</v>
      </c>
      <c r="D92" s="14" t="s">
        <v>98</v>
      </c>
      <c r="E92" s="14" t="s">
        <v>88</v>
      </c>
      <c r="F92" s="31">
        <v>6702</v>
      </c>
      <c r="G92" s="34"/>
      <c r="H92" s="34"/>
      <c r="I92" s="31"/>
      <c r="J92" s="31">
        <v>5680</v>
      </c>
      <c r="K92" s="34"/>
      <c r="L92" s="6">
        <f t="shared" si="30"/>
        <v>1022.4</v>
      </c>
      <c r="M92" s="6">
        <f t="shared" si="31"/>
        <v>511.2</v>
      </c>
      <c r="N92" s="6">
        <f t="shared" si="32"/>
        <v>511.2</v>
      </c>
      <c r="O92" s="6">
        <f t="shared" si="33"/>
        <v>0</v>
      </c>
      <c r="P92" s="6">
        <f t="shared" si="34"/>
        <v>6702.4</v>
      </c>
      <c r="Q92" s="7">
        <f t="shared" si="35"/>
        <v>0.3999999999996362</v>
      </c>
    </row>
    <row r="93" spans="1:17" x14ac:dyDescent="0.25">
      <c r="A93" s="16" t="s">
        <v>204</v>
      </c>
      <c r="B93" s="48" t="s">
        <v>192</v>
      </c>
      <c r="C93" s="17">
        <v>44610</v>
      </c>
      <c r="D93" s="14" t="s">
        <v>40</v>
      </c>
      <c r="E93" s="14" t="s">
        <v>44</v>
      </c>
      <c r="F93" s="31">
        <v>4400</v>
      </c>
      <c r="G93" s="34"/>
      <c r="H93" s="34"/>
      <c r="I93" s="31"/>
      <c r="J93" s="31">
        <v>3729</v>
      </c>
      <c r="K93" s="34"/>
      <c r="L93" s="6">
        <f t="shared" si="30"/>
        <v>671.22</v>
      </c>
      <c r="M93" s="6">
        <f t="shared" si="31"/>
        <v>335.61</v>
      </c>
      <c r="N93" s="6">
        <f t="shared" si="32"/>
        <v>335.61</v>
      </c>
      <c r="O93" s="6">
        <f t="shared" si="33"/>
        <v>0</v>
      </c>
      <c r="P93" s="6">
        <f t="shared" si="34"/>
        <v>4400.22</v>
      </c>
      <c r="Q93" s="7">
        <f t="shared" si="35"/>
        <v>0.22000000000025466</v>
      </c>
    </row>
    <row r="94" spans="1:17" x14ac:dyDescent="0.25">
      <c r="A94" s="16" t="s">
        <v>204</v>
      </c>
      <c r="B94" s="48" t="s">
        <v>193</v>
      </c>
      <c r="C94" s="17">
        <v>44615</v>
      </c>
      <c r="D94" s="14" t="s">
        <v>111</v>
      </c>
      <c r="E94" s="14" t="s">
        <v>117</v>
      </c>
      <c r="F94" s="31">
        <v>22985</v>
      </c>
      <c r="G94" s="34"/>
      <c r="H94" s="34"/>
      <c r="I94" s="31"/>
      <c r="J94" s="31">
        <v>19479</v>
      </c>
      <c r="K94" s="34"/>
      <c r="L94" s="6">
        <f t="shared" si="30"/>
        <v>3506.22</v>
      </c>
      <c r="M94" s="6">
        <f t="shared" si="31"/>
        <v>1753.11</v>
      </c>
      <c r="N94" s="6">
        <f t="shared" si="32"/>
        <v>1753.11</v>
      </c>
      <c r="O94" s="6">
        <f t="shared" si="33"/>
        <v>0</v>
      </c>
      <c r="P94" s="6">
        <f t="shared" si="34"/>
        <v>22985.22</v>
      </c>
      <c r="Q94" s="7">
        <f t="shared" si="35"/>
        <v>0.22000000000116415</v>
      </c>
    </row>
    <row r="95" spans="1:17" x14ac:dyDescent="0.25">
      <c r="A95" s="16" t="s">
        <v>204</v>
      </c>
      <c r="B95" s="48" t="s">
        <v>194</v>
      </c>
      <c r="C95" s="17">
        <v>44616</v>
      </c>
      <c r="D95" s="14" t="s">
        <v>149</v>
      </c>
      <c r="E95" s="14" t="s">
        <v>152</v>
      </c>
      <c r="F95" s="31">
        <v>7758</v>
      </c>
      <c r="G95" s="34"/>
      <c r="H95" s="34"/>
      <c r="I95" s="31"/>
      <c r="J95" s="31">
        <v>6575</v>
      </c>
      <c r="K95" s="34"/>
      <c r="L95" s="6">
        <f t="shared" si="30"/>
        <v>1183.5</v>
      </c>
      <c r="M95" s="6">
        <f t="shared" si="31"/>
        <v>591.75</v>
      </c>
      <c r="N95" s="6">
        <f t="shared" si="32"/>
        <v>591.75</v>
      </c>
      <c r="O95" s="6">
        <f t="shared" si="33"/>
        <v>0</v>
      </c>
      <c r="P95" s="6">
        <f t="shared" si="34"/>
        <v>7758.5</v>
      </c>
      <c r="Q95" s="7">
        <f t="shared" si="35"/>
        <v>0.5</v>
      </c>
    </row>
    <row r="96" spans="1:17" x14ac:dyDescent="0.25">
      <c r="A96" s="16" t="s">
        <v>204</v>
      </c>
      <c r="B96" s="48" t="s">
        <v>195</v>
      </c>
      <c r="C96" s="17">
        <v>44613</v>
      </c>
      <c r="D96" s="14" t="s">
        <v>98</v>
      </c>
      <c r="E96" s="14" t="s">
        <v>88</v>
      </c>
      <c r="F96" s="31">
        <v>1431</v>
      </c>
      <c r="G96" s="34"/>
      <c r="H96" s="34"/>
      <c r="I96" s="31"/>
      <c r="J96" s="31">
        <v>1212.75</v>
      </c>
      <c r="K96" s="34"/>
      <c r="L96" s="6">
        <f t="shared" si="30"/>
        <v>218.29499999999999</v>
      </c>
      <c r="M96" s="56">
        <f t="shared" si="31"/>
        <v>109.14749999999999</v>
      </c>
      <c r="N96" s="56">
        <f t="shared" si="32"/>
        <v>109.14749999999999</v>
      </c>
      <c r="O96" s="6">
        <f t="shared" si="33"/>
        <v>0</v>
      </c>
      <c r="P96" s="6">
        <f t="shared" si="34"/>
        <v>1431.0450000000001</v>
      </c>
      <c r="Q96" s="7">
        <f t="shared" si="35"/>
        <v>4.500000000007276E-2</v>
      </c>
    </row>
    <row r="97" spans="1:17" x14ac:dyDescent="0.25">
      <c r="A97" s="16" t="s">
        <v>204</v>
      </c>
      <c r="B97" s="48" t="s">
        <v>196</v>
      </c>
      <c r="C97" s="17">
        <v>44620</v>
      </c>
      <c r="D97" s="14" t="s">
        <v>197</v>
      </c>
      <c r="E97" s="14" t="s">
        <v>198</v>
      </c>
      <c r="F97" s="31">
        <v>12272</v>
      </c>
      <c r="G97" s="34"/>
      <c r="H97" s="34"/>
      <c r="I97" s="31"/>
      <c r="J97" s="31">
        <v>10400</v>
      </c>
      <c r="K97" s="34"/>
      <c r="L97" s="6">
        <f t="shared" si="30"/>
        <v>1872</v>
      </c>
      <c r="M97" s="6">
        <f t="shared" si="31"/>
        <v>936</v>
      </c>
      <c r="N97" s="6">
        <f t="shared" si="32"/>
        <v>936</v>
      </c>
      <c r="O97" s="6">
        <f t="shared" si="33"/>
        <v>0</v>
      </c>
      <c r="P97" s="6">
        <f t="shared" si="34"/>
        <v>12272</v>
      </c>
      <c r="Q97" s="7">
        <f t="shared" si="35"/>
        <v>0</v>
      </c>
    </row>
    <row r="98" spans="1:17" x14ac:dyDescent="0.25">
      <c r="A98" s="16" t="s">
        <v>204</v>
      </c>
      <c r="B98" s="48" t="s">
        <v>199</v>
      </c>
      <c r="C98" s="17">
        <v>44620</v>
      </c>
      <c r="D98" s="14" t="s">
        <v>200</v>
      </c>
      <c r="E98" s="14" t="s">
        <v>201</v>
      </c>
      <c r="F98" s="31">
        <v>13393</v>
      </c>
      <c r="G98" s="34"/>
      <c r="H98" s="34"/>
      <c r="I98" s="31"/>
      <c r="J98" s="31">
        <v>11350</v>
      </c>
      <c r="K98" s="34"/>
      <c r="L98" s="6">
        <f t="shared" si="30"/>
        <v>2043</v>
      </c>
      <c r="M98" s="6">
        <f t="shared" si="31"/>
        <v>1021.5</v>
      </c>
      <c r="N98" s="6">
        <f t="shared" si="32"/>
        <v>1021.5</v>
      </c>
      <c r="O98" s="6">
        <f t="shared" si="33"/>
        <v>0</v>
      </c>
      <c r="P98" s="6">
        <f t="shared" si="34"/>
        <v>13393</v>
      </c>
      <c r="Q98" s="7">
        <f t="shared" si="35"/>
        <v>0</v>
      </c>
    </row>
    <row r="99" spans="1:17" x14ac:dyDescent="0.25">
      <c r="A99" s="16" t="s">
        <v>204</v>
      </c>
      <c r="B99" s="48" t="s">
        <v>202</v>
      </c>
      <c r="C99" s="17">
        <v>44620</v>
      </c>
      <c r="D99" s="14" t="s">
        <v>187</v>
      </c>
      <c r="E99" s="14" t="s">
        <v>188</v>
      </c>
      <c r="F99" s="31">
        <v>10564</v>
      </c>
      <c r="G99" s="34"/>
      <c r="H99" s="34"/>
      <c r="I99" s="31">
        <v>9432.5</v>
      </c>
      <c r="J99" s="31"/>
      <c r="K99" s="34"/>
      <c r="L99" s="6">
        <f t="shared" si="30"/>
        <v>1131.9000000000001</v>
      </c>
      <c r="M99" s="6">
        <f t="shared" si="31"/>
        <v>565.95000000000005</v>
      </c>
      <c r="N99" s="6">
        <f t="shared" si="32"/>
        <v>565.95000000000005</v>
      </c>
      <c r="O99" s="6">
        <f t="shared" si="33"/>
        <v>0</v>
      </c>
      <c r="P99" s="6">
        <f t="shared" si="34"/>
        <v>10564.400000000001</v>
      </c>
      <c r="Q99" s="7">
        <f t="shared" si="35"/>
        <v>0.40000000000145519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APR-22 SALES</vt:lpstr>
      <vt:lpstr>HSN</vt:lpstr>
      <vt:lpstr>APR-22 PURCHASE</vt:lpstr>
      <vt:lpstr>OVERALL SALES</vt:lpstr>
      <vt:lpstr>OVERALL PURCHASE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2022-05-04T07:27:43Z</dcterms:modified>
</cp:coreProperties>
</file>