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/>
  <xr:revisionPtr revIDLastSave="0" documentId="13_ncr:1_{319D3A31-BFA6-4536-85E0-0AFE97A53498}" xr6:coauthVersionLast="45" xr6:coauthVersionMax="45" xr10:uidLastSave="{00000000-0000-0000-0000-000000000000}"/>
  <bookViews>
    <workbookView xWindow="-120" yWindow="-120" windowWidth="20640" windowHeight="11310" tabRatio="699" activeTab="1" xr2:uid="{00000000-000D-0000-FFFF-FFFF00000000}"/>
  </bookViews>
  <sheets>
    <sheet name="DEC-21 SALES" sheetId="1" r:id="rId1"/>
    <sheet name="DEC-21 PURCHASE" sheetId="2" r:id="rId2"/>
    <sheet name="OVERALL SALES" sheetId="4" r:id="rId3"/>
    <sheet name="OVERALL PURCHASE" sheetId="3" r:id="rId4"/>
    <sheet name="Sheet2" sheetId="8" r:id="rId5"/>
    <sheet name="SALES" sheetId="5" state="hidden" r:id="rId6"/>
    <sheet name="purchase" sheetId="6" state="hidden" r:id="rId7"/>
    <sheet name="pur" sheetId="9" r:id="rId8"/>
  </sheets>
  <definedNames>
    <definedName name="_xlnm._FilterDatabase" localSheetId="1" hidden="1">'DEC-21 PURCHASE'!#REF!</definedName>
    <definedName name="_xlnm._FilterDatabase" localSheetId="0" hidden="1">'DEC-21 SALES'!$F$30:$Q$30</definedName>
    <definedName name="_xlnm._FilterDatabase" localSheetId="6" hidden="1">purchase!$A$2:$R$2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8" i="2" l="1"/>
  <c r="L18" i="2"/>
  <c r="M18" i="2" s="1"/>
  <c r="O17" i="2"/>
  <c r="L17" i="2"/>
  <c r="M17" i="2" s="1"/>
  <c r="O16" i="2"/>
  <c r="M16" i="2"/>
  <c r="L16" i="2"/>
  <c r="O15" i="2"/>
  <c r="L15" i="2"/>
  <c r="M15" i="2" s="1"/>
  <c r="O14" i="2"/>
  <c r="L14" i="2"/>
  <c r="M14" i="2" s="1"/>
  <c r="O13" i="2"/>
  <c r="L13" i="2"/>
  <c r="M13" i="2" s="1"/>
  <c r="O12" i="2"/>
  <c r="L12" i="2"/>
  <c r="M12" i="2" s="1"/>
  <c r="M11" i="2"/>
  <c r="L11" i="2"/>
  <c r="O11" i="2" s="1"/>
  <c r="O10" i="2"/>
  <c r="L10" i="2"/>
  <c r="M10" i="2" s="1"/>
  <c r="O9" i="2"/>
  <c r="L9" i="2"/>
  <c r="M9" i="2" s="1"/>
  <c r="O8" i="2"/>
  <c r="L8" i="2"/>
  <c r="M8" i="2" s="1"/>
  <c r="O7" i="2"/>
  <c r="L7" i="2"/>
  <c r="M7" i="2" s="1"/>
  <c r="O6" i="2"/>
  <c r="M6" i="2"/>
  <c r="L6" i="2"/>
  <c r="O5" i="2"/>
  <c r="L5" i="2"/>
  <c r="M5" i="2" s="1"/>
  <c r="O4" i="2"/>
  <c r="L4" i="2"/>
  <c r="M4" i="2" s="1"/>
  <c r="N4" i="2" l="1"/>
  <c r="P4" i="2" s="1"/>
  <c r="Q4" i="2" s="1"/>
  <c r="N5" i="2"/>
  <c r="P5" i="2" s="1"/>
  <c r="Q5" i="2" s="1"/>
  <c r="N6" i="2"/>
  <c r="P6" i="2" s="1"/>
  <c r="Q6" i="2" s="1"/>
  <c r="N7" i="2"/>
  <c r="P7" i="2" s="1"/>
  <c r="Q7" i="2" s="1"/>
  <c r="N8" i="2"/>
  <c r="P8" i="2" s="1"/>
  <c r="Q8" i="2" s="1"/>
  <c r="N9" i="2"/>
  <c r="P9" i="2" s="1"/>
  <c r="Q9" i="2" s="1"/>
  <c r="N10" i="2"/>
  <c r="P10" i="2" s="1"/>
  <c r="Q10" i="2" s="1"/>
  <c r="N11" i="2"/>
  <c r="P11" i="2" s="1"/>
  <c r="Q11" i="2" s="1"/>
  <c r="N12" i="2"/>
  <c r="P12" i="2" s="1"/>
  <c r="Q12" i="2" s="1"/>
  <c r="N13" i="2"/>
  <c r="P13" i="2" s="1"/>
  <c r="Q13" i="2" s="1"/>
  <c r="N14" i="2"/>
  <c r="P14" i="2" s="1"/>
  <c r="Q14" i="2" s="1"/>
  <c r="N15" i="2"/>
  <c r="P15" i="2" s="1"/>
  <c r="Q15" i="2" s="1"/>
  <c r="N16" i="2"/>
  <c r="P16" i="2" s="1"/>
  <c r="Q16" i="2" s="1"/>
  <c r="N17" i="2"/>
  <c r="P17" i="2" s="1"/>
  <c r="Q17" i="2" s="1"/>
  <c r="N18" i="2"/>
  <c r="P18" i="2" s="1"/>
  <c r="Q18" i="2" s="1"/>
  <c r="K30" i="1"/>
  <c r="J30" i="1"/>
  <c r="I30" i="1"/>
  <c r="H30" i="1"/>
  <c r="G30" i="1"/>
  <c r="F30" i="1"/>
  <c r="L28" i="1"/>
  <c r="O28" i="1" s="1"/>
  <c r="M28" i="1"/>
  <c r="N28" i="1" s="1"/>
  <c r="P28" i="1" l="1"/>
  <c r="Q28" i="1" s="1"/>
  <c r="L27" i="1"/>
  <c r="M27" i="1"/>
  <c r="N27" i="1" s="1"/>
  <c r="O27" i="1"/>
  <c r="P27" i="1" l="1"/>
  <c r="Q27" i="1" s="1"/>
  <c r="L26" i="1"/>
  <c r="M26" i="1" s="1"/>
  <c r="O26" i="1"/>
  <c r="N26" i="1" l="1"/>
  <c r="P26" i="1" s="1"/>
  <c r="Q26" i="1" s="1"/>
  <c r="L21" i="1" l="1"/>
  <c r="O21" i="1" s="1"/>
  <c r="M21" i="1"/>
  <c r="N21" i="1" s="1"/>
  <c r="L22" i="1"/>
  <c r="M22" i="1" s="1"/>
  <c r="N22" i="1" s="1"/>
  <c r="O22" i="1"/>
  <c r="L23" i="1"/>
  <c r="M23" i="1" s="1"/>
  <c r="O23" i="1"/>
  <c r="L24" i="1"/>
  <c r="M24" i="1" s="1"/>
  <c r="N24" i="1" s="1"/>
  <c r="O24" i="1"/>
  <c r="L25" i="1"/>
  <c r="M25" i="1" s="1"/>
  <c r="N25" i="1" s="1"/>
  <c r="O25" i="1"/>
  <c r="P25" i="1" l="1"/>
  <c r="Q25" i="1" s="1"/>
  <c r="N23" i="1"/>
  <c r="P23" i="1" s="1"/>
  <c r="Q23" i="1" s="1"/>
  <c r="P21" i="1"/>
  <c r="Q21" i="1" s="1"/>
  <c r="P24" i="1"/>
  <c r="Q24" i="1" s="1"/>
  <c r="P22" i="1"/>
  <c r="Q22" i="1" s="1"/>
  <c r="M20" i="1" l="1"/>
  <c r="N20" i="1" s="1"/>
  <c r="L20" i="1"/>
  <c r="O20" i="1" s="1"/>
  <c r="M19" i="1"/>
  <c r="N19" i="1" s="1"/>
  <c r="L19" i="1"/>
  <c r="O19" i="1" s="1"/>
  <c r="M18" i="1"/>
  <c r="N18" i="1" s="1"/>
  <c r="L18" i="1"/>
  <c r="O18" i="1" s="1"/>
  <c r="M17" i="1"/>
  <c r="N17" i="1" s="1"/>
  <c r="L17" i="1"/>
  <c r="O17" i="1" s="1"/>
  <c r="O16" i="1"/>
  <c r="L16" i="1"/>
  <c r="M16" i="1" s="1"/>
  <c r="M15" i="1"/>
  <c r="L15" i="1"/>
  <c r="O15" i="1" s="1"/>
  <c r="M14" i="1"/>
  <c r="L14" i="1"/>
  <c r="O14" i="1" s="1"/>
  <c r="M13" i="1"/>
  <c r="L13" i="1"/>
  <c r="O13" i="1" s="1"/>
  <c r="M12" i="1"/>
  <c r="N12" i="1" s="1"/>
  <c r="L12" i="1"/>
  <c r="O12" i="1" s="1"/>
  <c r="O11" i="1"/>
  <c r="L11" i="1"/>
  <c r="M11" i="1" s="1"/>
  <c r="N11" i="1" s="1"/>
  <c r="M10" i="1"/>
  <c r="L10" i="1"/>
  <c r="O10" i="1" s="1"/>
  <c r="M9" i="1"/>
  <c r="N9" i="1" s="1"/>
  <c r="L9" i="1"/>
  <c r="O9" i="1" s="1"/>
  <c r="O8" i="1"/>
  <c r="L8" i="1"/>
  <c r="M8" i="1" s="1"/>
  <c r="M7" i="1"/>
  <c r="N7" i="1" s="1"/>
  <c r="L7" i="1"/>
  <c r="O7" i="1" s="1"/>
  <c r="O6" i="1"/>
  <c r="L6" i="1"/>
  <c r="M6" i="1" s="1"/>
  <c r="O5" i="1"/>
  <c r="L5" i="1"/>
  <c r="M5" i="1" s="1"/>
  <c r="N5" i="1" s="1"/>
  <c r="O4" i="1"/>
  <c r="L4" i="1"/>
  <c r="M4" i="1" s="1"/>
  <c r="P9" i="1" l="1"/>
  <c r="Q9" i="1" s="1"/>
  <c r="P19" i="1"/>
  <c r="Q19" i="1" s="1"/>
  <c r="P17" i="1"/>
  <c r="Q17" i="1" s="1"/>
  <c r="N13" i="1"/>
  <c r="P13" i="1" s="1"/>
  <c r="Q13" i="1" s="1"/>
  <c r="P11" i="1"/>
  <c r="Q11" i="1" s="1"/>
  <c r="N14" i="1"/>
  <c r="P14" i="1" s="1"/>
  <c r="Q14" i="1" s="1"/>
  <c r="N15" i="1"/>
  <c r="P15" i="1" s="1"/>
  <c r="Q15" i="1" s="1"/>
  <c r="P5" i="1"/>
  <c r="Q5" i="1" s="1"/>
  <c r="N16" i="1"/>
  <c r="P16" i="1" s="1"/>
  <c r="Q16" i="1" s="1"/>
  <c r="P18" i="1"/>
  <c r="Q18" i="1" s="1"/>
  <c r="N10" i="1"/>
  <c r="P10" i="1" s="1"/>
  <c r="Q10" i="1" s="1"/>
  <c r="P12" i="1"/>
  <c r="Q12" i="1" s="1"/>
  <c r="P20" i="1"/>
  <c r="Q20" i="1" s="1"/>
  <c r="N8" i="1"/>
  <c r="P8" i="1" s="1"/>
  <c r="Q8" i="1" s="1"/>
  <c r="P7" i="1"/>
  <c r="Q7" i="1" s="1"/>
  <c r="N4" i="1"/>
  <c r="P4" i="1" s="1"/>
  <c r="Q4" i="1" s="1"/>
  <c r="N6" i="1"/>
  <c r="P6" i="1" s="1"/>
  <c r="Q6" i="1" s="1"/>
  <c r="O234" i="4" l="1"/>
  <c r="L234" i="4"/>
  <c r="M234" i="4" s="1"/>
  <c r="O233" i="4"/>
  <c r="L233" i="4"/>
  <c r="M233" i="4" s="1"/>
  <c r="N234" i="4" l="1"/>
  <c r="P234" i="4" s="1"/>
  <c r="Q234" i="4" s="1"/>
  <c r="N233" i="4"/>
  <c r="P233" i="4"/>
  <c r="Q233" i="4" s="1"/>
  <c r="L3" i="1"/>
  <c r="O3" i="1"/>
  <c r="O30" i="1" s="1"/>
  <c r="O36" i="1" s="1"/>
  <c r="I39" i="1"/>
  <c r="M3" i="1" l="1"/>
  <c r="M30" i="1" s="1"/>
  <c r="M36" i="1" s="1"/>
  <c r="L30" i="1"/>
  <c r="N3" i="1"/>
  <c r="O72" i="3"/>
  <c r="L72" i="3"/>
  <c r="M72" i="3" s="1"/>
  <c r="O71" i="3"/>
  <c r="L71" i="3"/>
  <c r="M71" i="3" s="1"/>
  <c r="P3" i="1" l="1"/>
  <c r="N30" i="1"/>
  <c r="N36" i="1" s="1"/>
  <c r="N71" i="3"/>
  <c r="P71" i="3" s="1"/>
  <c r="Q71" i="3" s="1"/>
  <c r="N72" i="3"/>
  <c r="P72" i="3" s="1"/>
  <c r="Q72" i="3" s="1"/>
  <c r="O70" i="3"/>
  <c r="L70" i="3"/>
  <c r="M70" i="3" s="1"/>
  <c r="O69" i="3"/>
  <c r="L69" i="3"/>
  <c r="M69" i="3" s="1"/>
  <c r="O68" i="3"/>
  <c r="L68" i="3"/>
  <c r="M68" i="3" s="1"/>
  <c r="O67" i="3"/>
  <c r="L67" i="3"/>
  <c r="M67" i="3" s="1"/>
  <c r="O66" i="3"/>
  <c r="L66" i="3"/>
  <c r="M66" i="3" s="1"/>
  <c r="O65" i="3"/>
  <c r="L65" i="3"/>
  <c r="M65" i="3" s="1"/>
  <c r="O64" i="3"/>
  <c r="L64" i="3"/>
  <c r="M64" i="3" s="1"/>
  <c r="O63" i="3"/>
  <c r="L63" i="3"/>
  <c r="M63" i="3" s="1"/>
  <c r="O62" i="3"/>
  <c r="L62" i="3"/>
  <c r="M62" i="3" s="1"/>
  <c r="O61" i="3"/>
  <c r="L61" i="3"/>
  <c r="M61" i="3" s="1"/>
  <c r="O60" i="3"/>
  <c r="L60" i="3"/>
  <c r="M60" i="3" s="1"/>
  <c r="O232" i="4"/>
  <c r="M232" i="4"/>
  <c r="L232" i="4"/>
  <c r="O231" i="4"/>
  <c r="L231" i="4"/>
  <c r="M231" i="4" s="1"/>
  <c r="O230" i="4"/>
  <c r="M230" i="4"/>
  <c r="L230" i="4"/>
  <c r="N229" i="4"/>
  <c r="M229" i="4"/>
  <c r="L229" i="4"/>
  <c r="O229" i="4" s="1"/>
  <c r="O228" i="4"/>
  <c r="L228" i="4"/>
  <c r="M228" i="4" s="1"/>
  <c r="O227" i="4"/>
  <c r="L227" i="4"/>
  <c r="M227" i="4" s="1"/>
  <c r="O226" i="4"/>
  <c r="L226" i="4"/>
  <c r="M226" i="4" s="1"/>
  <c r="O225" i="4"/>
  <c r="L225" i="4"/>
  <c r="M225" i="4" s="1"/>
  <c r="O224" i="4"/>
  <c r="L224" i="4"/>
  <c r="M224" i="4" s="1"/>
  <c r="O223" i="4"/>
  <c r="L223" i="4"/>
  <c r="M223" i="4" s="1"/>
  <c r="O222" i="4"/>
  <c r="L222" i="4"/>
  <c r="M222" i="4" s="1"/>
  <c r="O221" i="4"/>
  <c r="L221" i="4"/>
  <c r="M221" i="4" s="1"/>
  <c r="O220" i="4"/>
  <c r="L220" i="4"/>
  <c r="M220" i="4" s="1"/>
  <c r="O219" i="4"/>
  <c r="L219" i="4"/>
  <c r="M219" i="4" s="1"/>
  <c r="O218" i="4"/>
  <c r="L218" i="4"/>
  <c r="M218" i="4" s="1"/>
  <c r="O217" i="4"/>
  <c r="L217" i="4"/>
  <c r="M217" i="4" s="1"/>
  <c r="Q3" i="1" l="1"/>
  <c r="Q30" i="1" s="1"/>
  <c r="P30" i="1"/>
  <c r="N60" i="3"/>
  <c r="P60" i="3" s="1"/>
  <c r="Q60" i="3" s="1"/>
  <c r="N61" i="3"/>
  <c r="P61" i="3" s="1"/>
  <c r="Q61" i="3" s="1"/>
  <c r="N62" i="3"/>
  <c r="P62" i="3" s="1"/>
  <c r="Q62" i="3" s="1"/>
  <c r="N63" i="3"/>
  <c r="P63" i="3" s="1"/>
  <c r="Q63" i="3" s="1"/>
  <c r="N64" i="3"/>
  <c r="P64" i="3" s="1"/>
  <c r="Q64" i="3" s="1"/>
  <c r="N65" i="3"/>
  <c r="P65" i="3" s="1"/>
  <c r="Q65" i="3" s="1"/>
  <c r="N66" i="3"/>
  <c r="P66" i="3" s="1"/>
  <c r="Q66" i="3" s="1"/>
  <c r="N67" i="3"/>
  <c r="P67" i="3" s="1"/>
  <c r="Q67" i="3" s="1"/>
  <c r="N68" i="3"/>
  <c r="P68" i="3" s="1"/>
  <c r="Q68" i="3" s="1"/>
  <c r="N69" i="3"/>
  <c r="P69" i="3" s="1"/>
  <c r="Q69" i="3" s="1"/>
  <c r="N70" i="3"/>
  <c r="P70" i="3" s="1"/>
  <c r="Q70" i="3" s="1"/>
  <c r="N230" i="4"/>
  <c r="P230" i="4" s="1"/>
  <c r="Q230" i="4" s="1"/>
  <c r="N231" i="4"/>
  <c r="P231" i="4" s="1"/>
  <c r="Q231" i="4" s="1"/>
  <c r="N232" i="4"/>
  <c r="P232" i="4" s="1"/>
  <c r="Q232" i="4" s="1"/>
  <c r="N217" i="4"/>
  <c r="P217" i="4" s="1"/>
  <c r="Q217" i="4" s="1"/>
  <c r="N218" i="4"/>
  <c r="P218" i="4" s="1"/>
  <c r="Q218" i="4" s="1"/>
  <c r="N219" i="4"/>
  <c r="P219" i="4" s="1"/>
  <c r="Q219" i="4" s="1"/>
  <c r="N220" i="4"/>
  <c r="P220" i="4" s="1"/>
  <c r="Q220" i="4" s="1"/>
  <c r="N221" i="4"/>
  <c r="P221" i="4" s="1"/>
  <c r="Q221" i="4" s="1"/>
  <c r="N222" i="4"/>
  <c r="P222" i="4" s="1"/>
  <c r="Q222" i="4" s="1"/>
  <c r="N223" i="4"/>
  <c r="P223" i="4" s="1"/>
  <c r="Q223" i="4" s="1"/>
  <c r="N224" i="4"/>
  <c r="P224" i="4" s="1"/>
  <c r="Q224" i="4" s="1"/>
  <c r="N225" i="4"/>
  <c r="P225" i="4" s="1"/>
  <c r="Q225" i="4" s="1"/>
  <c r="N226" i="4"/>
  <c r="P226" i="4" s="1"/>
  <c r="Q226" i="4" s="1"/>
  <c r="N227" i="4"/>
  <c r="P227" i="4" s="1"/>
  <c r="Q227" i="4" s="1"/>
  <c r="N228" i="4"/>
  <c r="P228" i="4" s="1"/>
  <c r="Q228" i="4" s="1"/>
  <c r="P229" i="4"/>
  <c r="Q229" i="4" s="1"/>
  <c r="O215" i="4" l="1"/>
  <c r="L215" i="4"/>
  <c r="M215" i="4" s="1"/>
  <c r="O214" i="4"/>
  <c r="L214" i="4"/>
  <c r="M214" i="4" s="1"/>
  <c r="O213" i="4"/>
  <c r="L213" i="4"/>
  <c r="M213" i="4" s="1"/>
  <c r="O212" i="4"/>
  <c r="L212" i="4"/>
  <c r="M212" i="4" s="1"/>
  <c r="O211" i="4"/>
  <c r="L211" i="4"/>
  <c r="M211" i="4" s="1"/>
  <c r="O210" i="4"/>
  <c r="L210" i="4"/>
  <c r="M210" i="4" s="1"/>
  <c r="O209" i="4"/>
  <c r="L209" i="4"/>
  <c r="M209" i="4" s="1"/>
  <c r="M208" i="4"/>
  <c r="N208" i="4" s="1"/>
  <c r="L208" i="4"/>
  <c r="O208" i="4" s="1"/>
  <c r="N207" i="4"/>
  <c r="M207" i="4"/>
  <c r="L207" i="4"/>
  <c r="O207" i="4" s="1"/>
  <c r="M206" i="4"/>
  <c r="N206" i="4" s="1"/>
  <c r="L206" i="4"/>
  <c r="O206" i="4" s="1"/>
  <c r="N205" i="4"/>
  <c r="M205" i="4"/>
  <c r="L205" i="4"/>
  <c r="O205" i="4" s="1"/>
  <c r="M204" i="4"/>
  <c r="N204" i="4" s="1"/>
  <c r="L204" i="4"/>
  <c r="O204" i="4" s="1"/>
  <c r="N203" i="4"/>
  <c r="M203" i="4"/>
  <c r="L203" i="4"/>
  <c r="O203" i="4" s="1"/>
  <c r="M202" i="4"/>
  <c r="N202" i="4" s="1"/>
  <c r="L202" i="4"/>
  <c r="O202" i="4" s="1"/>
  <c r="N201" i="4"/>
  <c r="M201" i="4"/>
  <c r="L201" i="4"/>
  <c r="O201" i="4" s="1"/>
  <c r="P201" i="4" l="1"/>
  <c r="Q201" i="4" s="1"/>
  <c r="P203" i="4"/>
  <c r="Q203" i="4" s="1"/>
  <c r="P205" i="4"/>
  <c r="Q205" i="4" s="1"/>
  <c r="P207" i="4"/>
  <c r="Q207" i="4" s="1"/>
  <c r="N209" i="4"/>
  <c r="P209" i="4" s="1"/>
  <c r="Q209" i="4" s="1"/>
  <c r="N210" i="4"/>
  <c r="P210" i="4" s="1"/>
  <c r="Q210" i="4" s="1"/>
  <c r="N211" i="4"/>
  <c r="P211" i="4" s="1"/>
  <c r="Q211" i="4" s="1"/>
  <c r="N212" i="4"/>
  <c r="P212" i="4" s="1"/>
  <c r="Q212" i="4" s="1"/>
  <c r="N213" i="4"/>
  <c r="P213" i="4" s="1"/>
  <c r="Q213" i="4" s="1"/>
  <c r="N214" i="4"/>
  <c r="P214" i="4" s="1"/>
  <c r="Q214" i="4" s="1"/>
  <c r="N215" i="4"/>
  <c r="P215" i="4" s="1"/>
  <c r="Q215" i="4" s="1"/>
  <c r="P202" i="4"/>
  <c r="Q202" i="4" s="1"/>
  <c r="P204" i="4"/>
  <c r="Q204" i="4" s="1"/>
  <c r="P206" i="4"/>
  <c r="Q206" i="4" s="1"/>
  <c r="P208" i="4"/>
  <c r="Q208" i="4" s="1"/>
  <c r="O200" i="4" l="1"/>
  <c r="L200" i="4"/>
  <c r="M200" i="4" s="1"/>
  <c r="M199" i="4"/>
  <c r="N199" i="4" s="1"/>
  <c r="L199" i="4"/>
  <c r="O199" i="4" s="1"/>
  <c r="O198" i="4"/>
  <c r="L198" i="4"/>
  <c r="M198" i="4" s="1"/>
  <c r="O197" i="4"/>
  <c r="L197" i="4"/>
  <c r="M197" i="4" s="1"/>
  <c r="O196" i="4"/>
  <c r="L196" i="4"/>
  <c r="M196" i="4" s="1"/>
  <c r="O195" i="4"/>
  <c r="L195" i="4"/>
  <c r="M195" i="4" s="1"/>
  <c r="O194" i="4"/>
  <c r="L194" i="4"/>
  <c r="M194" i="4" s="1"/>
  <c r="O193" i="4"/>
  <c r="L193" i="4"/>
  <c r="M193" i="4" s="1"/>
  <c r="O192" i="4"/>
  <c r="L192" i="4"/>
  <c r="M192" i="4" s="1"/>
  <c r="N200" i="4" l="1"/>
  <c r="P200" i="4" s="1"/>
  <c r="Q200" i="4" s="1"/>
  <c r="N192" i="4"/>
  <c r="P192" i="4" s="1"/>
  <c r="Q192" i="4" s="1"/>
  <c r="N193" i="4"/>
  <c r="P193" i="4" s="1"/>
  <c r="Q193" i="4" s="1"/>
  <c r="N194" i="4"/>
  <c r="P194" i="4" s="1"/>
  <c r="Q194" i="4" s="1"/>
  <c r="N195" i="4"/>
  <c r="P195" i="4" s="1"/>
  <c r="Q195" i="4" s="1"/>
  <c r="N196" i="4"/>
  <c r="P196" i="4" s="1"/>
  <c r="Q196" i="4" s="1"/>
  <c r="N197" i="4"/>
  <c r="P197" i="4" s="1"/>
  <c r="Q197" i="4" s="1"/>
  <c r="N198" i="4"/>
  <c r="P198" i="4" s="1"/>
  <c r="Q198" i="4" s="1"/>
  <c r="P199" i="4"/>
  <c r="Q199" i="4" s="1"/>
  <c r="M191" i="4" l="1"/>
  <c r="N191" i="4" s="1"/>
  <c r="L191" i="4"/>
  <c r="O191" i="4" s="1"/>
  <c r="O190" i="4"/>
  <c r="L190" i="4"/>
  <c r="M190" i="4" s="1"/>
  <c r="O189" i="4"/>
  <c r="L189" i="4"/>
  <c r="M189" i="4" s="1"/>
  <c r="O188" i="4"/>
  <c r="L188" i="4"/>
  <c r="M188" i="4" s="1"/>
  <c r="M187" i="4"/>
  <c r="N187" i="4" s="1"/>
  <c r="L187" i="4"/>
  <c r="O187" i="4" s="1"/>
  <c r="N186" i="4"/>
  <c r="M186" i="4"/>
  <c r="L186" i="4"/>
  <c r="O186" i="4" s="1"/>
  <c r="P187" i="4" l="1"/>
  <c r="Q187" i="4" s="1"/>
  <c r="P186" i="4"/>
  <c r="Q186" i="4" s="1"/>
  <c r="N188" i="4"/>
  <c r="P188" i="4" s="1"/>
  <c r="Q188" i="4" s="1"/>
  <c r="N189" i="4"/>
  <c r="P189" i="4" s="1"/>
  <c r="Q189" i="4" s="1"/>
  <c r="N190" i="4"/>
  <c r="P190" i="4" s="1"/>
  <c r="Q190" i="4" s="1"/>
  <c r="P191" i="4"/>
  <c r="Q191" i="4" s="1"/>
  <c r="T30" i="1" l="1"/>
  <c r="O39" i="1" l="1"/>
  <c r="N39" i="1"/>
  <c r="M39" i="1"/>
  <c r="P39" i="1" l="1"/>
  <c r="L39" i="1" s="1"/>
  <c r="K20" i="2"/>
  <c r="J20" i="2"/>
  <c r="I20" i="2"/>
  <c r="H20" i="2"/>
  <c r="G20" i="2"/>
  <c r="F20" i="2"/>
  <c r="O3" i="2"/>
  <c r="O20" i="2" s="1"/>
  <c r="L3" i="2"/>
  <c r="M3" i="2" s="1"/>
  <c r="N3" i="2" s="1"/>
  <c r="P3" i="2" l="1"/>
  <c r="Q3" i="2" s="1"/>
  <c r="M20" i="2"/>
  <c r="L20" i="2"/>
  <c r="N20" i="2"/>
  <c r="O59" i="3"/>
  <c r="L59" i="3"/>
  <c r="M59" i="3" s="1"/>
  <c r="O58" i="3"/>
  <c r="L58" i="3"/>
  <c r="M58" i="3" s="1"/>
  <c r="N58" i="3" s="1"/>
  <c r="O57" i="3"/>
  <c r="M57" i="3"/>
  <c r="L57" i="3"/>
  <c r="O56" i="3"/>
  <c r="L56" i="3"/>
  <c r="M56" i="3" s="1"/>
  <c r="N56" i="3" s="1"/>
  <c r="O55" i="3"/>
  <c r="L55" i="3"/>
  <c r="M55" i="3" s="1"/>
  <c r="O54" i="3"/>
  <c r="L54" i="3"/>
  <c r="M54" i="3" s="1"/>
  <c r="N54" i="3" s="1"/>
  <c r="O53" i="3"/>
  <c r="M53" i="3"/>
  <c r="L53" i="3"/>
  <c r="O52" i="3"/>
  <c r="L52" i="3"/>
  <c r="M52" i="3" s="1"/>
  <c r="N52" i="3" s="1"/>
  <c r="O51" i="3"/>
  <c r="L51" i="3"/>
  <c r="M51" i="3" s="1"/>
  <c r="O50" i="3"/>
  <c r="L50" i="3"/>
  <c r="M50" i="3" s="1"/>
  <c r="N50" i="3" s="1"/>
  <c r="O49" i="3"/>
  <c r="M49" i="3"/>
  <c r="L49" i="3"/>
  <c r="O48" i="3"/>
  <c r="L48" i="3"/>
  <c r="M48" i="3" s="1"/>
  <c r="N48" i="3" s="1"/>
  <c r="Q20" i="2" l="1"/>
  <c r="P20" i="2"/>
  <c r="P48" i="3"/>
  <c r="Q48" i="3" s="1"/>
  <c r="N49" i="3"/>
  <c r="P49" i="3" s="1"/>
  <c r="Q49" i="3" s="1"/>
  <c r="P50" i="3"/>
  <c r="Q50" i="3" s="1"/>
  <c r="N51" i="3"/>
  <c r="P51" i="3" s="1"/>
  <c r="Q51" i="3" s="1"/>
  <c r="P52" i="3"/>
  <c r="Q52" i="3" s="1"/>
  <c r="N53" i="3"/>
  <c r="P53" i="3" s="1"/>
  <c r="Q53" i="3" s="1"/>
  <c r="P54" i="3"/>
  <c r="Q54" i="3" s="1"/>
  <c r="N55" i="3"/>
  <c r="P55" i="3" s="1"/>
  <c r="Q55" i="3" s="1"/>
  <c r="P56" i="3"/>
  <c r="Q56" i="3" s="1"/>
  <c r="N57" i="3"/>
  <c r="P57" i="3" s="1"/>
  <c r="Q57" i="3" s="1"/>
  <c r="P58" i="3"/>
  <c r="Q58" i="3" s="1"/>
  <c r="N59" i="3"/>
  <c r="P59" i="3" s="1"/>
  <c r="Q59" i="3" s="1"/>
  <c r="M42" i="3" l="1"/>
  <c r="L42" i="3"/>
  <c r="O42" i="3" s="1"/>
  <c r="O41" i="3"/>
  <c r="L41" i="3"/>
  <c r="M41" i="3" s="1"/>
  <c r="N42" i="3" l="1"/>
  <c r="P42" i="3" s="1"/>
  <c r="Q42" i="3" s="1"/>
  <c r="N41" i="3"/>
  <c r="P41" i="3" s="1"/>
  <c r="Q41" i="3" s="1"/>
  <c r="O40" i="3" l="1"/>
  <c r="L40" i="3"/>
  <c r="M40" i="3" s="1"/>
  <c r="O39" i="3"/>
  <c r="L39" i="3"/>
  <c r="M39" i="3" s="1"/>
  <c r="N39" i="3" s="1"/>
  <c r="M38" i="3"/>
  <c r="L38" i="3"/>
  <c r="O38" i="3" s="1"/>
  <c r="M37" i="3"/>
  <c r="N37" i="3" s="1"/>
  <c r="L37" i="3"/>
  <c r="O37" i="3" s="1"/>
  <c r="O36" i="3"/>
  <c r="L36" i="3"/>
  <c r="M36" i="3" s="1"/>
  <c r="O35" i="3"/>
  <c r="L35" i="3"/>
  <c r="M35" i="3" s="1"/>
  <c r="N35" i="3" s="1"/>
  <c r="O34" i="3"/>
  <c r="L34" i="3"/>
  <c r="M34" i="3" s="1"/>
  <c r="O33" i="3"/>
  <c r="L33" i="3"/>
  <c r="M33" i="3" s="1"/>
  <c r="N33" i="3" s="1"/>
  <c r="O32" i="3"/>
  <c r="L32" i="3"/>
  <c r="M32" i="3" s="1"/>
  <c r="O31" i="3"/>
  <c r="L31" i="3"/>
  <c r="M31" i="3" s="1"/>
  <c r="N31" i="3" s="1"/>
  <c r="O30" i="3"/>
  <c r="L30" i="3"/>
  <c r="M30" i="3" s="1"/>
  <c r="O29" i="3"/>
  <c r="L29" i="3"/>
  <c r="M29" i="3" s="1"/>
  <c r="N29" i="3" s="1"/>
  <c r="O28" i="3"/>
  <c r="L28" i="3"/>
  <c r="M28" i="3" s="1"/>
  <c r="O27" i="3"/>
  <c r="L27" i="3"/>
  <c r="M27" i="3" s="1"/>
  <c r="N27" i="3" s="1"/>
  <c r="O26" i="3"/>
  <c r="L26" i="3"/>
  <c r="M26" i="3" s="1"/>
  <c r="O25" i="3"/>
  <c r="L25" i="3"/>
  <c r="M25" i="3" s="1"/>
  <c r="N25" i="3" s="1"/>
  <c r="O24" i="3"/>
  <c r="L24" i="3"/>
  <c r="M24" i="3" s="1"/>
  <c r="O23" i="3"/>
  <c r="L23" i="3"/>
  <c r="M23" i="3" s="1"/>
  <c r="N23" i="3" s="1"/>
  <c r="O148" i="9"/>
  <c r="L148" i="9"/>
  <c r="M148" i="9" s="1"/>
  <c r="O147" i="9"/>
  <c r="L147" i="9"/>
  <c r="M147" i="9" s="1"/>
  <c r="N147" i="9" s="1"/>
  <c r="O146" i="9"/>
  <c r="L146" i="9"/>
  <c r="M146" i="9" s="1"/>
  <c r="O145" i="9"/>
  <c r="L145" i="9"/>
  <c r="M145" i="9" s="1"/>
  <c r="N145" i="9" s="1"/>
  <c r="O144" i="9"/>
  <c r="L144" i="9"/>
  <c r="M144" i="9" s="1"/>
  <c r="O143" i="9"/>
  <c r="L143" i="9"/>
  <c r="M143" i="9" s="1"/>
  <c r="N143" i="9" s="1"/>
  <c r="O142" i="9"/>
  <c r="L142" i="9"/>
  <c r="M142" i="9" s="1"/>
  <c r="O141" i="9"/>
  <c r="L141" i="9"/>
  <c r="M141" i="9" s="1"/>
  <c r="N141" i="9" s="1"/>
  <c r="O140" i="9"/>
  <c r="L140" i="9"/>
  <c r="M140" i="9" s="1"/>
  <c r="O139" i="9"/>
  <c r="L139" i="9"/>
  <c r="M139" i="9" s="1"/>
  <c r="N139" i="9" s="1"/>
  <c r="O138" i="9"/>
  <c r="L138" i="9"/>
  <c r="M138" i="9" s="1"/>
  <c r="O137" i="9"/>
  <c r="L137" i="9"/>
  <c r="M137" i="9" s="1"/>
  <c r="N137" i="9" s="1"/>
  <c r="O136" i="9"/>
  <c r="L136" i="9"/>
  <c r="M136" i="9" s="1"/>
  <c r="O135" i="9"/>
  <c r="L135" i="9"/>
  <c r="M135" i="9" s="1"/>
  <c r="N135" i="9" s="1"/>
  <c r="O134" i="9"/>
  <c r="L134" i="9"/>
  <c r="M134" i="9" s="1"/>
  <c r="O133" i="9"/>
  <c r="L133" i="9"/>
  <c r="M133" i="9" s="1"/>
  <c r="N133" i="9" s="1"/>
  <c r="O132" i="9"/>
  <c r="L132" i="9"/>
  <c r="M132" i="9" s="1"/>
  <c r="O131" i="9"/>
  <c r="L131" i="9"/>
  <c r="M131" i="9" s="1"/>
  <c r="N131" i="9" s="1"/>
  <c r="O130" i="9"/>
  <c r="L130" i="9"/>
  <c r="M130" i="9" s="1"/>
  <c r="O129" i="9"/>
  <c r="L129" i="9"/>
  <c r="M129" i="9" s="1"/>
  <c r="N129" i="9" s="1"/>
  <c r="O128" i="9"/>
  <c r="L128" i="9"/>
  <c r="M128" i="9" s="1"/>
  <c r="O127" i="9"/>
  <c r="L127" i="9"/>
  <c r="M127" i="9" s="1"/>
  <c r="N127" i="9" s="1"/>
  <c r="M126" i="9"/>
  <c r="L126" i="9"/>
  <c r="O126" i="9" s="1"/>
  <c r="O125" i="9"/>
  <c r="L125" i="9"/>
  <c r="M125" i="9" s="1"/>
  <c r="N125" i="9" s="1"/>
  <c r="M124" i="9"/>
  <c r="L124" i="9"/>
  <c r="O124" i="9" s="1"/>
  <c r="O123" i="9"/>
  <c r="L123" i="9"/>
  <c r="M123" i="9" s="1"/>
  <c r="N123" i="9" s="1"/>
  <c r="O122" i="9"/>
  <c r="L122" i="9"/>
  <c r="M122" i="9" s="1"/>
  <c r="O121" i="9"/>
  <c r="L121" i="9"/>
  <c r="M121" i="9" s="1"/>
  <c r="N121" i="9" s="1"/>
  <c r="O120" i="9"/>
  <c r="M120" i="9"/>
  <c r="L120" i="9"/>
  <c r="O119" i="9"/>
  <c r="L119" i="9"/>
  <c r="M119" i="9" s="1"/>
  <c r="N119" i="9" s="1"/>
  <c r="O118" i="9"/>
  <c r="L118" i="9"/>
  <c r="M118" i="9" s="1"/>
  <c r="O117" i="9"/>
  <c r="L117" i="9"/>
  <c r="M117" i="9" s="1"/>
  <c r="M116" i="9"/>
  <c r="L116" i="9"/>
  <c r="O116" i="9" s="1"/>
  <c r="M115" i="9"/>
  <c r="L115" i="9"/>
  <c r="O115" i="9" s="1"/>
  <c r="O114" i="9"/>
  <c r="L114" i="9"/>
  <c r="M114" i="9" s="1"/>
  <c r="O113" i="9"/>
  <c r="L113" i="9"/>
  <c r="M113" i="9" s="1"/>
  <c r="O112" i="9"/>
  <c r="L112" i="9"/>
  <c r="M112" i="9" s="1"/>
  <c r="O111" i="9"/>
  <c r="L111" i="9"/>
  <c r="M111" i="9" s="1"/>
  <c r="O110" i="9"/>
  <c r="L110" i="9"/>
  <c r="M110" i="9" s="1"/>
  <c r="O109" i="9"/>
  <c r="L109" i="9"/>
  <c r="M109" i="9" s="1"/>
  <c r="O108" i="9"/>
  <c r="L108" i="9"/>
  <c r="M108" i="9" s="1"/>
  <c r="M107" i="9"/>
  <c r="L107" i="9"/>
  <c r="O107" i="9" s="1"/>
  <c r="M106" i="9"/>
  <c r="L106" i="9"/>
  <c r="O106" i="9" s="1"/>
  <c r="M105" i="9"/>
  <c r="L105" i="9"/>
  <c r="O105" i="9" s="1"/>
  <c r="O104" i="9"/>
  <c r="L104" i="9"/>
  <c r="M104" i="9" s="1"/>
  <c r="O103" i="9"/>
  <c r="L103" i="9"/>
  <c r="M103" i="9" s="1"/>
  <c r="O102" i="9"/>
  <c r="L102" i="9"/>
  <c r="M102" i="9" s="1"/>
  <c r="O101" i="9"/>
  <c r="L101" i="9"/>
  <c r="M101" i="9" s="1"/>
  <c r="O100" i="9"/>
  <c r="L100" i="9"/>
  <c r="M100" i="9" s="1"/>
  <c r="O99" i="9"/>
  <c r="L99" i="9"/>
  <c r="M99" i="9" s="1"/>
  <c r="O98" i="9"/>
  <c r="L98" i="9"/>
  <c r="M98" i="9" s="1"/>
  <c r="M97" i="9"/>
  <c r="L97" i="9"/>
  <c r="O97" i="9" s="1"/>
  <c r="O96" i="9"/>
  <c r="L96" i="9"/>
  <c r="M96" i="9" s="1"/>
  <c r="O95" i="9"/>
  <c r="L95" i="9"/>
  <c r="M95" i="9" s="1"/>
  <c r="O94" i="9"/>
  <c r="L94" i="9"/>
  <c r="M94" i="9" s="1"/>
  <c r="M93" i="9"/>
  <c r="L93" i="9"/>
  <c r="O93" i="9" s="1"/>
  <c r="M92" i="9"/>
  <c r="L92" i="9"/>
  <c r="O92" i="9" s="1"/>
  <c r="O91" i="9"/>
  <c r="L91" i="9"/>
  <c r="M91" i="9" s="1"/>
  <c r="O90" i="9"/>
  <c r="L90" i="9"/>
  <c r="M90" i="9" s="1"/>
  <c r="O89" i="9"/>
  <c r="L89" i="9"/>
  <c r="M89" i="9" s="1"/>
  <c r="O88" i="9"/>
  <c r="L88" i="9"/>
  <c r="M88" i="9" s="1"/>
  <c r="O87" i="9"/>
  <c r="L87" i="9"/>
  <c r="M87" i="9" s="1"/>
  <c r="O86" i="9"/>
  <c r="L86" i="9"/>
  <c r="M86" i="9" s="1"/>
  <c r="O85" i="9"/>
  <c r="L85" i="9"/>
  <c r="M85" i="9" s="1"/>
  <c r="O84" i="9"/>
  <c r="L84" i="9"/>
  <c r="M84" i="9" s="1"/>
  <c r="O83" i="9"/>
  <c r="L83" i="9"/>
  <c r="M83" i="9" s="1"/>
  <c r="O82" i="9"/>
  <c r="L82" i="9"/>
  <c r="M82" i="9" s="1"/>
  <c r="O81" i="9"/>
  <c r="L81" i="9"/>
  <c r="M81" i="9" s="1"/>
  <c r="O80" i="9"/>
  <c r="L80" i="9"/>
  <c r="M80" i="9" s="1"/>
  <c r="O79" i="9"/>
  <c r="L79" i="9"/>
  <c r="M79" i="9" s="1"/>
  <c r="O78" i="9"/>
  <c r="L78" i="9"/>
  <c r="M78" i="9" s="1"/>
  <c r="O77" i="9"/>
  <c r="L77" i="9"/>
  <c r="M77" i="9" s="1"/>
  <c r="O76" i="9"/>
  <c r="L76" i="9"/>
  <c r="M76" i="9" s="1"/>
  <c r="O75" i="9"/>
  <c r="L75" i="9"/>
  <c r="M75" i="9" s="1"/>
  <c r="O74" i="9"/>
  <c r="L74" i="9"/>
  <c r="M74" i="9" s="1"/>
  <c r="O73" i="9"/>
  <c r="L73" i="9"/>
  <c r="M73" i="9" s="1"/>
  <c r="O72" i="9"/>
  <c r="L72" i="9"/>
  <c r="M72" i="9" s="1"/>
  <c r="O71" i="9"/>
  <c r="L71" i="9"/>
  <c r="M71" i="9" s="1"/>
  <c r="O70" i="9"/>
  <c r="L70" i="9"/>
  <c r="M70" i="9" s="1"/>
  <c r="M69" i="9"/>
  <c r="L69" i="9"/>
  <c r="O69" i="9" s="1"/>
  <c r="O68" i="9"/>
  <c r="L68" i="9"/>
  <c r="M68" i="9" s="1"/>
  <c r="M67" i="9"/>
  <c r="L67" i="9"/>
  <c r="O67" i="9" s="1"/>
  <c r="O66" i="9"/>
  <c r="L66" i="9"/>
  <c r="M66" i="9" s="1"/>
  <c r="O65" i="9"/>
  <c r="L65" i="9"/>
  <c r="M65" i="9" s="1"/>
  <c r="O64" i="9"/>
  <c r="L64" i="9"/>
  <c r="M64" i="9" s="1"/>
  <c r="O63" i="9"/>
  <c r="L63" i="9"/>
  <c r="M63" i="9" s="1"/>
  <c r="O62" i="9"/>
  <c r="L62" i="9"/>
  <c r="M62" i="9" s="1"/>
  <c r="O61" i="9"/>
  <c r="L61" i="9"/>
  <c r="M61" i="9" s="1"/>
  <c r="O60" i="9"/>
  <c r="L60" i="9"/>
  <c r="M60" i="9" s="1"/>
  <c r="O59" i="9"/>
  <c r="L59" i="9"/>
  <c r="M59" i="9" s="1"/>
  <c r="O58" i="9"/>
  <c r="L58" i="9"/>
  <c r="M58" i="9" s="1"/>
  <c r="O57" i="9"/>
  <c r="J57" i="9"/>
  <c r="L57" i="9" s="1"/>
  <c r="M57" i="9" s="1"/>
  <c r="O56" i="9"/>
  <c r="L56" i="9"/>
  <c r="M56" i="9" s="1"/>
  <c r="O55" i="9"/>
  <c r="L55" i="9"/>
  <c r="M55" i="9" s="1"/>
  <c r="O54" i="9"/>
  <c r="L54" i="9"/>
  <c r="M54" i="9" s="1"/>
  <c r="O53" i="9"/>
  <c r="L53" i="9"/>
  <c r="M53" i="9" s="1"/>
  <c r="O52" i="9"/>
  <c r="L52" i="9"/>
  <c r="M52" i="9" s="1"/>
  <c r="O51" i="9"/>
  <c r="L51" i="9"/>
  <c r="M51" i="9" s="1"/>
  <c r="O50" i="9"/>
  <c r="L50" i="9"/>
  <c r="M50" i="9" s="1"/>
  <c r="O49" i="9"/>
  <c r="L49" i="9"/>
  <c r="M49" i="9" s="1"/>
  <c r="O48" i="9"/>
  <c r="L48" i="9"/>
  <c r="M48" i="9" s="1"/>
  <c r="O47" i="9"/>
  <c r="L47" i="9"/>
  <c r="M47" i="9" s="1"/>
  <c r="O46" i="9"/>
  <c r="L46" i="9"/>
  <c r="M46" i="9" s="1"/>
  <c r="O45" i="9"/>
  <c r="L45" i="9"/>
  <c r="M45" i="9" s="1"/>
  <c r="O44" i="9"/>
  <c r="L44" i="9"/>
  <c r="M44" i="9" s="1"/>
  <c r="O43" i="9"/>
  <c r="L43" i="9"/>
  <c r="M43" i="9" s="1"/>
  <c r="O42" i="9"/>
  <c r="L42" i="9"/>
  <c r="M42" i="9" s="1"/>
  <c r="O41" i="9"/>
  <c r="L41" i="9"/>
  <c r="M41" i="9" s="1"/>
  <c r="O40" i="9"/>
  <c r="L40" i="9"/>
  <c r="M40" i="9" s="1"/>
  <c r="O39" i="9"/>
  <c r="L39" i="9"/>
  <c r="M39" i="9" s="1"/>
  <c r="O38" i="9"/>
  <c r="L38" i="9"/>
  <c r="M38" i="9" s="1"/>
  <c r="O37" i="9"/>
  <c r="L37" i="9"/>
  <c r="M37" i="9" s="1"/>
  <c r="O36" i="9"/>
  <c r="L36" i="9"/>
  <c r="M36" i="9" s="1"/>
  <c r="O35" i="9"/>
  <c r="L35" i="9"/>
  <c r="M35" i="9" s="1"/>
  <c r="O34" i="9"/>
  <c r="L34" i="9"/>
  <c r="M34" i="9" s="1"/>
  <c r="O33" i="9"/>
  <c r="L33" i="9"/>
  <c r="M33" i="9" s="1"/>
  <c r="O32" i="9"/>
  <c r="L32" i="9"/>
  <c r="M32" i="9" s="1"/>
  <c r="O31" i="9"/>
  <c r="L31" i="9"/>
  <c r="M31" i="9" s="1"/>
  <c r="O30" i="9"/>
  <c r="L30" i="9"/>
  <c r="M30" i="9" s="1"/>
  <c r="O29" i="9"/>
  <c r="L29" i="9"/>
  <c r="M29" i="9" s="1"/>
  <c r="O28" i="9"/>
  <c r="L28" i="9"/>
  <c r="M28" i="9" s="1"/>
  <c r="O27" i="9"/>
  <c r="L27" i="9"/>
  <c r="M27" i="9" s="1"/>
  <c r="O26" i="9"/>
  <c r="L26" i="9"/>
  <c r="M26" i="9" s="1"/>
  <c r="O25" i="9"/>
  <c r="L25" i="9"/>
  <c r="M25" i="9" s="1"/>
  <c r="O24" i="9"/>
  <c r="L24" i="9"/>
  <c r="M24" i="9" s="1"/>
  <c r="O23" i="9"/>
  <c r="L23" i="9"/>
  <c r="M23" i="9" s="1"/>
  <c r="O22" i="9"/>
  <c r="L22" i="9"/>
  <c r="M22" i="9" s="1"/>
  <c r="O21" i="9"/>
  <c r="L21" i="9"/>
  <c r="M21" i="9" s="1"/>
  <c r="M20" i="9"/>
  <c r="N20" i="9" s="1"/>
  <c r="L20" i="9"/>
  <c r="O20" i="9" s="1"/>
  <c r="O19" i="9"/>
  <c r="L19" i="9"/>
  <c r="M19" i="9" s="1"/>
  <c r="O18" i="9"/>
  <c r="L18" i="9"/>
  <c r="M18" i="9" s="1"/>
  <c r="O17" i="9"/>
  <c r="L17" i="9"/>
  <c r="M17" i="9" s="1"/>
  <c r="O16" i="9"/>
  <c r="L16" i="9"/>
  <c r="M16" i="9" s="1"/>
  <c r="O15" i="9"/>
  <c r="L15" i="9"/>
  <c r="M15" i="9" s="1"/>
  <c r="O14" i="9"/>
  <c r="L14" i="9"/>
  <c r="M14" i="9" s="1"/>
  <c r="O13" i="9"/>
  <c r="L13" i="9"/>
  <c r="M13" i="9" s="1"/>
  <c r="O12" i="9"/>
  <c r="L12" i="9"/>
  <c r="M12" i="9" s="1"/>
  <c r="O11" i="9"/>
  <c r="L11" i="9"/>
  <c r="M11" i="9" s="1"/>
  <c r="O10" i="9"/>
  <c r="L10" i="9"/>
  <c r="M10" i="9" s="1"/>
  <c r="O9" i="9"/>
  <c r="L9" i="9"/>
  <c r="M9" i="9" s="1"/>
  <c r="O8" i="9"/>
  <c r="L8" i="9"/>
  <c r="M8" i="9" s="1"/>
  <c r="O7" i="9"/>
  <c r="L7" i="9"/>
  <c r="M7" i="9" s="1"/>
  <c r="O6" i="9"/>
  <c r="L6" i="9"/>
  <c r="M6" i="9" s="1"/>
  <c r="O5" i="9"/>
  <c r="L5" i="9"/>
  <c r="M5" i="9" s="1"/>
  <c r="O4" i="9"/>
  <c r="L4" i="9"/>
  <c r="M4" i="9" s="1"/>
  <c r="O3" i="9"/>
  <c r="L3" i="9"/>
  <c r="M3" i="9" s="1"/>
  <c r="N8" i="9" l="1"/>
  <c r="P8" i="9" s="1"/>
  <c r="Q8" i="9" s="1"/>
  <c r="N44" i="9"/>
  <c r="P44" i="9" s="1"/>
  <c r="Q44" i="9" s="1"/>
  <c r="N62" i="9"/>
  <c r="P62" i="9" s="1"/>
  <c r="Q62" i="9" s="1"/>
  <c r="N10" i="9"/>
  <c r="P10" i="9" s="1"/>
  <c r="Q10" i="9" s="1"/>
  <c r="N28" i="9"/>
  <c r="P28" i="9" s="1"/>
  <c r="Q28" i="9" s="1"/>
  <c r="N32" i="9"/>
  <c r="P32" i="9" s="1"/>
  <c r="Q32" i="9" s="1"/>
  <c r="N48" i="9"/>
  <c r="P48" i="9" s="1"/>
  <c r="Q48" i="9" s="1"/>
  <c r="N4" i="9"/>
  <c r="P4" i="9" s="1"/>
  <c r="Q4" i="9" s="1"/>
  <c r="N12" i="9"/>
  <c r="P12" i="9" s="1"/>
  <c r="Q12" i="9" s="1"/>
  <c r="N14" i="9"/>
  <c r="P14" i="9" s="1"/>
  <c r="Q14" i="9" s="1"/>
  <c r="N16" i="9"/>
  <c r="P16" i="9" s="1"/>
  <c r="Q16" i="9" s="1"/>
  <c r="N18" i="9"/>
  <c r="P18" i="9" s="1"/>
  <c r="Q18" i="9" s="1"/>
  <c r="N36" i="9"/>
  <c r="P36" i="9" s="1"/>
  <c r="Q36" i="9" s="1"/>
  <c r="N52" i="9"/>
  <c r="P52" i="9" s="1"/>
  <c r="Q52" i="9" s="1"/>
  <c r="N6" i="9"/>
  <c r="P6" i="9" s="1"/>
  <c r="Q6" i="9" s="1"/>
  <c r="N22" i="9"/>
  <c r="P22" i="9" s="1"/>
  <c r="Q22" i="9" s="1"/>
  <c r="N24" i="9"/>
  <c r="P24" i="9" s="1"/>
  <c r="Q24" i="9" s="1"/>
  <c r="N40" i="9"/>
  <c r="P40" i="9" s="1"/>
  <c r="Q40" i="9" s="1"/>
  <c r="N56" i="9"/>
  <c r="P56" i="9" s="1"/>
  <c r="Q56" i="9" s="1"/>
  <c r="N26" i="9"/>
  <c r="P26" i="9" s="1"/>
  <c r="Q26" i="9" s="1"/>
  <c r="N30" i="9"/>
  <c r="P30" i="9" s="1"/>
  <c r="Q30" i="9" s="1"/>
  <c r="N34" i="9"/>
  <c r="P34" i="9" s="1"/>
  <c r="Q34" i="9" s="1"/>
  <c r="N38" i="9"/>
  <c r="P38" i="9" s="1"/>
  <c r="Q38" i="9" s="1"/>
  <c r="N42" i="9"/>
  <c r="P42" i="9" s="1"/>
  <c r="Q42" i="9" s="1"/>
  <c r="N46" i="9"/>
  <c r="P46" i="9" s="1"/>
  <c r="Q46" i="9" s="1"/>
  <c r="N50" i="9"/>
  <c r="P50" i="9" s="1"/>
  <c r="Q50" i="9" s="1"/>
  <c r="N54" i="9"/>
  <c r="P54" i="9" s="1"/>
  <c r="Q54" i="9" s="1"/>
  <c r="P20" i="9"/>
  <c r="Q20" i="9" s="1"/>
  <c r="P23" i="3"/>
  <c r="Q23" i="3" s="1"/>
  <c r="N24" i="3"/>
  <c r="P24" i="3" s="1"/>
  <c r="Q24" i="3" s="1"/>
  <c r="P25" i="3"/>
  <c r="Q25" i="3" s="1"/>
  <c r="N26" i="3"/>
  <c r="P26" i="3" s="1"/>
  <c r="Q26" i="3" s="1"/>
  <c r="P27" i="3"/>
  <c r="Q27" i="3" s="1"/>
  <c r="N28" i="3"/>
  <c r="P28" i="3" s="1"/>
  <c r="Q28" i="3" s="1"/>
  <c r="P29" i="3"/>
  <c r="Q29" i="3" s="1"/>
  <c r="N30" i="3"/>
  <c r="P30" i="3" s="1"/>
  <c r="Q30" i="3" s="1"/>
  <c r="P31" i="3"/>
  <c r="Q31" i="3" s="1"/>
  <c r="N32" i="3"/>
  <c r="P32" i="3" s="1"/>
  <c r="Q32" i="3" s="1"/>
  <c r="P33" i="3"/>
  <c r="Q33" i="3" s="1"/>
  <c r="N34" i="3"/>
  <c r="P34" i="3" s="1"/>
  <c r="Q34" i="3" s="1"/>
  <c r="P35" i="3"/>
  <c r="Q35" i="3" s="1"/>
  <c r="N36" i="3"/>
  <c r="P36" i="3" s="1"/>
  <c r="Q36" i="3" s="1"/>
  <c r="P37" i="3"/>
  <c r="Q37" i="3" s="1"/>
  <c r="N38" i="3"/>
  <c r="P38" i="3" s="1"/>
  <c r="Q38" i="3" s="1"/>
  <c r="P39" i="3"/>
  <c r="Q39" i="3" s="1"/>
  <c r="N40" i="3"/>
  <c r="P40" i="3" s="1"/>
  <c r="Q40" i="3" s="1"/>
  <c r="N9" i="9"/>
  <c r="P9" i="9" s="1"/>
  <c r="Q9" i="9" s="1"/>
  <c r="N21" i="9"/>
  <c r="P21" i="9" s="1"/>
  <c r="Q21" i="9" s="1"/>
  <c r="N29" i="9"/>
  <c r="P29" i="9" s="1"/>
  <c r="Q29" i="9" s="1"/>
  <c r="N33" i="9"/>
  <c r="P33" i="9" s="1"/>
  <c r="Q33" i="9" s="1"/>
  <c r="N41" i="9"/>
  <c r="P41" i="9" s="1"/>
  <c r="Q41" i="9" s="1"/>
  <c r="N45" i="9"/>
  <c r="P45" i="9" s="1"/>
  <c r="Q45" i="9" s="1"/>
  <c r="N49" i="9"/>
  <c r="P49" i="9" s="1"/>
  <c r="Q49" i="9" s="1"/>
  <c r="N57" i="9"/>
  <c r="P57" i="9" s="1"/>
  <c r="Q57" i="9" s="1"/>
  <c r="N63" i="9"/>
  <c r="P63" i="9" s="1"/>
  <c r="Q63" i="9" s="1"/>
  <c r="N59" i="9"/>
  <c r="P59" i="9" s="1"/>
  <c r="Q59" i="9" s="1"/>
  <c r="N3" i="9"/>
  <c r="P3" i="9" s="1"/>
  <c r="Q3" i="9" s="1"/>
  <c r="N11" i="9"/>
  <c r="P11" i="9" s="1"/>
  <c r="Q11" i="9" s="1"/>
  <c r="N19" i="9"/>
  <c r="P19" i="9" s="1"/>
  <c r="Q19" i="9" s="1"/>
  <c r="N35" i="9"/>
  <c r="P35" i="9" s="1"/>
  <c r="Q35" i="9" s="1"/>
  <c r="N13" i="9"/>
  <c r="P13" i="9" s="1"/>
  <c r="Q13" i="9" s="1"/>
  <c r="N7" i="9"/>
  <c r="P7" i="9" s="1"/>
  <c r="Q7" i="9" s="1"/>
  <c r="N15" i="9"/>
  <c r="P15" i="9" s="1"/>
  <c r="Q15" i="9" s="1"/>
  <c r="N23" i="9"/>
  <c r="P23" i="9" s="1"/>
  <c r="Q23" i="9" s="1"/>
  <c r="N27" i="9"/>
  <c r="P27" i="9" s="1"/>
  <c r="Q27" i="9" s="1"/>
  <c r="N31" i="9"/>
  <c r="P31" i="9" s="1"/>
  <c r="Q31" i="9" s="1"/>
  <c r="N39" i="9"/>
  <c r="P39" i="9" s="1"/>
  <c r="Q39" i="9" s="1"/>
  <c r="N43" i="9"/>
  <c r="P43" i="9" s="1"/>
  <c r="Q43" i="9" s="1"/>
  <c r="N47" i="9"/>
  <c r="P47" i="9" s="1"/>
  <c r="Q47" i="9" s="1"/>
  <c r="N51" i="9"/>
  <c r="P51" i="9" s="1"/>
  <c r="Q51" i="9" s="1"/>
  <c r="N55" i="9"/>
  <c r="P55" i="9" s="1"/>
  <c r="Q55" i="9" s="1"/>
  <c r="N61" i="9"/>
  <c r="P61" i="9" s="1"/>
  <c r="Q61" i="9" s="1"/>
  <c r="N5" i="9"/>
  <c r="P5" i="9" s="1"/>
  <c r="Q5" i="9" s="1"/>
  <c r="N17" i="9"/>
  <c r="P17" i="9" s="1"/>
  <c r="Q17" i="9" s="1"/>
  <c r="N25" i="9"/>
  <c r="P25" i="9" s="1"/>
  <c r="Q25" i="9" s="1"/>
  <c r="N37" i="9"/>
  <c r="P37" i="9" s="1"/>
  <c r="Q37" i="9" s="1"/>
  <c r="N53" i="9"/>
  <c r="P53" i="9" s="1"/>
  <c r="Q53" i="9" s="1"/>
  <c r="N64" i="9"/>
  <c r="P64" i="9" s="1"/>
  <c r="Q64" i="9" s="1"/>
  <c r="N65" i="9"/>
  <c r="P65" i="9" s="1"/>
  <c r="Q65" i="9" s="1"/>
  <c r="N66" i="9"/>
  <c r="P66" i="9" s="1"/>
  <c r="Q66" i="9" s="1"/>
  <c r="N67" i="9"/>
  <c r="P67" i="9" s="1"/>
  <c r="Q67" i="9" s="1"/>
  <c r="N68" i="9"/>
  <c r="P68" i="9" s="1"/>
  <c r="Q68" i="9" s="1"/>
  <c r="N69" i="9"/>
  <c r="P69" i="9" s="1"/>
  <c r="Q69" i="9" s="1"/>
  <c r="N70" i="9"/>
  <c r="P70" i="9" s="1"/>
  <c r="Q70" i="9" s="1"/>
  <c r="N71" i="9"/>
  <c r="P71" i="9" s="1"/>
  <c r="Q71" i="9" s="1"/>
  <c r="N72" i="9"/>
  <c r="P72" i="9" s="1"/>
  <c r="Q72" i="9" s="1"/>
  <c r="N73" i="9"/>
  <c r="P73" i="9" s="1"/>
  <c r="Q73" i="9" s="1"/>
  <c r="N74" i="9"/>
  <c r="P74" i="9" s="1"/>
  <c r="Q74" i="9" s="1"/>
  <c r="N75" i="9"/>
  <c r="P75" i="9" s="1"/>
  <c r="Q75" i="9" s="1"/>
  <c r="N76" i="9"/>
  <c r="P76" i="9" s="1"/>
  <c r="Q76" i="9" s="1"/>
  <c r="N77" i="9"/>
  <c r="P77" i="9" s="1"/>
  <c r="Q77" i="9" s="1"/>
  <c r="N78" i="9"/>
  <c r="P78" i="9" s="1"/>
  <c r="Q78" i="9" s="1"/>
  <c r="N79" i="9"/>
  <c r="P79" i="9" s="1"/>
  <c r="Q79" i="9" s="1"/>
  <c r="N80" i="9"/>
  <c r="P80" i="9" s="1"/>
  <c r="Q80" i="9" s="1"/>
  <c r="N81" i="9"/>
  <c r="P81" i="9" s="1"/>
  <c r="Q81" i="9" s="1"/>
  <c r="N82" i="9"/>
  <c r="P82" i="9" s="1"/>
  <c r="Q82" i="9" s="1"/>
  <c r="N83" i="9"/>
  <c r="P83" i="9" s="1"/>
  <c r="Q83" i="9" s="1"/>
  <c r="N84" i="9"/>
  <c r="P84" i="9" s="1"/>
  <c r="Q84" i="9" s="1"/>
  <c r="N85" i="9"/>
  <c r="P85" i="9" s="1"/>
  <c r="Q85" i="9" s="1"/>
  <c r="N86" i="9"/>
  <c r="P86" i="9" s="1"/>
  <c r="Q86" i="9" s="1"/>
  <c r="N87" i="9"/>
  <c r="P87" i="9" s="1"/>
  <c r="Q87" i="9" s="1"/>
  <c r="N88" i="9"/>
  <c r="P88" i="9" s="1"/>
  <c r="Q88" i="9" s="1"/>
  <c r="N89" i="9"/>
  <c r="P89" i="9" s="1"/>
  <c r="Q89" i="9" s="1"/>
  <c r="N90" i="9"/>
  <c r="P90" i="9" s="1"/>
  <c r="Q90" i="9" s="1"/>
  <c r="N91" i="9"/>
  <c r="P91" i="9" s="1"/>
  <c r="Q91" i="9" s="1"/>
  <c r="N92" i="9"/>
  <c r="P92" i="9" s="1"/>
  <c r="Q92" i="9" s="1"/>
  <c r="N93" i="9"/>
  <c r="P93" i="9" s="1"/>
  <c r="Q93" i="9" s="1"/>
  <c r="N94" i="9"/>
  <c r="P94" i="9" s="1"/>
  <c r="Q94" i="9" s="1"/>
  <c r="N95" i="9"/>
  <c r="P95" i="9" s="1"/>
  <c r="Q95" i="9" s="1"/>
  <c r="N96" i="9"/>
  <c r="P96" i="9" s="1"/>
  <c r="Q96" i="9" s="1"/>
  <c r="N97" i="9"/>
  <c r="P97" i="9" s="1"/>
  <c r="Q97" i="9" s="1"/>
  <c r="N98" i="9"/>
  <c r="P98" i="9" s="1"/>
  <c r="Q98" i="9" s="1"/>
  <c r="N99" i="9"/>
  <c r="P99" i="9" s="1"/>
  <c r="Q99" i="9" s="1"/>
  <c r="N100" i="9"/>
  <c r="P100" i="9" s="1"/>
  <c r="Q100" i="9" s="1"/>
  <c r="N101" i="9"/>
  <c r="P101" i="9" s="1"/>
  <c r="Q101" i="9" s="1"/>
  <c r="N102" i="9"/>
  <c r="P102" i="9" s="1"/>
  <c r="Q102" i="9" s="1"/>
  <c r="N103" i="9"/>
  <c r="P103" i="9" s="1"/>
  <c r="Q103" i="9" s="1"/>
  <c r="N104" i="9"/>
  <c r="P104" i="9" s="1"/>
  <c r="Q104" i="9" s="1"/>
  <c r="N105" i="9"/>
  <c r="P105" i="9" s="1"/>
  <c r="Q105" i="9" s="1"/>
  <c r="N106" i="9"/>
  <c r="P106" i="9" s="1"/>
  <c r="Q106" i="9" s="1"/>
  <c r="N107" i="9"/>
  <c r="P107" i="9" s="1"/>
  <c r="Q107" i="9" s="1"/>
  <c r="N108" i="9"/>
  <c r="P108" i="9" s="1"/>
  <c r="Q108" i="9" s="1"/>
  <c r="N109" i="9"/>
  <c r="P109" i="9" s="1"/>
  <c r="Q109" i="9" s="1"/>
  <c r="N110" i="9"/>
  <c r="P110" i="9" s="1"/>
  <c r="Q110" i="9" s="1"/>
  <c r="N111" i="9"/>
  <c r="P111" i="9" s="1"/>
  <c r="Q111" i="9" s="1"/>
  <c r="N112" i="9"/>
  <c r="P112" i="9" s="1"/>
  <c r="Q112" i="9" s="1"/>
  <c r="N113" i="9"/>
  <c r="P113" i="9" s="1"/>
  <c r="Q113" i="9" s="1"/>
  <c r="N114" i="9"/>
  <c r="P114" i="9" s="1"/>
  <c r="Q114" i="9" s="1"/>
  <c r="N115" i="9"/>
  <c r="P115" i="9" s="1"/>
  <c r="Q115" i="9" s="1"/>
  <c r="N116" i="9"/>
  <c r="P116" i="9" s="1"/>
  <c r="Q116" i="9" s="1"/>
  <c r="N117" i="9"/>
  <c r="P117" i="9" s="1"/>
  <c r="Q117" i="9" s="1"/>
  <c r="N60" i="9"/>
  <c r="P60" i="9" s="1"/>
  <c r="Q60" i="9" s="1"/>
  <c r="N58" i="9"/>
  <c r="P58" i="9" s="1"/>
  <c r="Q58" i="9" s="1"/>
  <c r="N118" i="9"/>
  <c r="P118" i="9" s="1"/>
  <c r="Q118" i="9" s="1"/>
  <c r="P119" i="9"/>
  <c r="Q119" i="9" s="1"/>
  <c r="N120" i="9"/>
  <c r="P120" i="9" s="1"/>
  <c r="Q120" i="9" s="1"/>
  <c r="P121" i="9"/>
  <c r="Q121" i="9" s="1"/>
  <c r="N122" i="9"/>
  <c r="P122" i="9" s="1"/>
  <c r="Q122" i="9" s="1"/>
  <c r="P123" i="9"/>
  <c r="Q123" i="9" s="1"/>
  <c r="N124" i="9"/>
  <c r="P124" i="9" s="1"/>
  <c r="Q124" i="9" s="1"/>
  <c r="P125" i="9"/>
  <c r="Q125" i="9" s="1"/>
  <c r="N126" i="9"/>
  <c r="P126" i="9" s="1"/>
  <c r="Q126" i="9" s="1"/>
  <c r="P127" i="9"/>
  <c r="Q127" i="9" s="1"/>
  <c r="N128" i="9"/>
  <c r="P128" i="9" s="1"/>
  <c r="Q128" i="9" s="1"/>
  <c r="P129" i="9"/>
  <c r="Q129" i="9" s="1"/>
  <c r="N130" i="9"/>
  <c r="P130" i="9" s="1"/>
  <c r="Q130" i="9" s="1"/>
  <c r="P131" i="9"/>
  <c r="Q131" i="9" s="1"/>
  <c r="N132" i="9"/>
  <c r="P132" i="9" s="1"/>
  <c r="Q132" i="9" s="1"/>
  <c r="P133" i="9"/>
  <c r="Q133" i="9" s="1"/>
  <c r="N134" i="9"/>
  <c r="P134" i="9" s="1"/>
  <c r="Q134" i="9" s="1"/>
  <c r="P135" i="9"/>
  <c r="Q135" i="9" s="1"/>
  <c r="N136" i="9"/>
  <c r="P136" i="9" s="1"/>
  <c r="Q136" i="9" s="1"/>
  <c r="P137" i="9"/>
  <c r="Q137" i="9" s="1"/>
  <c r="N138" i="9"/>
  <c r="P138" i="9" s="1"/>
  <c r="Q138" i="9" s="1"/>
  <c r="P139" i="9"/>
  <c r="Q139" i="9" s="1"/>
  <c r="N140" i="9"/>
  <c r="P140" i="9" s="1"/>
  <c r="Q140" i="9" s="1"/>
  <c r="P141" i="9"/>
  <c r="Q141" i="9" s="1"/>
  <c r="N142" i="9"/>
  <c r="P142" i="9" s="1"/>
  <c r="Q142" i="9" s="1"/>
  <c r="P143" i="9"/>
  <c r="Q143" i="9" s="1"/>
  <c r="N144" i="9"/>
  <c r="P144" i="9" s="1"/>
  <c r="Q144" i="9" s="1"/>
  <c r="P145" i="9"/>
  <c r="Q145" i="9" s="1"/>
  <c r="N146" i="9"/>
  <c r="P146" i="9" s="1"/>
  <c r="Q146" i="9" s="1"/>
  <c r="P147" i="9"/>
  <c r="Q147" i="9" s="1"/>
  <c r="N148" i="9"/>
  <c r="P148" i="9" s="1"/>
  <c r="Q148" i="9" s="1"/>
  <c r="O47" i="3"/>
  <c r="L47" i="3"/>
  <c r="M47" i="3" s="1"/>
  <c r="O46" i="3"/>
  <c r="L46" i="3"/>
  <c r="M46" i="3" s="1"/>
  <c r="N46" i="3" s="1"/>
  <c r="O45" i="3"/>
  <c r="L45" i="3"/>
  <c r="M45" i="3" s="1"/>
  <c r="O44" i="3"/>
  <c r="L44" i="3"/>
  <c r="M44" i="3" s="1"/>
  <c r="N44" i="3" s="1"/>
  <c r="O43" i="3"/>
  <c r="L43" i="3"/>
  <c r="M43" i="3" s="1"/>
  <c r="N43" i="3" l="1"/>
  <c r="P43" i="3" s="1"/>
  <c r="Q43" i="3" s="1"/>
  <c r="P44" i="3"/>
  <c r="Q44" i="3" s="1"/>
  <c r="N45" i="3"/>
  <c r="P45" i="3" s="1"/>
  <c r="Q45" i="3" s="1"/>
  <c r="P46" i="3"/>
  <c r="Q46" i="3" s="1"/>
  <c r="N47" i="3"/>
  <c r="P47" i="3" s="1"/>
  <c r="Q47" i="3" s="1"/>
  <c r="O22" i="3" l="1"/>
  <c r="L22" i="3"/>
  <c r="M22" i="3" s="1"/>
  <c r="N22" i="3" s="1"/>
  <c r="O21" i="3"/>
  <c r="L21" i="3"/>
  <c r="M21" i="3" s="1"/>
  <c r="M185" i="4"/>
  <c r="N185" i="4" s="1"/>
  <c r="L185" i="4"/>
  <c r="O185" i="4" s="1"/>
  <c r="O184" i="4"/>
  <c r="L184" i="4"/>
  <c r="M184" i="4" s="1"/>
  <c r="P22" i="3" l="1"/>
  <c r="Q22" i="3" s="1"/>
  <c r="N21" i="3"/>
  <c r="P21" i="3" s="1"/>
  <c r="Q21" i="3" s="1"/>
  <c r="P185" i="4"/>
  <c r="Q185" i="4" s="1"/>
  <c r="N184" i="4"/>
  <c r="P184" i="4" s="1"/>
  <c r="Q184" i="4" s="1"/>
  <c r="M183" i="4" l="1"/>
  <c r="L183" i="4"/>
  <c r="O183" i="4" s="1"/>
  <c r="O182" i="4"/>
  <c r="L182" i="4"/>
  <c r="M182" i="4" s="1"/>
  <c r="N182" i="4" s="1"/>
  <c r="O20" i="3"/>
  <c r="L20" i="3"/>
  <c r="M20" i="3" s="1"/>
  <c r="O19" i="3"/>
  <c r="L19" i="3"/>
  <c r="M19" i="3" s="1"/>
  <c r="M18" i="3"/>
  <c r="L18" i="3"/>
  <c r="O18" i="3" s="1"/>
  <c r="O181" i="4"/>
  <c r="L181" i="4"/>
  <c r="M181" i="4" s="1"/>
  <c r="O180" i="4"/>
  <c r="L180" i="4"/>
  <c r="M180" i="4" s="1"/>
  <c r="N180" i="4" s="1"/>
  <c r="O179" i="4"/>
  <c r="L179" i="4"/>
  <c r="M179" i="4" s="1"/>
  <c r="O178" i="4"/>
  <c r="L178" i="4"/>
  <c r="M178" i="4" s="1"/>
  <c r="O177" i="4"/>
  <c r="L177" i="4"/>
  <c r="M177" i="4" s="1"/>
  <c r="O176" i="4"/>
  <c r="L176" i="4"/>
  <c r="M176" i="4" s="1"/>
  <c r="N176" i="4" s="1"/>
  <c r="M175" i="4"/>
  <c r="N175" i="4" s="1"/>
  <c r="L175" i="4"/>
  <c r="O175" i="4" s="1"/>
  <c r="O174" i="4"/>
  <c r="L174" i="4"/>
  <c r="M174" i="4" s="1"/>
  <c r="M173" i="4"/>
  <c r="L173" i="4"/>
  <c r="O173" i="4" s="1"/>
  <c r="O172" i="4"/>
  <c r="L172" i="4"/>
  <c r="M172" i="4" s="1"/>
  <c r="N172" i="4" s="1"/>
  <c r="O171" i="4"/>
  <c r="L171" i="4"/>
  <c r="M171" i="4" s="1"/>
  <c r="N171" i="4" s="1"/>
  <c r="M170" i="4"/>
  <c r="L170" i="4"/>
  <c r="O170" i="4" s="1"/>
  <c r="O169" i="4"/>
  <c r="L169" i="4"/>
  <c r="M169" i="4" s="1"/>
  <c r="O17" i="3"/>
  <c r="L17" i="3"/>
  <c r="M17" i="3" s="1"/>
  <c r="N17" i="3" s="1"/>
  <c r="M16" i="3"/>
  <c r="L16" i="3"/>
  <c r="O16" i="3" s="1"/>
  <c r="O15" i="3"/>
  <c r="L15" i="3"/>
  <c r="M15" i="3" s="1"/>
  <c r="N15" i="3" s="1"/>
  <c r="O14" i="3"/>
  <c r="L14" i="3"/>
  <c r="M14" i="3" s="1"/>
  <c r="O13" i="3"/>
  <c r="L13" i="3"/>
  <c r="M13" i="3" s="1"/>
  <c r="O12" i="3"/>
  <c r="L12" i="3"/>
  <c r="M12" i="3" s="1"/>
  <c r="O11" i="3"/>
  <c r="L11" i="3"/>
  <c r="M11" i="3" s="1"/>
  <c r="N11" i="3" s="1"/>
  <c r="O10" i="3"/>
  <c r="L10" i="3"/>
  <c r="M10" i="3" s="1"/>
  <c r="O9" i="3"/>
  <c r="L9" i="3"/>
  <c r="M9" i="3" s="1"/>
  <c r="M8" i="3"/>
  <c r="L8" i="3"/>
  <c r="O8" i="3" s="1"/>
  <c r="M7" i="3"/>
  <c r="N7" i="3" s="1"/>
  <c r="L7" i="3"/>
  <c r="O7" i="3" s="1"/>
  <c r="O6" i="3"/>
  <c r="L6" i="3"/>
  <c r="M6" i="3" s="1"/>
  <c r="O5" i="3"/>
  <c r="L5" i="3"/>
  <c r="M5" i="3" s="1"/>
  <c r="N5" i="3" s="1"/>
  <c r="O4" i="3"/>
  <c r="L4" i="3"/>
  <c r="M4" i="3" s="1"/>
  <c r="O3" i="3"/>
  <c r="L3" i="3"/>
  <c r="M3" i="3" s="1"/>
  <c r="P180" i="4" l="1"/>
  <c r="Q180" i="4" s="1"/>
  <c r="P17" i="3"/>
  <c r="Q17" i="3" s="1"/>
  <c r="P176" i="4"/>
  <c r="Q176" i="4" s="1"/>
  <c r="P182" i="4"/>
  <c r="Q182" i="4" s="1"/>
  <c r="N183" i="4"/>
  <c r="P183" i="4" s="1"/>
  <c r="Q183" i="4" s="1"/>
  <c r="N20" i="3"/>
  <c r="P20" i="3" s="1"/>
  <c r="Q20" i="3" s="1"/>
  <c r="N19" i="3"/>
  <c r="P19" i="3" s="1"/>
  <c r="Q19" i="3" s="1"/>
  <c r="N18" i="3"/>
  <c r="P18" i="3" s="1"/>
  <c r="Q18" i="3" s="1"/>
  <c r="N178" i="4"/>
  <c r="P178" i="4" s="1"/>
  <c r="Q178" i="4" s="1"/>
  <c r="N181" i="4"/>
  <c r="P181" i="4" s="1"/>
  <c r="Q181" i="4" s="1"/>
  <c r="N169" i="4"/>
  <c r="P169" i="4" s="1"/>
  <c r="Q169" i="4" s="1"/>
  <c r="N174" i="4"/>
  <c r="P174" i="4" s="1"/>
  <c r="Q174" i="4" s="1"/>
  <c r="N177" i="4"/>
  <c r="P177" i="4" s="1"/>
  <c r="Q177" i="4" s="1"/>
  <c r="N179" i="4"/>
  <c r="P179" i="4" s="1"/>
  <c r="Q179" i="4" s="1"/>
  <c r="N170" i="4"/>
  <c r="P170" i="4" s="1"/>
  <c r="Q170" i="4" s="1"/>
  <c r="P171" i="4"/>
  <c r="Q171" i="4" s="1"/>
  <c r="P175" i="4"/>
  <c r="Q175" i="4" s="1"/>
  <c r="P172" i="4"/>
  <c r="Q172" i="4" s="1"/>
  <c r="N173" i="4"/>
  <c r="P173" i="4" s="1"/>
  <c r="Q173" i="4" s="1"/>
  <c r="P5" i="3"/>
  <c r="Q5" i="3" s="1"/>
  <c r="P11" i="3"/>
  <c r="Q11" i="3" s="1"/>
  <c r="P15" i="3"/>
  <c r="Q15" i="3" s="1"/>
  <c r="N13" i="3"/>
  <c r="P13" i="3" s="1"/>
  <c r="Q13" i="3" s="1"/>
  <c r="N9" i="3"/>
  <c r="P9" i="3" s="1"/>
  <c r="Q9" i="3" s="1"/>
  <c r="N12" i="3"/>
  <c r="P12" i="3" s="1"/>
  <c r="Q12" i="3" s="1"/>
  <c r="N14" i="3"/>
  <c r="P14" i="3" s="1"/>
  <c r="Q14" i="3" s="1"/>
  <c r="N8" i="3"/>
  <c r="P8" i="3" s="1"/>
  <c r="Q8" i="3" s="1"/>
  <c r="N16" i="3"/>
  <c r="P16" i="3" s="1"/>
  <c r="Q16" i="3" s="1"/>
  <c r="N10" i="3"/>
  <c r="P10" i="3" s="1"/>
  <c r="Q10" i="3" s="1"/>
  <c r="P7" i="3"/>
  <c r="Q7" i="3" s="1"/>
  <c r="N6" i="3"/>
  <c r="P6" i="3" s="1"/>
  <c r="Q6" i="3" s="1"/>
  <c r="N3" i="3"/>
  <c r="P3" i="3" s="1"/>
  <c r="Q3" i="3" s="1"/>
  <c r="N4" i="3"/>
  <c r="P4" i="3" s="1"/>
  <c r="Q4" i="3" s="1"/>
  <c r="O163" i="4" l="1"/>
  <c r="L163" i="4"/>
  <c r="M163" i="4" s="1"/>
  <c r="N163" i="4" s="1"/>
  <c r="P163" i="4" s="1"/>
  <c r="Q163" i="4" s="1"/>
  <c r="O162" i="4"/>
  <c r="L162" i="4"/>
  <c r="M162" i="4" s="1"/>
  <c r="M161" i="4"/>
  <c r="L161" i="4"/>
  <c r="O161" i="4" s="1"/>
  <c r="M160" i="4"/>
  <c r="N160" i="4" s="1"/>
  <c r="L160" i="4"/>
  <c r="O160" i="4" s="1"/>
  <c r="M159" i="4"/>
  <c r="N159" i="4" s="1"/>
  <c r="L159" i="4"/>
  <c r="O159" i="4" s="1"/>
  <c r="O168" i="4"/>
  <c r="L168" i="4"/>
  <c r="M168" i="4" s="1"/>
  <c r="O167" i="4"/>
  <c r="L167" i="4"/>
  <c r="M167" i="4" s="1"/>
  <c r="N167" i="4" s="1"/>
  <c r="P167" i="4" s="1"/>
  <c r="Q167" i="4" s="1"/>
  <c r="O166" i="4"/>
  <c r="L166" i="4"/>
  <c r="M166" i="4" s="1"/>
  <c r="N166" i="4" s="1"/>
  <c r="O165" i="4"/>
  <c r="L165" i="4"/>
  <c r="M165" i="4" s="1"/>
  <c r="N165" i="4" s="1"/>
  <c r="O164" i="4"/>
  <c r="L164" i="4"/>
  <c r="M164" i="4" s="1"/>
  <c r="P160" i="4" l="1"/>
  <c r="Q160" i="4" s="1"/>
  <c r="N162" i="4"/>
  <c r="P162" i="4" s="1"/>
  <c r="Q162" i="4" s="1"/>
  <c r="P159" i="4"/>
  <c r="Q159" i="4" s="1"/>
  <c r="N161" i="4"/>
  <c r="P161" i="4" s="1"/>
  <c r="Q161" i="4" s="1"/>
  <c r="P166" i="4"/>
  <c r="Q166" i="4" s="1"/>
  <c r="N164" i="4"/>
  <c r="P164" i="4" s="1"/>
  <c r="Q164" i="4" s="1"/>
  <c r="P165" i="4"/>
  <c r="Q165" i="4" s="1"/>
  <c r="N168" i="4"/>
  <c r="P168" i="4" s="1"/>
  <c r="Q168" i="4" s="1"/>
  <c r="O158" i="4" l="1"/>
  <c r="L158" i="4"/>
  <c r="M158" i="4" s="1"/>
  <c r="M157" i="4"/>
  <c r="L157" i="4"/>
  <c r="O157" i="4" s="1"/>
  <c r="O156" i="4"/>
  <c r="L156" i="4"/>
  <c r="M156" i="4" s="1"/>
  <c r="O155" i="4"/>
  <c r="L155" i="4"/>
  <c r="M155" i="4" s="1"/>
  <c r="O154" i="4"/>
  <c r="L154" i="4"/>
  <c r="M154" i="4" s="1"/>
  <c r="O153" i="4"/>
  <c r="L153" i="4"/>
  <c r="M153" i="4" s="1"/>
  <c r="O152" i="4"/>
  <c r="L152" i="4"/>
  <c r="M152" i="4" s="1"/>
  <c r="O151" i="4"/>
  <c r="L151" i="4"/>
  <c r="M151" i="4" s="1"/>
  <c r="O150" i="4"/>
  <c r="L150" i="4"/>
  <c r="M150" i="4" s="1"/>
  <c r="O149" i="4"/>
  <c r="L149" i="4"/>
  <c r="M149" i="4" s="1"/>
  <c r="O148" i="4"/>
  <c r="L148" i="4"/>
  <c r="M148" i="4" s="1"/>
  <c r="O147" i="4"/>
  <c r="L147" i="4"/>
  <c r="M147" i="4" s="1"/>
  <c r="O146" i="4"/>
  <c r="L146" i="4"/>
  <c r="M146" i="4" s="1"/>
  <c r="O145" i="4"/>
  <c r="L145" i="4"/>
  <c r="M145" i="4" s="1"/>
  <c r="O144" i="4"/>
  <c r="L144" i="4"/>
  <c r="M144" i="4" s="1"/>
  <c r="M143" i="4"/>
  <c r="L143" i="4"/>
  <c r="O143" i="4" s="1"/>
  <c r="N143" i="4" l="1"/>
  <c r="P143" i="4" s="1"/>
  <c r="Q143" i="4" s="1"/>
  <c r="N144" i="4"/>
  <c r="P144" i="4" s="1"/>
  <c r="Q144" i="4" s="1"/>
  <c r="N145" i="4"/>
  <c r="P145" i="4" s="1"/>
  <c r="Q145" i="4" s="1"/>
  <c r="N146" i="4"/>
  <c r="P146" i="4" s="1"/>
  <c r="Q146" i="4" s="1"/>
  <c r="N147" i="4"/>
  <c r="P147" i="4" s="1"/>
  <c r="Q147" i="4" s="1"/>
  <c r="N148" i="4"/>
  <c r="P148" i="4" s="1"/>
  <c r="Q148" i="4" s="1"/>
  <c r="N149" i="4"/>
  <c r="P149" i="4" s="1"/>
  <c r="Q149" i="4" s="1"/>
  <c r="N150" i="4"/>
  <c r="P150" i="4" s="1"/>
  <c r="Q150" i="4" s="1"/>
  <c r="N151" i="4"/>
  <c r="P151" i="4" s="1"/>
  <c r="Q151" i="4" s="1"/>
  <c r="N152" i="4"/>
  <c r="P152" i="4" s="1"/>
  <c r="Q152" i="4" s="1"/>
  <c r="N153" i="4"/>
  <c r="P153" i="4" s="1"/>
  <c r="Q153" i="4" s="1"/>
  <c r="N154" i="4"/>
  <c r="P154" i="4" s="1"/>
  <c r="Q154" i="4" s="1"/>
  <c r="N155" i="4"/>
  <c r="P155" i="4" s="1"/>
  <c r="Q155" i="4" s="1"/>
  <c r="N156" i="4"/>
  <c r="P156" i="4" s="1"/>
  <c r="Q156" i="4" s="1"/>
  <c r="N157" i="4"/>
  <c r="P157" i="4" s="1"/>
  <c r="Q157" i="4" s="1"/>
  <c r="N158" i="4"/>
  <c r="P158" i="4" s="1"/>
  <c r="Q158" i="4" s="1"/>
  <c r="L142" i="4" l="1"/>
  <c r="O142" i="4" s="1"/>
  <c r="M142" i="4"/>
  <c r="N142" i="4" s="1"/>
  <c r="P142" i="4" l="1"/>
  <c r="Q142" i="4" s="1"/>
  <c r="L141" i="4" l="1"/>
  <c r="M141" i="4" s="1"/>
  <c r="N141" i="4" s="1"/>
  <c r="O141" i="4"/>
  <c r="L140" i="4"/>
  <c r="M140" i="4" s="1"/>
  <c r="N140" i="4" s="1"/>
  <c r="O140" i="4"/>
  <c r="P141" i="4" l="1"/>
  <c r="Q141" i="4" s="1"/>
  <c r="P140" i="4"/>
  <c r="Q140" i="4" s="1"/>
  <c r="L139" i="4"/>
  <c r="M139" i="4" s="1"/>
  <c r="N139" i="4" s="1"/>
  <c r="O139" i="4"/>
  <c r="L138" i="4"/>
  <c r="M138" i="4" s="1"/>
  <c r="O138" i="4"/>
  <c r="P139" i="4" l="1"/>
  <c r="Q139" i="4" s="1"/>
  <c r="N138" i="4"/>
  <c r="P138" i="4" s="1"/>
  <c r="Q138" i="4" s="1"/>
  <c r="O137" i="4" l="1"/>
  <c r="L137" i="4"/>
  <c r="M137" i="4" s="1"/>
  <c r="O136" i="4"/>
  <c r="L136" i="4"/>
  <c r="M136" i="4" s="1"/>
  <c r="N136" i="4" s="1"/>
  <c r="O135" i="4"/>
  <c r="L135" i="4"/>
  <c r="M135" i="4" s="1"/>
  <c r="P136" i="4" l="1"/>
  <c r="Q136" i="4" s="1"/>
  <c r="N135" i="4"/>
  <c r="P135" i="4" s="1"/>
  <c r="Q135" i="4" s="1"/>
  <c r="N137" i="4"/>
  <c r="P137" i="4" s="1"/>
  <c r="Q137" i="4" s="1"/>
  <c r="M134" i="4" l="1"/>
  <c r="L134" i="4"/>
  <c r="O134" i="4" s="1"/>
  <c r="O133" i="4"/>
  <c r="L133" i="4"/>
  <c r="M133" i="4" s="1"/>
  <c r="N133" i="4" s="1"/>
  <c r="O132" i="4"/>
  <c r="L132" i="4"/>
  <c r="M132" i="4" s="1"/>
  <c r="O131" i="4"/>
  <c r="L131" i="4"/>
  <c r="M131" i="4" s="1"/>
  <c r="O130" i="4"/>
  <c r="L130" i="4"/>
  <c r="M130" i="4" s="1"/>
  <c r="M129" i="4"/>
  <c r="N129" i="4" s="1"/>
  <c r="L129" i="4"/>
  <c r="O129" i="4" s="1"/>
  <c r="L128" i="4"/>
  <c r="M128" i="4"/>
  <c r="O128" i="4"/>
  <c r="P129" i="4" l="1"/>
  <c r="Q129" i="4" s="1"/>
  <c r="N132" i="4"/>
  <c r="P132" i="4" s="1"/>
  <c r="Q132" i="4" s="1"/>
  <c r="P133" i="4"/>
  <c r="Q133" i="4" s="1"/>
  <c r="N131" i="4"/>
  <c r="P131" i="4" s="1"/>
  <c r="Q131" i="4" s="1"/>
  <c r="N130" i="4"/>
  <c r="P130" i="4" s="1"/>
  <c r="Q130" i="4" s="1"/>
  <c r="N134" i="4"/>
  <c r="P134" i="4" s="1"/>
  <c r="Q134" i="4" s="1"/>
  <c r="N128" i="4"/>
  <c r="P128" i="4" s="1"/>
  <c r="Q128" i="4" s="1"/>
  <c r="O127" i="4" l="1"/>
  <c r="L127" i="4"/>
  <c r="M127" i="4" s="1"/>
  <c r="N127" i="4" s="1"/>
  <c r="O126" i="4"/>
  <c r="L126" i="4"/>
  <c r="M126" i="4" s="1"/>
  <c r="J125" i="4"/>
  <c r="N126" i="4" l="1"/>
  <c r="P126" i="4" s="1"/>
  <c r="Q126" i="4" s="1"/>
  <c r="P127" i="4"/>
  <c r="Q127" i="4" s="1"/>
  <c r="O125" i="4"/>
  <c r="L125" i="4"/>
  <c r="M125" i="4" s="1"/>
  <c r="O124" i="4"/>
  <c r="L124" i="4"/>
  <c r="M124" i="4" s="1"/>
  <c r="N124" i="4" s="1"/>
  <c r="M123" i="4"/>
  <c r="L123" i="4"/>
  <c r="O123" i="4" s="1"/>
  <c r="M122" i="4"/>
  <c r="L122" i="4"/>
  <c r="O122" i="4" s="1"/>
  <c r="M121" i="4"/>
  <c r="L121" i="4"/>
  <c r="O121" i="4" s="1"/>
  <c r="M120" i="4"/>
  <c r="N120" i="4" s="1"/>
  <c r="L120" i="4"/>
  <c r="O120" i="4" s="1"/>
  <c r="O119" i="4"/>
  <c r="L119" i="4"/>
  <c r="M119" i="4" s="1"/>
  <c r="O118" i="4"/>
  <c r="L118" i="4"/>
  <c r="M118" i="4" s="1"/>
  <c r="M117" i="4"/>
  <c r="L117" i="4"/>
  <c r="O117" i="4" s="1"/>
  <c r="M116" i="4"/>
  <c r="N116" i="4" s="1"/>
  <c r="L116" i="4"/>
  <c r="O116" i="4" s="1"/>
  <c r="M115" i="4"/>
  <c r="L115" i="4"/>
  <c r="O115" i="4" s="1"/>
  <c r="M114" i="4"/>
  <c r="L114" i="4"/>
  <c r="O114" i="4" s="1"/>
  <c r="M113" i="4"/>
  <c r="L113" i="4"/>
  <c r="O113" i="4" s="1"/>
  <c r="M112" i="4"/>
  <c r="N112" i="4" s="1"/>
  <c r="L112" i="4"/>
  <c r="O112" i="4" s="1"/>
  <c r="O111" i="4"/>
  <c r="L111" i="4"/>
  <c r="M111" i="4" s="1"/>
  <c r="O110" i="4"/>
  <c r="L110" i="4"/>
  <c r="M110" i="4" s="1"/>
  <c r="O109" i="4"/>
  <c r="L109" i="4"/>
  <c r="M109" i="4" s="1"/>
  <c r="O108" i="4"/>
  <c r="L108" i="4"/>
  <c r="M108" i="4" s="1"/>
  <c r="N108" i="4" s="1"/>
  <c r="P108" i="4" l="1"/>
  <c r="Q108" i="4" s="1"/>
  <c r="N111" i="4"/>
  <c r="P111" i="4" s="1"/>
  <c r="Q111" i="4" s="1"/>
  <c r="P112" i="4"/>
  <c r="Q112" i="4" s="1"/>
  <c r="N115" i="4"/>
  <c r="P115" i="4" s="1"/>
  <c r="Q115" i="4" s="1"/>
  <c r="P116" i="4"/>
  <c r="Q116" i="4" s="1"/>
  <c r="N119" i="4"/>
  <c r="P119" i="4" s="1"/>
  <c r="Q119" i="4" s="1"/>
  <c r="P120" i="4"/>
  <c r="Q120" i="4" s="1"/>
  <c r="N123" i="4"/>
  <c r="P123" i="4" s="1"/>
  <c r="Q123" i="4" s="1"/>
  <c r="P124" i="4"/>
  <c r="Q124" i="4" s="1"/>
  <c r="N110" i="4"/>
  <c r="P110" i="4" s="1"/>
  <c r="Q110" i="4" s="1"/>
  <c r="N114" i="4"/>
  <c r="P114" i="4" s="1"/>
  <c r="Q114" i="4" s="1"/>
  <c r="N118" i="4"/>
  <c r="P118" i="4" s="1"/>
  <c r="Q118" i="4" s="1"/>
  <c r="N122" i="4"/>
  <c r="P122" i="4" s="1"/>
  <c r="Q122" i="4" s="1"/>
  <c r="N109" i="4"/>
  <c r="P109" i="4" s="1"/>
  <c r="Q109" i="4" s="1"/>
  <c r="N113" i="4"/>
  <c r="P113" i="4" s="1"/>
  <c r="Q113" i="4" s="1"/>
  <c r="N117" i="4"/>
  <c r="P117" i="4" s="1"/>
  <c r="Q117" i="4" s="1"/>
  <c r="N121" i="4"/>
  <c r="P121" i="4" s="1"/>
  <c r="Q121" i="4" s="1"/>
  <c r="N125" i="4"/>
  <c r="P125" i="4" s="1"/>
  <c r="Q125" i="4" s="1"/>
  <c r="M107" i="4" l="1"/>
  <c r="L107" i="4"/>
  <c r="O107" i="4" s="1"/>
  <c r="M106" i="4"/>
  <c r="N106" i="4" s="1"/>
  <c r="L106" i="4"/>
  <c r="O106" i="4" s="1"/>
  <c r="M105" i="4"/>
  <c r="N105" i="4" s="1"/>
  <c r="L105" i="4"/>
  <c r="O105" i="4" s="1"/>
  <c r="M104" i="4"/>
  <c r="L104" i="4"/>
  <c r="O104" i="4" s="1"/>
  <c r="O103" i="4"/>
  <c r="O96" i="4"/>
  <c r="L96" i="4"/>
  <c r="M96" i="4" s="1"/>
  <c r="M76" i="4"/>
  <c r="N76" i="4" s="1"/>
  <c r="L76" i="4"/>
  <c r="O76" i="4" s="1"/>
  <c r="I103" i="4"/>
  <c r="L103" i="4" s="1"/>
  <c r="M103" i="4" s="1"/>
  <c r="I99" i="4"/>
  <c r="J92" i="4"/>
  <c r="J91" i="4"/>
  <c r="P106" i="4" l="1"/>
  <c r="Q106" i="4" s="1"/>
  <c r="N104" i="4"/>
  <c r="P104" i="4" s="1"/>
  <c r="Q104" i="4" s="1"/>
  <c r="P105" i="4"/>
  <c r="Q105" i="4" s="1"/>
  <c r="N103" i="4"/>
  <c r="P103" i="4" s="1"/>
  <c r="Q103" i="4" s="1"/>
  <c r="N107" i="4"/>
  <c r="P107" i="4" s="1"/>
  <c r="Q107" i="4" s="1"/>
  <c r="N96" i="4"/>
  <c r="P96" i="4" s="1"/>
  <c r="Q96" i="4" s="1"/>
  <c r="P76" i="4"/>
  <c r="Q76" i="4" s="1"/>
  <c r="J11" i="6"/>
  <c r="I11" i="6"/>
  <c r="F11" i="6"/>
  <c r="O9" i="6"/>
  <c r="L9" i="6"/>
  <c r="M9" i="6" s="1"/>
  <c r="O8" i="6"/>
  <c r="L8" i="6"/>
  <c r="M8" i="6" s="1"/>
  <c r="N8" i="6" s="1"/>
  <c r="O7" i="6"/>
  <c r="L7" i="6"/>
  <c r="M7" i="6" s="1"/>
  <c r="O17" i="6"/>
  <c r="L17" i="6"/>
  <c r="M17" i="6" s="1"/>
  <c r="O16" i="6"/>
  <c r="L16" i="6"/>
  <c r="M16" i="6" s="1"/>
  <c r="N16" i="6" s="1"/>
  <c r="O15" i="6"/>
  <c r="L15" i="6"/>
  <c r="M15" i="6" s="1"/>
  <c r="N15" i="6" s="1"/>
  <c r="O6" i="6"/>
  <c r="L6" i="6"/>
  <c r="M6" i="6" s="1"/>
  <c r="O5" i="6"/>
  <c r="L5" i="6"/>
  <c r="M5" i="6" s="1"/>
  <c r="N5" i="6" s="1"/>
  <c r="O4" i="6"/>
  <c r="L4" i="6"/>
  <c r="M4" i="6" s="1"/>
  <c r="M3" i="6"/>
  <c r="L3" i="6"/>
  <c r="O3" i="6" s="1"/>
  <c r="O11" i="6" l="1"/>
  <c r="M11" i="6"/>
  <c r="L11" i="6"/>
  <c r="N7" i="6"/>
  <c r="P7" i="6" s="1"/>
  <c r="Q7" i="6" s="1"/>
  <c r="P8" i="6"/>
  <c r="Q8" i="6" s="1"/>
  <c r="N9" i="6"/>
  <c r="P9" i="6" s="1"/>
  <c r="Q9" i="6" s="1"/>
  <c r="P15" i="6"/>
  <c r="Q15" i="6" s="1"/>
  <c r="P16" i="6"/>
  <c r="Q16" i="6" s="1"/>
  <c r="N17" i="6"/>
  <c r="P17" i="6" s="1"/>
  <c r="Q17" i="6" s="1"/>
  <c r="N4" i="6"/>
  <c r="P4" i="6" s="1"/>
  <c r="Q4" i="6" s="1"/>
  <c r="P5" i="6"/>
  <c r="Q5" i="6" s="1"/>
  <c r="N3" i="6"/>
  <c r="N6" i="6"/>
  <c r="P6" i="6" s="1"/>
  <c r="Q6" i="6" s="1"/>
  <c r="P3" i="6" l="1"/>
  <c r="N11" i="6"/>
  <c r="M30" i="5"/>
  <c r="L30" i="5"/>
  <c r="O30" i="5" s="1"/>
  <c r="M29" i="5"/>
  <c r="L29" i="5"/>
  <c r="O29" i="5" s="1"/>
  <c r="M28" i="5"/>
  <c r="N28" i="5" s="1"/>
  <c r="L28" i="5"/>
  <c r="O28" i="5" s="1"/>
  <c r="M27" i="5"/>
  <c r="N27" i="5" s="1"/>
  <c r="L27" i="5"/>
  <c r="O27" i="5" s="1"/>
  <c r="O26" i="5"/>
  <c r="I26" i="5"/>
  <c r="L26" i="5" s="1"/>
  <c r="M26" i="5" s="1"/>
  <c r="M25" i="5"/>
  <c r="N25" i="5" s="1"/>
  <c r="L25" i="5"/>
  <c r="O25" i="5" s="1"/>
  <c r="M24" i="5"/>
  <c r="N24" i="5" s="1"/>
  <c r="L24" i="5"/>
  <c r="O24" i="5" s="1"/>
  <c r="M23" i="5"/>
  <c r="L23" i="5"/>
  <c r="O23" i="5" s="1"/>
  <c r="O22" i="5"/>
  <c r="I22" i="5"/>
  <c r="L22" i="5" s="1"/>
  <c r="M22" i="5" s="1"/>
  <c r="M21" i="5"/>
  <c r="L21" i="5"/>
  <c r="O21" i="5" s="1"/>
  <c r="M20" i="5"/>
  <c r="N20" i="5" s="1"/>
  <c r="L20" i="5"/>
  <c r="O20" i="5" s="1"/>
  <c r="M19" i="5"/>
  <c r="N19" i="5" s="1"/>
  <c r="L19" i="5"/>
  <c r="O19" i="5" s="1"/>
  <c r="O18" i="5"/>
  <c r="L18" i="5"/>
  <c r="M18" i="5" s="1"/>
  <c r="O17" i="5"/>
  <c r="L17" i="5"/>
  <c r="M17" i="5" s="1"/>
  <c r="O16" i="5"/>
  <c r="L16" i="5"/>
  <c r="M16" i="5" s="1"/>
  <c r="O15" i="5"/>
  <c r="J15" i="5"/>
  <c r="L15" i="5" s="1"/>
  <c r="M15" i="5" s="1"/>
  <c r="O14" i="5"/>
  <c r="J14" i="5"/>
  <c r="L14" i="5" s="1"/>
  <c r="M14" i="5" s="1"/>
  <c r="O11" i="5"/>
  <c r="L11" i="5"/>
  <c r="M11" i="5" s="1"/>
  <c r="M10" i="5"/>
  <c r="L10" i="5"/>
  <c r="O10" i="5" s="1"/>
  <c r="M9" i="5"/>
  <c r="N9" i="5" s="1"/>
  <c r="L9" i="5"/>
  <c r="O9" i="5" s="1"/>
  <c r="O8" i="5"/>
  <c r="L8" i="5"/>
  <c r="M8" i="5" s="1"/>
  <c r="O4" i="5"/>
  <c r="L4" i="5"/>
  <c r="M4" i="5" s="1"/>
  <c r="O3" i="5"/>
  <c r="L3" i="5"/>
  <c r="M3" i="5" s="1"/>
  <c r="Q3" i="6" l="1"/>
  <c r="Q11" i="6" s="1"/>
  <c r="P11" i="6"/>
  <c r="P27" i="5"/>
  <c r="Q27" i="5" s="1"/>
  <c r="N8" i="5"/>
  <c r="P8" i="5" s="1"/>
  <c r="Q8" i="5" s="1"/>
  <c r="N15" i="5"/>
  <c r="P15" i="5" s="1"/>
  <c r="Q15" i="5" s="1"/>
  <c r="P20" i="5"/>
  <c r="Q20" i="5" s="1"/>
  <c r="P9" i="5"/>
  <c r="Q9" i="5" s="1"/>
  <c r="N29" i="5"/>
  <c r="P29" i="5" s="1"/>
  <c r="Q29" i="5" s="1"/>
  <c r="P19" i="5"/>
  <c r="Q19" i="5" s="1"/>
  <c r="N22" i="5"/>
  <c r="P22" i="5" s="1"/>
  <c r="Q22" i="5" s="1"/>
  <c r="P25" i="5"/>
  <c r="Q25" i="5" s="1"/>
  <c r="P28" i="5"/>
  <c r="Q28" i="5" s="1"/>
  <c r="N11" i="5"/>
  <c r="P11" i="5" s="1"/>
  <c r="Q11" i="5" s="1"/>
  <c r="N18" i="5"/>
  <c r="P18" i="5" s="1"/>
  <c r="Q18" i="5" s="1"/>
  <c r="N4" i="5"/>
  <c r="P4" i="5" s="1"/>
  <c r="Q4" i="5" s="1"/>
  <c r="N16" i="5"/>
  <c r="P16" i="5" s="1"/>
  <c r="Q16" i="5" s="1"/>
  <c r="N14" i="5"/>
  <c r="P14" i="5" s="1"/>
  <c r="Q14" i="5" s="1"/>
  <c r="N23" i="5"/>
  <c r="P23" i="5" s="1"/>
  <c r="Q23" i="5" s="1"/>
  <c r="P24" i="5"/>
  <c r="Q24" i="5" s="1"/>
  <c r="N3" i="5"/>
  <c r="P3" i="5" s="1"/>
  <c r="Q3" i="5" s="1"/>
  <c r="N10" i="5"/>
  <c r="P10" i="5" s="1"/>
  <c r="Q10" i="5" s="1"/>
  <c r="N17" i="5"/>
  <c r="P17" i="5" s="1"/>
  <c r="Q17" i="5" s="1"/>
  <c r="N21" i="5"/>
  <c r="P21" i="5" s="1"/>
  <c r="Q21" i="5" s="1"/>
  <c r="N26" i="5"/>
  <c r="P26" i="5" s="1"/>
  <c r="Q26" i="5" s="1"/>
  <c r="N30" i="5"/>
  <c r="P30" i="5" s="1"/>
  <c r="Q30" i="5" s="1"/>
  <c r="M102" i="4" l="1"/>
  <c r="L102" i="4"/>
  <c r="O102" i="4" s="1"/>
  <c r="M101" i="4"/>
  <c r="N101" i="4" s="1"/>
  <c r="L101" i="4"/>
  <c r="O101" i="4" s="1"/>
  <c r="M100" i="4"/>
  <c r="L100" i="4"/>
  <c r="O100" i="4" s="1"/>
  <c r="O99" i="4"/>
  <c r="L99" i="4"/>
  <c r="M99" i="4" s="1"/>
  <c r="L98" i="4"/>
  <c r="M98" i="4" s="1"/>
  <c r="M97" i="4"/>
  <c r="N97" i="4" s="1"/>
  <c r="L97" i="4"/>
  <c r="O97" i="4" s="1"/>
  <c r="M95" i="4"/>
  <c r="L95" i="4"/>
  <c r="O95" i="4" s="1"/>
  <c r="O94" i="4"/>
  <c r="L94" i="4"/>
  <c r="M94" i="4" s="1"/>
  <c r="L93" i="4"/>
  <c r="O93" i="4" s="1"/>
  <c r="L92" i="4"/>
  <c r="O92" i="4" s="1"/>
  <c r="L91" i="4"/>
  <c r="O91" i="4" s="1"/>
  <c r="L90" i="4"/>
  <c r="M90" i="4" s="1"/>
  <c r="L89" i="4"/>
  <c r="M89" i="4" s="1"/>
  <c r="N89" i="4" s="1"/>
  <c r="O88" i="4"/>
  <c r="L88" i="4"/>
  <c r="M88" i="4" s="1"/>
  <c r="M87" i="4"/>
  <c r="L87" i="4"/>
  <c r="O87" i="4" s="1"/>
  <c r="L86" i="4"/>
  <c r="M86" i="4" s="1"/>
  <c r="O85" i="4"/>
  <c r="L85" i="4"/>
  <c r="M85" i="4" s="1"/>
  <c r="N85" i="4" s="1"/>
  <c r="M84" i="4"/>
  <c r="L84" i="4"/>
  <c r="O84" i="4" s="1"/>
  <c r="M83" i="4"/>
  <c r="L83" i="4"/>
  <c r="O83" i="4" s="1"/>
  <c r="M82" i="4"/>
  <c r="L82" i="4"/>
  <c r="O82" i="4" s="1"/>
  <c r="O81" i="4"/>
  <c r="L81" i="4"/>
  <c r="M81" i="4" s="1"/>
  <c r="N81" i="4" s="1"/>
  <c r="O80" i="4"/>
  <c r="L80" i="4"/>
  <c r="M80" i="4" s="1"/>
  <c r="M92" i="4" l="1"/>
  <c r="N92" i="4" s="1"/>
  <c r="P92" i="4" s="1"/>
  <c r="Q92" i="4" s="1"/>
  <c r="M91" i="4"/>
  <c r="N91" i="4" s="1"/>
  <c r="P91" i="4" s="1"/>
  <c r="Q91" i="4" s="1"/>
  <c r="O86" i="4"/>
  <c r="O90" i="4"/>
  <c r="O98" i="4"/>
  <c r="O89" i="4"/>
  <c r="P89" i="4" s="1"/>
  <c r="Q89" i="4" s="1"/>
  <c r="M93" i="4"/>
  <c r="N93" i="4" s="1"/>
  <c r="N80" i="4"/>
  <c r="P80" i="4" s="1"/>
  <c r="Q80" i="4" s="1"/>
  <c r="P81" i="4"/>
  <c r="Q81" i="4" s="1"/>
  <c r="N84" i="4"/>
  <c r="P84" i="4" s="1"/>
  <c r="Q84" i="4" s="1"/>
  <c r="P85" i="4"/>
  <c r="Q85" i="4" s="1"/>
  <c r="N88" i="4"/>
  <c r="P88" i="4" s="1"/>
  <c r="Q88" i="4" s="1"/>
  <c r="N95" i="4"/>
  <c r="P95" i="4" s="1"/>
  <c r="Q95" i="4" s="1"/>
  <c r="P97" i="4"/>
  <c r="Q97" i="4" s="1"/>
  <c r="N100" i="4"/>
  <c r="P100" i="4" s="1"/>
  <c r="Q100" i="4" s="1"/>
  <c r="P101" i="4"/>
  <c r="Q101" i="4" s="1"/>
  <c r="N83" i="4"/>
  <c r="P83" i="4" s="1"/>
  <c r="Q83" i="4" s="1"/>
  <c r="N87" i="4"/>
  <c r="P87" i="4" s="1"/>
  <c r="Q87" i="4" s="1"/>
  <c r="N99" i="4"/>
  <c r="P99" i="4" s="1"/>
  <c r="Q99" i="4" s="1"/>
  <c r="N82" i="4"/>
  <c r="P82" i="4" s="1"/>
  <c r="Q82" i="4" s="1"/>
  <c r="N86" i="4"/>
  <c r="N90" i="4"/>
  <c r="N94" i="4"/>
  <c r="P94" i="4" s="1"/>
  <c r="Q94" i="4" s="1"/>
  <c r="N98" i="4"/>
  <c r="N102" i="4"/>
  <c r="P102" i="4" s="1"/>
  <c r="Q102" i="4" s="1"/>
  <c r="J75" i="4"/>
  <c r="L75" i="4" s="1"/>
  <c r="M75" i="4" s="1"/>
  <c r="J74" i="4"/>
  <c r="L74" i="4" s="1"/>
  <c r="M74" i="4" s="1"/>
  <c r="J73" i="4"/>
  <c r="L73" i="4" s="1"/>
  <c r="M73" i="4" s="1"/>
  <c r="N73" i="4" s="1"/>
  <c r="J72" i="4"/>
  <c r="L72" i="4" s="1"/>
  <c r="M72" i="4" s="1"/>
  <c r="O75" i="4"/>
  <c r="O74" i="4"/>
  <c r="O73" i="4"/>
  <c r="O72" i="4"/>
  <c r="O71" i="4"/>
  <c r="L71" i="4"/>
  <c r="M71" i="4" s="1"/>
  <c r="N71" i="4" s="1"/>
  <c r="O70" i="4"/>
  <c r="L70" i="4"/>
  <c r="M70" i="4" s="1"/>
  <c r="M69" i="4"/>
  <c r="N69" i="4" s="1"/>
  <c r="L69" i="4"/>
  <c r="O69" i="4" s="1"/>
  <c r="O68" i="4"/>
  <c r="L68" i="4"/>
  <c r="M68" i="4" s="1"/>
  <c r="N68" i="4" s="1"/>
  <c r="O67" i="4"/>
  <c r="L67" i="4"/>
  <c r="M67" i="4" s="1"/>
  <c r="M66" i="4"/>
  <c r="N66" i="4" s="1"/>
  <c r="L66" i="4"/>
  <c r="O66" i="4" s="1"/>
  <c r="O65" i="4"/>
  <c r="L65" i="4"/>
  <c r="M65" i="4" s="1"/>
  <c r="N65" i="4" s="1"/>
  <c r="O64" i="4"/>
  <c r="L64" i="4"/>
  <c r="M64" i="4" s="1"/>
  <c r="O63" i="4"/>
  <c r="L63" i="4"/>
  <c r="M63" i="4" s="1"/>
  <c r="O62" i="4"/>
  <c r="L62" i="4"/>
  <c r="M62" i="4" s="1"/>
  <c r="O61" i="4"/>
  <c r="L61" i="4"/>
  <c r="M61" i="4" s="1"/>
  <c r="N61" i="4" s="1"/>
  <c r="O60" i="4"/>
  <c r="L60" i="4"/>
  <c r="M60" i="4" s="1"/>
  <c r="O59" i="4"/>
  <c r="L59" i="4"/>
  <c r="M59" i="4" s="1"/>
  <c r="O58" i="4"/>
  <c r="L58" i="4"/>
  <c r="M58" i="4" s="1"/>
  <c r="M57" i="4"/>
  <c r="N57" i="4" s="1"/>
  <c r="L57" i="4"/>
  <c r="O57" i="4" s="1"/>
  <c r="M56" i="4"/>
  <c r="N56" i="4" s="1"/>
  <c r="L56" i="4"/>
  <c r="O56" i="4" s="1"/>
  <c r="M55" i="4"/>
  <c r="N55" i="4" s="1"/>
  <c r="L55" i="4"/>
  <c r="O55" i="4" s="1"/>
  <c r="M54" i="4"/>
  <c r="N54" i="4" s="1"/>
  <c r="L54" i="4"/>
  <c r="O54" i="4" s="1"/>
  <c r="M53" i="4"/>
  <c r="N53" i="4" s="1"/>
  <c r="L53" i="4"/>
  <c r="O53" i="4" s="1"/>
  <c r="M52" i="4"/>
  <c r="N52" i="4" s="1"/>
  <c r="L52" i="4"/>
  <c r="O52" i="4" s="1"/>
  <c r="M51" i="4"/>
  <c r="N51" i="4" s="1"/>
  <c r="L51" i="4"/>
  <c r="O51" i="4" s="1"/>
  <c r="M50" i="4"/>
  <c r="N50" i="4" s="1"/>
  <c r="L50" i="4"/>
  <c r="O50" i="4" s="1"/>
  <c r="O49" i="4"/>
  <c r="L49" i="4"/>
  <c r="M49" i="4" s="1"/>
  <c r="N49" i="4" s="1"/>
  <c r="M48" i="4"/>
  <c r="N48" i="4" s="1"/>
  <c r="L48" i="4"/>
  <c r="O48" i="4" s="1"/>
  <c r="O47" i="4"/>
  <c r="L47" i="4"/>
  <c r="M47" i="4" s="1"/>
  <c r="O46" i="4"/>
  <c r="L46" i="4"/>
  <c r="M46" i="4" s="1"/>
  <c r="M45" i="4"/>
  <c r="N45" i="4" s="1"/>
  <c r="L45" i="4"/>
  <c r="O45" i="4" s="1"/>
  <c r="O44" i="4"/>
  <c r="J44" i="4"/>
  <c r="L44" i="4" s="1"/>
  <c r="M44" i="4" s="1"/>
  <c r="O43" i="4"/>
  <c r="J43" i="4"/>
  <c r="L43" i="4" s="1"/>
  <c r="M43" i="4" s="1"/>
  <c r="M42" i="4"/>
  <c r="N42" i="4" s="1"/>
  <c r="L42" i="4"/>
  <c r="O42" i="4" s="1"/>
  <c r="M41" i="4"/>
  <c r="L41" i="4"/>
  <c r="O41" i="4" s="1"/>
  <c r="O40" i="4"/>
  <c r="L40" i="4"/>
  <c r="M40" i="4" s="1"/>
  <c r="N40" i="4" s="1"/>
  <c r="M39" i="4"/>
  <c r="N39" i="4" s="1"/>
  <c r="L39" i="4"/>
  <c r="O39" i="4" s="1"/>
  <c r="M38" i="4"/>
  <c r="L38" i="4"/>
  <c r="O38" i="4" s="1"/>
  <c r="O37" i="4"/>
  <c r="L37" i="4"/>
  <c r="M37" i="4" s="1"/>
  <c r="O36" i="4"/>
  <c r="L36" i="4"/>
  <c r="M36" i="4" s="1"/>
  <c r="N36" i="4" s="1"/>
  <c r="M35" i="4"/>
  <c r="N35" i="4" s="1"/>
  <c r="L35" i="4"/>
  <c r="O35" i="4" s="1"/>
  <c r="M34" i="4"/>
  <c r="L34" i="4"/>
  <c r="O34" i="4" s="1"/>
  <c r="O33" i="4"/>
  <c r="L33" i="4"/>
  <c r="M33" i="4" s="1"/>
  <c r="N33" i="4" s="1"/>
  <c r="O32" i="4"/>
  <c r="L32" i="4"/>
  <c r="M32" i="4" s="1"/>
  <c r="N32" i="4" s="1"/>
  <c r="O31" i="4"/>
  <c r="L31" i="4"/>
  <c r="M31" i="4" s="1"/>
  <c r="O30" i="4"/>
  <c r="L30" i="4"/>
  <c r="M30" i="4" s="1"/>
  <c r="M29" i="4"/>
  <c r="N29" i="4" s="1"/>
  <c r="L29" i="4"/>
  <c r="O29" i="4" s="1"/>
  <c r="M28" i="4"/>
  <c r="N28" i="4" s="1"/>
  <c r="L28" i="4"/>
  <c r="O28" i="4" s="1"/>
  <c r="M27" i="4"/>
  <c r="N27" i="4" s="1"/>
  <c r="L27" i="4"/>
  <c r="O27" i="4" s="1"/>
  <c r="M26" i="4"/>
  <c r="L26" i="4"/>
  <c r="O26" i="4" s="1"/>
  <c r="M25" i="4"/>
  <c r="N25" i="4" s="1"/>
  <c r="L25" i="4"/>
  <c r="O25" i="4" s="1"/>
  <c r="M24" i="4"/>
  <c r="N24" i="4" s="1"/>
  <c r="L24" i="4"/>
  <c r="O24" i="4" s="1"/>
  <c r="M23" i="4"/>
  <c r="N23" i="4" s="1"/>
  <c r="L23" i="4"/>
  <c r="O23" i="4" s="1"/>
  <c r="M22" i="4"/>
  <c r="L22" i="4"/>
  <c r="O22" i="4" s="1"/>
  <c r="O21" i="4"/>
  <c r="L21" i="4"/>
  <c r="M21" i="4" s="1"/>
  <c r="N21" i="4" s="1"/>
  <c r="O20" i="4"/>
  <c r="L20" i="4"/>
  <c r="M20" i="4" s="1"/>
  <c r="N20" i="4" s="1"/>
  <c r="O19" i="4"/>
  <c r="J19" i="4"/>
  <c r="L19" i="4" s="1"/>
  <c r="M19" i="4" s="1"/>
  <c r="M18" i="4"/>
  <c r="L18" i="4"/>
  <c r="O18" i="4" s="1"/>
  <c r="O17" i="4"/>
  <c r="L17" i="4"/>
  <c r="M17" i="4" s="1"/>
  <c r="O16" i="4"/>
  <c r="L16" i="4"/>
  <c r="M16" i="4" s="1"/>
  <c r="O15" i="4"/>
  <c r="L15" i="4"/>
  <c r="M15" i="4" s="1"/>
  <c r="O14" i="4"/>
  <c r="L14" i="4"/>
  <c r="M14" i="4" s="1"/>
  <c r="O13" i="4"/>
  <c r="J13" i="4"/>
  <c r="L13" i="4" s="1"/>
  <c r="M13" i="4" s="1"/>
  <c r="O12" i="4"/>
  <c r="L12" i="4"/>
  <c r="M12" i="4" s="1"/>
  <c r="N12" i="4" s="1"/>
  <c r="O11" i="4"/>
  <c r="L11" i="4"/>
  <c r="M11" i="4" s="1"/>
  <c r="N11" i="4" s="1"/>
  <c r="M10" i="4"/>
  <c r="N10" i="4" s="1"/>
  <c r="L10" i="4"/>
  <c r="O10" i="4" s="1"/>
  <c r="M9" i="4"/>
  <c r="L9" i="4"/>
  <c r="O9" i="4" s="1"/>
  <c r="M8" i="4"/>
  <c r="N8" i="4" s="1"/>
  <c r="J8" i="4"/>
  <c r="L8" i="4" s="1"/>
  <c r="O8" i="4" s="1"/>
  <c r="O7" i="4"/>
  <c r="L7" i="4"/>
  <c r="M7" i="4" s="1"/>
  <c r="M6" i="4"/>
  <c r="L6" i="4"/>
  <c r="O6" i="4" s="1"/>
  <c r="O5" i="4"/>
  <c r="L5" i="4"/>
  <c r="M5" i="4" s="1"/>
  <c r="M4" i="4"/>
  <c r="N4" i="4" s="1"/>
  <c r="L4" i="4"/>
  <c r="O4" i="4" s="1"/>
  <c r="M3" i="4"/>
  <c r="N3" i="4" s="1"/>
  <c r="L3" i="4"/>
  <c r="O3" i="4" s="1"/>
  <c r="P93" i="4" l="1"/>
  <c r="Q93" i="4" s="1"/>
  <c r="P49" i="4"/>
  <c r="Q49" i="4" s="1"/>
  <c r="P61" i="4"/>
  <c r="Q61" i="4" s="1"/>
  <c r="P65" i="4"/>
  <c r="Q65" i="4" s="1"/>
  <c r="P98" i="4"/>
  <c r="Q98" i="4" s="1"/>
  <c r="P20" i="4"/>
  <c r="Q20" i="4" s="1"/>
  <c r="P90" i="4"/>
  <c r="Q90" i="4" s="1"/>
  <c r="P24" i="4"/>
  <c r="Q24" i="4" s="1"/>
  <c r="P32" i="4"/>
  <c r="Q32" i="4" s="1"/>
  <c r="P36" i="4"/>
  <c r="Q36" i="4" s="1"/>
  <c r="P40" i="4"/>
  <c r="Q40" i="4" s="1"/>
  <c r="P86" i="4"/>
  <c r="Q86" i="4" s="1"/>
  <c r="P11" i="4"/>
  <c r="Q11" i="4" s="1"/>
  <c r="P50" i="4"/>
  <c r="Q50" i="4" s="1"/>
  <c r="P25" i="4"/>
  <c r="Q25" i="4" s="1"/>
  <c r="P51" i="4"/>
  <c r="Q51" i="4" s="1"/>
  <c r="N41" i="4"/>
  <c r="P41" i="4" s="1"/>
  <c r="Q41" i="4" s="1"/>
  <c r="P28" i="4"/>
  <c r="Q28" i="4" s="1"/>
  <c r="P54" i="4"/>
  <c r="Q54" i="4" s="1"/>
  <c r="P57" i="4"/>
  <c r="Q57" i="4" s="1"/>
  <c r="P69" i="4"/>
  <c r="Q69" i="4" s="1"/>
  <c r="P66" i="4"/>
  <c r="Q66" i="4" s="1"/>
  <c r="N37" i="4"/>
  <c r="P37" i="4" s="1"/>
  <c r="Q37" i="4" s="1"/>
  <c r="P3" i="4"/>
  <c r="Q3" i="4" s="1"/>
  <c r="P45" i="4"/>
  <c r="Q45" i="4" s="1"/>
  <c r="N58" i="4"/>
  <c r="P58" i="4" s="1"/>
  <c r="Q58" i="4" s="1"/>
  <c r="N46" i="4"/>
  <c r="P46" i="4" s="1"/>
  <c r="Q46" i="4" s="1"/>
  <c r="N62" i="4"/>
  <c r="P62" i="4" s="1"/>
  <c r="Q62" i="4" s="1"/>
  <c r="P12" i="4"/>
  <c r="Q12" i="4" s="1"/>
  <c r="P21" i="4"/>
  <c r="Q21" i="4" s="1"/>
  <c r="P29" i="4"/>
  <c r="Q29" i="4" s="1"/>
  <c r="P35" i="4"/>
  <c r="Q35" i="4" s="1"/>
  <c r="P4" i="4"/>
  <c r="Q4" i="4" s="1"/>
  <c r="P33" i="4"/>
  <c r="Q33" i="4" s="1"/>
  <c r="N75" i="4"/>
  <c r="P75" i="4" s="1"/>
  <c r="Q75" i="4" s="1"/>
  <c r="P73" i="4"/>
  <c r="Q73" i="4" s="1"/>
  <c r="P71" i="4"/>
  <c r="Q71" i="4" s="1"/>
  <c r="N72" i="4"/>
  <c r="P72" i="4" s="1"/>
  <c r="Q72" i="4" s="1"/>
  <c r="P68" i="4"/>
  <c r="Q68" i="4" s="1"/>
  <c r="N70" i="4"/>
  <c r="P70" i="4" s="1"/>
  <c r="Q70" i="4" s="1"/>
  <c r="N74" i="4"/>
  <c r="P74" i="4" s="1"/>
  <c r="Q74" i="4" s="1"/>
  <c r="N60" i="4"/>
  <c r="P60" i="4" s="1"/>
  <c r="Q60" i="4" s="1"/>
  <c r="N67" i="4"/>
  <c r="P67" i="4" s="1"/>
  <c r="Q67" i="4" s="1"/>
  <c r="P39" i="4"/>
  <c r="Q39" i="4" s="1"/>
  <c r="N44" i="4"/>
  <c r="P44" i="4" s="1"/>
  <c r="Q44" i="4" s="1"/>
  <c r="P53" i="4"/>
  <c r="Q53" i="4" s="1"/>
  <c r="N63" i="4"/>
  <c r="P63" i="4" s="1"/>
  <c r="Q63" i="4" s="1"/>
  <c r="N43" i="4"/>
  <c r="P43" i="4" s="1"/>
  <c r="Q43" i="4" s="1"/>
  <c r="N31" i="4"/>
  <c r="P31" i="4" s="1"/>
  <c r="Q31" i="4" s="1"/>
  <c r="P48" i="4"/>
  <c r="Q48" i="4" s="1"/>
  <c r="P8" i="4"/>
  <c r="Q8" i="4" s="1"/>
  <c r="P23" i="4"/>
  <c r="Q23" i="4" s="1"/>
  <c r="P55" i="4"/>
  <c r="Q55" i="4" s="1"/>
  <c r="P56" i="4"/>
  <c r="Q56" i="4" s="1"/>
  <c r="P10" i="4"/>
  <c r="Q10" i="4" s="1"/>
  <c r="P27" i="4"/>
  <c r="Q27" i="4" s="1"/>
  <c r="N64" i="4"/>
  <c r="P64" i="4" s="1"/>
  <c r="Q64" i="4" s="1"/>
  <c r="N19" i="4"/>
  <c r="P19" i="4" s="1"/>
  <c r="Q19" i="4" s="1"/>
  <c r="N47" i="4"/>
  <c r="P47" i="4" s="1"/>
  <c r="Q47" i="4" s="1"/>
  <c r="N59" i="4"/>
  <c r="P59" i="4" s="1"/>
  <c r="Q59" i="4" s="1"/>
  <c r="N7" i="4"/>
  <c r="P7" i="4" s="1"/>
  <c r="Q7" i="4" s="1"/>
  <c r="N13" i="4"/>
  <c r="P13" i="4" s="1"/>
  <c r="Q13" i="4" s="1"/>
  <c r="N16" i="4"/>
  <c r="P16" i="4" s="1"/>
  <c r="Q16" i="4" s="1"/>
  <c r="N30" i="4"/>
  <c r="P30" i="4" s="1"/>
  <c r="Q30" i="4" s="1"/>
  <c r="P42" i="4"/>
  <c r="Q42" i="4" s="1"/>
  <c r="P52" i="4"/>
  <c r="Q52" i="4" s="1"/>
  <c r="N17" i="4"/>
  <c r="P17" i="4" s="1"/>
  <c r="Q17" i="4" s="1"/>
  <c r="N6" i="4"/>
  <c r="P6" i="4" s="1"/>
  <c r="Q6" i="4" s="1"/>
  <c r="N15" i="4"/>
  <c r="P15" i="4" s="1"/>
  <c r="Q15" i="4" s="1"/>
  <c r="N5" i="4"/>
  <c r="P5" i="4" s="1"/>
  <c r="Q5" i="4" s="1"/>
  <c r="N18" i="4"/>
  <c r="P18" i="4" s="1"/>
  <c r="Q18" i="4" s="1"/>
  <c r="N14" i="4"/>
  <c r="P14" i="4" s="1"/>
  <c r="Q14" i="4" s="1"/>
  <c r="N9" i="4"/>
  <c r="P9" i="4" s="1"/>
  <c r="Q9" i="4" s="1"/>
  <c r="N22" i="4"/>
  <c r="P22" i="4" s="1"/>
  <c r="Q22" i="4" s="1"/>
  <c r="N26" i="4"/>
  <c r="P26" i="4" s="1"/>
  <c r="Q26" i="4" s="1"/>
  <c r="N34" i="4"/>
  <c r="P34" i="4" s="1"/>
  <c r="Q34" i="4" s="1"/>
  <c r="N38" i="4"/>
  <c r="P38" i="4" s="1"/>
  <c r="Q38" i="4" s="1"/>
</calcChain>
</file>

<file path=xl/sharedStrings.xml><?xml version="1.0" encoding="utf-8"?>
<sst xmlns="http://schemas.openxmlformats.org/spreadsheetml/2006/main" count="2338" uniqueCount="752">
  <si>
    <t>FILING</t>
  </si>
  <si>
    <t>Date</t>
  </si>
  <si>
    <t>GST NO OF PARTY</t>
  </si>
  <si>
    <t>PARTY NAME_Bill</t>
  </si>
  <si>
    <t>INVOICE VALUE</t>
  </si>
  <si>
    <t>TAXABLE AMT</t>
  </si>
  <si>
    <t>NET GST</t>
  </si>
  <si>
    <t>SGST</t>
  </si>
  <si>
    <t>CGST</t>
  </si>
  <si>
    <t>IGST</t>
  </si>
  <si>
    <t>TOTAL VALUE</t>
  </si>
  <si>
    <t>AMT.DIFFER</t>
  </si>
  <si>
    <t>REMARKS</t>
  </si>
  <si>
    <t>APR</t>
  </si>
  <si>
    <t>CANCEL</t>
  </si>
  <si>
    <t>03.04.2019</t>
  </si>
  <si>
    <t>33AAEFS8315G1ZB</t>
  </si>
  <si>
    <t>SREE ANNAPOORNA FOODS</t>
  </si>
  <si>
    <t>08.04.2019</t>
  </si>
  <si>
    <t>29AABCL3355R1ZV</t>
  </si>
  <si>
    <t>LINDSTORM SERVICES INDIA PVT LTD</t>
  </si>
  <si>
    <t>12.04.2019</t>
  </si>
  <si>
    <t>29AAACF1516H1ZW</t>
  </si>
  <si>
    <t>FRESH &amp; HONEST CAFE LIMITED</t>
  </si>
  <si>
    <t>MAY</t>
  </si>
  <si>
    <t>376/05-19</t>
  </si>
  <si>
    <t>377/05-19</t>
  </si>
  <si>
    <t>378/05-19</t>
  </si>
  <si>
    <t>01.05.2019</t>
  </si>
  <si>
    <t>379/05-19</t>
  </si>
  <si>
    <t>33AAACG2038F1Z7</t>
  </si>
  <si>
    <t>Butterfly Gandhimathi Appliances Ltd</t>
  </si>
  <si>
    <t>380/05-19</t>
  </si>
  <si>
    <t>381/05-19</t>
  </si>
  <si>
    <t>33ABBPS8211R1Z9</t>
  </si>
  <si>
    <t>MAHALAKSHMI ENTERPRISES</t>
  </si>
  <si>
    <t>382/05-19</t>
  </si>
  <si>
    <t>33AABCD7572N1ZB</t>
  </si>
  <si>
    <t>DEVYANI FOOD INDUSTRIES LIMITED - VR Food Enterprises LLP</t>
  </si>
  <si>
    <t>382A/05-19</t>
  </si>
  <si>
    <t>13.05.2019</t>
  </si>
  <si>
    <t>PLEASE CHECK INVOICE</t>
  </si>
  <si>
    <t>383/05-19</t>
  </si>
  <si>
    <t>03.05.2019</t>
  </si>
  <si>
    <t>383A/05-19</t>
  </si>
  <si>
    <t>15.05.2019</t>
  </si>
  <si>
    <t>37AAACF1516H1ZZ</t>
  </si>
  <si>
    <t>384A/05-19</t>
  </si>
  <si>
    <t>17.05.2019</t>
  </si>
  <si>
    <t>384/05-19</t>
  </si>
  <si>
    <t>385/05-19</t>
  </si>
  <si>
    <t>386/05-19</t>
  </si>
  <si>
    <t>21.05.2019</t>
  </si>
  <si>
    <t>387/05-19</t>
  </si>
  <si>
    <t>22.05.2019</t>
  </si>
  <si>
    <t>JUN</t>
  </si>
  <si>
    <t>388/06-19</t>
  </si>
  <si>
    <t>389/06-19</t>
  </si>
  <si>
    <t>390/06-19</t>
  </si>
  <si>
    <t>391/06-19</t>
  </si>
  <si>
    <t>392/06-19</t>
  </si>
  <si>
    <t>393/06-19</t>
  </si>
  <si>
    <t>27.06.2019</t>
  </si>
  <si>
    <t>393A/06-19</t>
  </si>
  <si>
    <t>18.06.2019</t>
  </si>
  <si>
    <t>394/06-19</t>
  </si>
  <si>
    <t>29.06.2019</t>
  </si>
  <si>
    <t>395/06-19</t>
  </si>
  <si>
    <t>JULY</t>
  </si>
  <si>
    <t>396/07-19</t>
  </si>
  <si>
    <t>02.07.2019</t>
  </si>
  <si>
    <t>397/07-19</t>
  </si>
  <si>
    <t>05.07.2019</t>
  </si>
  <si>
    <t>AUG</t>
  </si>
  <si>
    <t>399/08-19</t>
  </si>
  <si>
    <t>s LINDSTORM SERVICES INDIA PVT LTD</t>
  </si>
  <si>
    <t>33AXUPM1798E1Z0</t>
  </si>
  <si>
    <t>CITY GRAPHICS</t>
  </si>
  <si>
    <t>SEP</t>
  </si>
  <si>
    <t>14-09-2019</t>
  </si>
  <si>
    <t xml:space="preserve"> SREE ANNAPOORNA FOODS</t>
  </si>
  <si>
    <t>OCT</t>
  </si>
  <si>
    <t>Butterfly Gandhimathi Appliances Ltd.</t>
  </si>
  <si>
    <t>15-10-2019</t>
  </si>
  <si>
    <t>23-10-2019</t>
  </si>
  <si>
    <t>NOV</t>
  </si>
  <si>
    <t>33AAACF1516H2Z6</t>
  </si>
  <si>
    <t>33AADCL4029J1ZN</t>
  </si>
  <si>
    <t>LONGSHOCK INDIA PRIVATE LIMITED</t>
  </si>
  <si>
    <t>25/11/2019</t>
  </si>
  <si>
    <t>DEC</t>
  </si>
  <si>
    <t>25-12-2019</t>
  </si>
  <si>
    <t>FILEING MONTH</t>
  </si>
  <si>
    <t>Bill no</t>
  </si>
  <si>
    <t>AMT. DIFFER</t>
  </si>
  <si>
    <t>639</t>
  </si>
  <si>
    <t>07.09.2019</t>
  </si>
  <si>
    <t>33AACCJ6350R1Z6</t>
  </si>
  <si>
    <t>JKM GRAPHIC SOLUTION PVT.LTD</t>
  </si>
  <si>
    <t>150</t>
  </si>
  <si>
    <t>27.09.2019</t>
  </si>
  <si>
    <t>33BXZPP1872N1ZH</t>
  </si>
  <si>
    <t>SRI PACHAIAMMAN CORRUGATED</t>
  </si>
  <si>
    <t>20.09.2019</t>
  </si>
  <si>
    <t>33AAACK3540L1ZP</t>
  </si>
  <si>
    <t>KHERA PIPES PRIVATE LIMITED</t>
  </si>
  <si>
    <t>19.09.2019</t>
  </si>
  <si>
    <t>AS4141</t>
  </si>
  <si>
    <t>24.09.2019</t>
  </si>
  <si>
    <t>33AAJFA2319P1ZD</t>
  </si>
  <si>
    <t>AISHWARYA STEELS</t>
  </si>
  <si>
    <t>4.09.2019</t>
  </si>
  <si>
    <t>33AAECN1669D1ZP</t>
  </si>
  <si>
    <t>NITIN WIRENETTING INDIA PVT LTD</t>
  </si>
  <si>
    <t>28.10.2019</t>
  </si>
  <si>
    <t>33ABKFS9253N1ZH</t>
  </si>
  <si>
    <t>SNR PIPES TRADERS</t>
  </si>
  <si>
    <t>17.10.2019</t>
  </si>
  <si>
    <t>15.10.2019</t>
  </si>
  <si>
    <t>14.10.2019</t>
  </si>
  <si>
    <t>09.10.2019</t>
  </si>
  <si>
    <t>33ACZPF2594D1ZF</t>
  </si>
  <si>
    <t>MBS MARKETING</t>
  </si>
  <si>
    <t>13.10.2019</t>
  </si>
  <si>
    <t>20.10.2019</t>
  </si>
  <si>
    <t>23.10.2019</t>
  </si>
  <si>
    <t>04.10.2019</t>
  </si>
  <si>
    <t>29.10.2019</t>
  </si>
  <si>
    <t>JAN</t>
  </si>
  <si>
    <t>BILLNO</t>
  </si>
  <si>
    <t>370/04-19</t>
  </si>
  <si>
    <t>371/04-19</t>
  </si>
  <si>
    <t>372/04-19</t>
  </si>
  <si>
    <t>373/04-19</t>
  </si>
  <si>
    <t>374/04-19</t>
  </si>
  <si>
    <t>375/04-19</t>
  </si>
  <si>
    <t>398/08-19</t>
  </si>
  <si>
    <t>400/08-19</t>
  </si>
  <si>
    <t>401/08-19</t>
  </si>
  <si>
    <t>402/08-19</t>
  </si>
  <si>
    <t>403/08-19</t>
  </si>
  <si>
    <t>404/09-19</t>
  </si>
  <si>
    <t>405/09-19</t>
  </si>
  <si>
    <t>406/09-19</t>
  </si>
  <si>
    <t>407/09-19</t>
  </si>
  <si>
    <t>408/09-19</t>
  </si>
  <si>
    <t>409/09-19</t>
  </si>
  <si>
    <t>410/09-19</t>
  </si>
  <si>
    <t>411/10-19</t>
  </si>
  <si>
    <t>412/10-19</t>
  </si>
  <si>
    <t>413/10-19</t>
  </si>
  <si>
    <t>414/10-19</t>
  </si>
  <si>
    <t>415/10-19</t>
  </si>
  <si>
    <t>416/10-19</t>
  </si>
  <si>
    <t>417/10-19</t>
  </si>
  <si>
    <t>418/11-19</t>
  </si>
  <si>
    <t>419/11-19</t>
  </si>
  <si>
    <t>420/11-19</t>
  </si>
  <si>
    <t>421/11-19</t>
  </si>
  <si>
    <t>422/11-19</t>
  </si>
  <si>
    <t>423/11-19</t>
  </si>
  <si>
    <t>424/11-19</t>
  </si>
  <si>
    <t>425/11-19</t>
  </si>
  <si>
    <t>426/11-19</t>
  </si>
  <si>
    <t>427/11-19</t>
  </si>
  <si>
    <t>428/11-19</t>
  </si>
  <si>
    <t>429/11-19</t>
  </si>
  <si>
    <t>430/12-19</t>
  </si>
  <si>
    <t>431/01-20</t>
  </si>
  <si>
    <t>21-01-2020</t>
  </si>
  <si>
    <t>22-01-2020</t>
  </si>
  <si>
    <t>433 /01-20</t>
  </si>
  <si>
    <t>434 /01-20</t>
  </si>
  <si>
    <t>435 /01-20</t>
  </si>
  <si>
    <t>436 /01-20</t>
  </si>
  <si>
    <t>MAR</t>
  </si>
  <si>
    <t>443/02-20</t>
  </si>
  <si>
    <t>33AAACO9802B1ZX</t>
  </si>
  <si>
    <t>ORBGEN TECHNOLOGIES PVT LTD</t>
  </si>
  <si>
    <t>33AAACC1338E1ZC</t>
  </si>
  <si>
    <t>CHAITANYA BUILDERS &amp; LEASING PVT LTD</t>
  </si>
  <si>
    <t>Maharishi Vidya Mandir</t>
  </si>
  <si>
    <t>Maharishi International Residential School</t>
  </si>
  <si>
    <t>27AAACF1516H1Z0</t>
  </si>
  <si>
    <t>07AAACF1516H1Z2</t>
  </si>
  <si>
    <t>19AAACF1516H1ZX</t>
  </si>
  <si>
    <t>32AAACF1516H1Z9</t>
  </si>
  <si>
    <t>36AAACF1516H1Z1</t>
  </si>
  <si>
    <r>
      <t>437</t>
    </r>
    <r>
      <rPr>
        <sz val="11"/>
        <color theme="1"/>
        <rFont val="Calibri"/>
        <family val="2"/>
        <scheme val="minor"/>
      </rPr>
      <t xml:space="preserve"> /01-20</t>
    </r>
  </si>
  <si>
    <r>
      <t>438</t>
    </r>
    <r>
      <rPr>
        <sz val="11"/>
        <color theme="1"/>
        <rFont val="Calibri"/>
        <family val="2"/>
        <scheme val="minor"/>
      </rPr>
      <t xml:space="preserve"> /01-20</t>
    </r>
  </si>
  <si>
    <t>444/02-20</t>
  </si>
  <si>
    <r>
      <t>448</t>
    </r>
    <r>
      <rPr>
        <sz val="11"/>
        <color theme="1"/>
        <rFont val="Calibri"/>
        <family val="2"/>
        <scheme val="minor"/>
      </rPr>
      <t>/02-20</t>
    </r>
  </si>
  <si>
    <r>
      <t>449</t>
    </r>
    <r>
      <rPr>
        <sz val="11"/>
        <color theme="1"/>
        <rFont val="Calibri"/>
        <family val="2"/>
        <scheme val="minor"/>
      </rPr>
      <t>/02-20</t>
    </r>
  </si>
  <si>
    <r>
      <t>450</t>
    </r>
    <r>
      <rPr>
        <sz val="11"/>
        <color theme="1"/>
        <rFont val="Calibri"/>
        <family val="2"/>
        <scheme val="minor"/>
      </rPr>
      <t>/02-20</t>
    </r>
  </si>
  <si>
    <r>
      <t>451</t>
    </r>
    <r>
      <rPr>
        <sz val="11"/>
        <color theme="1"/>
        <rFont val="Calibri"/>
        <family val="2"/>
        <scheme val="minor"/>
      </rPr>
      <t>/02-20</t>
    </r>
  </si>
  <si>
    <t>454/02-20</t>
  </si>
  <si>
    <t>455/02-20</t>
  </si>
  <si>
    <t>456/03-20</t>
  </si>
  <si>
    <t>457/03-20</t>
  </si>
  <si>
    <t>458/03-20</t>
  </si>
  <si>
    <t>459/06-20</t>
  </si>
  <si>
    <t>460/07-20</t>
  </si>
  <si>
    <t>461/07-20</t>
  </si>
  <si>
    <t>462/07-20</t>
  </si>
  <si>
    <t>463/07-20</t>
  </si>
  <si>
    <t>464/07-20</t>
  </si>
  <si>
    <t>465/07-20</t>
  </si>
  <si>
    <t>466/07-20</t>
  </si>
  <si>
    <t>467/07-20</t>
  </si>
  <si>
    <t>468/07-20</t>
  </si>
  <si>
    <t>469/07-20</t>
  </si>
  <si>
    <t>JUNE</t>
  </si>
  <si>
    <t>01.02.2020</t>
  </si>
  <si>
    <t>11.02.2020</t>
  </si>
  <si>
    <t>15.02.2020</t>
  </si>
  <si>
    <t>26.02.2020</t>
  </si>
  <si>
    <t>27.02.2020</t>
  </si>
  <si>
    <t>02.03.2020</t>
  </si>
  <si>
    <t>02.04.2020</t>
  </si>
  <si>
    <t>16.03.2020</t>
  </si>
  <si>
    <t>23.06.2020</t>
  </si>
  <si>
    <t>06.07.2020</t>
  </si>
  <si>
    <t>18% GST WRONGLY MENTIONED</t>
  </si>
  <si>
    <t>INVOICE NUMBER SAME</t>
  </si>
  <si>
    <t>FEB</t>
  </si>
  <si>
    <t>445/02-20</t>
  </si>
  <si>
    <t>446/02-20</t>
  </si>
  <si>
    <t>447/02-20</t>
  </si>
  <si>
    <r>
      <t>452</t>
    </r>
    <r>
      <rPr>
        <sz val="11"/>
        <color theme="1"/>
        <rFont val="Calibri"/>
        <family val="2"/>
        <scheme val="minor"/>
      </rPr>
      <t>/02-20</t>
    </r>
  </si>
  <si>
    <r>
      <t>453</t>
    </r>
    <r>
      <rPr>
        <sz val="11"/>
        <color theme="1"/>
        <rFont val="Calibri"/>
        <family val="2"/>
        <scheme val="minor"/>
      </rPr>
      <t>/02-20</t>
    </r>
  </si>
  <si>
    <t>INVOCIE MISSING</t>
  </si>
  <si>
    <t>18.08.2020</t>
  </si>
  <si>
    <t>JKM GRAPHIC SOLUTION PVT LTD</t>
  </si>
  <si>
    <t>CLI/19-20/358</t>
  </si>
  <si>
    <t>09AAICC1021E1Z7</t>
  </si>
  <si>
    <t>CAMEO LOCK INDUSTRIES PVT. LTD</t>
  </si>
  <si>
    <t>FREIGHT</t>
  </si>
  <si>
    <t>JUL</t>
  </si>
  <si>
    <t>29.07.2020</t>
  </si>
  <si>
    <t>33ADSPR1938D1ZE</t>
  </si>
  <si>
    <t>MAHARAJA MARKETING</t>
  </si>
  <si>
    <t>CHE/19-20/2086</t>
  </si>
  <si>
    <t>03.03.2020</t>
  </si>
  <si>
    <t>33AABCM9451F1ZL</t>
  </si>
  <si>
    <t>MACROMEDIA DIGITAL IMAGING PVT LTD</t>
  </si>
  <si>
    <t>143/2020-2021</t>
  </si>
  <si>
    <t>01.08.2020</t>
  </si>
  <si>
    <t>OCEAN INTERNATIONAL</t>
  </si>
  <si>
    <t>33AABFO7517P1ZX</t>
  </si>
  <si>
    <t>196/2020-2021</t>
  </si>
  <si>
    <t>22.08.2020</t>
  </si>
  <si>
    <t>31.07.2020</t>
  </si>
  <si>
    <t>2493(20-21)</t>
  </si>
  <si>
    <t>09.07.2020</t>
  </si>
  <si>
    <t>PLYWOOD CENTRE</t>
  </si>
  <si>
    <t>33AASPG7697P1ZM</t>
  </si>
  <si>
    <t>00065/19-20</t>
  </si>
  <si>
    <t>07.03.2020</t>
  </si>
  <si>
    <t>00063/19-20</t>
  </si>
  <si>
    <r>
      <t>442</t>
    </r>
    <r>
      <rPr>
        <sz val="11"/>
        <color theme="1"/>
        <rFont val="Calibri"/>
        <family val="2"/>
        <scheme val="minor"/>
      </rPr>
      <t>/02-20</t>
    </r>
  </si>
  <si>
    <r>
      <t>441</t>
    </r>
    <r>
      <rPr>
        <sz val="11"/>
        <color theme="1"/>
        <rFont val="Calibri"/>
        <family val="2"/>
        <scheme val="minor"/>
      </rPr>
      <t>/02-20</t>
    </r>
  </si>
  <si>
    <r>
      <t>440</t>
    </r>
    <r>
      <rPr>
        <sz val="11"/>
        <color theme="1"/>
        <rFont val="Calibri"/>
        <family val="2"/>
        <scheme val="minor"/>
      </rPr>
      <t>/02-20</t>
    </r>
  </si>
  <si>
    <r>
      <t>439</t>
    </r>
    <r>
      <rPr>
        <sz val="11"/>
        <color theme="1"/>
        <rFont val="Calibri"/>
        <family val="2"/>
        <scheme val="minor"/>
      </rPr>
      <t>/02-20</t>
    </r>
  </si>
  <si>
    <t>458/03-'20</t>
  </si>
  <si>
    <t>SRI KANNAN &amp; CO</t>
  </si>
  <si>
    <t xml:space="preserve">Maya Appliances Pvt Ltd. </t>
  </si>
  <si>
    <t xml:space="preserve">33AAACM6280D1ZT </t>
  </si>
  <si>
    <t>ELGI ULTRA LTD</t>
  </si>
  <si>
    <t>33AAECE8310N1ZL</t>
  </si>
  <si>
    <t>31.08.2020</t>
  </si>
  <si>
    <t>04.09.2020</t>
  </si>
  <si>
    <t>09.09.2020</t>
  </si>
  <si>
    <t>18.09.2020</t>
  </si>
  <si>
    <t>ARUL INDUSTRIES</t>
  </si>
  <si>
    <t>33AACFA5573C1ZX</t>
  </si>
  <si>
    <t>470/08-20</t>
  </si>
  <si>
    <t>471/08-20</t>
  </si>
  <si>
    <t>472/08-20</t>
  </si>
  <si>
    <t>473/08-20</t>
  </si>
  <si>
    <t>474/08-20</t>
  </si>
  <si>
    <t>475/08-20</t>
  </si>
  <si>
    <t>476/08-20</t>
  </si>
  <si>
    <t>477/08-20</t>
  </si>
  <si>
    <t>478/08-20</t>
  </si>
  <si>
    <t>479/08-20</t>
  </si>
  <si>
    <t>480/08-20</t>
  </si>
  <si>
    <t>481/08-20</t>
  </si>
  <si>
    <t>482/08-20</t>
  </si>
  <si>
    <t>483/08-20</t>
  </si>
  <si>
    <t>484/08-20</t>
  </si>
  <si>
    <t>485/08-20</t>
  </si>
  <si>
    <t>486/09-20</t>
  </si>
  <si>
    <t>487/01-20</t>
  </si>
  <si>
    <t>488/09-20</t>
  </si>
  <si>
    <t>489/09-20</t>
  </si>
  <si>
    <t>24.08.2020</t>
  </si>
  <si>
    <t>17.08.2020</t>
  </si>
  <si>
    <t>10.08.2020</t>
  </si>
  <si>
    <t>22.10.2020</t>
  </si>
  <si>
    <t>36AAACG2038F1Z1</t>
  </si>
  <si>
    <t>490/10-20</t>
  </si>
  <si>
    <t>491/10-20</t>
  </si>
  <si>
    <t>23.10.2020</t>
  </si>
  <si>
    <t>492/10-20</t>
  </si>
  <si>
    <t>26.10.2020</t>
  </si>
  <si>
    <t>493/10-20</t>
  </si>
  <si>
    <t>494/10-20</t>
  </si>
  <si>
    <t>495/10-20</t>
  </si>
  <si>
    <t>496/10-20</t>
  </si>
  <si>
    <t>29.10.2020</t>
  </si>
  <si>
    <t>36AAACG2038F1ZZ</t>
  </si>
  <si>
    <t>497/11-20</t>
  </si>
  <si>
    <t>04.11.2020</t>
  </si>
  <si>
    <t>498/11-20</t>
  </si>
  <si>
    <t>09.11.2020</t>
  </si>
  <si>
    <t>499/11-20</t>
  </si>
  <si>
    <t>23.11.2020</t>
  </si>
  <si>
    <t>00323/20-21</t>
  </si>
  <si>
    <t>03.09.2020</t>
  </si>
  <si>
    <t>00348/20-21</t>
  </si>
  <si>
    <t>08.09.2020</t>
  </si>
  <si>
    <t>00354/20-21</t>
  </si>
  <si>
    <t>00400/20-21</t>
  </si>
  <si>
    <t>22.09.2020</t>
  </si>
  <si>
    <t>00435/20-21</t>
  </si>
  <si>
    <t>29.09.2020</t>
  </si>
  <si>
    <t>00376/20-21</t>
  </si>
  <si>
    <t>15.09.2020</t>
  </si>
  <si>
    <t>00341/20-21</t>
  </si>
  <si>
    <t>07.09.2020</t>
  </si>
  <si>
    <t>00420/20-21</t>
  </si>
  <si>
    <t>26.09.2020</t>
  </si>
  <si>
    <t>00412/20-21</t>
  </si>
  <si>
    <t>24.09.2020</t>
  </si>
  <si>
    <t>03.10.2020</t>
  </si>
  <si>
    <t>33AGVPA5422B1ZV</t>
  </si>
  <si>
    <t>AL-AMEEN STEEL TRADERS</t>
  </si>
  <si>
    <t>01.10.2020</t>
  </si>
  <si>
    <t>08.10.2020</t>
  </si>
  <si>
    <t>10.10.2020</t>
  </si>
  <si>
    <t>33BENPB2888B1ZP</t>
  </si>
  <si>
    <t>JASEELA STEELS</t>
  </si>
  <si>
    <t>15.10.2020</t>
  </si>
  <si>
    <t>00529/20-21</t>
  </si>
  <si>
    <t>00538/20-21</t>
  </si>
  <si>
    <t>24.10.2020</t>
  </si>
  <si>
    <t>00522/20-21</t>
  </si>
  <si>
    <t>00549/20-21</t>
  </si>
  <si>
    <t>27.10.2020</t>
  </si>
  <si>
    <t>2777(20-21)</t>
  </si>
  <si>
    <t>13.10.2020</t>
  </si>
  <si>
    <t>05.10.2020</t>
  </si>
  <si>
    <t>2843(20-21)</t>
  </si>
  <si>
    <t>14.10.2020</t>
  </si>
  <si>
    <t>33AAEFL4799H1Z0</t>
  </si>
  <si>
    <t>LUCKY SIGNS</t>
  </si>
  <si>
    <t>33AALCA0171E1Z6</t>
  </si>
  <si>
    <t>IN-MAA4-2622313</t>
  </si>
  <si>
    <t>08.11.2020</t>
  </si>
  <si>
    <t>Appario Retail Private Ltd(AMAZON)</t>
  </si>
  <si>
    <t>IN-SMAC-7210</t>
  </si>
  <si>
    <t>06.10.2020</t>
  </si>
  <si>
    <t>33AAQCS4259Q1ZH</t>
  </si>
  <si>
    <t>Cloudtail India Private Limited (AMAZON)</t>
  </si>
  <si>
    <t>00574/20-21</t>
  </si>
  <si>
    <t>02.11.2020</t>
  </si>
  <si>
    <t>00582/20-21</t>
  </si>
  <si>
    <t>00609/20-21</t>
  </si>
  <si>
    <t>06.11.2020</t>
  </si>
  <si>
    <t>00621/20-21</t>
  </si>
  <si>
    <t>00641/20-21</t>
  </si>
  <si>
    <t>11.11.2020</t>
  </si>
  <si>
    <t>00664/20-21</t>
  </si>
  <si>
    <t>16.11.2020</t>
  </si>
  <si>
    <t>33AABCF8463E1ZS</t>
  </si>
  <si>
    <t>FUTURE WORLD RETAIL PRIVATE  LIMITED</t>
  </si>
  <si>
    <t>SR04202100116</t>
  </si>
  <si>
    <t>33AAAHK3631F1ZS</t>
  </si>
  <si>
    <t>K G K AGENCIES</t>
  </si>
  <si>
    <t>IN-MAA5-11335</t>
  </si>
  <si>
    <t>398</t>
  </si>
  <si>
    <t>20.10.2020</t>
  </si>
  <si>
    <t>06AADCM5146R1ZZ</t>
  </si>
  <si>
    <t>MAKE MY TRIP (INDIA) PVT. LTD.</t>
  </si>
  <si>
    <t>M06AI21I01293213</t>
  </si>
  <si>
    <t>20.09.2020</t>
  </si>
  <si>
    <t>5154/20-21</t>
  </si>
  <si>
    <t>19.10.2020</t>
  </si>
  <si>
    <t>33AAWFR8066R1ZZ</t>
  </si>
  <si>
    <t>RANGA PAINTS</t>
  </si>
  <si>
    <t>A74EFX/19/34177</t>
  </si>
  <si>
    <t>19AALCA4699P1ZK</t>
  </si>
  <si>
    <t>AIRASIA INDIA LIMITED</t>
  </si>
  <si>
    <t>INV-000400</t>
  </si>
  <si>
    <t>30-09-2020</t>
  </si>
  <si>
    <t>33ALOPJ7090C3Z2</t>
  </si>
  <si>
    <t>RAMAJAYAM AND ASSOCIATES</t>
  </si>
  <si>
    <t>500/11-20</t>
  </si>
  <si>
    <t>501/12 20</t>
  </si>
  <si>
    <t>33AALFS3622F1ZE</t>
  </si>
  <si>
    <t>33AEFPF6000C1ZG</t>
  </si>
  <si>
    <t>NEW MUBARAK PIPE TRADERS</t>
  </si>
  <si>
    <t>AS 5883</t>
  </si>
  <si>
    <t>7256/20-21</t>
  </si>
  <si>
    <t>GST/12107/20-21</t>
  </si>
  <si>
    <t>33AAAFS1488GZ1ZB</t>
  </si>
  <si>
    <t>SIVAGAMY TRADERS</t>
  </si>
  <si>
    <t>SE/20-21/02159</t>
  </si>
  <si>
    <t>33ABEFS7840R1ZI</t>
  </si>
  <si>
    <t>SANJAY ENTERPRISE</t>
  </si>
  <si>
    <t>20/21-539</t>
  </si>
  <si>
    <t>33FXTPS3621A1ZG</t>
  </si>
  <si>
    <t>RANI PAINTS</t>
  </si>
  <si>
    <t>20/21-546</t>
  </si>
  <si>
    <t>00078/20-21</t>
  </si>
  <si>
    <t>00076/20-21</t>
  </si>
  <si>
    <t>00074/20-21</t>
  </si>
  <si>
    <t>502/ 01 21</t>
  </si>
  <si>
    <t>503/ 01 21</t>
  </si>
  <si>
    <t>504/ 01 21</t>
  </si>
  <si>
    <t xml:space="preserve"> LINDSTORM SERVICES INDIA PVT LTD</t>
  </si>
  <si>
    <t>LINDSTROM SERVICE INDIA PVT LTD</t>
  </si>
  <si>
    <t>33AABCL3355R1Z6</t>
  </si>
  <si>
    <t>ST/CH/2020/174</t>
  </si>
  <si>
    <t>30/12/2020</t>
  </si>
  <si>
    <t>TCS</t>
  </si>
  <si>
    <t>505/0221</t>
  </si>
  <si>
    <t>506/0221</t>
  </si>
  <si>
    <t>507/0221</t>
  </si>
  <si>
    <t>508/0221</t>
  </si>
  <si>
    <t>509/0221</t>
  </si>
  <si>
    <t>510/0221</t>
  </si>
  <si>
    <t>511/0221</t>
  </si>
  <si>
    <t>512/0221</t>
  </si>
  <si>
    <t>513/0221</t>
  </si>
  <si>
    <t>514/0221</t>
  </si>
  <si>
    <t>515/0221</t>
  </si>
  <si>
    <t>516/0221</t>
  </si>
  <si>
    <t>517/0221</t>
  </si>
  <si>
    <t>518/0221</t>
  </si>
  <si>
    <t>519/0221</t>
  </si>
  <si>
    <t>520/0221</t>
  </si>
  <si>
    <t>M/s LINDSTORM SERVICES INDIA PVT LTD</t>
  </si>
  <si>
    <t xml:space="preserve">Butterfly Gandhimathi Appliances Limited </t>
  </si>
  <si>
    <t xml:space="preserve">SREE ANNAPOORNA FOODS </t>
  </si>
  <si>
    <t>CANCELLED</t>
  </si>
  <si>
    <t>26.02.2021</t>
  </si>
  <si>
    <t>00110/20-21</t>
  </si>
  <si>
    <t>00103/20-21</t>
  </si>
  <si>
    <t>06.02.2021</t>
  </si>
  <si>
    <t>00097/20-21</t>
  </si>
  <si>
    <t>01.02.2021</t>
  </si>
  <si>
    <t>00099/20-21</t>
  </si>
  <si>
    <t>03.02.2021</t>
  </si>
  <si>
    <t>27.02.2021</t>
  </si>
  <si>
    <t>33AAAFR0820R1Z7</t>
  </si>
  <si>
    <t>RAVI STEEL TRADING &amp; CO</t>
  </si>
  <si>
    <t>33AAAFJ1808R1Z9</t>
  </si>
  <si>
    <t>KERA PIPES PVT LTD</t>
  </si>
  <si>
    <t>JAYAM AND CO.</t>
  </si>
  <si>
    <t>109483</t>
  </si>
  <si>
    <t>ANR-4890</t>
  </si>
  <si>
    <t>33AAAHG0805R1ZD</t>
  </si>
  <si>
    <t>06AEVPG9380C1Z7</t>
  </si>
  <si>
    <t>07AHZPS8497F1Z5</t>
  </si>
  <si>
    <t>MANMAL &amp; SONS</t>
  </si>
  <si>
    <t>CRYSTALARC LIFE STYLE</t>
  </si>
  <si>
    <t>Ambrosia Global</t>
  </si>
  <si>
    <t>CAMEO LOCK INDUSTRIES PRIVATE LIMITED</t>
  </si>
  <si>
    <t>2593</t>
  </si>
  <si>
    <t>IN-QNTL-14640</t>
  </si>
  <si>
    <t>IN-9915</t>
  </si>
  <si>
    <t>3326</t>
  </si>
  <si>
    <t>9831/20-21</t>
  </si>
  <si>
    <t>9946/20-21</t>
  </si>
  <si>
    <t>CLI/20-21/467</t>
  </si>
  <si>
    <t>00083/20-21</t>
  </si>
  <si>
    <t>00090/20-21</t>
  </si>
  <si>
    <t>00094/20-21</t>
  </si>
  <si>
    <t>00096/20-21</t>
  </si>
  <si>
    <t>1743</t>
  </si>
  <si>
    <t>33ABBPH1902J1Z8</t>
  </si>
  <si>
    <t>33APGPS7646H1ZJ</t>
  </si>
  <si>
    <t>SUPREME ELECTRICALS AND APPLIANCES</t>
  </si>
  <si>
    <t>SHIVA ENTERPRISES</t>
  </si>
  <si>
    <t>730</t>
  </si>
  <si>
    <t>5503</t>
  </si>
  <si>
    <t>07DLOPS1982M1Z5</t>
  </si>
  <si>
    <t>PRIYAM GOODS WORLD</t>
  </si>
  <si>
    <t>25.01.2021</t>
  </si>
  <si>
    <t>IN-11455</t>
  </si>
  <si>
    <t>01.03.2021</t>
  </si>
  <si>
    <t>521/0321</t>
  </si>
  <si>
    <t>524/0321</t>
  </si>
  <si>
    <t>02.03.2021</t>
  </si>
  <si>
    <t>522/0321</t>
  </si>
  <si>
    <t>523/0321</t>
  </si>
  <si>
    <t>525/0321</t>
  </si>
  <si>
    <t>08.03.2021</t>
  </si>
  <si>
    <t>526/0321</t>
  </si>
  <si>
    <t>10.03.2021</t>
  </si>
  <si>
    <t>527/0321</t>
  </si>
  <si>
    <t>12.03.2021</t>
  </si>
  <si>
    <t>528/0321</t>
  </si>
  <si>
    <t>15.03.2021</t>
  </si>
  <si>
    <t>529/0321</t>
  </si>
  <si>
    <t>18.03.2021</t>
  </si>
  <si>
    <t>530/0321</t>
  </si>
  <si>
    <t>22.03.2021</t>
  </si>
  <si>
    <t>DEVYANI FOOD INDUSTRIES LIMITED</t>
  </si>
  <si>
    <t>531/0421</t>
  </si>
  <si>
    <t>532/0421</t>
  </si>
  <si>
    <t>07AAJPK5117B1Z4</t>
  </si>
  <si>
    <t>33AAZFM7974L1Z6</t>
  </si>
  <si>
    <t>VERESH  KALRA</t>
  </si>
  <si>
    <t>M RM TRADING COMPANY</t>
  </si>
  <si>
    <t>CLI/20-21/563</t>
  </si>
  <si>
    <t>IN-SDEE-9658</t>
  </si>
  <si>
    <t>10830/20-21</t>
  </si>
  <si>
    <t>MRM/297/20-21</t>
  </si>
  <si>
    <t>042021</t>
  </si>
  <si>
    <t>qty</t>
  </si>
  <si>
    <t>amount</t>
  </si>
  <si>
    <t>inv amt</t>
  </si>
  <si>
    <t>sac</t>
  </si>
  <si>
    <t>hsn</t>
  </si>
  <si>
    <t>INVOICE NO</t>
  </si>
  <si>
    <t>533/0421</t>
  </si>
  <si>
    <t>534/0421</t>
  </si>
  <si>
    <t>535/0421</t>
  </si>
  <si>
    <t>536/0421</t>
  </si>
  <si>
    <t>537/0421</t>
  </si>
  <si>
    <t>538/0421</t>
  </si>
  <si>
    <t>539/0421</t>
  </si>
  <si>
    <t>540/0421</t>
  </si>
  <si>
    <t>541/0421</t>
  </si>
  <si>
    <t>542/0421</t>
  </si>
  <si>
    <t>543/0421</t>
  </si>
  <si>
    <t>00004/21-22</t>
  </si>
  <si>
    <t>00030/21-22</t>
  </si>
  <si>
    <t>00092/21-22</t>
  </si>
  <si>
    <t>00127/21-22</t>
  </si>
  <si>
    <t>014 /0321</t>
  </si>
  <si>
    <t>31.03.2021</t>
  </si>
  <si>
    <t>33AGPPA4354C2ZT</t>
  </si>
  <si>
    <t xml:space="preserve"> VISUAL SENSES ADS</t>
  </si>
  <si>
    <t>CLI/21-22/003</t>
  </si>
  <si>
    <t>CLI/21-22/019</t>
  </si>
  <si>
    <t>METRO CASH &amp; CARRY INDIA PRIVATE LIMITED</t>
  </si>
  <si>
    <t>2612T042100410</t>
  </si>
  <si>
    <t>29AACCM4684P1ZN</t>
  </si>
  <si>
    <t>HO/83</t>
  </si>
  <si>
    <t>RAJESH KUMAR</t>
  </si>
  <si>
    <t>ASHA  GUPTA</t>
  </si>
  <si>
    <t>106</t>
  </si>
  <si>
    <t>57</t>
  </si>
  <si>
    <t>004321-22</t>
  </si>
  <si>
    <t>009921-22</t>
  </si>
  <si>
    <t>477/21-22</t>
  </si>
  <si>
    <t>523/21-22</t>
  </si>
  <si>
    <t>41/2021-2022</t>
  </si>
  <si>
    <t>06AALCA0171E1Z3</t>
  </si>
  <si>
    <t>APPARIO RETAIL PRIVATE LIMITED</t>
  </si>
  <si>
    <t>RAMADASS  PRAKASH</t>
  </si>
  <si>
    <t>DEL4-408173</t>
  </si>
  <si>
    <t>525</t>
  </si>
  <si>
    <t>SE/21-22/00416</t>
  </si>
  <si>
    <t>052021</t>
  </si>
  <si>
    <t>544/0521</t>
  </si>
  <si>
    <t>545/0521</t>
  </si>
  <si>
    <t>HSN CODE</t>
  </si>
  <si>
    <t>QTY</t>
  </si>
  <si>
    <t>DESCRIPTION</t>
  </si>
  <si>
    <t>546/0521</t>
  </si>
  <si>
    <t>547/0521</t>
  </si>
  <si>
    <t xml:space="preserve"> brown laminate, 2 drawer, Locks with  Heavy wheels with breaker </t>
  </si>
  <si>
    <t>OCS Kit Carton Box</t>
  </si>
  <si>
    <t>NOS</t>
  </si>
  <si>
    <t>MBS/00025/21-22</t>
  </si>
  <si>
    <t>062021</t>
  </si>
  <si>
    <t xml:space="preserve">MBS/00031/21-22 </t>
  </si>
  <si>
    <t>072021</t>
  </si>
  <si>
    <t>33DGIPK6850H1Z9</t>
  </si>
  <si>
    <t>AMAZING ENGINEERING</t>
  </si>
  <si>
    <t>MBS/00040/20-21</t>
  </si>
  <si>
    <t>MBS/00041/20-21</t>
  </si>
  <si>
    <t>MBS/00044/20-21</t>
  </si>
  <si>
    <t>MBS/00048/20-21</t>
  </si>
  <si>
    <t>MBS/00049/20-21</t>
  </si>
  <si>
    <t>33AAMFJ8193M1ZN</t>
  </si>
  <si>
    <t>JKM GRAPHICS</t>
  </si>
  <si>
    <t>306/2021-2022</t>
  </si>
  <si>
    <t>0426/21-22</t>
  </si>
  <si>
    <t>0502/21-22</t>
  </si>
  <si>
    <t>ABHINAV AGENCIES</t>
  </si>
  <si>
    <t>33AEJPJ9317A1ZU</t>
  </si>
  <si>
    <t>0360/21-22</t>
  </si>
  <si>
    <t>0423/21-22</t>
  </si>
  <si>
    <t>2824/21-22</t>
  </si>
  <si>
    <t>33AWFR8066R1ZZ</t>
  </si>
  <si>
    <t>2697/21-22</t>
  </si>
  <si>
    <t>3257/21-22</t>
  </si>
  <si>
    <t>2471/21-22</t>
  </si>
  <si>
    <t>082021</t>
  </si>
  <si>
    <t>0490(21-11)</t>
  </si>
  <si>
    <t>IN-5098</t>
  </si>
  <si>
    <t>MANVI STATIONERS</t>
  </si>
  <si>
    <t>06AANPN9995L1ZK</t>
  </si>
  <si>
    <t>IN-1251</t>
  </si>
  <si>
    <t>MAA4-2854</t>
  </si>
  <si>
    <t>SIT-78</t>
  </si>
  <si>
    <t>AYYAPPA ENTERPRISES</t>
  </si>
  <si>
    <t>33ARSPJ0140M1ZQ</t>
  </si>
  <si>
    <t>19A</t>
  </si>
  <si>
    <t>31.07.2021</t>
  </si>
  <si>
    <t>FRESH &amp; HONEST. CAFE LTD</t>
  </si>
  <si>
    <t>VISUAL SENSES ADS</t>
  </si>
  <si>
    <t>496/1020</t>
  </si>
  <si>
    <t>BUTTERFLY GANDHIMATHI APPLIANCES LIMITED</t>
  </si>
  <si>
    <t>CREDIT NOTE</t>
  </si>
  <si>
    <t>092021</t>
  </si>
  <si>
    <t>VPCB5013</t>
  </si>
  <si>
    <t>33AAAFP0805A1Z7</t>
  </si>
  <si>
    <t>PIPEFIELD</t>
  </si>
  <si>
    <t>33AAMFS9875M1Z7</t>
  </si>
  <si>
    <t>SOUTHERN ELECTRICALS</t>
  </si>
  <si>
    <t>0701</t>
  </si>
  <si>
    <t>A778</t>
  </si>
  <si>
    <t>SUPREME ELECTRICALS &amp; APPLIANCES</t>
  </si>
  <si>
    <t>33BPDPP8300P1ZM</t>
  </si>
  <si>
    <t>DINDIGULANSLOCKS&amp;GENERALS</t>
  </si>
  <si>
    <t>SNR/00684/21-22</t>
  </si>
  <si>
    <t>SNR/00751/21-22</t>
  </si>
  <si>
    <t>SNR/00709/21-22</t>
  </si>
  <si>
    <t>SNR/00605/21-22</t>
  </si>
  <si>
    <t>SNR/00721/21-22</t>
  </si>
  <si>
    <t>SNR/00732/21-22</t>
  </si>
  <si>
    <t>VISUAL SESNSES ADS</t>
  </si>
  <si>
    <t>102021</t>
  </si>
  <si>
    <t>ASCB1279</t>
  </si>
  <si>
    <t>HO/2419</t>
  </si>
  <si>
    <t>KHERA PIPES PVT LTD</t>
  </si>
  <si>
    <t>0800/21-22</t>
  </si>
  <si>
    <t>M/S PLYWOOD CENTRE</t>
  </si>
  <si>
    <t>0788/21-22</t>
  </si>
  <si>
    <t>MBS/00084/21-22</t>
  </si>
  <si>
    <t>MBS/00085/21-22</t>
  </si>
  <si>
    <t>MBS/00093/21-22</t>
  </si>
  <si>
    <t>MBS/00094/21-22</t>
  </si>
  <si>
    <t>MBS/00101/21-22</t>
  </si>
  <si>
    <t>MBS/00103/21-22</t>
  </si>
  <si>
    <t>MBS/00104/21-22</t>
  </si>
  <si>
    <t>SALES</t>
  </si>
  <si>
    <t>PURCHASE</t>
  </si>
  <si>
    <t>592/1121</t>
  </si>
  <si>
    <t>Butterfly Gandhimathi Appliances Limited</t>
  </si>
  <si>
    <t>593/1121</t>
  </si>
  <si>
    <t>33AAACM6280D1ZT</t>
  </si>
  <si>
    <t>MAYA APPLAINCES PVT LTD</t>
  </si>
  <si>
    <t>594/1121</t>
  </si>
  <si>
    <t>VRN NOV-21</t>
  </si>
  <si>
    <t>548/0721</t>
  </si>
  <si>
    <t>32AAACG2038F1Z9</t>
  </si>
  <si>
    <t>549/0721</t>
  </si>
  <si>
    <t>550/0721</t>
  </si>
  <si>
    <t>551/0721</t>
  </si>
  <si>
    <t>SFT</t>
  </si>
  <si>
    <t>552/0721</t>
  </si>
  <si>
    <t xml:space="preserve"> MAHALAKSHMI ENTERPRISES</t>
  </si>
  <si>
    <t>37AAACG2038F1ZZ</t>
  </si>
  <si>
    <t>2020-21 Adjusted with with credit note</t>
  </si>
  <si>
    <t>553/0821</t>
  </si>
  <si>
    <t>01.08.2021</t>
  </si>
  <si>
    <t>554/0821</t>
  </si>
  <si>
    <t>555/0821</t>
  </si>
  <si>
    <t>557/0821</t>
  </si>
  <si>
    <t>558/0821</t>
  </si>
  <si>
    <t>559/0821</t>
  </si>
  <si>
    <t>23.08.2021</t>
  </si>
  <si>
    <t>560/0821</t>
  </si>
  <si>
    <t>24.08.2021</t>
  </si>
  <si>
    <t>FRESH &amp; HONEST. CAFÉ LTD</t>
  </si>
  <si>
    <t>561/0821</t>
  </si>
  <si>
    <t>26.08.2021</t>
  </si>
  <si>
    <t>556/0821</t>
  </si>
  <si>
    <t>578/1021</t>
  </si>
  <si>
    <t>579/1021</t>
  </si>
  <si>
    <t>580/1021</t>
  </si>
  <si>
    <t>582/1021</t>
  </si>
  <si>
    <t>583/1021</t>
  </si>
  <si>
    <t>584/1021</t>
  </si>
  <si>
    <t>585/1021</t>
  </si>
  <si>
    <t>586/1021</t>
  </si>
  <si>
    <t>587/1021</t>
  </si>
  <si>
    <t>588/1021</t>
  </si>
  <si>
    <t>589/1021</t>
  </si>
  <si>
    <t>590/1021</t>
  </si>
  <si>
    <t>591/1021</t>
  </si>
  <si>
    <t>SNR/01130/21-22</t>
  </si>
  <si>
    <t>MS--PIPES</t>
  </si>
  <si>
    <t>SNR/01137/21-22</t>
  </si>
  <si>
    <t>594A1/1121</t>
  </si>
  <si>
    <t>594A2/1121</t>
  </si>
  <si>
    <t>NEED TO FILE IN DECEMBER 2021</t>
  </si>
  <si>
    <t>597/ 12 21</t>
  </si>
  <si>
    <t>598/ 12 21</t>
  </si>
  <si>
    <t>599/ 12 21</t>
  </si>
  <si>
    <t>600/ 12 21</t>
  </si>
  <si>
    <t xml:space="preserve">36AAACF1516H1Z1 </t>
  </si>
  <si>
    <t>601/ 12 21</t>
  </si>
  <si>
    <t>602/ 12 21</t>
  </si>
  <si>
    <t>603/ 12 21</t>
  </si>
  <si>
    <t>604/ 12 21</t>
  </si>
  <si>
    <t>605/ 12 21</t>
  </si>
  <si>
    <t>606/ 12 21</t>
  </si>
  <si>
    <t>607/ 12 21</t>
  </si>
  <si>
    <t>608/ 12 21</t>
  </si>
  <si>
    <t>609/ 12 21</t>
  </si>
  <si>
    <t>610/ 12 21</t>
  </si>
  <si>
    <t>611/ 12 21</t>
  </si>
  <si>
    <t>612/ 12 21</t>
  </si>
  <si>
    <t>613/ 12 21</t>
  </si>
  <si>
    <t>614/ 12 21</t>
  </si>
  <si>
    <t>615/ 12 21</t>
  </si>
  <si>
    <t>616/ 12 21</t>
  </si>
  <si>
    <t>617/ 12 21</t>
  </si>
  <si>
    <t>618/ 12 21</t>
  </si>
  <si>
    <t>619/12 21</t>
  </si>
  <si>
    <t>620/12 21</t>
  </si>
  <si>
    <t>621/12 21</t>
  </si>
  <si>
    <t>nos</t>
  </si>
  <si>
    <t>UQC</t>
  </si>
  <si>
    <t>MBS/00138/21-22</t>
  </si>
  <si>
    <t>MBS/00139/21-22</t>
  </si>
  <si>
    <t>MBS/00147/21-22</t>
  </si>
  <si>
    <t>MBS/00150/21-22</t>
  </si>
  <si>
    <t>MBS/00154/21-22</t>
  </si>
  <si>
    <t>MBS/00155/21-22</t>
  </si>
  <si>
    <t>SE/21-22/03561</t>
  </si>
  <si>
    <t>SANJAY ENTREPRISES</t>
  </si>
  <si>
    <t>1118/21-22</t>
  </si>
  <si>
    <t>29BYSPS5656E1ZA</t>
  </si>
  <si>
    <t>BHARAT MARKETING</t>
  </si>
  <si>
    <t>1136/21-22</t>
  </si>
  <si>
    <t>1073/21-22</t>
  </si>
  <si>
    <t>HO/3536</t>
  </si>
  <si>
    <t>HO/3472</t>
  </si>
  <si>
    <t>SE/21-22/03566</t>
  </si>
  <si>
    <t>33ABEFS7849R1Z3</t>
  </si>
  <si>
    <t>33BNWPR8302N1Z7</t>
  </si>
  <si>
    <t>MATHAJI ELECTRICALS &amp; HARDWARES</t>
  </si>
  <si>
    <t>HO/3535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</si>
</sst>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dd\.mm\.yyyy"/>
  </numFmts>
  <fonts count="1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212121"/>
      <name val="Verdana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,Bold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5" fillId="0" borderId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1" fontId="0" fillId="2" borderId="0" xfId="0" applyNumberFormat="1" applyFill="1" applyBorder="1"/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0" fontId="0" fillId="3" borderId="0" xfId="0" applyFont="1" applyFill="1"/>
    <xf numFmtId="0" fontId="0" fillId="3" borderId="1" xfId="0" applyFont="1" applyFill="1" applyBorder="1"/>
    <xf numFmtId="1" fontId="0" fillId="2" borderId="1" xfId="0" applyNumberFormat="1" applyFont="1" applyFill="1" applyBorder="1"/>
    <xf numFmtId="0" fontId="0" fillId="3" borderId="1" xfId="0" applyFont="1" applyFill="1" applyBorder="1" applyAlignment="1">
      <alignment horizontal="right"/>
    </xf>
    <xf numFmtId="1" fontId="0" fillId="3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2" borderId="0" xfId="0" applyFont="1" applyFill="1" applyAlignment="1">
      <alignment horizontal="left"/>
    </xf>
    <xf numFmtId="14" fontId="0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/>
    </xf>
    <xf numFmtId="0" fontId="2" fillId="4" borderId="1" xfId="0" applyFont="1" applyFill="1" applyBorder="1"/>
    <xf numFmtId="0" fontId="0" fillId="2" borderId="1" xfId="0" quotePrefix="1" applyFill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2" borderId="2" xfId="0" applyFill="1" applyBorder="1"/>
    <xf numFmtId="0" fontId="4" fillId="0" borderId="1" xfId="0" applyFont="1" applyBorder="1"/>
    <xf numFmtId="14" fontId="0" fillId="2" borderId="1" xfId="0" applyNumberFormat="1" applyFill="1" applyBorder="1" applyAlignment="1">
      <alignment horizontal="right"/>
    </xf>
    <xf numFmtId="14" fontId="0" fillId="2" borderId="1" xfId="0" applyNumberFormat="1" applyFont="1" applyFill="1" applyBorder="1" applyAlignment="1">
      <alignment horizontal="left" vertical="center"/>
    </xf>
    <xf numFmtId="165" fontId="3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0" fontId="0" fillId="2" borderId="2" xfId="0" applyFont="1" applyFill="1" applyBorder="1"/>
    <xf numFmtId="14" fontId="0" fillId="0" borderId="1" xfId="0" applyNumberFormat="1" applyBorder="1"/>
    <xf numFmtId="2" fontId="0" fillId="2" borderId="1" xfId="0" applyNumberFormat="1" applyFill="1" applyBorder="1"/>
    <xf numFmtId="0" fontId="0" fillId="2" borderId="1" xfId="0" quotePrefix="1" applyFont="1" applyFill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4" fontId="0" fillId="2" borderId="1" xfId="0" applyNumberFormat="1" applyFont="1" applyFill="1" applyBorder="1"/>
    <xf numFmtId="0" fontId="0" fillId="2" borderId="1" xfId="0" quotePrefix="1" applyFill="1" applyBorder="1"/>
    <xf numFmtId="0" fontId="0" fillId="2" borderId="0" xfId="0" applyFill="1"/>
    <xf numFmtId="4" fontId="4" fillId="5" borderId="1" xfId="0" applyNumberFormat="1" applyFont="1" applyFill="1" applyBorder="1" applyAlignment="1">
      <alignment horizontal="right" vertical="center" wrapText="1"/>
    </xf>
    <xf numFmtId="0" fontId="4" fillId="5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/>
    </xf>
    <xf numFmtId="4" fontId="0" fillId="2" borderId="1" xfId="0" applyNumberFormat="1" applyFill="1" applyBorder="1"/>
    <xf numFmtId="164" fontId="0" fillId="2" borderId="1" xfId="3" applyFont="1" applyFill="1" applyBorder="1"/>
    <xf numFmtId="0" fontId="0" fillId="0" borderId="0" xfId="0" applyFont="1"/>
    <xf numFmtId="0" fontId="9" fillId="2" borderId="1" xfId="0" applyFont="1" applyFill="1" applyBorder="1"/>
    <xf numFmtId="4" fontId="9" fillId="2" borderId="1" xfId="0" applyNumberFormat="1" applyFont="1" applyFill="1" applyBorder="1"/>
    <xf numFmtId="0" fontId="0" fillId="0" borderId="1" xfId="0" applyFont="1" applyBorder="1"/>
    <xf numFmtId="0" fontId="0" fillId="2" borderId="0" xfId="0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3" borderId="1" xfId="0" applyFill="1" applyBorder="1"/>
    <xf numFmtId="4" fontId="0" fillId="2" borderId="0" xfId="0" applyNumberFormat="1" applyFont="1" applyFill="1"/>
    <xf numFmtId="0" fontId="5" fillId="0" borderId="1" xfId="0" applyFont="1" applyBorder="1"/>
    <xf numFmtId="0" fontId="9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164" fontId="0" fillId="2" borderId="1" xfId="3" applyFont="1" applyFill="1" applyBorder="1" applyAlignment="1">
      <alignment horizontal="right"/>
    </xf>
    <xf numFmtId="164" fontId="9" fillId="2" borderId="1" xfId="0" applyNumberFormat="1" applyFont="1" applyFill="1" applyBorder="1"/>
    <xf numFmtId="4" fontId="9" fillId="3" borderId="1" xfId="0" applyNumberFormat="1" applyFont="1" applyFill="1" applyBorder="1"/>
    <xf numFmtId="0" fontId="0" fillId="2" borderId="0" xfId="0" quotePrefix="1" applyFill="1" applyBorder="1"/>
    <xf numFmtId="14" fontId="0" fillId="2" borderId="0" xfId="0" applyNumberFormat="1" applyFont="1" applyFill="1" applyBorder="1" applyAlignment="1">
      <alignment horizontal="right"/>
    </xf>
    <xf numFmtId="0" fontId="5" fillId="0" borderId="0" xfId="0" applyFont="1" applyBorder="1"/>
    <xf numFmtId="164" fontId="0" fillId="2" borderId="0" xfId="3" applyFont="1" applyFill="1" applyBorder="1"/>
    <xf numFmtId="4" fontId="0" fillId="2" borderId="0" xfId="0" applyNumberFormat="1" applyFill="1" applyBorder="1"/>
    <xf numFmtId="0" fontId="0" fillId="2" borderId="0" xfId="0" applyFont="1" applyFill="1" applyBorder="1"/>
    <xf numFmtId="0" fontId="11" fillId="0" borderId="1" xfId="0" applyFont="1" applyBorder="1"/>
    <xf numFmtId="0" fontId="5" fillId="0" borderId="1" xfId="1" applyBorder="1"/>
    <xf numFmtId="0" fontId="12" fillId="0" borderId="5" xfId="1" applyFont="1" applyBorder="1"/>
    <xf numFmtId="0" fontId="13" fillId="2" borderId="0" xfId="0" applyFont="1" applyFill="1" applyBorder="1"/>
    <xf numFmtId="0" fontId="0" fillId="3" borderId="1" xfId="0" quotePrefix="1" applyFill="1" applyBorder="1"/>
    <xf numFmtId="0" fontId="5" fillId="3" borderId="1" xfId="0" applyFont="1" applyFill="1" applyBorder="1"/>
    <xf numFmtId="164" fontId="0" fillId="3" borderId="1" xfId="3" applyFont="1" applyFill="1" applyBorder="1"/>
    <xf numFmtId="4" fontId="0" fillId="3" borderId="1" xfId="3" applyNumberFormat="1" applyFont="1" applyFill="1" applyBorder="1"/>
    <xf numFmtId="4" fontId="0" fillId="3" borderId="1" xfId="0" applyNumberFormat="1" applyFont="1" applyFill="1" applyBorder="1"/>
    <xf numFmtId="0" fontId="0" fillId="3" borderId="2" xfId="0" applyFont="1" applyFill="1" applyBorder="1"/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</cellXfs>
  <cellStyles count="5">
    <cellStyle name="Comma" xfId="3" builtinId="3"/>
    <cellStyle name="Comma 2" xfId="2" xr:uid="{00000000-0005-0000-0000-000001000000}"/>
    <cellStyle name="Hyperlink 2" xfId="4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javascript:void(0)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2"/>
  <sheetViews>
    <sheetView zoomScaleNormal="100" workbookViewId="0">
      <pane xSplit="4" ySplit="2" topLeftCell="K10" activePane="bottomRight" state="frozen"/>
      <selection pane="topRight" activeCell="E1" sqref="E1"/>
      <selection pane="bottomLeft" activeCell="A3" sqref="A3"/>
      <selection pane="bottomRight" activeCell="T29" sqref="T29"/>
    </sheetView>
  </sheetViews>
  <sheetFormatPr defaultRowHeight="15"/>
  <cols>
    <col min="1" max="1" width="7" style="9" bestFit="1" customWidth="1"/>
    <col min="2" max="2" width="11.140625" style="10" bestFit="1" customWidth="1"/>
    <col min="3" max="3" width="10.42578125" style="10" bestFit="1" customWidth="1"/>
    <col min="4" max="4" width="18.42578125" style="10" bestFit="1" customWidth="1"/>
    <col min="5" max="5" width="39.42578125" style="28" bestFit="1" customWidth="1"/>
    <col min="6" max="6" width="14.7109375" style="9" bestFit="1" customWidth="1"/>
    <col min="7" max="11" width="13.28515625" style="9" bestFit="1" customWidth="1"/>
    <col min="12" max="12" width="12.7109375" style="9" bestFit="1" customWidth="1"/>
    <col min="13" max="14" width="9.85546875" style="9" bestFit="1" customWidth="1"/>
    <col min="15" max="15" width="9.140625" style="9" customWidth="1"/>
    <col min="16" max="16" width="12.7109375" style="9" bestFit="1" customWidth="1"/>
    <col min="17" max="17" width="11.5703125" style="9" bestFit="1" customWidth="1"/>
    <col min="18" max="18" width="9.42578125" style="9" bestFit="1" customWidth="1"/>
    <col min="19" max="19" width="10" style="9" bestFit="1" customWidth="1"/>
    <col min="20" max="20" width="5.85546875" style="9" bestFit="1" customWidth="1"/>
    <col min="21" max="21" width="29.85546875" style="9" bestFit="1" customWidth="1"/>
    <col min="22" max="22" width="4.85546875" style="9" bestFit="1" customWidth="1"/>
    <col min="23" max="16384" width="9.140625" style="9"/>
  </cols>
  <sheetData>
    <row r="1" spans="1:22">
      <c r="A1" s="11"/>
      <c r="B1" s="12"/>
      <c r="C1" s="12"/>
      <c r="D1" s="12"/>
      <c r="E1" s="24"/>
      <c r="F1" s="11"/>
      <c r="G1" s="11">
        <v>0</v>
      </c>
      <c r="H1" s="11">
        <v>5</v>
      </c>
      <c r="I1" s="11">
        <v>12</v>
      </c>
      <c r="J1" s="11">
        <v>18</v>
      </c>
      <c r="K1" s="11">
        <v>28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49"/>
    </row>
    <row r="2" spans="1:22">
      <c r="A2" s="11" t="s">
        <v>0</v>
      </c>
      <c r="B2" s="12" t="s">
        <v>129</v>
      </c>
      <c r="C2" s="12" t="s">
        <v>1</v>
      </c>
      <c r="D2" s="12" t="s">
        <v>2</v>
      </c>
      <c r="E2" s="24" t="s">
        <v>3</v>
      </c>
      <c r="F2" s="11" t="s">
        <v>4</v>
      </c>
      <c r="G2" s="11" t="s">
        <v>5</v>
      </c>
      <c r="H2" s="11" t="s">
        <v>5</v>
      </c>
      <c r="I2" s="11" t="s">
        <v>5</v>
      </c>
      <c r="J2" s="11" t="s">
        <v>5</v>
      </c>
      <c r="K2" s="11" t="s">
        <v>5</v>
      </c>
      <c r="L2" s="11" t="s">
        <v>6</v>
      </c>
      <c r="M2" s="11" t="s">
        <v>7</v>
      </c>
      <c r="N2" s="11" t="s">
        <v>8</v>
      </c>
      <c r="O2" s="11" t="s">
        <v>9</v>
      </c>
      <c r="P2" s="11" t="s">
        <v>10</v>
      </c>
      <c r="Q2" s="11" t="s">
        <v>11</v>
      </c>
      <c r="R2" s="49" t="s">
        <v>12</v>
      </c>
      <c r="S2" s="11" t="s">
        <v>570</v>
      </c>
      <c r="T2" s="11" t="s">
        <v>571</v>
      </c>
      <c r="U2" s="9" t="s">
        <v>731</v>
      </c>
      <c r="V2" s="11" t="s">
        <v>572</v>
      </c>
    </row>
    <row r="3" spans="1:22" s="13" customFormat="1" ht="15.75">
      <c r="A3" s="89">
        <v>112021</v>
      </c>
      <c r="B3" s="40" t="s">
        <v>702</v>
      </c>
      <c r="C3" s="29">
        <v>44530</v>
      </c>
      <c r="D3" s="40" t="s">
        <v>544</v>
      </c>
      <c r="E3" s="90" t="s">
        <v>616</v>
      </c>
      <c r="F3" s="92">
        <v>6785</v>
      </c>
      <c r="G3" s="92"/>
      <c r="H3" s="92"/>
      <c r="I3" s="92"/>
      <c r="J3" s="92">
        <v>5750</v>
      </c>
      <c r="K3" s="92"/>
      <c r="L3" s="92">
        <f t="shared" ref="L3" si="0">+(H3*$H$1/100)+(I3*$I$1/100)+(J3*$J$1/100)+(K3*$K$1/100)</f>
        <v>1035</v>
      </c>
      <c r="M3" s="92">
        <f t="shared" ref="M3" si="1">+IF(VALUE(LEFT(D3,2))=33,L3/2,0)</f>
        <v>517.5</v>
      </c>
      <c r="N3" s="93">
        <f t="shared" ref="N3" si="2">+M3</f>
        <v>517.5</v>
      </c>
      <c r="O3" s="93">
        <f t="shared" ref="O3" si="3">+IF(VALUE(LEFT(D3,2))=33,0,L3)</f>
        <v>0</v>
      </c>
      <c r="P3" s="93">
        <f t="shared" ref="P3" si="4">SUM(G3:K3)+M3+N3+O3</f>
        <v>6785</v>
      </c>
      <c r="Q3" s="93">
        <f t="shared" ref="Q3" si="5">P3-F3</f>
        <v>0</v>
      </c>
      <c r="R3" s="94"/>
      <c r="S3" s="14"/>
      <c r="T3" s="14"/>
      <c r="V3" s="14" t="s">
        <v>703</v>
      </c>
    </row>
    <row r="4" spans="1:22" customFormat="1">
      <c r="A4" s="37">
        <v>122021</v>
      </c>
      <c r="B4" s="37" t="s">
        <v>704</v>
      </c>
      <c r="C4" s="50">
        <v>44531</v>
      </c>
      <c r="D4" s="37" t="s">
        <v>30</v>
      </c>
      <c r="E4" s="37" t="s">
        <v>443</v>
      </c>
      <c r="F4" s="56">
        <v>31034</v>
      </c>
      <c r="G4" s="56"/>
      <c r="H4" s="56"/>
      <c r="I4" s="56"/>
      <c r="J4" s="56">
        <v>26300</v>
      </c>
      <c r="K4" s="56"/>
      <c r="L4" s="56">
        <f t="shared" ref="L4:L20" si="6">+(H4*$H$1/100)+(I4*$I$1/100)+(J4*$J$1/100)+(K4*$K$1/100)</f>
        <v>4734</v>
      </c>
      <c r="M4" s="56">
        <f t="shared" ref="M4:M20" si="7">+IF(VALUE(LEFT(D4,2))=33,L4/2,0)</f>
        <v>2367</v>
      </c>
      <c r="N4" s="56">
        <f t="shared" ref="N4:N20" si="8">+M4</f>
        <v>2367</v>
      </c>
      <c r="O4" s="56">
        <f t="shared" ref="O4:O20" si="9">+IF(VALUE(LEFT(D4,2))=33,0,L4)</f>
        <v>0</v>
      </c>
      <c r="P4" s="56">
        <f t="shared" ref="P4:P20" si="10">SUM(G4:K4)+M4+N4+O4</f>
        <v>31034</v>
      </c>
      <c r="Q4" s="56">
        <f t="shared" ref="Q4:Q20" si="11">P4-F4</f>
        <v>0</v>
      </c>
      <c r="S4">
        <v>8310</v>
      </c>
      <c r="T4">
        <v>1</v>
      </c>
    </row>
    <row r="5" spans="1:22" customFormat="1">
      <c r="A5" s="37">
        <v>122021</v>
      </c>
      <c r="B5" s="37" t="s">
        <v>705</v>
      </c>
      <c r="C5" s="50">
        <v>44532</v>
      </c>
      <c r="D5" s="37" t="s">
        <v>30</v>
      </c>
      <c r="E5" s="37" t="s">
        <v>443</v>
      </c>
      <c r="F5" s="56">
        <v>18054</v>
      </c>
      <c r="G5" s="56"/>
      <c r="H5" s="56"/>
      <c r="I5" s="56"/>
      <c r="J5" s="56">
        <v>15300</v>
      </c>
      <c r="K5" s="56"/>
      <c r="L5" s="56">
        <f t="shared" si="6"/>
        <v>2754</v>
      </c>
      <c r="M5" s="56">
        <f t="shared" si="7"/>
        <v>1377</v>
      </c>
      <c r="N5" s="56">
        <f t="shared" si="8"/>
        <v>1377</v>
      </c>
      <c r="O5" s="56">
        <f t="shared" si="9"/>
        <v>0</v>
      </c>
      <c r="P5" s="56">
        <f t="shared" si="10"/>
        <v>18054</v>
      </c>
      <c r="Q5" s="56">
        <f t="shared" si="11"/>
        <v>0</v>
      </c>
      <c r="S5">
        <v>8310</v>
      </c>
      <c r="T5">
        <v>8</v>
      </c>
    </row>
    <row r="6" spans="1:22" customFormat="1">
      <c r="A6" s="37">
        <v>122021</v>
      </c>
      <c r="B6" s="37" t="s">
        <v>706</v>
      </c>
      <c r="C6" s="50">
        <v>44537</v>
      </c>
      <c r="D6" s="37" t="s">
        <v>86</v>
      </c>
      <c r="E6" s="37" t="s">
        <v>681</v>
      </c>
      <c r="F6" s="56">
        <v>16933</v>
      </c>
      <c r="G6" s="56"/>
      <c r="H6" s="56"/>
      <c r="I6" s="56"/>
      <c r="J6" s="56">
        <v>14350</v>
      </c>
      <c r="K6" s="56"/>
      <c r="L6" s="56">
        <f t="shared" si="6"/>
        <v>2583</v>
      </c>
      <c r="M6" s="56">
        <f t="shared" si="7"/>
        <v>1291.5</v>
      </c>
      <c r="N6" s="56">
        <f t="shared" si="8"/>
        <v>1291.5</v>
      </c>
      <c r="O6" s="56">
        <f t="shared" si="9"/>
        <v>0</v>
      </c>
      <c r="P6" s="56">
        <f t="shared" si="10"/>
        <v>16933</v>
      </c>
      <c r="Q6" s="56">
        <f t="shared" si="11"/>
        <v>0</v>
      </c>
      <c r="S6">
        <v>8310</v>
      </c>
      <c r="T6">
        <v>6</v>
      </c>
    </row>
    <row r="7" spans="1:22" customFormat="1">
      <c r="A7" s="37">
        <v>122021</v>
      </c>
      <c r="B7" s="37" t="s">
        <v>707</v>
      </c>
      <c r="C7" s="50">
        <v>44537</v>
      </c>
      <c r="D7" s="37" t="s">
        <v>708</v>
      </c>
      <c r="E7" s="37" t="s">
        <v>681</v>
      </c>
      <c r="F7" s="56">
        <v>7080</v>
      </c>
      <c r="G7" s="56"/>
      <c r="H7" s="56"/>
      <c r="I7" s="56"/>
      <c r="J7" s="56">
        <v>6000</v>
      </c>
      <c r="K7" s="56"/>
      <c r="L7" s="56">
        <f t="shared" si="6"/>
        <v>1080</v>
      </c>
      <c r="M7" s="56">
        <f t="shared" si="7"/>
        <v>0</v>
      </c>
      <c r="N7" s="56">
        <f t="shared" si="8"/>
        <v>0</v>
      </c>
      <c r="O7" s="56">
        <f t="shared" si="9"/>
        <v>1080</v>
      </c>
      <c r="P7" s="56">
        <f t="shared" si="10"/>
        <v>7080</v>
      </c>
      <c r="Q7" s="56">
        <f t="shared" si="11"/>
        <v>0</v>
      </c>
      <c r="S7">
        <v>8310</v>
      </c>
      <c r="T7">
        <v>1</v>
      </c>
    </row>
    <row r="8" spans="1:22" customFormat="1">
      <c r="A8" s="37">
        <v>122021</v>
      </c>
      <c r="B8" s="37" t="s">
        <v>709</v>
      </c>
      <c r="C8" s="50">
        <v>44540</v>
      </c>
      <c r="D8" s="37" t="s">
        <v>30</v>
      </c>
      <c r="E8" s="37" t="s">
        <v>443</v>
      </c>
      <c r="F8" s="56">
        <v>181720</v>
      </c>
      <c r="G8" s="56"/>
      <c r="H8" s="56"/>
      <c r="I8" s="56"/>
      <c r="J8" s="56">
        <v>154000</v>
      </c>
      <c r="K8" s="56"/>
      <c r="L8" s="56">
        <f t="shared" si="6"/>
        <v>27720</v>
      </c>
      <c r="M8" s="56">
        <f t="shared" si="7"/>
        <v>13860</v>
      </c>
      <c r="N8" s="56">
        <f t="shared" si="8"/>
        <v>13860</v>
      </c>
      <c r="O8" s="56">
        <f t="shared" si="9"/>
        <v>0</v>
      </c>
      <c r="P8" s="56">
        <f t="shared" si="10"/>
        <v>181720</v>
      </c>
      <c r="Q8" s="56">
        <f t="shared" si="11"/>
        <v>0</v>
      </c>
      <c r="S8">
        <v>8310</v>
      </c>
      <c r="T8">
        <v>3500</v>
      </c>
      <c r="U8" t="s">
        <v>730</v>
      </c>
    </row>
    <row r="9" spans="1:22" customFormat="1">
      <c r="A9" s="37">
        <v>122021</v>
      </c>
      <c r="B9" s="37" t="s">
        <v>710</v>
      </c>
      <c r="C9" s="50">
        <v>44551</v>
      </c>
      <c r="D9" s="37" t="s">
        <v>183</v>
      </c>
      <c r="E9" s="37" t="s">
        <v>681</v>
      </c>
      <c r="F9" s="56">
        <v>8319</v>
      </c>
      <c r="G9" s="56"/>
      <c r="H9" s="56"/>
      <c r="I9" s="56"/>
      <c r="J9" s="56">
        <v>7050</v>
      </c>
      <c r="K9" s="56"/>
      <c r="L9" s="56">
        <f t="shared" si="6"/>
        <v>1269</v>
      </c>
      <c r="M9" s="56">
        <f t="shared" si="7"/>
        <v>0</v>
      </c>
      <c r="N9" s="56">
        <f t="shared" si="8"/>
        <v>0</v>
      </c>
      <c r="O9" s="56">
        <f t="shared" si="9"/>
        <v>1269</v>
      </c>
      <c r="P9" s="56">
        <f t="shared" si="10"/>
        <v>8319</v>
      </c>
      <c r="Q9" s="56">
        <f t="shared" si="11"/>
        <v>0</v>
      </c>
      <c r="S9">
        <v>9403</v>
      </c>
      <c r="T9">
        <v>1</v>
      </c>
    </row>
    <row r="10" spans="1:22" customFormat="1">
      <c r="A10" s="37">
        <v>122021</v>
      </c>
      <c r="B10" s="37" t="s">
        <v>711</v>
      </c>
      <c r="C10" s="50">
        <v>44551</v>
      </c>
      <c r="D10" s="37" t="s">
        <v>22</v>
      </c>
      <c r="E10" s="37" t="s">
        <v>681</v>
      </c>
      <c r="F10" s="56">
        <v>8319</v>
      </c>
      <c r="G10" s="56"/>
      <c r="H10" s="56"/>
      <c r="I10" s="56"/>
      <c r="J10" s="56">
        <v>7050</v>
      </c>
      <c r="K10" s="56"/>
      <c r="L10" s="56">
        <f t="shared" si="6"/>
        <v>1269</v>
      </c>
      <c r="M10" s="56">
        <f t="shared" si="7"/>
        <v>0</v>
      </c>
      <c r="N10" s="56">
        <f t="shared" si="8"/>
        <v>0</v>
      </c>
      <c r="O10" s="56">
        <f t="shared" si="9"/>
        <v>1269</v>
      </c>
      <c r="P10" s="56">
        <f t="shared" si="10"/>
        <v>8319</v>
      </c>
      <c r="Q10" s="56">
        <f t="shared" si="11"/>
        <v>0</v>
      </c>
      <c r="S10">
        <v>9403</v>
      </c>
      <c r="T10">
        <v>1</v>
      </c>
    </row>
    <row r="11" spans="1:22" customFormat="1">
      <c r="A11" s="37">
        <v>122021</v>
      </c>
      <c r="B11" s="37" t="s">
        <v>712</v>
      </c>
      <c r="C11" s="50">
        <v>44551</v>
      </c>
      <c r="D11" s="37" t="s">
        <v>86</v>
      </c>
      <c r="E11" s="37" t="s">
        <v>681</v>
      </c>
      <c r="F11" s="56">
        <v>8083</v>
      </c>
      <c r="G11" s="56"/>
      <c r="H11" s="56"/>
      <c r="I11" s="56"/>
      <c r="J11" s="56">
        <v>6850</v>
      </c>
      <c r="K11" s="56"/>
      <c r="L11" s="56">
        <f t="shared" si="6"/>
        <v>1233</v>
      </c>
      <c r="M11" s="56">
        <f t="shared" si="7"/>
        <v>616.5</v>
      </c>
      <c r="N11" s="56">
        <f t="shared" si="8"/>
        <v>616.5</v>
      </c>
      <c r="O11" s="56">
        <f t="shared" si="9"/>
        <v>0</v>
      </c>
      <c r="P11" s="56">
        <f t="shared" si="10"/>
        <v>8083</v>
      </c>
      <c r="Q11" s="56">
        <f t="shared" si="11"/>
        <v>0</v>
      </c>
      <c r="S11">
        <v>9403</v>
      </c>
      <c r="T11">
        <v>1</v>
      </c>
    </row>
    <row r="12" spans="1:22" customFormat="1">
      <c r="A12" s="37">
        <v>122021</v>
      </c>
      <c r="B12" s="37" t="s">
        <v>713</v>
      </c>
      <c r="C12" s="50">
        <v>44551</v>
      </c>
      <c r="D12" s="37" t="s">
        <v>22</v>
      </c>
      <c r="E12" s="37" t="s">
        <v>681</v>
      </c>
      <c r="F12" s="56">
        <v>28379</v>
      </c>
      <c r="G12" s="56"/>
      <c r="H12" s="56"/>
      <c r="I12" s="56"/>
      <c r="J12" s="56">
        <v>24050</v>
      </c>
      <c r="K12" s="56"/>
      <c r="L12" s="56">
        <f t="shared" si="6"/>
        <v>4329</v>
      </c>
      <c r="M12" s="56">
        <f t="shared" si="7"/>
        <v>0</v>
      </c>
      <c r="N12" s="56">
        <f t="shared" si="8"/>
        <v>0</v>
      </c>
      <c r="O12" s="56">
        <f t="shared" si="9"/>
        <v>4329</v>
      </c>
      <c r="P12" s="56">
        <f t="shared" si="10"/>
        <v>28379</v>
      </c>
      <c r="Q12" s="56">
        <f t="shared" si="11"/>
        <v>0</v>
      </c>
      <c r="S12">
        <v>9403</v>
      </c>
      <c r="T12">
        <v>3</v>
      </c>
    </row>
    <row r="13" spans="1:22" customFormat="1">
      <c r="A13" s="37">
        <v>122021</v>
      </c>
      <c r="B13" s="37" t="s">
        <v>714</v>
      </c>
      <c r="C13" s="50">
        <v>44551</v>
      </c>
      <c r="D13" s="37" t="s">
        <v>184</v>
      </c>
      <c r="E13" s="37" t="s">
        <v>681</v>
      </c>
      <c r="F13" s="56">
        <v>5782</v>
      </c>
      <c r="G13" s="56"/>
      <c r="H13" s="56"/>
      <c r="I13" s="56"/>
      <c r="J13" s="56">
        <v>4900</v>
      </c>
      <c r="K13" s="56"/>
      <c r="L13" s="56">
        <f t="shared" si="6"/>
        <v>882</v>
      </c>
      <c r="M13" s="56">
        <f t="shared" si="7"/>
        <v>0</v>
      </c>
      <c r="N13" s="56">
        <f t="shared" si="8"/>
        <v>0</v>
      </c>
      <c r="O13" s="56">
        <f t="shared" si="9"/>
        <v>882</v>
      </c>
      <c r="P13" s="56">
        <f t="shared" si="10"/>
        <v>5782</v>
      </c>
      <c r="Q13" s="56">
        <f t="shared" si="11"/>
        <v>0</v>
      </c>
      <c r="S13">
        <v>9403</v>
      </c>
      <c r="T13">
        <v>12</v>
      </c>
    </row>
    <row r="14" spans="1:22" customFormat="1">
      <c r="A14" s="37">
        <v>122021</v>
      </c>
      <c r="B14" s="37" t="s">
        <v>715</v>
      </c>
      <c r="C14" s="50">
        <v>44551</v>
      </c>
      <c r="D14" s="37" t="s">
        <v>183</v>
      </c>
      <c r="E14" s="37" t="s">
        <v>681</v>
      </c>
      <c r="F14" s="56">
        <v>2596</v>
      </c>
      <c r="G14" s="56"/>
      <c r="H14" s="56"/>
      <c r="I14" s="56"/>
      <c r="J14" s="56">
        <v>2200</v>
      </c>
      <c r="K14" s="56"/>
      <c r="L14" s="56">
        <f t="shared" si="6"/>
        <v>396</v>
      </c>
      <c r="M14" s="56">
        <f t="shared" si="7"/>
        <v>0</v>
      </c>
      <c r="N14" s="56">
        <f t="shared" si="8"/>
        <v>0</v>
      </c>
      <c r="O14" s="56">
        <f t="shared" si="9"/>
        <v>396</v>
      </c>
      <c r="P14" s="56">
        <f t="shared" si="10"/>
        <v>2596</v>
      </c>
      <c r="Q14" s="56">
        <f t="shared" si="11"/>
        <v>0</v>
      </c>
      <c r="S14">
        <v>9920</v>
      </c>
      <c r="T14">
        <v>5</v>
      </c>
    </row>
    <row r="15" spans="1:22" customFormat="1">
      <c r="A15" s="37">
        <v>122021</v>
      </c>
      <c r="B15" s="37" t="s">
        <v>716</v>
      </c>
      <c r="C15" s="50">
        <v>44551</v>
      </c>
      <c r="D15" s="37" t="s">
        <v>183</v>
      </c>
      <c r="E15" s="37" t="s">
        <v>681</v>
      </c>
      <c r="F15" s="56">
        <v>2242</v>
      </c>
      <c r="G15" s="56"/>
      <c r="H15" s="56"/>
      <c r="I15" s="56"/>
      <c r="J15" s="56">
        <v>1900</v>
      </c>
      <c r="K15" s="56"/>
      <c r="L15" s="56">
        <f t="shared" si="6"/>
        <v>342</v>
      </c>
      <c r="M15" s="56">
        <f t="shared" si="7"/>
        <v>0</v>
      </c>
      <c r="N15" s="56">
        <f t="shared" si="8"/>
        <v>0</v>
      </c>
      <c r="O15" s="56">
        <f t="shared" si="9"/>
        <v>342</v>
      </c>
      <c r="P15" s="56">
        <f t="shared" si="10"/>
        <v>2242</v>
      </c>
      <c r="Q15" s="56">
        <f t="shared" si="11"/>
        <v>0</v>
      </c>
      <c r="S15">
        <v>9920</v>
      </c>
      <c r="T15">
        <v>4</v>
      </c>
    </row>
    <row r="16" spans="1:22" customFormat="1">
      <c r="A16" s="37">
        <v>122021</v>
      </c>
      <c r="B16" s="37" t="s">
        <v>717</v>
      </c>
      <c r="C16" s="50">
        <v>44551</v>
      </c>
      <c r="D16" s="37" t="s">
        <v>86</v>
      </c>
      <c r="E16" s="37" t="s">
        <v>681</v>
      </c>
      <c r="F16" s="56">
        <v>5074</v>
      </c>
      <c r="G16" s="56"/>
      <c r="H16" s="56"/>
      <c r="I16" s="56"/>
      <c r="J16" s="56">
        <v>4300</v>
      </c>
      <c r="K16" s="56"/>
      <c r="L16" s="56">
        <f t="shared" si="6"/>
        <v>774</v>
      </c>
      <c r="M16" s="56">
        <f t="shared" si="7"/>
        <v>387</v>
      </c>
      <c r="N16" s="56">
        <f t="shared" si="8"/>
        <v>387</v>
      </c>
      <c r="O16" s="56">
        <f t="shared" si="9"/>
        <v>0</v>
      </c>
      <c r="P16" s="56">
        <f t="shared" si="10"/>
        <v>5074</v>
      </c>
      <c r="Q16" s="56">
        <f t="shared" si="11"/>
        <v>0</v>
      </c>
      <c r="S16">
        <v>9920</v>
      </c>
      <c r="T16">
        <v>20</v>
      </c>
    </row>
    <row r="17" spans="1:20" customFormat="1">
      <c r="A17" s="37">
        <v>122021</v>
      </c>
      <c r="B17" s="37" t="s">
        <v>718</v>
      </c>
      <c r="C17" s="50">
        <v>44551</v>
      </c>
      <c r="D17" s="37" t="s">
        <v>22</v>
      </c>
      <c r="E17" s="37" t="s">
        <v>681</v>
      </c>
      <c r="F17" s="56">
        <v>3245</v>
      </c>
      <c r="G17" s="56"/>
      <c r="H17" s="56"/>
      <c r="I17" s="56"/>
      <c r="J17" s="56">
        <v>2750</v>
      </c>
      <c r="K17" s="56"/>
      <c r="L17" s="56">
        <f t="shared" si="6"/>
        <v>495</v>
      </c>
      <c r="M17" s="56">
        <f t="shared" si="7"/>
        <v>0</v>
      </c>
      <c r="N17" s="56">
        <f t="shared" si="8"/>
        <v>0</v>
      </c>
      <c r="O17" s="56">
        <f t="shared" si="9"/>
        <v>495</v>
      </c>
      <c r="P17" s="56">
        <f t="shared" si="10"/>
        <v>3245</v>
      </c>
      <c r="Q17" s="56">
        <f t="shared" si="11"/>
        <v>0</v>
      </c>
      <c r="S17">
        <v>9920</v>
      </c>
      <c r="T17">
        <v>10</v>
      </c>
    </row>
    <row r="18" spans="1:20" customFormat="1">
      <c r="A18" s="37">
        <v>122021</v>
      </c>
      <c r="B18" s="37" t="s">
        <v>719</v>
      </c>
      <c r="C18" s="50">
        <v>44551</v>
      </c>
      <c r="D18" s="37" t="s">
        <v>46</v>
      </c>
      <c r="E18" s="37" t="s">
        <v>681</v>
      </c>
      <c r="F18" s="56">
        <v>4926</v>
      </c>
      <c r="G18" s="56"/>
      <c r="H18" s="56"/>
      <c r="I18" s="56"/>
      <c r="J18" s="56">
        <v>4175</v>
      </c>
      <c r="K18" s="56"/>
      <c r="L18" s="56">
        <f t="shared" si="6"/>
        <v>751.5</v>
      </c>
      <c r="M18" s="56">
        <f t="shared" si="7"/>
        <v>0</v>
      </c>
      <c r="N18" s="56">
        <f t="shared" si="8"/>
        <v>0</v>
      </c>
      <c r="O18" s="56">
        <f t="shared" si="9"/>
        <v>751.5</v>
      </c>
      <c r="P18" s="56">
        <f t="shared" si="10"/>
        <v>4926.5</v>
      </c>
      <c r="Q18" s="56">
        <f t="shared" si="11"/>
        <v>0.5</v>
      </c>
      <c r="S18">
        <v>9920</v>
      </c>
      <c r="T18">
        <v>17</v>
      </c>
    </row>
    <row r="19" spans="1:20" customFormat="1">
      <c r="A19" s="37">
        <v>122021</v>
      </c>
      <c r="B19" s="37" t="s">
        <v>720</v>
      </c>
      <c r="C19" s="50">
        <v>44557</v>
      </c>
      <c r="D19" s="37" t="s">
        <v>46</v>
      </c>
      <c r="E19" s="37" t="s">
        <v>681</v>
      </c>
      <c r="F19" s="56">
        <v>64664</v>
      </c>
      <c r="G19" s="56"/>
      <c r="H19" s="56"/>
      <c r="I19" s="56"/>
      <c r="J19" s="56">
        <v>54800</v>
      </c>
      <c r="K19" s="56"/>
      <c r="L19" s="56">
        <f t="shared" si="6"/>
        <v>9864</v>
      </c>
      <c r="M19" s="56">
        <f t="shared" si="7"/>
        <v>0</v>
      </c>
      <c r="N19" s="56">
        <f t="shared" si="8"/>
        <v>0</v>
      </c>
      <c r="O19" s="56">
        <f t="shared" si="9"/>
        <v>9864</v>
      </c>
      <c r="P19" s="56">
        <f t="shared" si="10"/>
        <v>64664</v>
      </c>
      <c r="Q19" s="56">
        <f t="shared" si="11"/>
        <v>0</v>
      </c>
      <c r="S19">
        <v>9403</v>
      </c>
      <c r="T19">
        <v>10</v>
      </c>
    </row>
    <row r="20" spans="1:20" customFormat="1">
      <c r="A20" s="37">
        <v>122021</v>
      </c>
      <c r="B20" s="37" t="s">
        <v>721</v>
      </c>
      <c r="C20" s="50">
        <v>44557</v>
      </c>
      <c r="D20" s="37" t="s">
        <v>46</v>
      </c>
      <c r="E20" s="37" t="s">
        <v>681</v>
      </c>
      <c r="F20" s="56">
        <v>41595</v>
      </c>
      <c r="G20" s="56"/>
      <c r="H20" s="56"/>
      <c r="I20" s="56"/>
      <c r="J20" s="56">
        <v>35250</v>
      </c>
      <c r="K20" s="56"/>
      <c r="L20" s="56">
        <f t="shared" si="6"/>
        <v>6345</v>
      </c>
      <c r="M20" s="56">
        <f t="shared" si="7"/>
        <v>0</v>
      </c>
      <c r="N20" s="56">
        <f t="shared" si="8"/>
        <v>0</v>
      </c>
      <c r="O20" s="56">
        <f t="shared" si="9"/>
        <v>6345</v>
      </c>
      <c r="P20" s="56">
        <f t="shared" si="10"/>
        <v>41595</v>
      </c>
      <c r="Q20" s="56">
        <f t="shared" si="11"/>
        <v>0</v>
      </c>
      <c r="S20">
        <v>3920</v>
      </c>
      <c r="T20">
        <v>250</v>
      </c>
    </row>
    <row r="21" spans="1:20" customFormat="1">
      <c r="A21" s="37">
        <v>122021</v>
      </c>
      <c r="B21" s="37" t="s">
        <v>722</v>
      </c>
      <c r="C21" s="50">
        <v>44557</v>
      </c>
      <c r="D21" s="37" t="s">
        <v>46</v>
      </c>
      <c r="E21" s="37" t="s">
        <v>681</v>
      </c>
      <c r="F21" s="56">
        <v>196470</v>
      </c>
      <c r="G21" s="37"/>
      <c r="H21" s="37"/>
      <c r="I21" s="37"/>
      <c r="J21" s="56">
        <v>166500</v>
      </c>
      <c r="K21" s="37"/>
      <c r="L21" s="56">
        <f t="shared" ref="L21:L26" si="12">+(H21*$H$1/100)+(I21*$I$1/100)+(J21*$J$1/100)+(K21*$K$1/100)</f>
        <v>29970</v>
      </c>
      <c r="M21" s="56">
        <f t="shared" ref="M21:M26" si="13">+IF(VALUE(LEFT(D21,2))=33,L21/2,0)</f>
        <v>0</v>
      </c>
      <c r="N21" s="56">
        <f t="shared" ref="N21:N26" si="14">+M21</f>
        <v>0</v>
      </c>
      <c r="O21" s="56">
        <f t="shared" ref="O21:O26" si="15">+IF(VALUE(LEFT(D21,2))=33,0,L21)</f>
        <v>29970</v>
      </c>
      <c r="P21" s="56">
        <f t="shared" ref="P21:P26" si="16">SUM(G21:K21)+M21+N21+O21</f>
        <v>196470</v>
      </c>
      <c r="Q21" s="56">
        <f t="shared" ref="Q21:Q26" si="17">P21-F21</f>
        <v>0</v>
      </c>
      <c r="S21">
        <v>3919</v>
      </c>
      <c r="T21">
        <v>500</v>
      </c>
    </row>
    <row r="22" spans="1:20" customFormat="1">
      <c r="A22" s="37">
        <v>122021</v>
      </c>
      <c r="B22" s="37" t="s">
        <v>723</v>
      </c>
      <c r="C22" s="50">
        <v>44557</v>
      </c>
      <c r="D22" s="37" t="s">
        <v>30</v>
      </c>
      <c r="E22" s="37" t="s">
        <v>443</v>
      </c>
      <c r="F22" s="56">
        <v>74174.8</v>
      </c>
      <c r="G22" s="37"/>
      <c r="H22" s="37"/>
      <c r="I22" s="37"/>
      <c r="J22" s="56">
        <v>62860</v>
      </c>
      <c r="K22" s="37"/>
      <c r="L22" s="56">
        <f t="shared" si="12"/>
        <v>11314.8</v>
      </c>
      <c r="M22" s="56">
        <f t="shared" si="13"/>
        <v>5657.4</v>
      </c>
      <c r="N22" s="56">
        <f t="shared" si="14"/>
        <v>5657.4</v>
      </c>
      <c r="O22" s="56">
        <f t="shared" si="15"/>
        <v>0</v>
      </c>
      <c r="P22" s="56">
        <f t="shared" si="16"/>
        <v>74174.799999999988</v>
      </c>
      <c r="Q22" s="56">
        <f t="shared" si="17"/>
        <v>0</v>
      </c>
      <c r="S22">
        <v>8310</v>
      </c>
      <c r="T22">
        <v>1</v>
      </c>
    </row>
    <row r="23" spans="1:20" customFormat="1">
      <c r="A23" s="37">
        <v>122021</v>
      </c>
      <c r="B23" s="37" t="s">
        <v>724</v>
      </c>
      <c r="C23" s="50">
        <v>44557</v>
      </c>
      <c r="D23" s="37" t="s">
        <v>30</v>
      </c>
      <c r="E23" s="37" t="s">
        <v>443</v>
      </c>
      <c r="F23" s="56">
        <v>37170</v>
      </c>
      <c r="G23" s="37"/>
      <c r="H23" s="37"/>
      <c r="I23" s="37"/>
      <c r="J23" s="56">
        <v>31500</v>
      </c>
      <c r="K23" s="37"/>
      <c r="L23" s="56">
        <f t="shared" si="12"/>
        <v>5670</v>
      </c>
      <c r="M23" s="56">
        <f t="shared" si="13"/>
        <v>2835</v>
      </c>
      <c r="N23" s="56">
        <f t="shared" si="14"/>
        <v>2835</v>
      </c>
      <c r="O23" s="56">
        <f t="shared" si="15"/>
        <v>0</v>
      </c>
      <c r="P23" s="56">
        <f t="shared" si="16"/>
        <v>37170</v>
      </c>
      <c r="Q23" s="56">
        <f t="shared" si="17"/>
        <v>0</v>
      </c>
      <c r="S23">
        <v>8310</v>
      </c>
      <c r="T23">
        <v>1</v>
      </c>
    </row>
    <row r="24" spans="1:20" customFormat="1">
      <c r="A24" s="37">
        <v>122021</v>
      </c>
      <c r="B24" s="37" t="s">
        <v>725</v>
      </c>
      <c r="C24" s="50">
        <v>44557</v>
      </c>
      <c r="D24" s="37" t="s">
        <v>30</v>
      </c>
      <c r="E24" s="37" t="s">
        <v>655</v>
      </c>
      <c r="F24" s="56">
        <v>42078.8</v>
      </c>
      <c r="G24" s="37"/>
      <c r="H24" s="37"/>
      <c r="I24" s="37"/>
      <c r="J24" s="56">
        <v>35660</v>
      </c>
      <c r="K24" s="37"/>
      <c r="L24" s="56">
        <f t="shared" si="12"/>
        <v>6418.8</v>
      </c>
      <c r="M24" s="56">
        <f t="shared" si="13"/>
        <v>3209.4</v>
      </c>
      <c r="N24" s="56">
        <f t="shared" si="14"/>
        <v>3209.4</v>
      </c>
      <c r="O24" s="56">
        <f t="shared" si="15"/>
        <v>0</v>
      </c>
      <c r="P24" s="56">
        <f t="shared" si="16"/>
        <v>42078.8</v>
      </c>
      <c r="Q24" s="56">
        <f t="shared" si="17"/>
        <v>0</v>
      </c>
      <c r="S24">
        <v>8310</v>
      </c>
      <c r="T24">
        <v>14</v>
      </c>
    </row>
    <row r="25" spans="1:20" customFormat="1">
      <c r="A25" s="37">
        <v>122021</v>
      </c>
      <c r="B25" s="37" t="s">
        <v>726</v>
      </c>
      <c r="C25" s="50">
        <v>44557</v>
      </c>
      <c r="D25" s="37" t="s">
        <v>30</v>
      </c>
      <c r="E25" s="37" t="s">
        <v>655</v>
      </c>
      <c r="F25" s="56">
        <v>8850</v>
      </c>
      <c r="G25" s="37"/>
      <c r="H25" s="37"/>
      <c r="I25" s="37"/>
      <c r="J25" s="56">
        <v>7500</v>
      </c>
      <c r="K25" s="37"/>
      <c r="L25" s="56">
        <f t="shared" si="12"/>
        <v>1350</v>
      </c>
      <c r="M25" s="56">
        <f t="shared" si="13"/>
        <v>675</v>
      </c>
      <c r="N25" s="56">
        <f t="shared" si="14"/>
        <v>675</v>
      </c>
      <c r="O25" s="56">
        <f t="shared" si="15"/>
        <v>0</v>
      </c>
      <c r="P25" s="56">
        <f t="shared" si="16"/>
        <v>8850</v>
      </c>
      <c r="Q25" s="56">
        <f t="shared" si="17"/>
        <v>0</v>
      </c>
      <c r="S25">
        <v>8310</v>
      </c>
      <c r="T25">
        <v>1</v>
      </c>
    </row>
    <row r="26" spans="1:20" customFormat="1">
      <c r="A26" s="37">
        <v>122021</v>
      </c>
      <c r="B26" s="37" t="s">
        <v>727</v>
      </c>
      <c r="C26" s="50">
        <v>44557</v>
      </c>
      <c r="D26" s="37" t="s">
        <v>30</v>
      </c>
      <c r="E26" s="37" t="s">
        <v>655</v>
      </c>
      <c r="F26" s="56">
        <v>11752.8</v>
      </c>
      <c r="G26" s="37"/>
      <c r="H26" s="37"/>
      <c r="I26" s="37"/>
      <c r="J26" s="56">
        <v>9960</v>
      </c>
      <c r="K26" s="37"/>
      <c r="L26" s="56">
        <f t="shared" si="12"/>
        <v>1792.8</v>
      </c>
      <c r="M26" s="56">
        <f t="shared" si="13"/>
        <v>896.4</v>
      </c>
      <c r="N26" s="56">
        <f t="shared" si="14"/>
        <v>896.4</v>
      </c>
      <c r="O26" s="56">
        <f t="shared" si="15"/>
        <v>0</v>
      </c>
      <c r="P26" s="56">
        <f t="shared" si="16"/>
        <v>11752.8</v>
      </c>
      <c r="Q26" s="56">
        <f t="shared" si="17"/>
        <v>0</v>
      </c>
      <c r="S26">
        <v>8310</v>
      </c>
      <c r="T26">
        <v>1</v>
      </c>
    </row>
    <row r="27" spans="1:20" customFormat="1">
      <c r="A27" s="37">
        <v>122021</v>
      </c>
      <c r="B27" s="37" t="s">
        <v>728</v>
      </c>
      <c r="C27" s="50">
        <v>44557</v>
      </c>
      <c r="D27" s="37" t="s">
        <v>34</v>
      </c>
      <c r="E27" s="37" t="s">
        <v>35</v>
      </c>
      <c r="F27" s="56">
        <v>84889.2</v>
      </c>
      <c r="G27" s="37"/>
      <c r="H27" s="37"/>
      <c r="I27" s="37"/>
      <c r="J27" s="56">
        <v>71940</v>
      </c>
      <c r="K27" s="37"/>
      <c r="L27" s="56">
        <f t="shared" ref="L27:L28" si="18">+(H27*$H$1/100)+(I27*$I$1/100)+(J27*$J$1/100)+(K27*$K$1/100)</f>
        <v>12949.2</v>
      </c>
      <c r="M27" s="56">
        <f t="shared" ref="M27:M28" si="19">+IF(VALUE(LEFT(D27,2))=33,L27/2,0)</f>
        <v>6474.6</v>
      </c>
      <c r="N27" s="56">
        <f t="shared" ref="N27:N28" si="20">+M27</f>
        <v>6474.6</v>
      </c>
      <c r="O27" s="56">
        <f t="shared" ref="O27:O28" si="21">+IF(VALUE(LEFT(D27,2))=33,0,L27)</f>
        <v>0</v>
      </c>
      <c r="P27" s="56">
        <f t="shared" ref="P27:P28" si="22">SUM(G27:K27)+M27+N27+O27</f>
        <v>84889.200000000012</v>
      </c>
      <c r="Q27" s="56">
        <f t="shared" ref="Q27:Q28" si="23">P27-F27</f>
        <v>0</v>
      </c>
      <c r="S27">
        <v>8310</v>
      </c>
      <c r="T27">
        <v>3</v>
      </c>
    </row>
    <row r="28" spans="1:20" customFormat="1">
      <c r="A28" s="37">
        <v>122021</v>
      </c>
      <c r="B28" s="37" t="s">
        <v>729</v>
      </c>
      <c r="C28" s="50">
        <v>44557</v>
      </c>
      <c r="D28" s="37" t="s">
        <v>22</v>
      </c>
      <c r="E28" s="37" t="s">
        <v>681</v>
      </c>
      <c r="F28" s="56">
        <v>120070.9</v>
      </c>
      <c r="G28" s="37"/>
      <c r="H28" s="37"/>
      <c r="I28" s="37"/>
      <c r="J28" s="56">
        <v>101755</v>
      </c>
      <c r="K28" s="37"/>
      <c r="L28" s="56">
        <f t="shared" si="18"/>
        <v>18315.900000000001</v>
      </c>
      <c r="M28" s="56">
        <f t="shared" si="19"/>
        <v>0</v>
      </c>
      <c r="N28" s="56">
        <f t="shared" si="20"/>
        <v>0</v>
      </c>
      <c r="O28" s="56">
        <f t="shared" si="21"/>
        <v>18315.900000000001</v>
      </c>
      <c r="P28" s="56">
        <f t="shared" si="22"/>
        <v>120070.9</v>
      </c>
      <c r="Q28" s="56">
        <f t="shared" si="23"/>
        <v>0</v>
      </c>
      <c r="S28">
        <v>8310</v>
      </c>
      <c r="T28">
        <v>7</v>
      </c>
    </row>
    <row r="29" spans="1:20">
      <c r="B29"/>
      <c r="L29" s="55"/>
      <c r="M29" s="55"/>
      <c r="N29" s="55"/>
      <c r="O29" s="55"/>
      <c r="P29" s="55"/>
      <c r="Q29" s="55"/>
    </row>
    <row r="30" spans="1:20">
      <c r="A30" s="10"/>
      <c r="B30"/>
      <c r="F30" s="67">
        <f>SUM(F3:F29)</f>
        <v>1020286.5000000001</v>
      </c>
      <c r="G30" s="67">
        <f t="shared" ref="G30:Q30" si="24">SUM(G3:G29)</f>
        <v>0</v>
      </c>
      <c r="H30" s="67">
        <f t="shared" si="24"/>
        <v>0</v>
      </c>
      <c r="I30" s="67">
        <f t="shared" si="24"/>
        <v>0</v>
      </c>
      <c r="J30" s="67">
        <f t="shared" si="24"/>
        <v>864650</v>
      </c>
      <c r="K30" s="67">
        <f t="shared" si="24"/>
        <v>0</v>
      </c>
      <c r="L30" s="67">
        <f t="shared" si="24"/>
        <v>155637</v>
      </c>
      <c r="M30" s="67">
        <f t="shared" si="24"/>
        <v>40164.300000000003</v>
      </c>
      <c r="N30" s="67">
        <f t="shared" si="24"/>
        <v>40164.300000000003</v>
      </c>
      <c r="O30" s="67">
        <f t="shared" si="24"/>
        <v>75308.399999999994</v>
      </c>
      <c r="P30" s="67">
        <f t="shared" si="24"/>
        <v>1020287.0000000001</v>
      </c>
      <c r="Q30" s="67">
        <f t="shared" si="24"/>
        <v>0.5</v>
      </c>
      <c r="T30" s="9" t="e">
        <f>SUM(#REF!)</f>
        <v>#REF!</v>
      </c>
    </row>
    <row r="31" spans="1:20">
      <c r="A31" s="10"/>
      <c r="B31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</row>
    <row r="32" spans="1:20">
      <c r="A32" s="10"/>
      <c r="B32"/>
    </row>
    <row r="33" spans="1:16">
      <c r="A33" s="10"/>
    </row>
    <row r="34" spans="1:16">
      <c r="A34" s="10"/>
      <c r="L34" s="95" t="s">
        <v>660</v>
      </c>
      <c r="M34" s="96"/>
      <c r="N34" s="96"/>
      <c r="O34" s="96"/>
      <c r="P34" s="97"/>
    </row>
    <row r="35" spans="1:16">
      <c r="A35" s="10"/>
      <c r="L35" s="66"/>
      <c r="M35" s="66" t="s">
        <v>7</v>
      </c>
      <c r="N35" s="66" t="s">
        <v>8</v>
      </c>
      <c r="O35" s="66" t="s">
        <v>9</v>
      </c>
      <c r="P35" s="66"/>
    </row>
    <row r="36" spans="1:16">
      <c r="A36" s="10"/>
      <c r="L36" s="66" t="s">
        <v>652</v>
      </c>
      <c r="M36" s="57">
        <f>M30</f>
        <v>40164.300000000003</v>
      </c>
      <c r="N36" s="57">
        <f t="shared" ref="N36:O36" si="25">N30</f>
        <v>40164.300000000003</v>
      </c>
      <c r="O36" s="57">
        <f t="shared" si="25"/>
        <v>75308.399999999994</v>
      </c>
      <c r="P36" s="11"/>
    </row>
    <row r="37" spans="1:16">
      <c r="A37" s="10"/>
      <c r="L37" s="66" t="s">
        <v>653</v>
      </c>
      <c r="M37" s="57">
        <v>66121</v>
      </c>
      <c r="N37" s="57">
        <v>66121</v>
      </c>
      <c r="O37" s="57">
        <v>0</v>
      </c>
      <c r="P37" s="11"/>
    </row>
    <row r="38" spans="1:16">
      <c r="A38" s="10"/>
      <c r="I38" s="9">
        <v>18000</v>
      </c>
      <c r="L38" s="66"/>
      <c r="M38" s="11"/>
      <c r="N38" s="11"/>
      <c r="O38" s="11"/>
      <c r="P38" s="11"/>
    </row>
    <row r="39" spans="1:16">
      <c r="A39" s="10"/>
      <c r="I39" s="9">
        <f>I38*100/18</f>
        <v>100000</v>
      </c>
      <c r="L39" s="66" t="str">
        <f>IF(P39&gt;0,"NET PAYABLE","NET CREDIT")</f>
        <v>NET PAYABLE</v>
      </c>
      <c r="M39" s="57">
        <f>M36-M37</f>
        <v>-25956.699999999997</v>
      </c>
      <c r="N39" s="57">
        <f t="shared" ref="N39:O39" si="26">N36-N37</f>
        <v>-25956.699999999997</v>
      </c>
      <c r="O39" s="57">
        <f t="shared" si="26"/>
        <v>75308.399999999994</v>
      </c>
      <c r="P39" s="78">
        <f>SUM(M39:O39)</f>
        <v>23395</v>
      </c>
    </row>
    <row r="40" spans="1:16">
      <c r="A40" s="10"/>
    </row>
    <row r="41" spans="1:16">
      <c r="A41" s="10"/>
    </row>
    <row r="42" spans="1:16">
      <c r="A42" s="10"/>
    </row>
    <row r="43" spans="1:16">
      <c r="A43" s="10"/>
    </row>
    <row r="44" spans="1:16">
      <c r="A44" s="10"/>
    </row>
    <row r="45" spans="1:16">
      <c r="A45" s="10"/>
    </row>
    <row r="46" spans="1:16">
      <c r="A46" s="10"/>
    </row>
    <row r="47" spans="1:16">
      <c r="A47" s="10"/>
    </row>
    <row r="48" spans="1:16">
      <c r="A48" s="10"/>
    </row>
    <row r="49" spans="1:24">
      <c r="A49" s="10"/>
    </row>
    <row r="50" spans="1:24">
      <c r="A50" s="10"/>
    </row>
    <row r="51" spans="1:24">
      <c r="A51" s="10"/>
    </row>
    <row r="52" spans="1:24" ht="15.75">
      <c r="C52" s="79"/>
      <c r="D52" s="7"/>
      <c r="E52" s="80"/>
      <c r="F52" s="7"/>
      <c r="G52" s="81"/>
      <c r="H52" s="82"/>
      <c r="I52" s="82"/>
      <c r="J52" s="82"/>
      <c r="K52" s="82"/>
      <c r="L52" s="82"/>
      <c r="M52" s="82"/>
      <c r="N52" s="83"/>
      <c r="O52" s="83"/>
      <c r="P52" s="83"/>
      <c r="Q52" s="83"/>
      <c r="R52" s="83"/>
      <c r="S52" s="3"/>
      <c r="T52" s="84"/>
      <c r="U52" s="84"/>
      <c r="V52" s="84"/>
      <c r="W52" s="84"/>
      <c r="X52" s="84"/>
    </row>
  </sheetData>
  <mergeCells count="1">
    <mergeCell ref="L34:P34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36"/>
  <sheetViews>
    <sheetView tabSelected="1" topLeftCell="B1" zoomScaleNormal="100" workbookViewId="0">
      <selection activeCell="M1" sqref="M1"/>
    </sheetView>
  </sheetViews>
  <sheetFormatPr defaultRowHeight="15"/>
  <cols>
    <col min="1" max="1" width="7" style="3" bestFit="1" customWidth="1"/>
    <col min="2" max="2" width="16.140625" style="7" bestFit="1" customWidth="1"/>
    <col min="3" max="3" width="10.7109375" style="7" bestFit="1" customWidth="1"/>
    <col min="4" max="4" width="17.5703125" style="69" bestFit="1" customWidth="1"/>
    <col min="5" max="5" width="35.140625" style="3" customWidth="1"/>
    <col min="6" max="6" width="14.85546875" style="3" bestFit="1" customWidth="1"/>
    <col min="7" max="9" width="13.28515625" style="3" bestFit="1" customWidth="1"/>
    <col min="10" max="10" width="13.42578125" style="3" bestFit="1" customWidth="1"/>
    <col min="11" max="11" width="13.28515625" style="3" bestFit="1" customWidth="1"/>
    <col min="12" max="12" width="12.140625" style="3" bestFit="1" customWidth="1"/>
    <col min="13" max="14" width="10.5703125" style="3" bestFit="1" customWidth="1"/>
    <col min="15" max="15" width="9.5703125" style="3" customWidth="1"/>
    <col min="16" max="16" width="13" style="3" bestFit="1" customWidth="1"/>
    <col min="17" max="17" width="11.7109375" style="3" bestFit="1" customWidth="1"/>
    <col min="18" max="18" width="9.42578125" style="3" bestFit="1" customWidth="1"/>
    <col min="19" max="19" width="10" style="3" bestFit="1" customWidth="1"/>
    <col min="20" max="20" width="5" style="3" bestFit="1" customWidth="1"/>
    <col min="21" max="21" width="12.7109375" style="3" bestFit="1" customWidth="1"/>
    <col min="22" max="16384" width="9.140625" style="3"/>
  </cols>
  <sheetData>
    <row r="1" spans="1:22">
      <c r="A1" s="1"/>
      <c r="B1" s="2"/>
      <c r="C1" s="2"/>
      <c r="D1" s="4"/>
      <c r="E1" s="1"/>
      <c r="F1" s="1"/>
      <c r="G1" s="1">
        <v>0</v>
      </c>
      <c r="H1" s="1">
        <v>5</v>
      </c>
      <c r="I1" s="1">
        <v>12</v>
      </c>
      <c r="J1" s="1">
        <v>18</v>
      </c>
      <c r="K1" s="1">
        <v>28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9" customFormat="1">
      <c r="A2" s="66" t="s">
        <v>0</v>
      </c>
      <c r="B2" s="74" t="s">
        <v>129</v>
      </c>
      <c r="C2" s="74" t="s">
        <v>1</v>
      </c>
      <c r="D2" s="74" t="s">
        <v>2</v>
      </c>
      <c r="E2" s="75" t="s">
        <v>3</v>
      </c>
      <c r="F2" s="66" t="s">
        <v>4</v>
      </c>
      <c r="G2" s="66" t="s">
        <v>5</v>
      </c>
      <c r="H2" s="66" t="s">
        <v>5</v>
      </c>
      <c r="I2" s="66" t="s">
        <v>5</v>
      </c>
      <c r="J2" s="66" t="s">
        <v>5</v>
      </c>
      <c r="K2" s="66" t="s">
        <v>5</v>
      </c>
      <c r="L2" s="66" t="s">
        <v>6</v>
      </c>
      <c r="M2" s="66" t="s">
        <v>7</v>
      </c>
      <c r="N2" s="66" t="s">
        <v>8</v>
      </c>
      <c r="O2" s="66" t="s">
        <v>9</v>
      </c>
      <c r="P2" s="66" t="s">
        <v>10</v>
      </c>
      <c r="Q2" s="66" t="s">
        <v>11</v>
      </c>
      <c r="R2" s="66" t="s">
        <v>12</v>
      </c>
      <c r="S2" s="66" t="s">
        <v>570</v>
      </c>
      <c r="T2" s="66" t="s">
        <v>571</v>
      </c>
      <c r="U2" s="66" t="s">
        <v>572</v>
      </c>
      <c r="V2" s="49"/>
    </row>
    <row r="3" spans="1:22" s="9" customFormat="1">
      <c r="A3" s="58">
        <v>122021</v>
      </c>
      <c r="B3" s="2" t="s">
        <v>732</v>
      </c>
      <c r="C3" s="44">
        <v>44550</v>
      </c>
      <c r="D3" s="2" t="s">
        <v>121</v>
      </c>
      <c r="E3" s="62" t="s">
        <v>122</v>
      </c>
      <c r="F3" s="64">
        <v>86518</v>
      </c>
      <c r="G3" s="63"/>
      <c r="H3" s="63"/>
      <c r="I3" s="63"/>
      <c r="J3" s="63">
        <v>73320</v>
      </c>
      <c r="K3" s="63"/>
      <c r="L3" s="64">
        <f t="shared" ref="L3" si="0">+(H3*$H$1/100)+(I3*$I$1/100)+(J3*$J$1/100)+(K3*$K$1/100)</f>
        <v>13197.6</v>
      </c>
      <c r="M3" s="64">
        <f t="shared" ref="M3" si="1">+IF(VALUE(LEFT(D3,2))=33,L3/2,0)</f>
        <v>6598.8</v>
      </c>
      <c r="N3" s="64">
        <f t="shared" ref="N3" si="2">+M3</f>
        <v>6598.8</v>
      </c>
      <c r="O3" s="64">
        <f t="shared" ref="O3" si="3">+IF(VALUE(LEFT(D3,2))=33,0,L3)</f>
        <v>0</v>
      </c>
      <c r="P3" s="64">
        <f t="shared" ref="P3" si="4">SUM(G3:K3)+M3+N3+O3</f>
        <v>86517.6</v>
      </c>
      <c r="Q3" s="63">
        <f>P3-F3</f>
        <v>-0.39999999999417923</v>
      </c>
      <c r="R3" s="1"/>
      <c r="S3" s="66">
        <v>7306</v>
      </c>
      <c r="T3" s="66">
        <v>8818</v>
      </c>
      <c r="U3" s="66" t="s">
        <v>699</v>
      </c>
      <c r="V3" s="49"/>
    </row>
    <row r="4" spans="1:22" s="9" customFormat="1">
      <c r="A4" s="58">
        <v>122021</v>
      </c>
      <c r="B4" s="2" t="s">
        <v>733</v>
      </c>
      <c r="C4" s="44">
        <v>44550</v>
      </c>
      <c r="D4" s="2" t="s">
        <v>121</v>
      </c>
      <c r="E4" s="62" t="s">
        <v>122</v>
      </c>
      <c r="F4" s="64">
        <v>87679</v>
      </c>
      <c r="G4" s="63"/>
      <c r="H4" s="63"/>
      <c r="I4" s="63"/>
      <c r="J4" s="63">
        <v>74304</v>
      </c>
      <c r="K4" s="63"/>
      <c r="L4" s="64">
        <f t="shared" ref="L4:L18" si="5">+(H4*$H$1/100)+(I4*$I$1/100)+(J4*$J$1/100)+(K4*$K$1/100)</f>
        <v>13374.72</v>
      </c>
      <c r="M4" s="64">
        <f t="shared" ref="M4:M18" si="6">+IF(VALUE(LEFT(D4,2))=33,L4/2,0)</f>
        <v>6687.36</v>
      </c>
      <c r="N4" s="64">
        <f t="shared" ref="N4:N18" si="7">+M4</f>
        <v>6687.36</v>
      </c>
      <c r="O4" s="64">
        <f t="shared" ref="O4:O18" si="8">+IF(VALUE(LEFT(D4,2))=33,0,L4)</f>
        <v>0</v>
      </c>
      <c r="P4" s="64">
        <f t="shared" ref="P4:P18" si="9">SUM(G4:K4)+M4+N4+O4</f>
        <v>87678.720000000001</v>
      </c>
      <c r="Q4" s="63">
        <f t="shared" ref="Q4:Q18" si="10">P4-F4</f>
        <v>-0.27999999999883585</v>
      </c>
      <c r="R4" s="1"/>
      <c r="S4" s="66"/>
      <c r="T4" s="66"/>
      <c r="U4" s="66"/>
      <c r="V4" s="49"/>
    </row>
    <row r="5" spans="1:22" s="9" customFormat="1">
      <c r="A5" s="58">
        <v>122021</v>
      </c>
      <c r="B5" s="2" t="s">
        <v>734</v>
      </c>
      <c r="C5" s="44">
        <v>44554</v>
      </c>
      <c r="D5" s="2" t="s">
        <v>121</v>
      </c>
      <c r="E5" s="62" t="s">
        <v>122</v>
      </c>
      <c r="F5" s="64">
        <v>96642</v>
      </c>
      <c r="G5" s="63"/>
      <c r="H5" s="63"/>
      <c r="I5" s="63"/>
      <c r="J5" s="63">
        <v>81900</v>
      </c>
      <c r="K5" s="63"/>
      <c r="L5" s="64">
        <f t="shared" si="5"/>
        <v>14742</v>
      </c>
      <c r="M5" s="64">
        <f t="shared" si="6"/>
        <v>7371</v>
      </c>
      <c r="N5" s="64">
        <f t="shared" si="7"/>
        <v>7371</v>
      </c>
      <c r="O5" s="64">
        <f t="shared" si="8"/>
        <v>0</v>
      </c>
      <c r="P5" s="64">
        <f t="shared" si="9"/>
        <v>96642</v>
      </c>
      <c r="Q5" s="63">
        <f t="shared" si="10"/>
        <v>0</v>
      </c>
      <c r="R5" s="1"/>
      <c r="S5" s="66"/>
      <c r="T5" s="66"/>
      <c r="U5" s="66"/>
      <c r="V5" s="49"/>
    </row>
    <row r="6" spans="1:22" s="9" customFormat="1">
      <c r="A6" s="58">
        <v>122021</v>
      </c>
      <c r="B6" s="2" t="s">
        <v>735</v>
      </c>
      <c r="C6" s="44">
        <v>44557</v>
      </c>
      <c r="D6" s="2" t="s">
        <v>121</v>
      </c>
      <c r="E6" s="62" t="s">
        <v>122</v>
      </c>
      <c r="F6" s="64">
        <v>98893</v>
      </c>
      <c r="G6" s="63"/>
      <c r="H6" s="63"/>
      <c r="I6" s="63"/>
      <c r="J6" s="63">
        <v>83808</v>
      </c>
      <c r="K6" s="63"/>
      <c r="L6" s="64">
        <f t="shared" si="5"/>
        <v>15085.44</v>
      </c>
      <c r="M6" s="64">
        <f t="shared" si="6"/>
        <v>7542.72</v>
      </c>
      <c r="N6" s="64">
        <f t="shared" si="7"/>
        <v>7542.72</v>
      </c>
      <c r="O6" s="64">
        <f t="shared" si="8"/>
        <v>0</v>
      </c>
      <c r="P6" s="64">
        <f t="shared" si="9"/>
        <v>98893.440000000002</v>
      </c>
      <c r="Q6" s="63">
        <f t="shared" si="10"/>
        <v>0.44000000000232831</v>
      </c>
      <c r="R6" s="1"/>
      <c r="S6" s="66"/>
      <c r="T6" s="66"/>
      <c r="U6" s="66"/>
      <c r="V6" s="49"/>
    </row>
    <row r="7" spans="1:22" s="9" customFormat="1">
      <c r="A7" s="58">
        <v>122021</v>
      </c>
      <c r="B7" s="2" t="s">
        <v>736</v>
      </c>
      <c r="C7" s="44">
        <v>44559</v>
      </c>
      <c r="D7" s="2" t="s">
        <v>121</v>
      </c>
      <c r="E7" s="62" t="s">
        <v>122</v>
      </c>
      <c r="F7" s="64">
        <v>78758</v>
      </c>
      <c r="G7" s="63"/>
      <c r="H7" s="63"/>
      <c r="I7" s="63"/>
      <c r="J7" s="63">
        <v>66744</v>
      </c>
      <c r="K7" s="63"/>
      <c r="L7" s="64">
        <f t="shared" si="5"/>
        <v>12013.92</v>
      </c>
      <c r="M7" s="64">
        <f t="shared" si="6"/>
        <v>6006.96</v>
      </c>
      <c r="N7" s="64">
        <f t="shared" si="7"/>
        <v>6006.96</v>
      </c>
      <c r="O7" s="64">
        <f t="shared" si="8"/>
        <v>0</v>
      </c>
      <c r="P7" s="64">
        <f t="shared" si="9"/>
        <v>78757.920000000013</v>
      </c>
      <c r="Q7" s="63">
        <f t="shared" si="10"/>
        <v>-7.9999999987194315E-2</v>
      </c>
      <c r="R7" s="1"/>
      <c r="S7" s="66"/>
      <c r="T7" s="66"/>
      <c r="U7" s="66"/>
      <c r="V7" s="49"/>
    </row>
    <row r="8" spans="1:22" s="9" customFormat="1">
      <c r="A8" s="58">
        <v>122021</v>
      </c>
      <c r="B8" s="2" t="s">
        <v>737</v>
      </c>
      <c r="C8" s="44">
        <v>44560</v>
      </c>
      <c r="D8" s="2" t="s">
        <v>121</v>
      </c>
      <c r="E8" s="62" t="s">
        <v>122</v>
      </c>
      <c r="F8" s="64">
        <v>76163</v>
      </c>
      <c r="G8" s="63"/>
      <c r="H8" s="63"/>
      <c r="I8" s="63"/>
      <c r="J8" s="63">
        <v>64545</v>
      </c>
      <c r="K8" s="63"/>
      <c r="L8" s="64">
        <f t="shared" si="5"/>
        <v>11618.1</v>
      </c>
      <c r="M8" s="64">
        <f t="shared" si="6"/>
        <v>5809.05</v>
      </c>
      <c r="N8" s="64">
        <f t="shared" si="7"/>
        <v>5809.05</v>
      </c>
      <c r="O8" s="64">
        <f t="shared" si="8"/>
        <v>0</v>
      </c>
      <c r="P8" s="64">
        <f t="shared" si="9"/>
        <v>76163.100000000006</v>
      </c>
      <c r="Q8" s="63">
        <f t="shared" si="10"/>
        <v>0.10000000000582077</v>
      </c>
      <c r="R8" s="1"/>
      <c r="S8" s="66"/>
      <c r="T8" s="66"/>
      <c r="U8" s="66"/>
      <c r="V8" s="49"/>
    </row>
    <row r="9" spans="1:22" s="9" customFormat="1">
      <c r="A9" s="58">
        <v>122021</v>
      </c>
      <c r="B9" s="2" t="s">
        <v>738</v>
      </c>
      <c r="C9" s="44">
        <v>44550</v>
      </c>
      <c r="D9" s="2" t="s">
        <v>748</v>
      </c>
      <c r="E9" s="62" t="s">
        <v>739</v>
      </c>
      <c r="F9" s="64">
        <v>18823</v>
      </c>
      <c r="G9" s="63"/>
      <c r="H9" s="63"/>
      <c r="I9" s="63"/>
      <c r="J9" s="63">
        <v>15952.09</v>
      </c>
      <c r="K9" s="63"/>
      <c r="L9" s="64">
        <f t="shared" si="5"/>
        <v>2871.3762000000002</v>
      </c>
      <c r="M9" s="64">
        <f t="shared" si="6"/>
        <v>1435.6881000000001</v>
      </c>
      <c r="N9" s="64">
        <f t="shared" si="7"/>
        <v>1435.6881000000001</v>
      </c>
      <c r="O9" s="64">
        <f t="shared" si="8"/>
        <v>0</v>
      </c>
      <c r="P9" s="64">
        <f t="shared" si="9"/>
        <v>18823.466199999999</v>
      </c>
      <c r="Q9" s="63">
        <f t="shared" si="10"/>
        <v>0.4661999999989348</v>
      </c>
      <c r="R9" s="1"/>
      <c r="S9" s="66"/>
      <c r="T9" s="66"/>
      <c r="U9" s="66"/>
      <c r="V9" s="49"/>
    </row>
    <row r="10" spans="1:22" s="9" customFormat="1">
      <c r="A10" s="58">
        <v>122021</v>
      </c>
      <c r="B10" s="2" t="s">
        <v>740</v>
      </c>
      <c r="C10" s="44">
        <v>44550</v>
      </c>
      <c r="D10" s="2" t="s">
        <v>255</v>
      </c>
      <c r="E10" s="62" t="s">
        <v>254</v>
      </c>
      <c r="F10" s="64">
        <v>3100</v>
      </c>
      <c r="G10" s="63"/>
      <c r="H10" s="63"/>
      <c r="I10" s="63"/>
      <c r="J10" s="63">
        <v>2627</v>
      </c>
      <c r="K10" s="63"/>
      <c r="L10" s="64">
        <f t="shared" si="5"/>
        <v>472.86</v>
      </c>
      <c r="M10" s="64">
        <f t="shared" si="6"/>
        <v>236.43</v>
      </c>
      <c r="N10" s="64">
        <f t="shared" si="7"/>
        <v>236.43</v>
      </c>
      <c r="O10" s="64">
        <f t="shared" si="8"/>
        <v>0</v>
      </c>
      <c r="P10" s="64">
        <f t="shared" si="9"/>
        <v>3099.8599999999997</v>
      </c>
      <c r="Q10" s="63">
        <f t="shared" si="10"/>
        <v>-0.14000000000032742</v>
      </c>
      <c r="R10" s="1"/>
      <c r="S10" s="66"/>
      <c r="T10" s="66"/>
      <c r="U10" s="66"/>
      <c r="V10" s="49"/>
    </row>
    <row r="11" spans="1:22" s="9" customFormat="1">
      <c r="A11" s="58">
        <v>122021</v>
      </c>
      <c r="B11" s="2">
        <v>369</v>
      </c>
      <c r="C11" s="44">
        <v>44557</v>
      </c>
      <c r="D11" s="2" t="s">
        <v>741</v>
      </c>
      <c r="E11" s="62" t="s">
        <v>742</v>
      </c>
      <c r="F11" s="64">
        <v>21028</v>
      </c>
      <c r="G11" s="63"/>
      <c r="H11" s="63"/>
      <c r="I11" s="63"/>
      <c r="J11" s="63">
        <v>17820</v>
      </c>
      <c r="K11" s="63"/>
      <c r="L11" s="64">
        <f t="shared" si="5"/>
        <v>3207.6</v>
      </c>
      <c r="M11" s="64">
        <f t="shared" si="6"/>
        <v>0</v>
      </c>
      <c r="N11" s="64">
        <f t="shared" si="7"/>
        <v>0</v>
      </c>
      <c r="O11" s="64">
        <f t="shared" si="8"/>
        <v>3207.6</v>
      </c>
      <c r="P11" s="64">
        <f t="shared" si="9"/>
        <v>21027.599999999999</v>
      </c>
      <c r="Q11" s="63">
        <f t="shared" si="10"/>
        <v>-0.40000000000145519</v>
      </c>
      <c r="R11" s="1"/>
      <c r="S11" s="66"/>
      <c r="T11" s="66"/>
      <c r="U11" s="66"/>
      <c r="V11" s="49"/>
    </row>
    <row r="12" spans="1:22" s="9" customFormat="1">
      <c r="A12" s="58">
        <v>122021</v>
      </c>
      <c r="B12" s="2" t="s">
        <v>743</v>
      </c>
      <c r="C12" s="44">
        <v>44553</v>
      </c>
      <c r="D12" s="2" t="s">
        <v>255</v>
      </c>
      <c r="E12" s="62" t="s">
        <v>254</v>
      </c>
      <c r="F12" s="64">
        <v>3900</v>
      </c>
      <c r="G12" s="63"/>
      <c r="H12" s="63"/>
      <c r="I12" s="63"/>
      <c r="J12" s="63">
        <v>3305</v>
      </c>
      <c r="K12" s="63"/>
      <c r="L12" s="64">
        <f t="shared" si="5"/>
        <v>594.9</v>
      </c>
      <c r="M12" s="64">
        <f t="shared" si="6"/>
        <v>297.45</v>
      </c>
      <c r="N12" s="64">
        <f t="shared" si="7"/>
        <v>297.45</v>
      </c>
      <c r="O12" s="64">
        <f t="shared" si="8"/>
        <v>0</v>
      </c>
      <c r="P12" s="64">
        <f t="shared" si="9"/>
        <v>3899.8999999999996</v>
      </c>
      <c r="Q12" s="63">
        <f t="shared" si="10"/>
        <v>-0.1000000000003638</v>
      </c>
      <c r="R12" s="1"/>
      <c r="S12" s="66"/>
      <c r="T12" s="66"/>
      <c r="U12" s="66"/>
      <c r="V12" s="49"/>
    </row>
    <row r="13" spans="1:22" s="9" customFormat="1">
      <c r="A13" s="58">
        <v>122021</v>
      </c>
      <c r="B13" s="2" t="s">
        <v>744</v>
      </c>
      <c r="C13" s="44">
        <v>44541</v>
      </c>
      <c r="D13" s="2" t="s">
        <v>255</v>
      </c>
      <c r="E13" s="62" t="s">
        <v>254</v>
      </c>
      <c r="F13" s="64">
        <v>5175</v>
      </c>
      <c r="G13" s="63"/>
      <c r="H13" s="63"/>
      <c r="I13" s="63"/>
      <c r="J13" s="63">
        <v>4386</v>
      </c>
      <c r="K13" s="63"/>
      <c r="L13" s="64">
        <f t="shared" si="5"/>
        <v>789.48</v>
      </c>
      <c r="M13" s="64">
        <f t="shared" si="6"/>
        <v>394.74</v>
      </c>
      <c r="N13" s="64">
        <f t="shared" si="7"/>
        <v>394.74</v>
      </c>
      <c r="O13" s="64">
        <f t="shared" si="8"/>
        <v>0</v>
      </c>
      <c r="P13" s="64">
        <f t="shared" si="9"/>
        <v>5175.4799999999996</v>
      </c>
      <c r="Q13" s="63">
        <f t="shared" si="10"/>
        <v>0.47999999999956344</v>
      </c>
      <c r="R13" s="1"/>
      <c r="S13" s="66"/>
      <c r="T13" s="66"/>
      <c r="U13" s="66"/>
      <c r="V13" s="49"/>
    </row>
    <row r="14" spans="1:22" s="9" customFormat="1">
      <c r="A14" s="58">
        <v>122021</v>
      </c>
      <c r="B14" s="2" t="s">
        <v>745</v>
      </c>
      <c r="C14" s="44">
        <v>44555</v>
      </c>
      <c r="D14" s="2" t="s">
        <v>104</v>
      </c>
      <c r="E14" s="62" t="s">
        <v>105</v>
      </c>
      <c r="F14" s="64">
        <v>4418</v>
      </c>
      <c r="G14" s="63"/>
      <c r="H14" s="63"/>
      <c r="I14" s="63"/>
      <c r="J14" s="63">
        <v>3744</v>
      </c>
      <c r="K14" s="63"/>
      <c r="L14" s="64">
        <f t="shared" si="5"/>
        <v>673.92</v>
      </c>
      <c r="M14" s="64">
        <f t="shared" si="6"/>
        <v>336.96</v>
      </c>
      <c r="N14" s="64">
        <f t="shared" si="7"/>
        <v>336.96</v>
      </c>
      <c r="O14" s="64">
        <f t="shared" si="8"/>
        <v>0</v>
      </c>
      <c r="P14" s="64">
        <f t="shared" si="9"/>
        <v>4417.92</v>
      </c>
      <c r="Q14" s="63">
        <f t="shared" si="10"/>
        <v>-7.999999999992724E-2</v>
      </c>
      <c r="R14" s="1"/>
      <c r="S14" s="66"/>
      <c r="T14" s="66"/>
      <c r="U14" s="66"/>
      <c r="V14" s="49"/>
    </row>
    <row r="15" spans="1:22" s="9" customFormat="1">
      <c r="A15" s="58">
        <v>122021</v>
      </c>
      <c r="B15" s="2" t="s">
        <v>746</v>
      </c>
      <c r="C15" s="44">
        <v>44551</v>
      </c>
      <c r="D15" s="2" t="s">
        <v>104</v>
      </c>
      <c r="E15" s="62" t="s">
        <v>105</v>
      </c>
      <c r="F15" s="64">
        <v>6726</v>
      </c>
      <c r="G15" s="63"/>
      <c r="H15" s="63"/>
      <c r="I15" s="63"/>
      <c r="J15" s="63">
        <v>5700</v>
      </c>
      <c r="K15" s="63"/>
      <c r="L15" s="64">
        <f t="shared" si="5"/>
        <v>1026</v>
      </c>
      <c r="M15" s="64">
        <f t="shared" si="6"/>
        <v>513</v>
      </c>
      <c r="N15" s="64">
        <f t="shared" si="7"/>
        <v>513</v>
      </c>
      <c r="O15" s="64">
        <f t="shared" si="8"/>
        <v>0</v>
      </c>
      <c r="P15" s="64">
        <f t="shared" si="9"/>
        <v>6726</v>
      </c>
      <c r="Q15" s="63">
        <f t="shared" si="10"/>
        <v>0</v>
      </c>
      <c r="R15" s="1"/>
      <c r="S15" s="66"/>
      <c r="T15" s="66"/>
      <c r="U15" s="66"/>
      <c r="V15" s="49"/>
    </row>
    <row r="16" spans="1:22" s="9" customFormat="1">
      <c r="A16" s="58">
        <v>122021</v>
      </c>
      <c r="B16" s="2" t="s">
        <v>747</v>
      </c>
      <c r="C16" s="44">
        <v>44551</v>
      </c>
      <c r="D16" s="2" t="s">
        <v>748</v>
      </c>
      <c r="E16" s="62" t="s">
        <v>739</v>
      </c>
      <c r="F16" s="64">
        <v>2420</v>
      </c>
      <c r="G16" s="63"/>
      <c r="H16" s="63"/>
      <c r="I16" s="63"/>
      <c r="J16" s="63">
        <v>2050.86</v>
      </c>
      <c r="K16" s="63"/>
      <c r="L16" s="64">
        <f t="shared" si="5"/>
        <v>369.15480000000002</v>
      </c>
      <c r="M16" s="64">
        <f t="shared" si="6"/>
        <v>184.57740000000001</v>
      </c>
      <c r="N16" s="64">
        <f t="shared" si="7"/>
        <v>184.57740000000001</v>
      </c>
      <c r="O16" s="64">
        <f t="shared" si="8"/>
        <v>0</v>
      </c>
      <c r="P16" s="64">
        <f t="shared" si="9"/>
        <v>2420.0148000000004</v>
      </c>
      <c r="Q16" s="63">
        <f t="shared" si="10"/>
        <v>1.4800000000377622E-2</v>
      </c>
      <c r="R16" s="1"/>
      <c r="S16" s="66"/>
      <c r="T16" s="66"/>
      <c r="U16" s="66"/>
      <c r="V16" s="49"/>
    </row>
    <row r="17" spans="1:22" s="9" customFormat="1">
      <c r="A17" s="58">
        <v>122021</v>
      </c>
      <c r="B17" s="2">
        <v>977</v>
      </c>
      <c r="C17" s="44">
        <v>44534</v>
      </c>
      <c r="D17" s="2" t="s">
        <v>749</v>
      </c>
      <c r="E17" s="62" t="s">
        <v>750</v>
      </c>
      <c r="F17" s="64">
        <v>1098.58</v>
      </c>
      <c r="G17" s="63"/>
      <c r="H17" s="63"/>
      <c r="I17" s="63"/>
      <c r="J17" s="63">
        <v>931</v>
      </c>
      <c r="K17" s="63"/>
      <c r="L17" s="64">
        <f t="shared" si="5"/>
        <v>167.58</v>
      </c>
      <c r="M17" s="64">
        <f t="shared" si="6"/>
        <v>83.79</v>
      </c>
      <c r="N17" s="64">
        <f t="shared" si="7"/>
        <v>83.79</v>
      </c>
      <c r="O17" s="64">
        <f t="shared" si="8"/>
        <v>0</v>
      </c>
      <c r="P17" s="64">
        <f t="shared" si="9"/>
        <v>1098.58</v>
      </c>
      <c r="Q17" s="63">
        <f t="shared" si="10"/>
        <v>0</v>
      </c>
      <c r="R17" s="1"/>
      <c r="S17" s="66"/>
      <c r="T17" s="66"/>
      <c r="U17" s="66"/>
      <c r="V17" s="49"/>
    </row>
    <row r="18" spans="1:22" s="9" customFormat="1">
      <c r="A18" s="58">
        <v>122021</v>
      </c>
      <c r="B18" s="2" t="s">
        <v>751</v>
      </c>
      <c r="C18" s="44">
        <v>44555</v>
      </c>
      <c r="D18" s="2" t="s">
        <v>104</v>
      </c>
      <c r="E18" s="62" t="s">
        <v>105</v>
      </c>
      <c r="F18" s="64">
        <v>4418</v>
      </c>
      <c r="G18" s="63"/>
      <c r="H18" s="63"/>
      <c r="I18" s="63"/>
      <c r="J18" s="63">
        <v>3744</v>
      </c>
      <c r="K18" s="63"/>
      <c r="L18" s="64">
        <f t="shared" si="5"/>
        <v>673.92</v>
      </c>
      <c r="M18" s="64">
        <f t="shared" si="6"/>
        <v>336.96</v>
      </c>
      <c r="N18" s="64">
        <f t="shared" si="7"/>
        <v>336.96</v>
      </c>
      <c r="O18" s="64">
        <f t="shared" si="8"/>
        <v>0</v>
      </c>
      <c r="P18" s="64">
        <f t="shared" si="9"/>
        <v>4417.92</v>
      </c>
      <c r="Q18" s="63">
        <f t="shared" si="10"/>
        <v>-7.999999999992724E-2</v>
      </c>
      <c r="R18" s="1"/>
      <c r="S18" s="66"/>
      <c r="T18" s="66"/>
      <c r="U18" s="66"/>
      <c r="V18" s="49"/>
    </row>
    <row r="20" spans="1:22">
      <c r="F20" s="77">
        <f>SUM(F3:F19)</f>
        <v>595759.57999999996</v>
      </c>
      <c r="G20" s="77">
        <f>SUM(G3:G19)</f>
        <v>0</v>
      </c>
      <c r="H20" s="77">
        <f>SUM(H3:H19)</f>
        <v>0</v>
      </c>
      <c r="I20" s="77">
        <f>SUM(I3:I19)</f>
        <v>0</v>
      </c>
      <c r="J20" s="77">
        <f>SUM(J3:J19)</f>
        <v>504880.95</v>
      </c>
      <c r="K20" s="77">
        <f>SUM(K3:K19)</f>
        <v>0</v>
      </c>
      <c r="L20" s="77">
        <f>SUM(L3:L19)</f>
        <v>90878.571000000011</v>
      </c>
      <c r="M20" s="77">
        <f>SUM(M3:M19)</f>
        <v>43835.485500000003</v>
      </c>
      <c r="N20" s="77">
        <f>SUM(N3:N19)</f>
        <v>43835.485500000003</v>
      </c>
      <c r="O20" s="77">
        <f>SUM(O3:O19)</f>
        <v>3207.6</v>
      </c>
      <c r="P20" s="77">
        <f>SUM(P3:P19)</f>
        <v>595759.52100000007</v>
      </c>
      <c r="Q20" s="77">
        <f>SUM(Q3:Q19)</f>
        <v>-5.8999999975185347E-2</v>
      </c>
    </row>
    <row r="22" spans="1:22">
      <c r="F22" s="88"/>
      <c r="G22" s="88"/>
      <c r="H22" s="88"/>
      <c r="I22" s="88"/>
      <c r="J22" s="88"/>
      <c r="K22" s="88"/>
    </row>
    <row r="23" spans="1:22">
      <c r="F23" s="88"/>
      <c r="G23" s="88"/>
      <c r="H23" s="88"/>
      <c r="I23" s="88"/>
      <c r="J23" s="88"/>
      <c r="K23" s="88"/>
    </row>
    <row r="24" spans="1:22">
      <c r="F24" s="88"/>
      <c r="G24" s="88"/>
      <c r="H24" s="88"/>
      <c r="I24" s="88"/>
      <c r="J24" s="88"/>
      <c r="K24" s="88"/>
    </row>
    <row r="25" spans="1:22">
      <c r="F25" s="88"/>
      <c r="G25" s="88"/>
      <c r="H25" s="88"/>
      <c r="I25" s="88"/>
      <c r="J25" s="88"/>
      <c r="K25" s="88"/>
    </row>
    <row r="26" spans="1:22">
      <c r="F26" s="88"/>
      <c r="G26" s="88"/>
      <c r="H26" s="88"/>
      <c r="I26" s="88"/>
      <c r="J26" s="88"/>
      <c r="K26" s="88"/>
    </row>
    <row r="27" spans="1:22">
      <c r="F27" s="88"/>
      <c r="G27" s="88"/>
      <c r="H27" s="88"/>
      <c r="I27" s="88"/>
      <c r="J27" s="88"/>
      <c r="K27" s="88"/>
    </row>
    <row r="28" spans="1:22">
      <c r="F28" s="88"/>
      <c r="G28" s="88"/>
      <c r="H28" s="88"/>
      <c r="I28" s="88"/>
      <c r="J28" s="88"/>
      <c r="K28" s="88"/>
    </row>
    <row r="29" spans="1:22">
      <c r="F29" s="88"/>
      <c r="G29" s="88"/>
      <c r="H29" s="88"/>
      <c r="I29" s="88"/>
      <c r="J29" s="88"/>
      <c r="K29" s="88"/>
    </row>
    <row r="30" spans="1:22">
      <c r="F30" s="88"/>
      <c r="G30" s="88"/>
      <c r="H30" s="88"/>
      <c r="I30" s="88"/>
      <c r="J30" s="88"/>
      <c r="K30" s="88"/>
    </row>
    <row r="31" spans="1:22">
      <c r="F31" s="88"/>
      <c r="G31" s="88"/>
      <c r="H31" s="88"/>
      <c r="I31" s="88"/>
      <c r="J31" s="88"/>
      <c r="K31" s="88"/>
    </row>
    <row r="32" spans="1:22">
      <c r="F32" s="88"/>
      <c r="G32" s="88"/>
      <c r="H32" s="88"/>
      <c r="I32" s="88"/>
      <c r="J32" s="88"/>
      <c r="K32" s="88"/>
    </row>
    <row r="33" spans="6:11">
      <c r="F33" s="88"/>
      <c r="G33" s="88"/>
      <c r="H33" s="88"/>
      <c r="I33" s="88"/>
      <c r="J33" s="88"/>
      <c r="K33" s="88"/>
    </row>
    <row r="34" spans="6:11">
      <c r="F34" s="88"/>
      <c r="G34" s="88"/>
      <c r="H34" s="88"/>
      <c r="I34" s="88"/>
      <c r="J34" s="88"/>
      <c r="K34" s="88"/>
    </row>
    <row r="35" spans="6:11">
      <c r="F35" s="88"/>
      <c r="G35" s="88"/>
      <c r="H35" s="88"/>
      <c r="I35" s="88"/>
      <c r="J35" s="88"/>
      <c r="K35" s="88"/>
    </row>
    <row r="36" spans="6:11">
      <c r="F36" s="88"/>
      <c r="G36" s="88"/>
      <c r="H36" s="88"/>
      <c r="I36" s="88"/>
      <c r="J36" s="88"/>
      <c r="K36" s="8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34"/>
  <sheetViews>
    <sheetView topLeftCell="A217" workbookViewId="0">
      <selection activeCell="I184" sqref="I184"/>
    </sheetView>
  </sheetViews>
  <sheetFormatPr defaultRowHeight="15"/>
  <cols>
    <col min="1" max="1" width="6.7109375" style="9" bestFit="1" customWidth="1"/>
    <col min="2" max="2" width="15.5703125" style="10" bestFit="1" customWidth="1"/>
    <col min="3" max="3" width="12.5703125" style="10" bestFit="1" customWidth="1"/>
    <col min="4" max="4" width="18.42578125" style="10" bestFit="1" customWidth="1"/>
    <col min="5" max="5" width="56.7109375" style="28" bestFit="1" customWidth="1"/>
    <col min="6" max="6" width="16.42578125" style="9" bestFit="1" customWidth="1"/>
    <col min="7" max="11" width="13.5703125" style="9" bestFit="1" customWidth="1"/>
    <col min="12" max="15" width="10.85546875" style="9" bestFit="1" customWidth="1"/>
    <col min="16" max="16" width="13" style="9" bestFit="1" customWidth="1"/>
    <col min="17" max="17" width="11.85546875" style="9" bestFit="1" customWidth="1"/>
    <col min="18" max="18" width="21.7109375" style="9" bestFit="1" customWidth="1"/>
    <col min="19" max="20" width="9.140625" style="9"/>
    <col min="21" max="21" width="8" style="9" bestFit="1" customWidth="1"/>
    <col min="22" max="16384" width="9.140625" style="9"/>
  </cols>
  <sheetData>
    <row r="1" spans="1:21">
      <c r="A1" s="11"/>
      <c r="B1" s="12"/>
      <c r="C1" s="12"/>
      <c r="D1" s="12"/>
      <c r="E1" s="24"/>
      <c r="F1" s="11"/>
      <c r="G1" s="11">
        <v>0</v>
      </c>
      <c r="H1" s="11">
        <v>5</v>
      </c>
      <c r="I1" s="11">
        <v>12</v>
      </c>
      <c r="J1" s="11">
        <v>18</v>
      </c>
      <c r="K1" s="11">
        <v>28</v>
      </c>
      <c r="L1" s="11"/>
      <c r="M1" s="11"/>
      <c r="N1" s="11"/>
      <c r="O1" s="11"/>
      <c r="P1" s="11"/>
      <c r="Q1" s="11"/>
      <c r="R1" s="11"/>
    </row>
    <row r="2" spans="1:21">
      <c r="A2" s="11" t="s">
        <v>0</v>
      </c>
      <c r="B2" s="12" t="s">
        <v>129</v>
      </c>
      <c r="C2" s="12" t="s">
        <v>1</v>
      </c>
      <c r="D2" s="12" t="s">
        <v>2</v>
      </c>
      <c r="E2" s="24" t="s">
        <v>3</v>
      </c>
      <c r="F2" s="11" t="s">
        <v>4</v>
      </c>
      <c r="G2" s="11" t="s">
        <v>5</v>
      </c>
      <c r="H2" s="11" t="s">
        <v>5</v>
      </c>
      <c r="I2" s="11" t="s">
        <v>5</v>
      </c>
      <c r="J2" s="11" t="s">
        <v>5</v>
      </c>
      <c r="K2" s="11" t="s">
        <v>5</v>
      </c>
      <c r="L2" s="11" t="s">
        <v>6</v>
      </c>
      <c r="M2" s="11" t="s">
        <v>7</v>
      </c>
      <c r="N2" s="11" t="s">
        <v>8</v>
      </c>
      <c r="O2" s="11" t="s">
        <v>9</v>
      </c>
      <c r="P2" s="11" t="s">
        <v>10</v>
      </c>
      <c r="Q2" s="11" t="s">
        <v>11</v>
      </c>
      <c r="R2" s="11" t="s">
        <v>12</v>
      </c>
    </row>
    <row r="3" spans="1:21">
      <c r="A3" s="11" t="s">
        <v>13</v>
      </c>
      <c r="B3" s="12" t="s">
        <v>130</v>
      </c>
      <c r="C3" s="12"/>
      <c r="D3" s="12">
        <v>0</v>
      </c>
      <c r="E3" s="24" t="s">
        <v>14</v>
      </c>
      <c r="F3" s="11">
        <v>0</v>
      </c>
      <c r="G3" s="11"/>
      <c r="H3" s="11"/>
      <c r="I3" s="11"/>
      <c r="J3" s="11"/>
      <c r="K3" s="11"/>
      <c r="L3" s="15">
        <f t="shared" ref="L3:L4" si="0">+(H3*$H$1/100)+(I3*$I$1/100)+(J3*$J$1/100)+(K3*$K$1/100)</f>
        <v>0</v>
      </c>
      <c r="M3" s="15">
        <f t="shared" ref="M3:M4" si="1">+IF(VALUE(LEFT(D3,2))=33,L3/2,0)</f>
        <v>0</v>
      </c>
      <c r="N3" s="15">
        <f t="shared" ref="N3:N66" si="2">+M3</f>
        <v>0</v>
      </c>
      <c r="O3" s="15">
        <f t="shared" ref="O3:O66" si="3">+IF(VALUE(LEFT(D3,2))=33,0,L3)</f>
        <v>0</v>
      </c>
      <c r="P3" s="15">
        <f t="shared" ref="P3:P66" si="4">SUM(G3:K3)+M3+N3+O3</f>
        <v>0</v>
      </c>
      <c r="Q3" s="15">
        <f t="shared" ref="Q3:Q4" si="5">P3-F3</f>
        <v>0</v>
      </c>
      <c r="R3" s="11"/>
    </row>
    <row r="4" spans="1:21">
      <c r="A4" s="11" t="s">
        <v>13</v>
      </c>
      <c r="B4" s="12" t="s">
        <v>131</v>
      </c>
      <c r="C4" s="12"/>
      <c r="D4" s="12">
        <v>0</v>
      </c>
      <c r="E4" s="24" t="s">
        <v>14</v>
      </c>
      <c r="F4" s="11">
        <v>0</v>
      </c>
      <c r="G4" s="11"/>
      <c r="H4" s="11"/>
      <c r="I4" s="11"/>
      <c r="J4" s="11"/>
      <c r="K4" s="11"/>
      <c r="L4" s="15">
        <f t="shared" si="0"/>
        <v>0</v>
      </c>
      <c r="M4" s="15">
        <f t="shared" si="1"/>
        <v>0</v>
      </c>
      <c r="N4" s="15">
        <f t="shared" si="2"/>
        <v>0</v>
      </c>
      <c r="O4" s="15">
        <f t="shared" si="3"/>
        <v>0</v>
      </c>
      <c r="P4" s="15">
        <f t="shared" si="4"/>
        <v>0</v>
      </c>
      <c r="Q4" s="15">
        <f t="shared" si="5"/>
        <v>0</v>
      </c>
      <c r="R4" s="11"/>
    </row>
    <row r="5" spans="1:21">
      <c r="A5" s="11" t="s">
        <v>13</v>
      </c>
      <c r="B5" s="12" t="s">
        <v>132</v>
      </c>
      <c r="C5" s="12" t="s">
        <v>15</v>
      </c>
      <c r="D5" s="12" t="s">
        <v>16</v>
      </c>
      <c r="E5" s="24" t="s">
        <v>17</v>
      </c>
      <c r="F5" s="11">
        <v>70560</v>
      </c>
      <c r="G5" s="11"/>
      <c r="H5" s="11"/>
      <c r="I5" s="11">
        <v>63000</v>
      </c>
      <c r="J5" s="11"/>
      <c r="K5" s="11"/>
      <c r="L5" s="15">
        <f>+(H5*$H$1/100)+(I5*$I$1/100)+(J5*$J$1/100)+(K5*$K$1/100)</f>
        <v>7560</v>
      </c>
      <c r="M5" s="15">
        <f>+IF(VALUE(LEFT(D5,2))=33,L5/2,0)</f>
        <v>3780</v>
      </c>
      <c r="N5" s="15">
        <f t="shared" si="2"/>
        <v>3780</v>
      </c>
      <c r="O5" s="15">
        <f t="shared" si="3"/>
        <v>0</v>
      </c>
      <c r="P5" s="15">
        <f t="shared" si="4"/>
        <v>70560</v>
      </c>
      <c r="Q5" s="15">
        <f>P5-F5</f>
        <v>0</v>
      </c>
      <c r="R5" s="11"/>
    </row>
    <row r="6" spans="1:21">
      <c r="A6" s="11" t="s">
        <v>13</v>
      </c>
      <c r="B6" s="12" t="s">
        <v>133</v>
      </c>
      <c r="C6" s="12" t="s">
        <v>18</v>
      </c>
      <c r="D6" s="12" t="s">
        <v>19</v>
      </c>
      <c r="E6" s="24" t="s">
        <v>20</v>
      </c>
      <c r="F6" s="11">
        <v>274892.79999999999</v>
      </c>
      <c r="G6" s="11"/>
      <c r="H6" s="11"/>
      <c r="I6" s="11"/>
      <c r="J6" s="11">
        <v>232960</v>
      </c>
      <c r="K6" s="11"/>
      <c r="L6" s="15">
        <f t="shared" ref="L6:L67" si="6">+(H6*$H$1/100)+(I6*$I$1/100)+(J6*$J$1/100)+(K6*$K$1/100)</f>
        <v>41932.800000000003</v>
      </c>
      <c r="M6" s="15">
        <f t="shared" ref="M6:M67" si="7">+IF(VALUE(LEFT(D6,2))=33,L6/2,0)</f>
        <v>0</v>
      </c>
      <c r="N6" s="15">
        <f t="shared" si="2"/>
        <v>0</v>
      </c>
      <c r="O6" s="15">
        <f t="shared" si="3"/>
        <v>41932.800000000003</v>
      </c>
      <c r="P6" s="15">
        <f t="shared" si="4"/>
        <v>274892.79999999999</v>
      </c>
      <c r="Q6" s="15">
        <f t="shared" ref="Q6:Q67" si="8">P6-F6</f>
        <v>0</v>
      </c>
      <c r="R6" s="11"/>
    </row>
    <row r="7" spans="1:21">
      <c r="A7" s="11" t="s">
        <v>13</v>
      </c>
      <c r="B7" s="12" t="s">
        <v>134</v>
      </c>
      <c r="C7" s="12" t="s">
        <v>18</v>
      </c>
      <c r="D7" s="12" t="s">
        <v>16</v>
      </c>
      <c r="E7" s="24" t="s">
        <v>17</v>
      </c>
      <c r="F7" s="11">
        <v>173460</v>
      </c>
      <c r="G7" s="11"/>
      <c r="H7" s="11"/>
      <c r="I7" s="11"/>
      <c r="J7" s="11">
        <v>147000</v>
      </c>
      <c r="K7" s="11"/>
      <c r="L7" s="15">
        <f t="shared" si="6"/>
        <v>26460</v>
      </c>
      <c r="M7" s="15">
        <f t="shared" si="7"/>
        <v>13230</v>
      </c>
      <c r="N7" s="15">
        <f t="shared" si="2"/>
        <v>13230</v>
      </c>
      <c r="O7" s="15">
        <f t="shared" si="3"/>
        <v>0</v>
      </c>
      <c r="P7" s="15">
        <f t="shared" si="4"/>
        <v>173460</v>
      </c>
      <c r="Q7" s="15">
        <f t="shared" si="8"/>
        <v>0</v>
      </c>
      <c r="R7" s="11"/>
    </row>
    <row r="8" spans="1:21">
      <c r="A8" s="11" t="s">
        <v>13</v>
      </c>
      <c r="B8" s="12" t="s">
        <v>135</v>
      </c>
      <c r="C8" s="12" t="s">
        <v>21</v>
      </c>
      <c r="D8" s="12" t="s">
        <v>22</v>
      </c>
      <c r="E8" s="24" t="s">
        <v>23</v>
      </c>
      <c r="F8" s="11">
        <v>25569</v>
      </c>
      <c r="G8" s="11"/>
      <c r="H8" s="11"/>
      <c r="I8" s="11"/>
      <c r="J8" s="11">
        <f>19550</f>
        <v>19550</v>
      </c>
      <c r="K8" s="11"/>
      <c r="L8" s="15">
        <f t="shared" si="6"/>
        <v>3519</v>
      </c>
      <c r="M8" s="15">
        <f t="shared" si="7"/>
        <v>0</v>
      </c>
      <c r="N8" s="15">
        <f t="shared" si="2"/>
        <v>0</v>
      </c>
      <c r="O8" s="15">
        <f t="shared" si="3"/>
        <v>3519</v>
      </c>
      <c r="P8" s="15">
        <f t="shared" si="4"/>
        <v>23069</v>
      </c>
      <c r="Q8" s="15">
        <f t="shared" si="8"/>
        <v>-2500</v>
      </c>
      <c r="R8" s="11"/>
    </row>
    <row r="9" spans="1:21">
      <c r="A9" s="11" t="s">
        <v>24</v>
      </c>
      <c r="B9" s="12" t="s">
        <v>25</v>
      </c>
      <c r="C9" s="12"/>
      <c r="D9" s="12">
        <v>0</v>
      </c>
      <c r="E9" s="24" t="s">
        <v>14</v>
      </c>
      <c r="F9" s="11">
        <v>0</v>
      </c>
      <c r="G9" s="11"/>
      <c r="H9" s="11"/>
      <c r="I9" s="11"/>
      <c r="J9" s="11"/>
      <c r="K9" s="11"/>
      <c r="L9" s="15">
        <f t="shared" si="6"/>
        <v>0</v>
      </c>
      <c r="M9" s="15">
        <f t="shared" si="7"/>
        <v>0</v>
      </c>
      <c r="N9" s="15">
        <f t="shared" si="2"/>
        <v>0</v>
      </c>
      <c r="O9" s="15">
        <f t="shared" si="3"/>
        <v>0</v>
      </c>
      <c r="P9" s="15">
        <f t="shared" si="4"/>
        <v>0</v>
      </c>
      <c r="Q9" s="15">
        <f t="shared" si="8"/>
        <v>0</v>
      </c>
      <c r="R9" s="11"/>
    </row>
    <row r="10" spans="1:21">
      <c r="A10" s="11" t="s">
        <v>24</v>
      </c>
      <c r="B10" s="12" t="s">
        <v>26</v>
      </c>
      <c r="C10" s="12"/>
      <c r="D10" s="12">
        <v>0</v>
      </c>
      <c r="E10" s="24" t="s">
        <v>14</v>
      </c>
      <c r="F10" s="11">
        <v>0</v>
      </c>
      <c r="G10" s="11"/>
      <c r="H10" s="11"/>
      <c r="I10" s="11"/>
      <c r="J10" s="11"/>
      <c r="K10" s="11"/>
      <c r="L10" s="15">
        <f t="shared" si="6"/>
        <v>0</v>
      </c>
      <c r="M10" s="15">
        <f t="shared" si="7"/>
        <v>0</v>
      </c>
      <c r="N10" s="15">
        <f t="shared" si="2"/>
        <v>0</v>
      </c>
      <c r="O10" s="15">
        <f t="shared" si="3"/>
        <v>0</v>
      </c>
      <c r="P10" s="15">
        <f t="shared" si="4"/>
        <v>0</v>
      </c>
      <c r="Q10" s="15">
        <f t="shared" si="8"/>
        <v>0</v>
      </c>
      <c r="R10" s="11"/>
    </row>
    <row r="11" spans="1:21">
      <c r="A11" s="11" t="s">
        <v>24</v>
      </c>
      <c r="B11" s="12" t="s">
        <v>27</v>
      </c>
      <c r="C11" s="12" t="s">
        <v>28</v>
      </c>
      <c r="D11" s="12" t="s">
        <v>16</v>
      </c>
      <c r="E11" s="24" t="s">
        <v>17</v>
      </c>
      <c r="F11" s="11">
        <v>34910.300000000003</v>
      </c>
      <c r="G11" s="11"/>
      <c r="H11" s="11"/>
      <c r="I11" s="11"/>
      <c r="J11" s="11">
        <v>29585</v>
      </c>
      <c r="K11" s="11"/>
      <c r="L11" s="15">
        <f t="shared" si="6"/>
        <v>5325.3</v>
      </c>
      <c r="M11" s="15">
        <f t="shared" si="7"/>
        <v>2662.65</v>
      </c>
      <c r="N11" s="15">
        <f t="shared" si="2"/>
        <v>2662.65</v>
      </c>
      <c r="O11" s="15">
        <f t="shared" si="3"/>
        <v>0</v>
      </c>
      <c r="P11" s="15">
        <f t="shared" si="4"/>
        <v>34910.300000000003</v>
      </c>
      <c r="Q11" s="15">
        <f t="shared" si="8"/>
        <v>0</v>
      </c>
      <c r="R11" s="11"/>
    </row>
    <row r="12" spans="1:21">
      <c r="A12" s="11" t="s">
        <v>24</v>
      </c>
      <c r="B12" s="12" t="s">
        <v>29</v>
      </c>
      <c r="C12" s="12" t="s">
        <v>28</v>
      </c>
      <c r="D12" s="12" t="s">
        <v>30</v>
      </c>
      <c r="E12" s="24" t="s">
        <v>31</v>
      </c>
      <c r="F12" s="11">
        <v>21405.200000000001</v>
      </c>
      <c r="G12" s="11"/>
      <c r="H12" s="11"/>
      <c r="I12" s="11"/>
      <c r="J12" s="11">
        <v>18140</v>
      </c>
      <c r="K12" s="11"/>
      <c r="L12" s="15">
        <f t="shared" si="6"/>
        <v>3265.2</v>
      </c>
      <c r="M12" s="15">
        <f t="shared" si="7"/>
        <v>1632.6</v>
      </c>
      <c r="N12" s="15">
        <f t="shared" si="2"/>
        <v>1632.6</v>
      </c>
      <c r="O12" s="15">
        <f t="shared" si="3"/>
        <v>0</v>
      </c>
      <c r="P12" s="15">
        <f t="shared" si="4"/>
        <v>21405.199999999997</v>
      </c>
      <c r="Q12" s="15">
        <f t="shared" si="8"/>
        <v>0</v>
      </c>
      <c r="R12" s="11"/>
    </row>
    <row r="13" spans="1:21">
      <c r="A13" s="11" t="s">
        <v>24</v>
      </c>
      <c r="B13" s="12" t="s">
        <v>32</v>
      </c>
      <c r="C13" s="12" t="s">
        <v>28</v>
      </c>
      <c r="D13" s="12" t="s">
        <v>30</v>
      </c>
      <c r="E13" s="24" t="s">
        <v>31</v>
      </c>
      <c r="F13" s="11">
        <v>27635.599999999999</v>
      </c>
      <c r="G13" s="11"/>
      <c r="H13" s="11"/>
      <c r="I13" s="11"/>
      <c r="J13" s="11">
        <f>18920+4500</f>
        <v>23420</v>
      </c>
      <c r="K13" s="11"/>
      <c r="L13" s="15">
        <f t="shared" si="6"/>
        <v>4215.6000000000004</v>
      </c>
      <c r="M13" s="15">
        <f t="shared" si="7"/>
        <v>2107.8000000000002</v>
      </c>
      <c r="N13" s="15">
        <f t="shared" si="2"/>
        <v>2107.8000000000002</v>
      </c>
      <c r="O13" s="15">
        <f t="shared" si="3"/>
        <v>0</v>
      </c>
      <c r="P13" s="15">
        <f t="shared" si="4"/>
        <v>27635.599999999999</v>
      </c>
      <c r="Q13" s="15">
        <f t="shared" si="8"/>
        <v>0</v>
      </c>
      <c r="R13" s="11"/>
    </row>
    <row r="14" spans="1:21">
      <c r="A14" s="11" t="s">
        <v>24</v>
      </c>
      <c r="B14" s="12" t="s">
        <v>33</v>
      </c>
      <c r="C14" s="12" t="s">
        <v>28</v>
      </c>
      <c r="D14" s="12" t="s">
        <v>34</v>
      </c>
      <c r="E14" s="24" t="s">
        <v>35</v>
      </c>
      <c r="F14" s="11">
        <v>35400</v>
      </c>
      <c r="G14" s="11"/>
      <c r="H14" s="11"/>
      <c r="I14" s="11"/>
      <c r="J14" s="11">
        <v>30000</v>
      </c>
      <c r="K14" s="11"/>
      <c r="L14" s="15">
        <f t="shared" si="6"/>
        <v>5400</v>
      </c>
      <c r="M14" s="15">
        <f t="shared" si="7"/>
        <v>2700</v>
      </c>
      <c r="N14" s="15">
        <f t="shared" si="2"/>
        <v>2700</v>
      </c>
      <c r="O14" s="15">
        <f t="shared" si="3"/>
        <v>0</v>
      </c>
      <c r="P14" s="15">
        <f t="shared" si="4"/>
        <v>35400</v>
      </c>
      <c r="Q14" s="15">
        <f t="shared" si="8"/>
        <v>0</v>
      </c>
      <c r="R14" s="11"/>
    </row>
    <row r="15" spans="1:21">
      <c r="A15" s="11" t="s">
        <v>24</v>
      </c>
      <c r="B15" s="12" t="s">
        <v>36</v>
      </c>
      <c r="C15" s="12" t="s">
        <v>28</v>
      </c>
      <c r="D15" s="12" t="s">
        <v>37</v>
      </c>
      <c r="E15" s="24" t="s">
        <v>38</v>
      </c>
      <c r="F15" s="11">
        <v>99828</v>
      </c>
      <c r="G15" s="11"/>
      <c r="H15" s="11"/>
      <c r="I15" s="11"/>
      <c r="J15" s="11">
        <v>84600</v>
      </c>
      <c r="K15" s="11"/>
      <c r="L15" s="15">
        <f t="shared" si="6"/>
        <v>15228</v>
      </c>
      <c r="M15" s="15">
        <f t="shared" si="7"/>
        <v>7614</v>
      </c>
      <c r="N15" s="15">
        <f t="shared" si="2"/>
        <v>7614</v>
      </c>
      <c r="O15" s="15">
        <f t="shared" si="3"/>
        <v>0</v>
      </c>
      <c r="P15" s="15">
        <f t="shared" si="4"/>
        <v>99828</v>
      </c>
      <c r="Q15" s="15">
        <f t="shared" si="8"/>
        <v>0</v>
      </c>
      <c r="R15" s="11"/>
    </row>
    <row r="16" spans="1:21" s="13" customFormat="1">
      <c r="A16" s="14" t="s">
        <v>24</v>
      </c>
      <c r="B16" s="16" t="s">
        <v>39</v>
      </c>
      <c r="C16" s="16" t="s">
        <v>40</v>
      </c>
      <c r="D16" s="16" t="s">
        <v>16</v>
      </c>
      <c r="E16" s="25" t="s">
        <v>17</v>
      </c>
      <c r="F16" s="14">
        <v>0</v>
      </c>
      <c r="G16" s="14"/>
      <c r="H16" s="14"/>
      <c r="I16" s="14"/>
      <c r="J16" s="14"/>
      <c r="K16" s="14"/>
      <c r="L16" s="17">
        <f t="shared" si="6"/>
        <v>0</v>
      </c>
      <c r="M16" s="17">
        <f t="shared" si="7"/>
        <v>0</v>
      </c>
      <c r="N16" s="17">
        <f t="shared" si="2"/>
        <v>0</v>
      </c>
      <c r="O16" s="17">
        <f t="shared" si="3"/>
        <v>0</v>
      </c>
      <c r="P16" s="17">
        <f t="shared" si="4"/>
        <v>0</v>
      </c>
      <c r="Q16" s="17">
        <f t="shared" si="8"/>
        <v>0</v>
      </c>
      <c r="R16" s="14" t="s">
        <v>41</v>
      </c>
      <c r="U16" s="14">
        <v>23040.799999999999</v>
      </c>
    </row>
    <row r="17" spans="1:18">
      <c r="A17" s="11" t="s">
        <v>24</v>
      </c>
      <c r="B17" s="12" t="s">
        <v>42</v>
      </c>
      <c r="C17" s="12" t="s">
        <v>43</v>
      </c>
      <c r="D17" s="12" t="s">
        <v>37</v>
      </c>
      <c r="E17" s="24" t="s">
        <v>38</v>
      </c>
      <c r="F17" s="11">
        <v>336300</v>
      </c>
      <c r="G17" s="11"/>
      <c r="H17" s="11"/>
      <c r="I17" s="11"/>
      <c r="J17" s="11">
        <v>285000</v>
      </c>
      <c r="K17" s="11"/>
      <c r="L17" s="15">
        <f t="shared" si="6"/>
        <v>51300</v>
      </c>
      <c r="M17" s="15">
        <f t="shared" si="7"/>
        <v>25650</v>
      </c>
      <c r="N17" s="15">
        <f t="shared" si="2"/>
        <v>25650</v>
      </c>
      <c r="O17" s="15">
        <f t="shared" si="3"/>
        <v>0</v>
      </c>
      <c r="P17" s="15">
        <f t="shared" si="4"/>
        <v>336300</v>
      </c>
      <c r="Q17" s="15">
        <f t="shared" si="8"/>
        <v>0</v>
      </c>
      <c r="R17" s="11"/>
    </row>
    <row r="18" spans="1:18">
      <c r="A18" s="11" t="s">
        <v>24</v>
      </c>
      <c r="B18" s="12" t="s">
        <v>44</v>
      </c>
      <c r="C18" s="12" t="s">
        <v>45</v>
      </c>
      <c r="D18" s="12" t="s">
        <v>46</v>
      </c>
      <c r="E18" s="24" t="s">
        <v>23</v>
      </c>
      <c r="F18" s="11">
        <v>147500</v>
      </c>
      <c r="G18" s="11"/>
      <c r="H18" s="11"/>
      <c r="I18" s="11"/>
      <c r="J18" s="11">
        <v>125000</v>
      </c>
      <c r="K18" s="11"/>
      <c r="L18" s="15">
        <f t="shared" si="6"/>
        <v>22500</v>
      </c>
      <c r="M18" s="15">
        <f t="shared" si="7"/>
        <v>0</v>
      </c>
      <c r="N18" s="15">
        <f t="shared" si="2"/>
        <v>0</v>
      </c>
      <c r="O18" s="15">
        <f t="shared" si="3"/>
        <v>22500</v>
      </c>
      <c r="P18" s="15">
        <f t="shared" si="4"/>
        <v>147500</v>
      </c>
      <c r="Q18" s="15">
        <f t="shared" si="8"/>
        <v>0</v>
      </c>
      <c r="R18" s="11"/>
    </row>
    <row r="19" spans="1:18">
      <c r="A19" s="11" t="s">
        <v>24</v>
      </c>
      <c r="B19" s="12" t="s">
        <v>47</v>
      </c>
      <c r="C19" s="12" t="s">
        <v>48</v>
      </c>
      <c r="D19" s="12" t="s">
        <v>30</v>
      </c>
      <c r="E19" s="24" t="s">
        <v>31</v>
      </c>
      <c r="F19" s="11">
        <v>29193.200000000001</v>
      </c>
      <c r="G19" s="11"/>
      <c r="H19" s="11"/>
      <c r="I19" s="11"/>
      <c r="J19" s="11">
        <f>20240+4500</f>
        <v>24740</v>
      </c>
      <c r="K19" s="11"/>
      <c r="L19" s="15">
        <f t="shared" si="6"/>
        <v>4453.2</v>
      </c>
      <c r="M19" s="15">
        <f t="shared" si="7"/>
        <v>2226.6</v>
      </c>
      <c r="N19" s="15">
        <f t="shared" si="2"/>
        <v>2226.6</v>
      </c>
      <c r="O19" s="15">
        <f t="shared" si="3"/>
        <v>0</v>
      </c>
      <c r="P19" s="15">
        <f t="shared" si="4"/>
        <v>29193.199999999997</v>
      </c>
      <c r="Q19" s="15">
        <f t="shared" si="8"/>
        <v>0</v>
      </c>
      <c r="R19" s="11"/>
    </row>
    <row r="20" spans="1:18">
      <c r="A20" s="11" t="s">
        <v>24</v>
      </c>
      <c r="B20" s="12" t="s">
        <v>49</v>
      </c>
      <c r="C20" s="12" t="s">
        <v>43</v>
      </c>
      <c r="D20" s="12" t="s">
        <v>37</v>
      </c>
      <c r="E20" s="24" t="s">
        <v>38</v>
      </c>
      <c r="F20" s="11">
        <v>194110</v>
      </c>
      <c r="G20" s="11"/>
      <c r="H20" s="11"/>
      <c r="I20" s="11"/>
      <c r="J20" s="11">
        <v>164500</v>
      </c>
      <c r="K20" s="11"/>
      <c r="L20" s="15">
        <f t="shared" si="6"/>
        <v>29610</v>
      </c>
      <c r="M20" s="15">
        <f t="shared" si="7"/>
        <v>14805</v>
      </c>
      <c r="N20" s="15">
        <f t="shared" si="2"/>
        <v>14805</v>
      </c>
      <c r="O20" s="15">
        <f t="shared" si="3"/>
        <v>0</v>
      </c>
      <c r="P20" s="15">
        <f t="shared" si="4"/>
        <v>194110</v>
      </c>
      <c r="Q20" s="15">
        <f t="shared" si="8"/>
        <v>0</v>
      </c>
      <c r="R20" s="11"/>
    </row>
    <row r="21" spans="1:18">
      <c r="A21" s="11" t="s">
        <v>24</v>
      </c>
      <c r="B21" s="12" t="s">
        <v>50</v>
      </c>
      <c r="C21" s="12" t="s">
        <v>48</v>
      </c>
      <c r="D21" s="12" t="s">
        <v>37</v>
      </c>
      <c r="E21" s="24" t="s">
        <v>38</v>
      </c>
      <c r="F21" s="11">
        <v>26724.639999999999</v>
      </c>
      <c r="G21" s="11"/>
      <c r="H21" s="11"/>
      <c r="I21" s="11"/>
      <c r="J21" s="11">
        <v>22648</v>
      </c>
      <c r="K21" s="11"/>
      <c r="L21" s="15">
        <f t="shared" si="6"/>
        <v>4076.64</v>
      </c>
      <c r="M21" s="15">
        <f t="shared" si="7"/>
        <v>2038.32</v>
      </c>
      <c r="N21" s="15">
        <f t="shared" si="2"/>
        <v>2038.32</v>
      </c>
      <c r="O21" s="15">
        <f t="shared" si="3"/>
        <v>0</v>
      </c>
      <c r="P21" s="15">
        <f t="shared" si="4"/>
        <v>26724.639999999999</v>
      </c>
      <c r="Q21" s="15">
        <f t="shared" si="8"/>
        <v>0</v>
      </c>
      <c r="R21" s="11"/>
    </row>
    <row r="22" spans="1:18">
      <c r="A22" s="11" t="s">
        <v>24</v>
      </c>
      <c r="B22" s="12" t="s">
        <v>51</v>
      </c>
      <c r="C22" s="12" t="s">
        <v>52</v>
      </c>
      <c r="D22" s="12" t="s">
        <v>46</v>
      </c>
      <c r="E22" s="24" t="s">
        <v>23</v>
      </c>
      <c r="F22" s="11">
        <v>147500</v>
      </c>
      <c r="G22" s="11"/>
      <c r="H22" s="11"/>
      <c r="I22" s="11"/>
      <c r="J22" s="11">
        <v>125000</v>
      </c>
      <c r="K22" s="11"/>
      <c r="L22" s="15">
        <f t="shared" si="6"/>
        <v>22500</v>
      </c>
      <c r="M22" s="15">
        <f t="shared" si="7"/>
        <v>0</v>
      </c>
      <c r="N22" s="15">
        <f t="shared" si="2"/>
        <v>0</v>
      </c>
      <c r="O22" s="15">
        <f t="shared" si="3"/>
        <v>22500</v>
      </c>
      <c r="P22" s="15">
        <f t="shared" si="4"/>
        <v>147500</v>
      </c>
      <c r="Q22" s="15">
        <f t="shared" si="8"/>
        <v>0</v>
      </c>
      <c r="R22" s="11"/>
    </row>
    <row r="23" spans="1:18">
      <c r="A23" s="11" t="s">
        <v>24</v>
      </c>
      <c r="B23" s="12" t="s">
        <v>53</v>
      </c>
      <c r="C23" s="12" t="s">
        <v>54</v>
      </c>
      <c r="D23" s="12" t="s">
        <v>46</v>
      </c>
      <c r="E23" s="24" t="s">
        <v>23</v>
      </c>
      <c r="F23" s="11">
        <v>4484</v>
      </c>
      <c r="G23" s="11"/>
      <c r="H23" s="11"/>
      <c r="I23" s="11"/>
      <c r="J23" s="11">
        <v>3800</v>
      </c>
      <c r="K23" s="11"/>
      <c r="L23" s="15">
        <f t="shared" si="6"/>
        <v>684</v>
      </c>
      <c r="M23" s="15">
        <f t="shared" si="7"/>
        <v>0</v>
      </c>
      <c r="N23" s="15">
        <f t="shared" si="2"/>
        <v>0</v>
      </c>
      <c r="O23" s="15">
        <f t="shared" si="3"/>
        <v>684</v>
      </c>
      <c r="P23" s="15">
        <f t="shared" si="4"/>
        <v>4484</v>
      </c>
      <c r="Q23" s="15">
        <f t="shared" si="8"/>
        <v>0</v>
      </c>
      <c r="R23" s="11"/>
    </row>
    <row r="24" spans="1:18">
      <c r="A24" s="11" t="s">
        <v>55</v>
      </c>
      <c r="B24" s="12" t="s">
        <v>56</v>
      </c>
      <c r="C24" s="12"/>
      <c r="D24" s="12">
        <v>0</v>
      </c>
      <c r="E24" s="24" t="s">
        <v>14</v>
      </c>
      <c r="F24" s="11">
        <v>0</v>
      </c>
      <c r="G24" s="11"/>
      <c r="H24" s="11"/>
      <c r="I24" s="11"/>
      <c r="J24" s="11"/>
      <c r="K24" s="11"/>
      <c r="L24" s="15">
        <f t="shared" si="6"/>
        <v>0</v>
      </c>
      <c r="M24" s="15">
        <f t="shared" si="7"/>
        <v>0</v>
      </c>
      <c r="N24" s="15">
        <f t="shared" si="2"/>
        <v>0</v>
      </c>
      <c r="O24" s="15">
        <f t="shared" si="3"/>
        <v>0</v>
      </c>
      <c r="P24" s="15">
        <f t="shared" si="4"/>
        <v>0</v>
      </c>
      <c r="Q24" s="15">
        <f t="shared" si="8"/>
        <v>0</v>
      </c>
      <c r="R24" s="11"/>
    </row>
    <row r="25" spans="1:18">
      <c r="A25" s="11" t="s">
        <v>55</v>
      </c>
      <c r="B25" s="12" t="s">
        <v>57</v>
      </c>
      <c r="C25" s="12"/>
      <c r="D25" s="12">
        <v>0</v>
      </c>
      <c r="E25" s="24" t="s">
        <v>14</v>
      </c>
      <c r="F25" s="11">
        <v>0</v>
      </c>
      <c r="G25" s="11"/>
      <c r="H25" s="11"/>
      <c r="I25" s="11"/>
      <c r="J25" s="11"/>
      <c r="K25" s="11"/>
      <c r="L25" s="15">
        <f t="shared" si="6"/>
        <v>0</v>
      </c>
      <c r="M25" s="15">
        <f t="shared" si="7"/>
        <v>0</v>
      </c>
      <c r="N25" s="15">
        <f t="shared" si="2"/>
        <v>0</v>
      </c>
      <c r="O25" s="15">
        <f t="shared" si="3"/>
        <v>0</v>
      </c>
      <c r="P25" s="15">
        <f t="shared" si="4"/>
        <v>0</v>
      </c>
      <c r="Q25" s="15">
        <f t="shared" si="8"/>
        <v>0</v>
      </c>
      <c r="R25" s="11"/>
    </row>
    <row r="26" spans="1:18">
      <c r="A26" s="11" t="s">
        <v>55</v>
      </c>
      <c r="B26" s="12" t="s">
        <v>58</v>
      </c>
      <c r="C26" s="12"/>
      <c r="D26" s="12">
        <v>0</v>
      </c>
      <c r="E26" s="24" t="s">
        <v>14</v>
      </c>
      <c r="F26" s="11">
        <v>0</v>
      </c>
      <c r="G26" s="11"/>
      <c r="H26" s="11"/>
      <c r="I26" s="11"/>
      <c r="J26" s="11"/>
      <c r="K26" s="11"/>
      <c r="L26" s="15">
        <f t="shared" si="6"/>
        <v>0</v>
      </c>
      <c r="M26" s="15">
        <f t="shared" si="7"/>
        <v>0</v>
      </c>
      <c r="N26" s="15">
        <f t="shared" si="2"/>
        <v>0</v>
      </c>
      <c r="O26" s="15">
        <f t="shared" si="3"/>
        <v>0</v>
      </c>
      <c r="P26" s="15">
        <f t="shared" si="4"/>
        <v>0</v>
      </c>
      <c r="Q26" s="15">
        <f t="shared" si="8"/>
        <v>0</v>
      </c>
      <c r="R26" s="11"/>
    </row>
    <row r="27" spans="1:18">
      <c r="A27" s="11" t="s">
        <v>55</v>
      </c>
      <c r="B27" s="12" t="s">
        <v>59</v>
      </c>
      <c r="C27" s="12"/>
      <c r="D27" s="12">
        <v>0</v>
      </c>
      <c r="E27" s="24" t="s">
        <v>14</v>
      </c>
      <c r="F27" s="11">
        <v>0</v>
      </c>
      <c r="G27" s="11"/>
      <c r="H27" s="11"/>
      <c r="I27" s="11"/>
      <c r="J27" s="11"/>
      <c r="K27" s="11"/>
      <c r="L27" s="15">
        <f t="shared" si="6"/>
        <v>0</v>
      </c>
      <c r="M27" s="15">
        <f t="shared" si="7"/>
        <v>0</v>
      </c>
      <c r="N27" s="15">
        <f t="shared" si="2"/>
        <v>0</v>
      </c>
      <c r="O27" s="15">
        <f t="shared" si="3"/>
        <v>0</v>
      </c>
      <c r="P27" s="15">
        <f t="shared" si="4"/>
        <v>0</v>
      </c>
      <c r="Q27" s="15">
        <f t="shared" si="8"/>
        <v>0</v>
      </c>
      <c r="R27" s="11"/>
    </row>
    <row r="28" spans="1:18">
      <c r="A28" s="11" t="s">
        <v>55</v>
      </c>
      <c r="B28" s="12" t="s">
        <v>60</v>
      </c>
      <c r="C28" s="12"/>
      <c r="D28" s="12">
        <v>0</v>
      </c>
      <c r="E28" s="24" t="s">
        <v>14</v>
      </c>
      <c r="F28" s="11">
        <v>0</v>
      </c>
      <c r="G28" s="11"/>
      <c r="H28" s="11"/>
      <c r="I28" s="11"/>
      <c r="J28" s="11"/>
      <c r="K28" s="11"/>
      <c r="L28" s="15">
        <f t="shared" si="6"/>
        <v>0</v>
      </c>
      <c r="M28" s="15">
        <f t="shared" si="7"/>
        <v>0</v>
      </c>
      <c r="N28" s="15">
        <f t="shared" si="2"/>
        <v>0</v>
      </c>
      <c r="O28" s="15">
        <f t="shared" si="3"/>
        <v>0</v>
      </c>
      <c r="P28" s="15">
        <f t="shared" si="4"/>
        <v>0</v>
      </c>
      <c r="Q28" s="15">
        <f t="shared" si="8"/>
        <v>0</v>
      </c>
      <c r="R28" s="11"/>
    </row>
    <row r="29" spans="1:18">
      <c r="A29" s="11" t="s">
        <v>55</v>
      </c>
      <c r="B29" s="12" t="s">
        <v>61</v>
      </c>
      <c r="C29" s="12" t="s">
        <v>62</v>
      </c>
      <c r="D29" s="12" t="s">
        <v>19</v>
      </c>
      <c r="E29" s="24" t="s">
        <v>20</v>
      </c>
      <c r="F29" s="11">
        <v>259033</v>
      </c>
      <c r="G29" s="11"/>
      <c r="H29" s="11"/>
      <c r="I29" s="11"/>
      <c r="J29" s="11">
        <v>219520</v>
      </c>
      <c r="K29" s="11"/>
      <c r="L29" s="15">
        <f t="shared" si="6"/>
        <v>39513.599999999999</v>
      </c>
      <c r="M29" s="15">
        <f t="shared" si="7"/>
        <v>0</v>
      </c>
      <c r="N29" s="15">
        <f t="shared" si="2"/>
        <v>0</v>
      </c>
      <c r="O29" s="15">
        <f t="shared" si="3"/>
        <v>39513.599999999999</v>
      </c>
      <c r="P29" s="15">
        <f t="shared" si="4"/>
        <v>259033.60000000001</v>
      </c>
      <c r="Q29" s="15">
        <f t="shared" si="8"/>
        <v>0.60000000000582077</v>
      </c>
      <c r="R29" s="11"/>
    </row>
    <row r="30" spans="1:18">
      <c r="A30" s="11" t="s">
        <v>55</v>
      </c>
      <c r="B30" s="12" t="s">
        <v>63</v>
      </c>
      <c r="C30" s="12" t="s">
        <v>64</v>
      </c>
      <c r="D30" s="12" t="s">
        <v>37</v>
      </c>
      <c r="E30" s="24" t="s">
        <v>38</v>
      </c>
      <c r="F30" s="11">
        <v>81181</v>
      </c>
      <c r="G30" s="11"/>
      <c r="H30" s="11"/>
      <c r="I30" s="11"/>
      <c r="J30" s="11">
        <v>68798</v>
      </c>
      <c r="K30" s="11"/>
      <c r="L30" s="15">
        <f t="shared" si="6"/>
        <v>12383.64</v>
      </c>
      <c r="M30" s="15">
        <f t="shared" si="7"/>
        <v>6191.82</v>
      </c>
      <c r="N30" s="15">
        <f t="shared" si="2"/>
        <v>6191.82</v>
      </c>
      <c r="O30" s="15">
        <f t="shared" si="3"/>
        <v>0</v>
      </c>
      <c r="P30" s="15">
        <f t="shared" si="4"/>
        <v>81181.640000000014</v>
      </c>
      <c r="Q30" s="15">
        <f t="shared" si="8"/>
        <v>0.64000000001396984</v>
      </c>
      <c r="R30" s="11"/>
    </row>
    <row r="31" spans="1:18">
      <c r="A31" s="11" t="s">
        <v>55</v>
      </c>
      <c r="B31" s="12" t="s">
        <v>65</v>
      </c>
      <c r="C31" s="12" t="s">
        <v>66</v>
      </c>
      <c r="D31" s="12" t="s">
        <v>16</v>
      </c>
      <c r="E31" s="24" t="s">
        <v>17</v>
      </c>
      <c r="F31" s="11">
        <v>85848</v>
      </c>
      <c r="G31" s="11"/>
      <c r="H31" s="11"/>
      <c r="I31" s="11">
        <v>76650</v>
      </c>
      <c r="J31" s="11"/>
      <c r="K31" s="11"/>
      <c r="L31" s="15">
        <f t="shared" si="6"/>
        <v>9198</v>
      </c>
      <c r="M31" s="15">
        <f t="shared" si="7"/>
        <v>4599</v>
      </c>
      <c r="N31" s="15">
        <f t="shared" si="2"/>
        <v>4599</v>
      </c>
      <c r="O31" s="15">
        <f t="shared" si="3"/>
        <v>0</v>
      </c>
      <c r="P31" s="15">
        <f t="shared" si="4"/>
        <v>85848</v>
      </c>
      <c r="Q31" s="15">
        <f t="shared" si="8"/>
        <v>0</v>
      </c>
      <c r="R31" s="11"/>
    </row>
    <row r="32" spans="1:18">
      <c r="A32" s="11" t="s">
        <v>55</v>
      </c>
      <c r="B32" s="12" t="s">
        <v>67</v>
      </c>
      <c r="C32" s="12" t="s">
        <v>66</v>
      </c>
      <c r="D32" s="12" t="s">
        <v>16</v>
      </c>
      <c r="E32" s="24" t="s">
        <v>17</v>
      </c>
      <c r="F32" s="11">
        <v>45864</v>
      </c>
      <c r="G32" s="11"/>
      <c r="H32" s="11"/>
      <c r="I32" s="11">
        <v>40950</v>
      </c>
      <c r="J32" s="11"/>
      <c r="K32" s="11"/>
      <c r="L32" s="15">
        <f t="shared" si="6"/>
        <v>4914</v>
      </c>
      <c r="M32" s="15">
        <f t="shared" si="7"/>
        <v>2457</v>
      </c>
      <c r="N32" s="15">
        <f t="shared" si="2"/>
        <v>2457</v>
      </c>
      <c r="O32" s="15">
        <f t="shared" si="3"/>
        <v>0</v>
      </c>
      <c r="P32" s="15">
        <f t="shared" si="4"/>
        <v>45864</v>
      </c>
      <c r="Q32" s="15">
        <f t="shared" si="8"/>
        <v>0</v>
      </c>
      <c r="R32" s="11"/>
    </row>
    <row r="33" spans="1:18">
      <c r="A33" s="11" t="s">
        <v>68</v>
      </c>
      <c r="B33" s="12" t="s">
        <v>69</v>
      </c>
      <c r="C33" s="12" t="s">
        <v>70</v>
      </c>
      <c r="D33" s="21" t="s">
        <v>37</v>
      </c>
      <c r="E33" s="24" t="s">
        <v>38</v>
      </c>
      <c r="F33" s="11">
        <v>199656</v>
      </c>
      <c r="G33" s="11"/>
      <c r="H33" s="11"/>
      <c r="I33" s="11"/>
      <c r="J33" s="11">
        <v>169200</v>
      </c>
      <c r="K33" s="11"/>
      <c r="L33" s="15">
        <f t="shared" si="6"/>
        <v>30456</v>
      </c>
      <c r="M33" s="15">
        <f t="shared" si="7"/>
        <v>15228</v>
      </c>
      <c r="N33" s="15">
        <f t="shared" si="2"/>
        <v>15228</v>
      </c>
      <c r="O33" s="15">
        <f t="shared" si="3"/>
        <v>0</v>
      </c>
      <c r="P33" s="15">
        <f t="shared" si="4"/>
        <v>199656</v>
      </c>
      <c r="Q33" s="15">
        <f t="shared" si="8"/>
        <v>0</v>
      </c>
      <c r="R33" s="11"/>
    </row>
    <row r="34" spans="1:18">
      <c r="A34" s="11" t="s">
        <v>68</v>
      </c>
      <c r="B34" s="12" t="s">
        <v>71</v>
      </c>
      <c r="C34" s="12" t="s">
        <v>72</v>
      </c>
      <c r="D34" s="19" t="s">
        <v>46</v>
      </c>
      <c r="E34" s="26" t="s">
        <v>23</v>
      </c>
      <c r="F34" s="11">
        <v>42000</v>
      </c>
      <c r="G34" s="11"/>
      <c r="H34" s="11"/>
      <c r="I34" s="11">
        <v>37500</v>
      </c>
      <c r="J34" s="11"/>
      <c r="K34" s="11"/>
      <c r="L34" s="15">
        <f t="shared" si="6"/>
        <v>4500</v>
      </c>
      <c r="M34" s="15">
        <f t="shared" si="7"/>
        <v>0</v>
      </c>
      <c r="N34" s="15">
        <f t="shared" si="2"/>
        <v>0</v>
      </c>
      <c r="O34" s="15">
        <f t="shared" si="3"/>
        <v>4500</v>
      </c>
      <c r="P34" s="15">
        <f t="shared" si="4"/>
        <v>42000</v>
      </c>
      <c r="Q34" s="15">
        <f t="shared" si="8"/>
        <v>0</v>
      </c>
      <c r="R34" s="11"/>
    </row>
    <row r="35" spans="1:18">
      <c r="A35" s="11" t="s">
        <v>73</v>
      </c>
      <c r="B35" s="12" t="s">
        <v>136</v>
      </c>
      <c r="C35" s="18">
        <v>43691</v>
      </c>
      <c r="D35" s="12" t="s">
        <v>46</v>
      </c>
      <c r="E35" s="24" t="s">
        <v>23</v>
      </c>
      <c r="F35" s="11">
        <v>180688</v>
      </c>
      <c r="G35" s="11"/>
      <c r="H35" s="11"/>
      <c r="I35" s="11"/>
      <c r="J35" s="11">
        <v>153125</v>
      </c>
      <c r="K35" s="11"/>
      <c r="L35" s="15">
        <f t="shared" si="6"/>
        <v>27562.5</v>
      </c>
      <c r="M35" s="15">
        <f t="shared" si="7"/>
        <v>0</v>
      </c>
      <c r="N35" s="15">
        <f t="shared" si="2"/>
        <v>0</v>
      </c>
      <c r="O35" s="15">
        <f t="shared" si="3"/>
        <v>27562.5</v>
      </c>
      <c r="P35" s="15">
        <f t="shared" si="4"/>
        <v>180687.5</v>
      </c>
      <c r="Q35" s="15">
        <f t="shared" si="8"/>
        <v>-0.5</v>
      </c>
      <c r="R35" s="11"/>
    </row>
    <row r="36" spans="1:18">
      <c r="A36" s="11" t="s">
        <v>73</v>
      </c>
      <c r="B36" s="12" t="s">
        <v>74</v>
      </c>
      <c r="C36" s="18">
        <v>43691</v>
      </c>
      <c r="D36" s="12" t="s">
        <v>16</v>
      </c>
      <c r="E36" s="24" t="s">
        <v>17</v>
      </c>
      <c r="F36" s="11">
        <v>98314</v>
      </c>
      <c r="G36" s="11"/>
      <c r="H36" s="11"/>
      <c r="I36" s="11">
        <v>87780</v>
      </c>
      <c r="J36" s="11"/>
      <c r="K36" s="11"/>
      <c r="L36" s="15">
        <f t="shared" si="6"/>
        <v>10533.6</v>
      </c>
      <c r="M36" s="15">
        <f t="shared" si="7"/>
        <v>5266.8</v>
      </c>
      <c r="N36" s="15">
        <f t="shared" si="2"/>
        <v>5266.8</v>
      </c>
      <c r="O36" s="15">
        <f t="shared" si="3"/>
        <v>0</v>
      </c>
      <c r="P36" s="15">
        <f t="shared" si="4"/>
        <v>98313.600000000006</v>
      </c>
      <c r="Q36" s="15">
        <f t="shared" si="8"/>
        <v>-0.39999999999417923</v>
      </c>
      <c r="R36" s="11"/>
    </row>
    <row r="37" spans="1:18">
      <c r="A37" s="11" t="s">
        <v>73</v>
      </c>
      <c r="B37" s="12" t="s">
        <v>137</v>
      </c>
      <c r="C37" s="18">
        <v>43691</v>
      </c>
      <c r="D37" s="12" t="s">
        <v>16</v>
      </c>
      <c r="E37" s="24" t="s">
        <v>17</v>
      </c>
      <c r="F37" s="11">
        <v>21504</v>
      </c>
      <c r="G37" s="11"/>
      <c r="H37" s="11"/>
      <c r="I37" s="11">
        <v>19200</v>
      </c>
      <c r="J37" s="11"/>
      <c r="K37" s="11"/>
      <c r="L37" s="15">
        <f t="shared" si="6"/>
        <v>2304</v>
      </c>
      <c r="M37" s="15">
        <f t="shared" si="7"/>
        <v>1152</v>
      </c>
      <c r="N37" s="15">
        <f t="shared" si="2"/>
        <v>1152</v>
      </c>
      <c r="O37" s="15">
        <f t="shared" si="3"/>
        <v>0</v>
      </c>
      <c r="P37" s="15">
        <f t="shared" si="4"/>
        <v>21504</v>
      </c>
      <c r="Q37" s="15">
        <f t="shared" si="8"/>
        <v>0</v>
      </c>
      <c r="R37" s="11"/>
    </row>
    <row r="38" spans="1:18">
      <c r="A38" s="11" t="s">
        <v>73</v>
      </c>
      <c r="B38" s="12" t="s">
        <v>138</v>
      </c>
      <c r="C38" s="18">
        <v>43694</v>
      </c>
      <c r="D38" s="12" t="s">
        <v>19</v>
      </c>
      <c r="E38" s="24" t="s">
        <v>75</v>
      </c>
      <c r="F38" s="11">
        <v>151984</v>
      </c>
      <c r="G38" s="11"/>
      <c r="H38" s="11"/>
      <c r="I38" s="11"/>
      <c r="J38" s="11">
        <v>128800</v>
      </c>
      <c r="K38" s="11"/>
      <c r="L38" s="15">
        <f t="shared" si="6"/>
        <v>23184</v>
      </c>
      <c r="M38" s="15">
        <f t="shared" si="7"/>
        <v>0</v>
      </c>
      <c r="N38" s="15">
        <f t="shared" si="2"/>
        <v>0</v>
      </c>
      <c r="O38" s="15">
        <f t="shared" si="3"/>
        <v>23184</v>
      </c>
      <c r="P38" s="15">
        <f t="shared" si="4"/>
        <v>151984</v>
      </c>
      <c r="Q38" s="15">
        <f t="shared" si="8"/>
        <v>0</v>
      </c>
      <c r="R38" s="11"/>
    </row>
    <row r="39" spans="1:18">
      <c r="A39" s="11" t="s">
        <v>73</v>
      </c>
      <c r="B39" s="12" t="s">
        <v>139</v>
      </c>
      <c r="C39" s="18">
        <v>43698</v>
      </c>
      <c r="D39" s="12" t="s">
        <v>46</v>
      </c>
      <c r="E39" s="24" t="s">
        <v>23</v>
      </c>
      <c r="F39" s="11">
        <v>96760</v>
      </c>
      <c r="G39" s="11"/>
      <c r="H39" s="11"/>
      <c r="I39" s="11"/>
      <c r="J39" s="11">
        <v>82000</v>
      </c>
      <c r="K39" s="11"/>
      <c r="L39" s="15">
        <f t="shared" si="6"/>
        <v>14760</v>
      </c>
      <c r="M39" s="15">
        <f t="shared" si="7"/>
        <v>0</v>
      </c>
      <c r="N39" s="15">
        <f t="shared" si="2"/>
        <v>0</v>
      </c>
      <c r="O39" s="15">
        <f t="shared" si="3"/>
        <v>14760</v>
      </c>
      <c r="P39" s="15">
        <f t="shared" si="4"/>
        <v>96760</v>
      </c>
      <c r="Q39" s="15">
        <f t="shared" si="8"/>
        <v>0</v>
      </c>
      <c r="R39" s="11"/>
    </row>
    <row r="40" spans="1:18">
      <c r="A40" s="11" t="s">
        <v>73</v>
      </c>
      <c r="B40" s="12" t="s">
        <v>140</v>
      </c>
      <c r="C40" s="18">
        <v>43707</v>
      </c>
      <c r="D40" s="12" t="s">
        <v>76</v>
      </c>
      <c r="E40" s="24" t="s">
        <v>77</v>
      </c>
      <c r="F40" s="11">
        <v>368160</v>
      </c>
      <c r="G40" s="11"/>
      <c r="H40" s="11"/>
      <c r="I40" s="11"/>
      <c r="J40" s="11">
        <v>312000</v>
      </c>
      <c r="K40" s="11"/>
      <c r="L40" s="15">
        <f t="shared" si="6"/>
        <v>56160</v>
      </c>
      <c r="M40" s="15">
        <f t="shared" si="7"/>
        <v>28080</v>
      </c>
      <c r="N40" s="15">
        <f t="shared" si="2"/>
        <v>28080</v>
      </c>
      <c r="O40" s="15">
        <f t="shared" si="3"/>
        <v>0</v>
      </c>
      <c r="P40" s="15">
        <f t="shared" si="4"/>
        <v>368160</v>
      </c>
      <c r="Q40" s="15">
        <f t="shared" si="8"/>
        <v>0</v>
      </c>
      <c r="R40" s="11"/>
    </row>
    <row r="41" spans="1:18">
      <c r="A41" s="11" t="s">
        <v>78</v>
      </c>
      <c r="B41" s="19" t="s">
        <v>141</v>
      </c>
      <c r="C41" s="20">
        <v>43594</v>
      </c>
      <c r="D41" s="19" t="s">
        <v>46</v>
      </c>
      <c r="E41" s="26" t="s">
        <v>23</v>
      </c>
      <c r="F41" s="11">
        <v>188800</v>
      </c>
      <c r="G41" s="11"/>
      <c r="H41" s="11"/>
      <c r="I41" s="11"/>
      <c r="J41" s="11">
        <v>160000</v>
      </c>
      <c r="K41" s="11"/>
      <c r="L41" s="15">
        <f t="shared" si="6"/>
        <v>28800</v>
      </c>
      <c r="M41" s="15">
        <f t="shared" si="7"/>
        <v>0</v>
      </c>
      <c r="N41" s="15">
        <f t="shared" si="2"/>
        <v>0</v>
      </c>
      <c r="O41" s="15">
        <f t="shared" si="3"/>
        <v>28800</v>
      </c>
      <c r="P41" s="15">
        <f t="shared" si="4"/>
        <v>188800</v>
      </c>
      <c r="Q41" s="15">
        <f t="shared" si="8"/>
        <v>0</v>
      </c>
      <c r="R41" s="11"/>
    </row>
    <row r="42" spans="1:18">
      <c r="A42" s="11" t="s">
        <v>78</v>
      </c>
      <c r="B42" s="19" t="s">
        <v>142</v>
      </c>
      <c r="C42" s="20">
        <v>43594</v>
      </c>
      <c r="D42" s="19" t="s">
        <v>46</v>
      </c>
      <c r="E42" s="26" t="s">
        <v>23</v>
      </c>
      <c r="F42" s="11">
        <v>229805</v>
      </c>
      <c r="G42" s="11"/>
      <c r="H42" s="11"/>
      <c r="I42" s="11"/>
      <c r="J42" s="11">
        <v>194750</v>
      </c>
      <c r="K42" s="11"/>
      <c r="L42" s="15">
        <f t="shared" si="6"/>
        <v>35055</v>
      </c>
      <c r="M42" s="15">
        <f t="shared" si="7"/>
        <v>0</v>
      </c>
      <c r="N42" s="15">
        <f t="shared" si="2"/>
        <v>0</v>
      </c>
      <c r="O42" s="15">
        <f t="shared" si="3"/>
        <v>35055</v>
      </c>
      <c r="P42" s="15">
        <f t="shared" si="4"/>
        <v>229805</v>
      </c>
      <c r="Q42" s="15">
        <f t="shared" si="8"/>
        <v>0</v>
      </c>
      <c r="R42" s="11"/>
    </row>
    <row r="43" spans="1:18">
      <c r="A43" s="11" t="s">
        <v>78</v>
      </c>
      <c r="B43" s="19" t="s">
        <v>143</v>
      </c>
      <c r="C43" s="20">
        <v>43594</v>
      </c>
      <c r="D43" s="19" t="s">
        <v>30</v>
      </c>
      <c r="E43" s="26" t="s">
        <v>31</v>
      </c>
      <c r="F43" s="11">
        <v>378830</v>
      </c>
      <c r="G43" s="11"/>
      <c r="H43" s="11"/>
      <c r="I43" s="11"/>
      <c r="J43" s="11">
        <f>304542+16500</f>
        <v>321042</v>
      </c>
      <c r="K43" s="11"/>
      <c r="L43" s="15">
        <f t="shared" si="6"/>
        <v>57787.56</v>
      </c>
      <c r="M43" s="15">
        <f t="shared" si="7"/>
        <v>28893.78</v>
      </c>
      <c r="N43" s="15">
        <f t="shared" si="2"/>
        <v>28893.78</v>
      </c>
      <c r="O43" s="15">
        <f t="shared" si="3"/>
        <v>0</v>
      </c>
      <c r="P43" s="15">
        <f t="shared" si="4"/>
        <v>378829.56000000006</v>
      </c>
      <c r="Q43" s="15">
        <f t="shared" si="8"/>
        <v>-0.43999999994412065</v>
      </c>
      <c r="R43" s="11"/>
    </row>
    <row r="44" spans="1:18">
      <c r="A44" s="11" t="s">
        <v>78</v>
      </c>
      <c r="B44" s="19" t="s">
        <v>144</v>
      </c>
      <c r="C44" s="20">
        <v>43594</v>
      </c>
      <c r="D44" s="19" t="s">
        <v>30</v>
      </c>
      <c r="E44" s="26" t="s">
        <v>31</v>
      </c>
      <c r="F44" s="11">
        <v>87485</v>
      </c>
      <c r="G44" s="11"/>
      <c r="H44" s="11"/>
      <c r="I44" s="11"/>
      <c r="J44" s="11">
        <f>70640+3500</f>
        <v>74140</v>
      </c>
      <c r="K44" s="11"/>
      <c r="L44" s="15">
        <f t="shared" si="6"/>
        <v>13345.2</v>
      </c>
      <c r="M44" s="15">
        <f t="shared" si="7"/>
        <v>6672.6</v>
      </c>
      <c r="N44" s="15">
        <f t="shared" si="2"/>
        <v>6672.6</v>
      </c>
      <c r="O44" s="15">
        <f t="shared" si="3"/>
        <v>0</v>
      </c>
      <c r="P44" s="15">
        <f t="shared" si="4"/>
        <v>87485.200000000012</v>
      </c>
      <c r="Q44" s="15">
        <f t="shared" si="8"/>
        <v>0.20000000001164153</v>
      </c>
      <c r="R44" s="11"/>
    </row>
    <row r="45" spans="1:18">
      <c r="A45" s="11" t="s">
        <v>78</v>
      </c>
      <c r="B45" s="19" t="s">
        <v>145</v>
      </c>
      <c r="C45" s="20">
        <v>43747</v>
      </c>
      <c r="D45" s="19" t="s">
        <v>46</v>
      </c>
      <c r="E45" s="26" t="s">
        <v>23</v>
      </c>
      <c r="F45" s="11">
        <v>141600</v>
      </c>
      <c r="G45" s="11"/>
      <c r="H45" s="11"/>
      <c r="I45" s="11"/>
      <c r="J45" s="11">
        <v>120000</v>
      </c>
      <c r="K45" s="11"/>
      <c r="L45" s="15">
        <f t="shared" si="6"/>
        <v>21600</v>
      </c>
      <c r="M45" s="15">
        <f t="shared" si="7"/>
        <v>0</v>
      </c>
      <c r="N45" s="15">
        <f t="shared" si="2"/>
        <v>0</v>
      </c>
      <c r="O45" s="15">
        <f t="shared" si="3"/>
        <v>21600</v>
      </c>
      <c r="P45" s="15">
        <f t="shared" si="4"/>
        <v>141600</v>
      </c>
      <c r="Q45" s="15">
        <f t="shared" si="8"/>
        <v>0</v>
      </c>
      <c r="R45" s="11"/>
    </row>
    <row r="46" spans="1:18">
      <c r="A46" s="11" t="s">
        <v>78</v>
      </c>
      <c r="B46" s="19" t="s">
        <v>146</v>
      </c>
      <c r="C46" s="20">
        <v>43808</v>
      </c>
      <c r="D46" s="22" t="s">
        <v>16</v>
      </c>
      <c r="E46" s="24" t="s">
        <v>17</v>
      </c>
      <c r="F46" s="11">
        <v>17808</v>
      </c>
      <c r="G46" s="11"/>
      <c r="H46" s="11"/>
      <c r="I46" s="11">
        <v>15900</v>
      </c>
      <c r="J46" s="11"/>
      <c r="K46" s="11"/>
      <c r="L46" s="15">
        <f t="shared" si="6"/>
        <v>1908</v>
      </c>
      <c r="M46" s="15">
        <f t="shared" si="7"/>
        <v>954</v>
      </c>
      <c r="N46" s="15">
        <f t="shared" si="2"/>
        <v>954</v>
      </c>
      <c r="O46" s="15">
        <f t="shared" si="3"/>
        <v>0</v>
      </c>
      <c r="P46" s="15">
        <f t="shared" si="4"/>
        <v>17808</v>
      </c>
      <c r="Q46" s="15">
        <f t="shared" si="8"/>
        <v>0</v>
      </c>
      <c r="R46" s="11"/>
    </row>
    <row r="47" spans="1:18">
      <c r="A47" s="11" t="s">
        <v>78</v>
      </c>
      <c r="B47" s="19" t="s">
        <v>147</v>
      </c>
      <c r="C47" s="21" t="s">
        <v>79</v>
      </c>
      <c r="D47" s="22" t="s">
        <v>16</v>
      </c>
      <c r="E47" s="27" t="s">
        <v>80</v>
      </c>
      <c r="F47" s="11">
        <v>38155.300000000003</v>
      </c>
      <c r="G47" s="11"/>
      <c r="H47" s="11"/>
      <c r="I47" s="11"/>
      <c r="J47" s="11">
        <v>32335</v>
      </c>
      <c r="K47" s="11"/>
      <c r="L47" s="15">
        <f t="shared" si="6"/>
        <v>5820.3</v>
      </c>
      <c r="M47" s="15">
        <f t="shared" si="7"/>
        <v>2910.15</v>
      </c>
      <c r="N47" s="15">
        <f t="shared" si="2"/>
        <v>2910.15</v>
      </c>
      <c r="O47" s="15">
        <f t="shared" si="3"/>
        <v>0</v>
      </c>
      <c r="P47" s="15">
        <f t="shared" si="4"/>
        <v>38155.300000000003</v>
      </c>
      <c r="Q47" s="15">
        <f t="shared" si="8"/>
        <v>0</v>
      </c>
      <c r="R47" s="11"/>
    </row>
    <row r="48" spans="1:18">
      <c r="A48" s="11" t="s">
        <v>81</v>
      </c>
      <c r="B48" s="12" t="s">
        <v>148</v>
      </c>
      <c r="C48" s="12"/>
      <c r="D48" s="12">
        <v>0</v>
      </c>
      <c r="E48" s="24"/>
      <c r="F48" s="11">
        <v>0</v>
      </c>
      <c r="G48" s="11"/>
      <c r="H48" s="11"/>
      <c r="I48" s="11"/>
      <c r="J48" s="11"/>
      <c r="K48" s="11"/>
      <c r="L48" s="15">
        <f t="shared" si="6"/>
        <v>0</v>
      </c>
      <c r="M48" s="15">
        <f t="shared" si="7"/>
        <v>0</v>
      </c>
      <c r="N48" s="15">
        <f t="shared" si="2"/>
        <v>0</v>
      </c>
      <c r="O48" s="15">
        <f t="shared" si="3"/>
        <v>0</v>
      </c>
      <c r="P48" s="15">
        <f t="shared" si="4"/>
        <v>0</v>
      </c>
      <c r="Q48" s="15">
        <f t="shared" si="8"/>
        <v>0</v>
      </c>
      <c r="R48" s="11"/>
    </row>
    <row r="49" spans="1:18">
      <c r="A49" s="11" t="s">
        <v>81</v>
      </c>
      <c r="B49" s="12" t="s">
        <v>149</v>
      </c>
      <c r="C49" s="20">
        <v>43506</v>
      </c>
      <c r="D49" s="22" t="s">
        <v>30</v>
      </c>
      <c r="E49" s="27" t="s">
        <v>82</v>
      </c>
      <c r="F49" s="11">
        <v>455274</v>
      </c>
      <c r="G49" s="11"/>
      <c r="H49" s="11"/>
      <c r="I49" s="11"/>
      <c r="J49" s="11">
        <v>385825</v>
      </c>
      <c r="K49" s="11"/>
      <c r="L49" s="15">
        <f t="shared" si="6"/>
        <v>69448.5</v>
      </c>
      <c r="M49" s="15">
        <f t="shared" si="7"/>
        <v>34724.25</v>
      </c>
      <c r="N49" s="15">
        <f t="shared" si="2"/>
        <v>34724.25</v>
      </c>
      <c r="O49" s="15">
        <f t="shared" si="3"/>
        <v>0</v>
      </c>
      <c r="P49" s="15">
        <f t="shared" si="4"/>
        <v>455273.5</v>
      </c>
      <c r="Q49" s="15">
        <f t="shared" si="8"/>
        <v>-0.5</v>
      </c>
      <c r="R49" s="11"/>
    </row>
    <row r="50" spans="1:18">
      <c r="A50" s="11" t="s">
        <v>81</v>
      </c>
      <c r="B50" s="12" t="s">
        <v>150</v>
      </c>
      <c r="C50" s="20">
        <v>43506</v>
      </c>
      <c r="D50" s="22" t="s">
        <v>46</v>
      </c>
      <c r="E50" s="27" t="s">
        <v>23</v>
      </c>
      <c r="F50" s="11">
        <v>42000</v>
      </c>
      <c r="G50" s="11"/>
      <c r="H50" s="11"/>
      <c r="I50" s="11">
        <v>37500</v>
      </c>
      <c r="J50" s="11"/>
      <c r="K50" s="11"/>
      <c r="L50" s="15">
        <f t="shared" si="6"/>
        <v>4500</v>
      </c>
      <c r="M50" s="15">
        <f t="shared" si="7"/>
        <v>0</v>
      </c>
      <c r="N50" s="15">
        <f t="shared" si="2"/>
        <v>0</v>
      </c>
      <c r="O50" s="15">
        <f t="shared" si="3"/>
        <v>4500</v>
      </c>
      <c r="P50" s="15">
        <f t="shared" si="4"/>
        <v>42000</v>
      </c>
      <c r="Q50" s="15">
        <f t="shared" si="8"/>
        <v>0</v>
      </c>
      <c r="R50" s="11"/>
    </row>
    <row r="51" spans="1:18">
      <c r="A51" s="11" t="s">
        <v>81</v>
      </c>
      <c r="B51" s="12" t="s">
        <v>151</v>
      </c>
      <c r="C51" s="20">
        <v>43506</v>
      </c>
      <c r="D51" s="22" t="s">
        <v>46</v>
      </c>
      <c r="E51" s="27" t="s">
        <v>23</v>
      </c>
      <c r="F51" s="11">
        <v>36580</v>
      </c>
      <c r="G51" s="11"/>
      <c r="H51" s="11"/>
      <c r="I51" s="11"/>
      <c r="J51" s="11">
        <v>31000</v>
      </c>
      <c r="K51" s="11"/>
      <c r="L51" s="15">
        <f t="shared" si="6"/>
        <v>5580</v>
      </c>
      <c r="M51" s="15">
        <f t="shared" si="7"/>
        <v>0</v>
      </c>
      <c r="N51" s="15">
        <f t="shared" si="2"/>
        <v>0</v>
      </c>
      <c r="O51" s="15">
        <f t="shared" si="3"/>
        <v>5580</v>
      </c>
      <c r="P51" s="15">
        <f t="shared" si="4"/>
        <v>36580</v>
      </c>
      <c r="Q51" s="15">
        <f t="shared" si="8"/>
        <v>0</v>
      </c>
      <c r="R51" s="11"/>
    </row>
    <row r="52" spans="1:18">
      <c r="A52" s="11" t="s">
        <v>81</v>
      </c>
      <c r="B52" s="12" t="s">
        <v>152</v>
      </c>
      <c r="C52" s="20">
        <v>43656</v>
      </c>
      <c r="D52" s="22" t="s">
        <v>19</v>
      </c>
      <c r="E52" s="27" t="s">
        <v>20</v>
      </c>
      <c r="F52" s="11">
        <v>211834</v>
      </c>
      <c r="G52" s="11"/>
      <c r="H52" s="11"/>
      <c r="I52" s="11"/>
      <c r="J52" s="11">
        <v>179520</v>
      </c>
      <c r="K52" s="11"/>
      <c r="L52" s="15">
        <f t="shared" si="6"/>
        <v>32313.599999999999</v>
      </c>
      <c r="M52" s="15">
        <f t="shared" si="7"/>
        <v>0</v>
      </c>
      <c r="N52" s="15">
        <f t="shared" si="2"/>
        <v>0</v>
      </c>
      <c r="O52" s="15">
        <f t="shared" si="3"/>
        <v>32313.599999999999</v>
      </c>
      <c r="P52" s="15">
        <f t="shared" si="4"/>
        <v>211833.60000000001</v>
      </c>
      <c r="Q52" s="15">
        <f t="shared" si="8"/>
        <v>-0.39999999999417923</v>
      </c>
      <c r="R52" s="11"/>
    </row>
    <row r="53" spans="1:18">
      <c r="A53" s="11" t="s">
        <v>81</v>
      </c>
      <c r="B53" s="12" t="s">
        <v>153</v>
      </c>
      <c r="C53" s="20" t="s">
        <v>83</v>
      </c>
      <c r="D53" s="22" t="s">
        <v>46</v>
      </c>
      <c r="E53" s="27" t="s">
        <v>23</v>
      </c>
      <c r="F53" s="11">
        <v>48380</v>
      </c>
      <c r="G53" s="11"/>
      <c r="H53" s="11"/>
      <c r="I53" s="11"/>
      <c r="J53" s="11">
        <v>41000</v>
      </c>
      <c r="K53" s="11"/>
      <c r="L53" s="15">
        <f t="shared" si="6"/>
        <v>7380</v>
      </c>
      <c r="M53" s="15">
        <f t="shared" si="7"/>
        <v>0</v>
      </c>
      <c r="N53" s="15">
        <f t="shared" si="2"/>
        <v>0</v>
      </c>
      <c r="O53" s="15">
        <f t="shared" si="3"/>
        <v>7380</v>
      </c>
      <c r="P53" s="15">
        <f t="shared" si="4"/>
        <v>48380</v>
      </c>
      <c r="Q53" s="15">
        <f t="shared" si="8"/>
        <v>0</v>
      </c>
      <c r="R53" s="11"/>
    </row>
    <row r="54" spans="1:18">
      <c r="A54" s="11" t="s">
        <v>81</v>
      </c>
      <c r="B54" s="12" t="s">
        <v>154</v>
      </c>
      <c r="C54" s="20" t="s">
        <v>84</v>
      </c>
      <c r="D54" s="22" t="s">
        <v>46</v>
      </c>
      <c r="E54" s="27" t="s">
        <v>23</v>
      </c>
      <c r="F54" s="11">
        <v>141600</v>
      </c>
      <c r="G54" s="11"/>
      <c r="H54" s="11"/>
      <c r="I54" s="11"/>
      <c r="J54" s="11">
        <v>120000</v>
      </c>
      <c r="K54" s="11"/>
      <c r="L54" s="15">
        <f t="shared" si="6"/>
        <v>21600</v>
      </c>
      <c r="M54" s="15">
        <f t="shared" si="7"/>
        <v>0</v>
      </c>
      <c r="N54" s="15">
        <f t="shared" si="2"/>
        <v>0</v>
      </c>
      <c r="O54" s="15">
        <f t="shared" si="3"/>
        <v>21600</v>
      </c>
      <c r="P54" s="15">
        <f t="shared" si="4"/>
        <v>141600</v>
      </c>
      <c r="Q54" s="15">
        <f t="shared" si="8"/>
        <v>0</v>
      </c>
      <c r="R54" s="11"/>
    </row>
    <row r="55" spans="1:18">
      <c r="A55" s="11" t="s">
        <v>85</v>
      </c>
      <c r="B55" s="19" t="s">
        <v>155</v>
      </c>
      <c r="C55" s="20">
        <v>43476</v>
      </c>
      <c r="D55" s="19" t="s">
        <v>46</v>
      </c>
      <c r="E55" s="27" t="s">
        <v>23</v>
      </c>
      <c r="F55" s="11">
        <v>75225</v>
      </c>
      <c r="G55" s="11"/>
      <c r="H55" s="11"/>
      <c r="I55" s="11"/>
      <c r="J55" s="11">
        <v>63750</v>
      </c>
      <c r="K55" s="11"/>
      <c r="L55" s="15">
        <f t="shared" si="6"/>
        <v>11475</v>
      </c>
      <c r="M55" s="15">
        <f t="shared" si="7"/>
        <v>0</v>
      </c>
      <c r="N55" s="15">
        <f t="shared" si="2"/>
        <v>0</v>
      </c>
      <c r="O55" s="15">
        <f t="shared" si="3"/>
        <v>11475</v>
      </c>
      <c r="P55" s="15">
        <f t="shared" si="4"/>
        <v>75225</v>
      </c>
      <c r="Q55" s="15">
        <f t="shared" si="8"/>
        <v>0</v>
      </c>
      <c r="R55" s="11"/>
    </row>
    <row r="56" spans="1:18">
      <c r="A56" s="11" t="s">
        <v>85</v>
      </c>
      <c r="B56" s="19" t="s">
        <v>156</v>
      </c>
      <c r="C56" s="20">
        <v>43566</v>
      </c>
      <c r="D56" s="19" t="s">
        <v>46</v>
      </c>
      <c r="E56" s="27" t="s">
        <v>23</v>
      </c>
      <c r="F56" s="11">
        <v>28025</v>
      </c>
      <c r="G56" s="11"/>
      <c r="H56" s="11"/>
      <c r="I56" s="11"/>
      <c r="J56" s="11">
        <v>23750</v>
      </c>
      <c r="K56" s="11"/>
      <c r="L56" s="15">
        <f t="shared" si="6"/>
        <v>4275</v>
      </c>
      <c r="M56" s="15">
        <f t="shared" si="7"/>
        <v>0</v>
      </c>
      <c r="N56" s="15">
        <f t="shared" si="2"/>
        <v>0</v>
      </c>
      <c r="O56" s="15">
        <f t="shared" si="3"/>
        <v>4275</v>
      </c>
      <c r="P56" s="15">
        <f t="shared" si="4"/>
        <v>28025</v>
      </c>
      <c r="Q56" s="15">
        <f t="shared" si="8"/>
        <v>0</v>
      </c>
      <c r="R56" s="11"/>
    </row>
    <row r="57" spans="1:18">
      <c r="A57" s="11" t="s">
        <v>85</v>
      </c>
      <c r="B57" s="19" t="s">
        <v>157</v>
      </c>
      <c r="C57" s="20">
        <v>43596</v>
      </c>
      <c r="D57" s="19" t="s">
        <v>46</v>
      </c>
      <c r="E57" s="27" t="s">
        <v>23</v>
      </c>
      <c r="F57" s="11">
        <v>56000</v>
      </c>
      <c r="G57" s="11"/>
      <c r="H57" s="11"/>
      <c r="I57" s="11">
        <v>50000</v>
      </c>
      <c r="J57" s="11"/>
      <c r="K57" s="11"/>
      <c r="L57" s="15">
        <f t="shared" si="6"/>
        <v>6000</v>
      </c>
      <c r="M57" s="15">
        <f t="shared" si="7"/>
        <v>0</v>
      </c>
      <c r="N57" s="15">
        <f t="shared" si="2"/>
        <v>0</v>
      </c>
      <c r="O57" s="15">
        <f t="shared" si="3"/>
        <v>6000</v>
      </c>
      <c r="P57" s="15">
        <f t="shared" si="4"/>
        <v>56000</v>
      </c>
      <c r="Q57" s="15">
        <f t="shared" si="8"/>
        <v>0</v>
      </c>
      <c r="R57" s="11"/>
    </row>
    <row r="58" spans="1:18">
      <c r="A58" s="11" t="s">
        <v>85</v>
      </c>
      <c r="B58" s="19" t="s">
        <v>158</v>
      </c>
      <c r="C58" s="20">
        <v>43596</v>
      </c>
      <c r="D58" s="19" t="s">
        <v>86</v>
      </c>
      <c r="E58" s="27" t="s">
        <v>23</v>
      </c>
      <c r="F58" s="11">
        <v>12159</v>
      </c>
      <c r="G58" s="11"/>
      <c r="H58" s="11"/>
      <c r="I58" s="11"/>
      <c r="J58" s="11">
        <v>10305</v>
      </c>
      <c r="K58" s="11"/>
      <c r="L58" s="15">
        <f t="shared" si="6"/>
        <v>1854.9</v>
      </c>
      <c r="M58" s="15">
        <f t="shared" si="7"/>
        <v>927.45</v>
      </c>
      <c r="N58" s="15">
        <f t="shared" si="2"/>
        <v>927.45</v>
      </c>
      <c r="O58" s="15">
        <f t="shared" si="3"/>
        <v>0</v>
      </c>
      <c r="P58" s="15">
        <f t="shared" si="4"/>
        <v>12159.900000000001</v>
      </c>
      <c r="Q58" s="15">
        <f t="shared" si="8"/>
        <v>0.90000000000145519</v>
      </c>
      <c r="R58" s="11"/>
    </row>
    <row r="59" spans="1:18">
      <c r="A59" s="11" t="s">
        <v>85</v>
      </c>
      <c r="B59" s="19" t="s">
        <v>159</v>
      </c>
      <c r="C59" s="20">
        <v>43596</v>
      </c>
      <c r="D59" s="19" t="s">
        <v>30</v>
      </c>
      <c r="E59" s="26" t="s">
        <v>31</v>
      </c>
      <c r="F59" s="11">
        <v>532558</v>
      </c>
      <c r="G59" s="11"/>
      <c r="H59" s="11"/>
      <c r="I59" s="11"/>
      <c r="J59" s="11">
        <v>451320</v>
      </c>
      <c r="K59" s="11"/>
      <c r="L59" s="15">
        <f t="shared" si="6"/>
        <v>81237.600000000006</v>
      </c>
      <c r="M59" s="15">
        <f t="shared" si="7"/>
        <v>40618.800000000003</v>
      </c>
      <c r="N59" s="15">
        <f t="shared" si="2"/>
        <v>40618.800000000003</v>
      </c>
      <c r="O59" s="15">
        <f t="shared" si="3"/>
        <v>0</v>
      </c>
      <c r="P59" s="15">
        <f t="shared" si="4"/>
        <v>532557.6</v>
      </c>
      <c r="Q59" s="15">
        <f t="shared" si="8"/>
        <v>-0.40000000002328306</v>
      </c>
      <c r="R59" s="11"/>
    </row>
    <row r="60" spans="1:18">
      <c r="A60" s="11" t="s">
        <v>85</v>
      </c>
      <c r="B60" s="21" t="s">
        <v>160</v>
      </c>
      <c r="C60" s="20">
        <v>43719</v>
      </c>
      <c r="D60" s="21" t="s">
        <v>37</v>
      </c>
      <c r="E60" s="26" t="s">
        <v>38</v>
      </c>
      <c r="F60" s="11">
        <v>317026.40999999997</v>
      </c>
      <c r="G60" s="11"/>
      <c r="H60" s="11"/>
      <c r="I60" s="11"/>
      <c r="J60" s="11">
        <v>268665.45</v>
      </c>
      <c r="K60" s="11"/>
      <c r="L60" s="15">
        <f t="shared" si="6"/>
        <v>48359.781000000003</v>
      </c>
      <c r="M60" s="15">
        <f t="shared" si="7"/>
        <v>24179.890500000001</v>
      </c>
      <c r="N60" s="15">
        <f t="shared" si="2"/>
        <v>24179.890500000001</v>
      </c>
      <c r="O60" s="15">
        <f t="shared" si="3"/>
        <v>0</v>
      </c>
      <c r="P60" s="15">
        <f t="shared" si="4"/>
        <v>317025.23099999997</v>
      </c>
      <c r="Q60" s="15">
        <f t="shared" si="8"/>
        <v>-1.1790000000037253</v>
      </c>
      <c r="R60" s="11"/>
    </row>
    <row r="61" spans="1:18">
      <c r="A61" s="11" t="s">
        <v>85</v>
      </c>
      <c r="B61" s="21" t="s">
        <v>161</v>
      </c>
      <c r="C61" s="20">
        <v>43719</v>
      </c>
      <c r="D61" s="21" t="s">
        <v>37</v>
      </c>
      <c r="E61" s="26" t="s">
        <v>38</v>
      </c>
      <c r="F61" s="11">
        <v>107906.28</v>
      </c>
      <c r="G61" s="11"/>
      <c r="H61" s="11"/>
      <c r="I61" s="11"/>
      <c r="J61" s="11">
        <v>91446</v>
      </c>
      <c r="K61" s="11"/>
      <c r="L61" s="15">
        <f t="shared" si="6"/>
        <v>16460.28</v>
      </c>
      <c r="M61" s="15">
        <f t="shared" si="7"/>
        <v>8230.14</v>
      </c>
      <c r="N61" s="15">
        <f t="shared" si="2"/>
        <v>8230.14</v>
      </c>
      <c r="O61" s="15">
        <f t="shared" si="3"/>
        <v>0</v>
      </c>
      <c r="P61" s="15">
        <f t="shared" si="4"/>
        <v>107906.28</v>
      </c>
      <c r="Q61" s="15">
        <f t="shared" si="8"/>
        <v>0</v>
      </c>
      <c r="R61" s="11"/>
    </row>
    <row r="62" spans="1:18">
      <c r="A62" s="11" t="s">
        <v>85</v>
      </c>
      <c r="B62" s="21" t="s">
        <v>162</v>
      </c>
      <c r="C62" s="20">
        <v>43719</v>
      </c>
      <c r="D62" s="21" t="s">
        <v>87</v>
      </c>
      <c r="E62" s="26" t="s">
        <v>88</v>
      </c>
      <c r="F62" s="11">
        <v>25488</v>
      </c>
      <c r="G62" s="11"/>
      <c r="H62" s="11"/>
      <c r="I62" s="11"/>
      <c r="J62" s="11">
        <v>21600</v>
      </c>
      <c r="K62" s="11"/>
      <c r="L62" s="15">
        <f t="shared" si="6"/>
        <v>3888</v>
      </c>
      <c r="M62" s="15">
        <f t="shared" si="7"/>
        <v>1944</v>
      </c>
      <c r="N62" s="15">
        <f t="shared" si="2"/>
        <v>1944</v>
      </c>
      <c r="O62" s="15">
        <f t="shared" si="3"/>
        <v>0</v>
      </c>
      <c r="P62" s="15">
        <f t="shared" si="4"/>
        <v>25488</v>
      </c>
      <c r="Q62" s="15">
        <f t="shared" si="8"/>
        <v>0</v>
      </c>
      <c r="R62" s="11"/>
    </row>
    <row r="63" spans="1:18">
      <c r="A63" s="11" t="s">
        <v>85</v>
      </c>
      <c r="B63" s="21" t="s">
        <v>163</v>
      </c>
      <c r="C63" s="20">
        <v>43719</v>
      </c>
      <c r="D63" s="21" t="s">
        <v>87</v>
      </c>
      <c r="E63" s="26" t="s">
        <v>88</v>
      </c>
      <c r="F63" s="11">
        <v>46020</v>
      </c>
      <c r="G63" s="11"/>
      <c r="H63" s="11"/>
      <c r="I63" s="11"/>
      <c r="J63" s="11">
        <v>39000</v>
      </c>
      <c r="K63" s="11"/>
      <c r="L63" s="15">
        <f t="shared" si="6"/>
        <v>7020</v>
      </c>
      <c r="M63" s="15">
        <f t="shared" si="7"/>
        <v>3510</v>
      </c>
      <c r="N63" s="15">
        <f t="shared" si="2"/>
        <v>3510</v>
      </c>
      <c r="O63" s="15">
        <f t="shared" si="3"/>
        <v>0</v>
      </c>
      <c r="P63" s="15">
        <f t="shared" si="4"/>
        <v>46020</v>
      </c>
      <c r="Q63" s="15">
        <f t="shared" si="8"/>
        <v>0</v>
      </c>
      <c r="R63" s="11"/>
    </row>
    <row r="64" spans="1:18">
      <c r="A64" s="11" t="s">
        <v>85</v>
      </c>
      <c r="B64" s="21" t="s">
        <v>164</v>
      </c>
      <c r="C64" s="20">
        <v>43719</v>
      </c>
      <c r="D64" s="21" t="s">
        <v>87</v>
      </c>
      <c r="E64" s="26" t="s">
        <v>88</v>
      </c>
      <c r="F64" s="11">
        <v>18582.919999999998</v>
      </c>
      <c r="G64" s="11"/>
      <c r="H64" s="11"/>
      <c r="I64" s="11"/>
      <c r="J64" s="11">
        <v>15748.24</v>
      </c>
      <c r="K64" s="11"/>
      <c r="L64" s="15">
        <f t="shared" si="6"/>
        <v>2834.6831999999999</v>
      </c>
      <c r="M64" s="15">
        <f t="shared" si="7"/>
        <v>1417.3416</v>
      </c>
      <c r="N64" s="15">
        <f t="shared" si="2"/>
        <v>1417.3416</v>
      </c>
      <c r="O64" s="15">
        <f t="shared" si="3"/>
        <v>0</v>
      </c>
      <c r="P64" s="15">
        <f t="shared" si="4"/>
        <v>18582.923200000001</v>
      </c>
      <c r="Q64" s="15">
        <f t="shared" si="8"/>
        <v>3.2000000028347131E-3</v>
      </c>
      <c r="R64" s="11"/>
    </row>
    <row r="65" spans="1:21">
      <c r="A65" s="11" t="s">
        <v>85</v>
      </c>
      <c r="B65" s="21" t="s">
        <v>165</v>
      </c>
      <c r="C65" s="20">
        <v>43719</v>
      </c>
      <c r="D65" s="21" t="s">
        <v>37</v>
      </c>
      <c r="E65" s="26" t="s">
        <v>38</v>
      </c>
      <c r="F65" s="11">
        <v>40120</v>
      </c>
      <c r="G65" s="11"/>
      <c r="H65" s="11"/>
      <c r="I65" s="11"/>
      <c r="J65" s="11">
        <v>34000</v>
      </c>
      <c r="K65" s="11"/>
      <c r="L65" s="15">
        <f t="shared" si="6"/>
        <v>6120</v>
      </c>
      <c r="M65" s="15">
        <f t="shared" si="7"/>
        <v>3060</v>
      </c>
      <c r="N65" s="15">
        <f t="shared" si="2"/>
        <v>3060</v>
      </c>
      <c r="O65" s="15">
        <f t="shared" si="3"/>
        <v>0</v>
      </c>
      <c r="P65" s="15">
        <f t="shared" si="4"/>
        <v>40120</v>
      </c>
      <c r="Q65" s="15">
        <f t="shared" si="8"/>
        <v>0</v>
      </c>
      <c r="R65" s="11"/>
    </row>
    <row r="66" spans="1:21">
      <c r="A66" s="11" t="s">
        <v>85</v>
      </c>
      <c r="B66" s="21" t="s">
        <v>166</v>
      </c>
      <c r="C66" s="12" t="s">
        <v>89</v>
      </c>
      <c r="D66" s="19" t="s">
        <v>46</v>
      </c>
      <c r="E66" s="27" t="s">
        <v>23</v>
      </c>
      <c r="F66" s="11">
        <v>42000</v>
      </c>
      <c r="G66" s="11"/>
      <c r="H66" s="11"/>
      <c r="I66" s="11">
        <v>37500</v>
      </c>
      <c r="J66" s="11"/>
      <c r="K66" s="11"/>
      <c r="L66" s="15">
        <f t="shared" si="6"/>
        <v>4500</v>
      </c>
      <c r="M66" s="15">
        <f t="shared" si="7"/>
        <v>0</v>
      </c>
      <c r="N66" s="15">
        <f t="shared" si="2"/>
        <v>0</v>
      </c>
      <c r="O66" s="15">
        <f t="shared" si="3"/>
        <v>4500</v>
      </c>
      <c r="P66" s="15">
        <f t="shared" si="4"/>
        <v>42000</v>
      </c>
      <c r="Q66" s="15">
        <f t="shared" si="8"/>
        <v>0</v>
      </c>
      <c r="R66" s="11"/>
    </row>
    <row r="67" spans="1:21">
      <c r="A67" s="11" t="s">
        <v>90</v>
      </c>
      <c r="B67" s="21" t="s">
        <v>167</v>
      </c>
      <c r="C67" s="12" t="s">
        <v>91</v>
      </c>
      <c r="D67" s="19" t="s">
        <v>16</v>
      </c>
      <c r="E67" s="27" t="s">
        <v>17</v>
      </c>
      <c r="F67" s="11">
        <v>23744</v>
      </c>
      <c r="G67" s="11"/>
      <c r="H67" s="11"/>
      <c r="I67" s="11">
        <v>21200</v>
      </c>
      <c r="J67" s="11"/>
      <c r="K67" s="11"/>
      <c r="L67" s="15">
        <f t="shared" si="6"/>
        <v>2544</v>
      </c>
      <c r="M67" s="15">
        <f t="shared" si="7"/>
        <v>1272</v>
      </c>
      <c r="N67" s="15">
        <f t="shared" ref="N67" si="9">+M67</f>
        <v>1272</v>
      </c>
      <c r="O67" s="15">
        <f t="shared" ref="O67" si="10">+IF(VALUE(LEFT(D67,2))=33,0,L67)</f>
        <v>0</v>
      </c>
      <c r="P67" s="15">
        <f t="shared" ref="P67" si="11">SUM(G67:K67)+M67+N67+O67</f>
        <v>23744</v>
      </c>
      <c r="Q67" s="15">
        <f t="shared" si="8"/>
        <v>0</v>
      </c>
      <c r="R67" s="11"/>
    </row>
    <row r="68" spans="1:21" s="11" customFormat="1">
      <c r="A68" s="11" t="s">
        <v>128</v>
      </c>
      <c r="B68" s="12" t="s">
        <v>168</v>
      </c>
      <c r="C68" s="20">
        <v>43831</v>
      </c>
      <c r="D68" s="19" t="s">
        <v>16</v>
      </c>
      <c r="E68" s="26" t="s">
        <v>17</v>
      </c>
      <c r="F68" s="11">
        <v>59360</v>
      </c>
      <c r="I68" s="11">
        <v>53000</v>
      </c>
      <c r="L68" s="15">
        <f t="shared" ref="L68:L75" si="12">+(H68*$H$1/100)+(I68*$I$1/100)+(J68*$J$1/100)+(K68*$K$1/100)</f>
        <v>6360</v>
      </c>
      <c r="M68" s="15">
        <f t="shared" ref="M68:M75" si="13">+IF(VALUE(LEFT(D68,2))=33,L68/2,0)</f>
        <v>3180</v>
      </c>
      <c r="N68" s="15">
        <f t="shared" ref="N68:N75" si="14">+M68</f>
        <v>3180</v>
      </c>
      <c r="O68" s="15">
        <f t="shared" ref="O68:O75" si="15">+IF(VALUE(LEFT(D68,2))=33,0,L68)</f>
        <v>0</v>
      </c>
      <c r="P68" s="15">
        <f t="shared" ref="P68:P75" si="16">SUM(G68:K68)+M68+N68+O68</f>
        <v>59360</v>
      </c>
      <c r="Q68" s="15">
        <f t="shared" ref="Q68:Q75" si="17">P68-F68</f>
        <v>0</v>
      </c>
      <c r="S68" s="9"/>
      <c r="T68" s="9"/>
      <c r="U68" s="9"/>
    </row>
    <row r="69" spans="1:21" s="11" customFormat="1">
      <c r="A69" s="11" t="s">
        <v>128</v>
      </c>
      <c r="B69" s="12"/>
      <c r="C69" s="12"/>
      <c r="D69" s="12">
        <v>0</v>
      </c>
      <c r="E69" s="24" t="s">
        <v>14</v>
      </c>
      <c r="L69" s="15">
        <f t="shared" si="12"/>
        <v>0</v>
      </c>
      <c r="M69" s="15">
        <f t="shared" si="13"/>
        <v>0</v>
      </c>
      <c r="N69" s="15">
        <f t="shared" si="14"/>
        <v>0</v>
      </c>
      <c r="O69" s="15">
        <f t="shared" si="15"/>
        <v>0</v>
      </c>
      <c r="P69" s="15">
        <f t="shared" si="16"/>
        <v>0</v>
      </c>
      <c r="Q69" s="15">
        <f t="shared" si="17"/>
        <v>0</v>
      </c>
      <c r="S69" s="9"/>
      <c r="T69" s="9"/>
      <c r="U69" s="9"/>
    </row>
    <row r="70" spans="1:21" s="11" customFormat="1">
      <c r="A70" s="11" t="s">
        <v>128</v>
      </c>
      <c r="B70" s="12" t="s">
        <v>171</v>
      </c>
      <c r="C70" s="20">
        <v>43952</v>
      </c>
      <c r="D70" s="19" t="s">
        <v>30</v>
      </c>
      <c r="E70" s="26" t="s">
        <v>31</v>
      </c>
      <c r="F70" s="11">
        <v>335073</v>
      </c>
      <c r="J70" s="11">
        <v>283960</v>
      </c>
      <c r="L70" s="15">
        <f t="shared" si="12"/>
        <v>51112.800000000003</v>
      </c>
      <c r="M70" s="15">
        <f t="shared" si="13"/>
        <v>25556.400000000001</v>
      </c>
      <c r="N70" s="15">
        <f t="shared" si="14"/>
        <v>25556.400000000001</v>
      </c>
      <c r="O70" s="15">
        <f t="shared" si="15"/>
        <v>0</v>
      </c>
      <c r="P70" s="15">
        <f t="shared" si="16"/>
        <v>335072.80000000005</v>
      </c>
      <c r="Q70" s="15">
        <f t="shared" si="17"/>
        <v>-0.19999999995343387</v>
      </c>
      <c r="S70" s="9"/>
      <c r="T70" s="9"/>
      <c r="U70" s="9"/>
    </row>
    <row r="71" spans="1:21" s="11" customFormat="1">
      <c r="A71" s="11" t="s">
        <v>128</v>
      </c>
      <c r="B71" s="12" t="s">
        <v>172</v>
      </c>
      <c r="C71" s="21" t="s">
        <v>169</v>
      </c>
      <c r="D71" s="19" t="s">
        <v>30</v>
      </c>
      <c r="E71" s="26" t="s">
        <v>31</v>
      </c>
      <c r="F71" s="11">
        <v>133222</v>
      </c>
      <c r="J71" s="11">
        <v>112900</v>
      </c>
      <c r="L71" s="15">
        <f t="shared" si="12"/>
        <v>20322</v>
      </c>
      <c r="M71" s="15">
        <f t="shared" si="13"/>
        <v>10161</v>
      </c>
      <c r="N71" s="15">
        <f t="shared" si="14"/>
        <v>10161</v>
      </c>
      <c r="O71" s="15">
        <f t="shared" si="15"/>
        <v>0</v>
      </c>
      <c r="P71" s="15">
        <f t="shared" si="16"/>
        <v>133222</v>
      </c>
      <c r="Q71" s="15">
        <f t="shared" si="17"/>
        <v>0</v>
      </c>
      <c r="S71" s="9"/>
      <c r="T71" s="9"/>
      <c r="U71" s="9"/>
    </row>
    <row r="72" spans="1:21" s="11" customFormat="1">
      <c r="A72" s="11" t="s">
        <v>128</v>
      </c>
      <c r="B72" s="12" t="s">
        <v>173</v>
      </c>
      <c r="C72" s="21" t="s">
        <v>170</v>
      </c>
      <c r="D72" s="19" t="s">
        <v>30</v>
      </c>
      <c r="E72" s="26" t="s">
        <v>31</v>
      </c>
      <c r="F72" s="11">
        <v>31995.7</v>
      </c>
      <c r="J72" s="11">
        <f>21615+5500</f>
        <v>27115</v>
      </c>
      <c r="L72" s="15">
        <f t="shared" si="12"/>
        <v>4880.7</v>
      </c>
      <c r="M72" s="15">
        <f t="shared" si="13"/>
        <v>2440.35</v>
      </c>
      <c r="N72" s="15">
        <f t="shared" si="14"/>
        <v>2440.35</v>
      </c>
      <c r="O72" s="15">
        <f t="shared" si="15"/>
        <v>0</v>
      </c>
      <c r="P72" s="15">
        <f t="shared" si="16"/>
        <v>31995.699999999997</v>
      </c>
      <c r="Q72" s="15">
        <f t="shared" si="17"/>
        <v>0</v>
      </c>
      <c r="S72" s="9"/>
      <c r="T72" s="9"/>
      <c r="U72" s="9"/>
    </row>
    <row r="73" spans="1:21" s="11" customFormat="1">
      <c r="A73" s="11" t="s">
        <v>128</v>
      </c>
      <c r="B73" s="12" t="s">
        <v>174</v>
      </c>
      <c r="C73" s="21" t="s">
        <v>170</v>
      </c>
      <c r="D73" s="19" t="s">
        <v>30</v>
      </c>
      <c r="E73" s="26" t="s">
        <v>31</v>
      </c>
      <c r="F73" s="11">
        <v>31995.7</v>
      </c>
      <c r="J73" s="11">
        <f>21615+5500</f>
        <v>27115</v>
      </c>
      <c r="L73" s="15">
        <f t="shared" si="12"/>
        <v>4880.7</v>
      </c>
      <c r="M73" s="15">
        <f t="shared" si="13"/>
        <v>2440.35</v>
      </c>
      <c r="N73" s="15">
        <f t="shared" si="14"/>
        <v>2440.35</v>
      </c>
      <c r="O73" s="15">
        <f t="shared" si="15"/>
        <v>0</v>
      </c>
      <c r="P73" s="15">
        <f t="shared" si="16"/>
        <v>31995.699999999997</v>
      </c>
      <c r="Q73" s="15">
        <f t="shared" si="17"/>
        <v>0</v>
      </c>
      <c r="S73" s="9"/>
      <c r="T73" s="9"/>
      <c r="U73" s="9"/>
    </row>
    <row r="74" spans="1:21">
      <c r="A74" s="11" t="s">
        <v>128</v>
      </c>
      <c r="B74" s="19" t="s">
        <v>188</v>
      </c>
      <c r="C74" s="21" t="s">
        <v>170</v>
      </c>
      <c r="D74" s="19" t="s">
        <v>30</v>
      </c>
      <c r="E74" s="26" t="s">
        <v>31</v>
      </c>
      <c r="F74" s="11">
        <v>7386.8</v>
      </c>
      <c r="G74" s="11"/>
      <c r="H74" s="11"/>
      <c r="I74" s="11"/>
      <c r="J74" s="11">
        <f>4760+1500</f>
        <v>6260</v>
      </c>
      <c r="K74" s="11"/>
      <c r="L74" s="15">
        <f t="shared" si="12"/>
        <v>1126.8</v>
      </c>
      <c r="M74" s="15">
        <f t="shared" si="13"/>
        <v>563.4</v>
      </c>
      <c r="N74" s="15">
        <f t="shared" si="14"/>
        <v>563.4</v>
      </c>
      <c r="O74" s="15">
        <f t="shared" si="15"/>
        <v>0</v>
      </c>
      <c r="P74" s="15">
        <f t="shared" si="16"/>
        <v>7386.7999999999993</v>
      </c>
      <c r="Q74" s="15">
        <f t="shared" si="17"/>
        <v>0</v>
      </c>
      <c r="R74" s="11"/>
    </row>
    <row r="75" spans="1:21">
      <c r="A75" s="11" t="s">
        <v>128</v>
      </c>
      <c r="B75" s="19" t="s">
        <v>189</v>
      </c>
      <c r="C75" s="21" t="s">
        <v>170</v>
      </c>
      <c r="D75" s="19" t="s">
        <v>30</v>
      </c>
      <c r="E75" s="26" t="s">
        <v>31</v>
      </c>
      <c r="F75" s="11">
        <v>8378</v>
      </c>
      <c r="G75" s="11"/>
      <c r="H75" s="11"/>
      <c r="I75" s="11"/>
      <c r="J75" s="11">
        <f>1800+3800+1500</f>
        <v>7100</v>
      </c>
      <c r="K75" s="11"/>
      <c r="L75" s="15">
        <f t="shared" si="12"/>
        <v>1278</v>
      </c>
      <c r="M75" s="15">
        <f t="shared" si="13"/>
        <v>639</v>
      </c>
      <c r="N75" s="15">
        <f t="shared" si="14"/>
        <v>639</v>
      </c>
      <c r="O75" s="15">
        <f t="shared" si="15"/>
        <v>0</v>
      </c>
      <c r="P75" s="15">
        <f t="shared" si="16"/>
        <v>8378</v>
      </c>
      <c r="Q75" s="15">
        <f t="shared" si="17"/>
        <v>0</v>
      </c>
      <c r="R75" s="11"/>
    </row>
    <row r="76" spans="1:21">
      <c r="A76" s="11" t="s">
        <v>175</v>
      </c>
      <c r="B76" s="19" t="s">
        <v>262</v>
      </c>
      <c r="C76" s="21" t="s">
        <v>212</v>
      </c>
      <c r="D76" s="19" t="s">
        <v>19</v>
      </c>
      <c r="E76" s="26" t="s">
        <v>20</v>
      </c>
      <c r="F76" s="11">
        <v>75402</v>
      </c>
      <c r="G76" s="11"/>
      <c r="H76" s="11"/>
      <c r="I76" s="11"/>
      <c r="J76" s="11">
        <v>63900</v>
      </c>
      <c r="K76" s="11"/>
      <c r="L76" s="15">
        <f t="shared" ref="L76" si="18">+(H76*$H$1/100)+(I76*$I$1/100)+(J76*$J$1/100)+(K76*$K$1/100)</f>
        <v>11502</v>
      </c>
      <c r="M76" s="15">
        <f t="shared" ref="M76" si="19">+IF(VALUE(LEFT(D76,2))=33,L76/2,0)</f>
        <v>0</v>
      </c>
      <c r="N76" s="15">
        <f t="shared" ref="N76" si="20">+M76</f>
        <v>0</v>
      </c>
      <c r="O76" s="15">
        <f t="shared" ref="O76" si="21">+IF(VALUE(LEFT(D76,2))=33,0,L76)</f>
        <v>11502</v>
      </c>
      <c r="P76" s="15">
        <f t="shared" ref="P76" si="22">SUM(G76:K76)+M76+N76+O76</f>
        <v>75402</v>
      </c>
      <c r="Q76" s="15">
        <f t="shared" ref="Q76" si="23">P76-F76</f>
        <v>0</v>
      </c>
      <c r="R76" s="11"/>
    </row>
    <row r="77" spans="1:21">
      <c r="A77" s="11" t="s">
        <v>175</v>
      </c>
      <c r="B77" s="19" t="s">
        <v>261</v>
      </c>
      <c r="C77" s="21"/>
      <c r="D77" s="19">
        <v>0</v>
      </c>
      <c r="E77" s="26" t="s">
        <v>14</v>
      </c>
      <c r="F77" s="11"/>
      <c r="G77" s="11"/>
      <c r="H77" s="11"/>
      <c r="I77" s="11"/>
      <c r="J77" s="11"/>
      <c r="K77" s="11"/>
      <c r="L77" s="15"/>
      <c r="M77" s="15"/>
      <c r="N77" s="15"/>
      <c r="O77" s="15"/>
      <c r="P77" s="15"/>
      <c r="Q77" s="15"/>
      <c r="R77" s="11"/>
    </row>
    <row r="78" spans="1:21">
      <c r="A78" s="11" t="s">
        <v>175</v>
      </c>
      <c r="B78" s="19" t="s">
        <v>260</v>
      </c>
      <c r="C78" s="21"/>
      <c r="D78" s="19">
        <v>0</v>
      </c>
      <c r="E78" s="26" t="s">
        <v>14</v>
      </c>
      <c r="F78" s="11"/>
      <c r="G78" s="11"/>
      <c r="H78" s="11"/>
      <c r="I78" s="11"/>
      <c r="J78" s="11"/>
      <c r="K78" s="11"/>
      <c r="L78" s="15"/>
      <c r="M78" s="15"/>
      <c r="N78" s="15"/>
      <c r="O78" s="15"/>
      <c r="P78" s="15"/>
      <c r="Q78" s="15"/>
      <c r="R78" s="11"/>
    </row>
    <row r="79" spans="1:21">
      <c r="A79" s="11" t="s">
        <v>175</v>
      </c>
      <c r="B79" s="19" t="s">
        <v>259</v>
      </c>
      <c r="C79" s="21"/>
      <c r="D79" s="19">
        <v>0</v>
      </c>
      <c r="E79" s="26" t="s">
        <v>14</v>
      </c>
      <c r="F79" s="11"/>
      <c r="G79" s="11"/>
      <c r="H79" s="11"/>
      <c r="I79" s="11"/>
      <c r="J79" s="11"/>
      <c r="K79" s="11"/>
      <c r="L79" s="15"/>
      <c r="M79" s="15"/>
      <c r="N79" s="15"/>
      <c r="O79" s="15"/>
      <c r="P79" s="15"/>
      <c r="Q79" s="15"/>
      <c r="R79" s="11"/>
    </row>
    <row r="80" spans="1:21">
      <c r="A80" s="11" t="s">
        <v>175</v>
      </c>
      <c r="B80" s="12" t="s">
        <v>176</v>
      </c>
      <c r="C80" s="18" t="s">
        <v>212</v>
      </c>
      <c r="D80" s="21" t="s">
        <v>177</v>
      </c>
      <c r="E80" s="26" t="s">
        <v>178</v>
      </c>
      <c r="F80" s="11">
        <v>34869</v>
      </c>
      <c r="G80" s="11"/>
      <c r="H80" s="11"/>
      <c r="I80" s="11"/>
      <c r="J80" s="11">
        <v>29550</v>
      </c>
      <c r="K80" s="11"/>
      <c r="L80" s="15">
        <f t="shared" ref="L80:L102" si="24">+(H80*$H$1/100)+(I80*$I$1/100)+(J80*$J$1/100)+(K80*$K$1/100)</f>
        <v>5319</v>
      </c>
      <c r="M80" s="15">
        <f t="shared" ref="M80:M102" si="25">+IF(VALUE(LEFT(D80,2))=33,L80/2,0)</f>
        <v>2659.5</v>
      </c>
      <c r="N80" s="15">
        <f t="shared" ref="N80:N102" si="26">+M80</f>
        <v>2659.5</v>
      </c>
      <c r="O80" s="15">
        <f t="shared" ref="O80:O102" si="27">+IF(VALUE(LEFT(D80,2))=33,0,L80)</f>
        <v>0</v>
      </c>
      <c r="P80" s="15">
        <f t="shared" ref="P80:P102" si="28">SUM(G80:K80)+M80+N80+O80</f>
        <v>34869</v>
      </c>
      <c r="Q80" s="15">
        <f t="shared" ref="Q80:Q102" si="29">P80-F80</f>
        <v>0</v>
      </c>
      <c r="R80" s="11"/>
    </row>
    <row r="81" spans="1:18">
      <c r="A81" s="11" t="s">
        <v>175</v>
      </c>
      <c r="B81" s="21" t="s">
        <v>190</v>
      </c>
      <c r="C81" s="18" t="s">
        <v>212</v>
      </c>
      <c r="D81" s="21" t="s">
        <v>177</v>
      </c>
      <c r="E81" s="26" t="s">
        <v>178</v>
      </c>
      <c r="F81" s="11">
        <v>30621</v>
      </c>
      <c r="G81" s="11"/>
      <c r="H81" s="11"/>
      <c r="I81" s="11"/>
      <c r="J81" s="11">
        <v>25950</v>
      </c>
      <c r="K81" s="11"/>
      <c r="L81" s="15">
        <f t="shared" si="24"/>
        <v>4671</v>
      </c>
      <c r="M81" s="15">
        <f t="shared" si="25"/>
        <v>2335.5</v>
      </c>
      <c r="N81" s="15">
        <f t="shared" si="26"/>
        <v>2335.5</v>
      </c>
      <c r="O81" s="15">
        <f t="shared" si="27"/>
        <v>0</v>
      </c>
      <c r="P81" s="15">
        <f t="shared" si="28"/>
        <v>30621</v>
      </c>
      <c r="Q81" s="15">
        <f t="shared" si="29"/>
        <v>0</v>
      </c>
      <c r="R81" s="11"/>
    </row>
    <row r="82" spans="1:18">
      <c r="A82" s="11" t="s">
        <v>175</v>
      </c>
      <c r="B82" s="12" t="s">
        <v>225</v>
      </c>
      <c r="C82" s="18"/>
      <c r="D82" s="35">
        <v>0</v>
      </c>
      <c r="E82" s="24" t="s">
        <v>14</v>
      </c>
      <c r="F82" s="11"/>
      <c r="G82" s="11"/>
      <c r="H82" s="11"/>
      <c r="I82" s="11"/>
      <c r="J82" s="11"/>
      <c r="K82" s="11"/>
      <c r="L82" s="15">
        <f t="shared" si="24"/>
        <v>0</v>
      </c>
      <c r="M82" s="15">
        <f t="shared" si="25"/>
        <v>0</v>
      </c>
      <c r="N82" s="15">
        <f t="shared" si="26"/>
        <v>0</v>
      </c>
      <c r="O82" s="15">
        <f t="shared" si="27"/>
        <v>0</v>
      </c>
      <c r="P82" s="15">
        <f t="shared" si="28"/>
        <v>0</v>
      </c>
      <c r="Q82" s="15">
        <f t="shared" si="29"/>
        <v>0</v>
      </c>
      <c r="R82" s="11"/>
    </row>
    <row r="83" spans="1:18">
      <c r="A83" s="11" t="s">
        <v>175</v>
      </c>
      <c r="B83" s="12" t="s">
        <v>226</v>
      </c>
      <c r="C83" s="18"/>
      <c r="D83" s="35">
        <v>0</v>
      </c>
      <c r="E83" s="24" t="s">
        <v>14</v>
      </c>
      <c r="F83" s="11"/>
      <c r="G83" s="11"/>
      <c r="H83" s="11"/>
      <c r="I83" s="11"/>
      <c r="J83" s="11"/>
      <c r="K83" s="11"/>
      <c r="L83" s="15">
        <f t="shared" si="24"/>
        <v>0</v>
      </c>
      <c r="M83" s="15">
        <f t="shared" si="25"/>
        <v>0</v>
      </c>
      <c r="N83" s="15">
        <f t="shared" si="26"/>
        <v>0</v>
      </c>
      <c r="O83" s="15">
        <f t="shared" si="27"/>
        <v>0</v>
      </c>
      <c r="P83" s="15">
        <f t="shared" si="28"/>
        <v>0</v>
      </c>
      <c r="Q83" s="15">
        <f t="shared" si="29"/>
        <v>0</v>
      </c>
      <c r="R83" s="11"/>
    </row>
    <row r="84" spans="1:18">
      <c r="A84" s="11" t="s">
        <v>175</v>
      </c>
      <c r="B84" s="12" t="s">
        <v>227</v>
      </c>
      <c r="C84" s="18"/>
      <c r="D84" s="35">
        <v>0</v>
      </c>
      <c r="E84" s="24" t="s">
        <v>14</v>
      </c>
      <c r="F84" s="11"/>
      <c r="G84" s="11"/>
      <c r="H84" s="11"/>
      <c r="I84" s="11"/>
      <c r="J84" s="11"/>
      <c r="K84" s="11"/>
      <c r="L84" s="15">
        <f t="shared" si="24"/>
        <v>0</v>
      </c>
      <c r="M84" s="15">
        <f t="shared" si="25"/>
        <v>0</v>
      </c>
      <c r="N84" s="15">
        <f t="shared" si="26"/>
        <v>0</v>
      </c>
      <c r="O84" s="15">
        <f t="shared" si="27"/>
        <v>0</v>
      </c>
      <c r="P84" s="15">
        <f t="shared" si="28"/>
        <v>0</v>
      </c>
      <c r="Q84" s="15">
        <f t="shared" si="29"/>
        <v>0</v>
      </c>
      <c r="R84" s="11"/>
    </row>
    <row r="85" spans="1:18">
      <c r="A85" s="11" t="s">
        <v>175</v>
      </c>
      <c r="B85" s="19" t="s">
        <v>191</v>
      </c>
      <c r="C85" s="18" t="s">
        <v>213</v>
      </c>
      <c r="D85" s="19" t="s">
        <v>179</v>
      </c>
      <c r="E85" s="26" t="s">
        <v>180</v>
      </c>
      <c r="F85" s="11">
        <v>128195.2</v>
      </c>
      <c r="G85" s="11"/>
      <c r="H85" s="11"/>
      <c r="I85" s="11"/>
      <c r="J85" s="11">
        <v>108640</v>
      </c>
      <c r="K85" s="11"/>
      <c r="L85" s="15">
        <f t="shared" si="24"/>
        <v>19555.2</v>
      </c>
      <c r="M85" s="15">
        <f t="shared" si="25"/>
        <v>9777.6</v>
      </c>
      <c r="N85" s="15">
        <f t="shared" si="26"/>
        <v>9777.6</v>
      </c>
      <c r="O85" s="15">
        <f t="shared" si="27"/>
        <v>0</v>
      </c>
      <c r="P85" s="15">
        <f t="shared" si="28"/>
        <v>128195.20000000001</v>
      </c>
      <c r="Q85" s="15">
        <f t="shared" si="29"/>
        <v>0</v>
      </c>
      <c r="R85" s="11"/>
    </row>
    <row r="86" spans="1:18">
      <c r="A86" s="11" t="s">
        <v>175</v>
      </c>
      <c r="B86" s="19" t="s">
        <v>192</v>
      </c>
      <c r="C86" s="18" t="s">
        <v>214</v>
      </c>
      <c r="D86" s="19" t="s">
        <v>46</v>
      </c>
      <c r="E86" s="26" t="s">
        <v>23</v>
      </c>
      <c r="F86" s="11">
        <v>47200</v>
      </c>
      <c r="G86" s="11"/>
      <c r="H86" s="11"/>
      <c r="I86" s="11"/>
      <c r="J86" s="11">
        <v>40000</v>
      </c>
      <c r="K86" s="11"/>
      <c r="L86" s="15">
        <f t="shared" si="24"/>
        <v>7200</v>
      </c>
      <c r="M86" s="15">
        <f t="shared" si="25"/>
        <v>0</v>
      </c>
      <c r="N86" s="15">
        <f t="shared" si="26"/>
        <v>0</v>
      </c>
      <c r="O86" s="15">
        <f t="shared" si="27"/>
        <v>7200</v>
      </c>
      <c r="P86" s="15">
        <f t="shared" si="28"/>
        <v>47200</v>
      </c>
      <c r="Q86" s="15">
        <f t="shared" si="29"/>
        <v>0</v>
      </c>
      <c r="R86" s="11"/>
    </row>
    <row r="87" spans="1:18">
      <c r="A87" s="11" t="s">
        <v>175</v>
      </c>
      <c r="B87" s="19" t="s">
        <v>193</v>
      </c>
      <c r="C87" s="18" t="s">
        <v>214</v>
      </c>
      <c r="D87" s="19" t="s">
        <v>46</v>
      </c>
      <c r="E87" s="26" t="s">
        <v>23</v>
      </c>
      <c r="F87" s="11">
        <v>216825</v>
      </c>
      <c r="G87" s="11"/>
      <c r="H87" s="11"/>
      <c r="I87" s="11"/>
      <c r="J87" s="11">
        <v>183750</v>
      </c>
      <c r="K87" s="11"/>
      <c r="L87" s="15">
        <f t="shared" si="24"/>
        <v>33075</v>
      </c>
      <c r="M87" s="15">
        <f t="shared" si="25"/>
        <v>0</v>
      </c>
      <c r="N87" s="15">
        <f t="shared" si="26"/>
        <v>0</v>
      </c>
      <c r="O87" s="15">
        <f t="shared" si="27"/>
        <v>33075</v>
      </c>
      <c r="P87" s="15">
        <f t="shared" si="28"/>
        <v>216825</v>
      </c>
      <c r="Q87" s="15">
        <f t="shared" si="29"/>
        <v>0</v>
      </c>
      <c r="R87" s="11"/>
    </row>
    <row r="88" spans="1:18">
      <c r="A88" s="11" t="s">
        <v>175</v>
      </c>
      <c r="B88" s="19" t="s">
        <v>194</v>
      </c>
      <c r="C88" s="18" t="s">
        <v>215</v>
      </c>
      <c r="D88" s="19" t="s">
        <v>30</v>
      </c>
      <c r="E88" s="26" t="s">
        <v>31</v>
      </c>
      <c r="F88" s="11">
        <v>31506</v>
      </c>
      <c r="G88" s="11"/>
      <c r="H88" s="11"/>
      <c r="I88" s="11"/>
      <c r="J88" s="11">
        <v>26700</v>
      </c>
      <c r="K88" s="11"/>
      <c r="L88" s="15">
        <f t="shared" si="24"/>
        <v>4806</v>
      </c>
      <c r="M88" s="15">
        <f t="shared" si="25"/>
        <v>2403</v>
      </c>
      <c r="N88" s="15">
        <f t="shared" si="26"/>
        <v>2403</v>
      </c>
      <c r="O88" s="15">
        <f t="shared" si="27"/>
        <v>0</v>
      </c>
      <c r="P88" s="15">
        <f t="shared" si="28"/>
        <v>31506</v>
      </c>
      <c r="Q88" s="15">
        <f t="shared" si="29"/>
        <v>0</v>
      </c>
      <c r="R88" s="11"/>
    </row>
    <row r="89" spans="1:18">
      <c r="A89" s="11" t="s">
        <v>175</v>
      </c>
      <c r="B89" s="35" t="s">
        <v>228</v>
      </c>
      <c r="C89" s="18"/>
      <c r="D89" s="35">
        <v>0</v>
      </c>
      <c r="E89" s="24" t="s">
        <v>14</v>
      </c>
      <c r="F89" s="11"/>
      <c r="G89" s="11"/>
      <c r="H89" s="11"/>
      <c r="I89" s="11"/>
      <c r="J89" s="11"/>
      <c r="K89" s="11"/>
      <c r="L89" s="15">
        <f t="shared" si="24"/>
        <v>0</v>
      </c>
      <c r="M89" s="15">
        <f t="shared" si="25"/>
        <v>0</v>
      </c>
      <c r="N89" s="15">
        <f t="shared" si="26"/>
        <v>0</v>
      </c>
      <c r="O89" s="15">
        <f t="shared" si="27"/>
        <v>0</v>
      </c>
      <c r="P89" s="15">
        <f t="shared" si="28"/>
        <v>0</v>
      </c>
      <c r="Q89" s="15">
        <f t="shared" si="29"/>
        <v>0</v>
      </c>
      <c r="R89" s="11"/>
    </row>
    <row r="90" spans="1:18">
      <c r="A90" s="11" t="s">
        <v>175</v>
      </c>
      <c r="B90" s="35" t="s">
        <v>229</v>
      </c>
      <c r="C90" s="18"/>
      <c r="D90" s="35">
        <v>0</v>
      </c>
      <c r="E90" s="24" t="s">
        <v>14</v>
      </c>
      <c r="F90" s="11"/>
      <c r="G90" s="11"/>
      <c r="H90" s="11"/>
      <c r="I90" s="11"/>
      <c r="J90" s="11"/>
      <c r="K90" s="11"/>
      <c r="L90" s="15">
        <f t="shared" si="24"/>
        <v>0</v>
      </c>
      <c r="M90" s="15">
        <f t="shared" si="25"/>
        <v>0</v>
      </c>
      <c r="N90" s="15">
        <f t="shared" si="26"/>
        <v>0</v>
      </c>
      <c r="O90" s="15">
        <f t="shared" si="27"/>
        <v>0</v>
      </c>
      <c r="P90" s="15">
        <f t="shared" si="28"/>
        <v>0</v>
      </c>
      <c r="Q90" s="15">
        <f t="shared" si="29"/>
        <v>0</v>
      </c>
      <c r="R90" s="11"/>
    </row>
    <row r="91" spans="1:18">
      <c r="A91" s="11" t="s">
        <v>175</v>
      </c>
      <c r="B91" s="19" t="s">
        <v>195</v>
      </c>
      <c r="C91" s="18" t="s">
        <v>216</v>
      </c>
      <c r="D91" s="12">
        <v>33</v>
      </c>
      <c r="E91" s="26" t="s">
        <v>181</v>
      </c>
      <c r="F91" s="11">
        <v>28792</v>
      </c>
      <c r="G91" s="11"/>
      <c r="H91" s="11"/>
      <c r="I91" s="11"/>
      <c r="J91" s="11">
        <f>15000+9400</f>
        <v>24400</v>
      </c>
      <c r="K91" s="11"/>
      <c r="L91" s="15">
        <f t="shared" si="24"/>
        <v>4392</v>
      </c>
      <c r="M91" s="15">
        <f t="shared" si="25"/>
        <v>2196</v>
      </c>
      <c r="N91" s="15">
        <f t="shared" si="26"/>
        <v>2196</v>
      </c>
      <c r="O91" s="15">
        <f t="shared" si="27"/>
        <v>0</v>
      </c>
      <c r="P91" s="15">
        <f t="shared" si="28"/>
        <v>28792</v>
      </c>
      <c r="Q91" s="15">
        <f t="shared" si="29"/>
        <v>0</v>
      </c>
      <c r="R91" s="11"/>
    </row>
    <row r="92" spans="1:18">
      <c r="A92" s="11" t="s">
        <v>175</v>
      </c>
      <c r="B92" s="19" t="s">
        <v>196</v>
      </c>
      <c r="C92" s="18" t="s">
        <v>216</v>
      </c>
      <c r="D92" s="12">
        <v>33</v>
      </c>
      <c r="E92" s="26" t="s">
        <v>182</v>
      </c>
      <c r="F92" s="11">
        <v>28792</v>
      </c>
      <c r="G92" s="11"/>
      <c r="H92" s="11"/>
      <c r="I92" s="11"/>
      <c r="J92" s="11">
        <f>15000+9400</f>
        <v>24400</v>
      </c>
      <c r="K92" s="11"/>
      <c r="L92" s="15">
        <f t="shared" si="24"/>
        <v>4392</v>
      </c>
      <c r="M92" s="15">
        <f t="shared" si="25"/>
        <v>2196</v>
      </c>
      <c r="N92" s="15">
        <f t="shared" si="26"/>
        <v>2196</v>
      </c>
      <c r="O92" s="15">
        <f t="shared" si="27"/>
        <v>0</v>
      </c>
      <c r="P92" s="15">
        <f t="shared" si="28"/>
        <v>28792</v>
      </c>
      <c r="Q92" s="15">
        <f t="shared" si="29"/>
        <v>0</v>
      </c>
      <c r="R92" s="11"/>
    </row>
    <row r="93" spans="1:18">
      <c r="A93" s="11" t="s">
        <v>175</v>
      </c>
      <c r="B93" s="19" t="s">
        <v>197</v>
      </c>
      <c r="C93" s="18" t="s">
        <v>217</v>
      </c>
      <c r="D93" s="12">
        <v>33</v>
      </c>
      <c r="E93" s="26" t="s">
        <v>182</v>
      </c>
      <c r="F93" s="11">
        <v>106200</v>
      </c>
      <c r="G93" s="11"/>
      <c r="H93" s="11"/>
      <c r="I93" s="11"/>
      <c r="J93" s="11">
        <v>90000</v>
      </c>
      <c r="K93" s="11"/>
      <c r="L93" s="15">
        <f t="shared" si="24"/>
        <v>16200</v>
      </c>
      <c r="M93" s="15">
        <f t="shared" si="25"/>
        <v>8100</v>
      </c>
      <c r="N93" s="15">
        <f t="shared" si="26"/>
        <v>8100</v>
      </c>
      <c r="O93" s="15">
        <f t="shared" si="27"/>
        <v>0</v>
      </c>
      <c r="P93" s="15">
        <f t="shared" si="28"/>
        <v>106200</v>
      </c>
      <c r="Q93" s="15">
        <f t="shared" si="29"/>
        <v>0</v>
      </c>
      <c r="R93" s="11"/>
    </row>
    <row r="94" spans="1:18">
      <c r="A94" s="11" t="s">
        <v>175</v>
      </c>
      <c r="B94" s="19" t="s">
        <v>198</v>
      </c>
      <c r="C94" s="18" t="s">
        <v>217</v>
      </c>
      <c r="D94" s="12">
        <v>33</v>
      </c>
      <c r="E94" s="26" t="s">
        <v>181</v>
      </c>
      <c r="F94" s="11">
        <v>106200</v>
      </c>
      <c r="G94" s="11"/>
      <c r="H94" s="11"/>
      <c r="I94" s="11"/>
      <c r="J94" s="11">
        <v>90000</v>
      </c>
      <c r="K94" s="11"/>
      <c r="L94" s="15">
        <f t="shared" si="24"/>
        <v>16200</v>
      </c>
      <c r="M94" s="15">
        <f t="shared" si="25"/>
        <v>8100</v>
      </c>
      <c r="N94" s="15">
        <f t="shared" si="26"/>
        <v>8100</v>
      </c>
      <c r="O94" s="15">
        <f t="shared" si="27"/>
        <v>0</v>
      </c>
      <c r="P94" s="15">
        <f t="shared" si="28"/>
        <v>106200</v>
      </c>
      <c r="Q94" s="15">
        <f t="shared" si="29"/>
        <v>0</v>
      </c>
      <c r="R94" s="11"/>
    </row>
    <row r="95" spans="1:18">
      <c r="A95" s="11" t="s">
        <v>175</v>
      </c>
      <c r="B95" s="12" t="s">
        <v>199</v>
      </c>
      <c r="C95" s="18" t="s">
        <v>219</v>
      </c>
      <c r="D95" s="12" t="s">
        <v>19</v>
      </c>
      <c r="E95" s="24" t="s">
        <v>20</v>
      </c>
      <c r="F95" s="11">
        <v>163689.60000000001</v>
      </c>
      <c r="G95" s="11"/>
      <c r="H95" s="11"/>
      <c r="I95" s="11"/>
      <c r="J95" s="11">
        <v>138720</v>
      </c>
      <c r="K95" s="11"/>
      <c r="L95" s="15">
        <f t="shared" si="24"/>
        <v>24969.599999999999</v>
      </c>
      <c r="M95" s="15">
        <f t="shared" si="25"/>
        <v>0</v>
      </c>
      <c r="N95" s="15">
        <f t="shared" si="26"/>
        <v>0</v>
      </c>
      <c r="O95" s="15">
        <f t="shared" si="27"/>
        <v>24969.599999999999</v>
      </c>
      <c r="P95" s="15">
        <f t="shared" si="28"/>
        <v>163689.60000000001</v>
      </c>
      <c r="Q95" s="15">
        <f t="shared" si="29"/>
        <v>0</v>
      </c>
      <c r="R95" s="11"/>
    </row>
    <row r="96" spans="1:18">
      <c r="A96" s="11" t="s">
        <v>55</v>
      </c>
      <c r="B96" s="35" t="s">
        <v>263</v>
      </c>
      <c r="C96" s="18" t="s">
        <v>218</v>
      </c>
      <c r="D96" s="35" t="s">
        <v>16</v>
      </c>
      <c r="E96" s="34" t="s">
        <v>17</v>
      </c>
      <c r="F96" s="11">
        <v>70044.800000000003</v>
      </c>
      <c r="G96" s="11"/>
      <c r="H96" s="11"/>
      <c r="I96" s="11">
        <v>62540</v>
      </c>
      <c r="J96" s="11"/>
      <c r="K96" s="11"/>
      <c r="L96" s="15">
        <f t="shared" ref="L96" si="30">+(H96*$H$1/100)+(I96*$I$1/100)+(J96*$J$1/100)+(K96*$K$1/100)</f>
        <v>7504.8</v>
      </c>
      <c r="M96" s="15">
        <f t="shared" ref="M96" si="31">+IF(VALUE(LEFT(D96,2))=33,L96/2,0)</f>
        <v>3752.4</v>
      </c>
      <c r="N96" s="15">
        <f t="shared" ref="N96" si="32">+M96</f>
        <v>3752.4</v>
      </c>
      <c r="O96" s="15">
        <f t="shared" ref="O96" si="33">+IF(VALUE(LEFT(D96,2))=33,0,L96)</f>
        <v>0</v>
      </c>
      <c r="P96" s="15">
        <f t="shared" ref="P96" si="34">SUM(G96:K96)+M96+N96+O96</f>
        <v>70044.799999999988</v>
      </c>
      <c r="Q96" s="15">
        <f t="shared" ref="Q96" si="35">P96-F96</f>
        <v>0</v>
      </c>
      <c r="R96" s="11"/>
    </row>
    <row r="97" spans="1:18">
      <c r="A97" s="11" t="s">
        <v>55</v>
      </c>
      <c r="B97" s="35" t="s">
        <v>200</v>
      </c>
      <c r="C97" s="18" t="s">
        <v>220</v>
      </c>
      <c r="D97" s="36" t="s">
        <v>22</v>
      </c>
      <c r="E97" s="34" t="s">
        <v>23</v>
      </c>
      <c r="F97" s="11">
        <v>17052</v>
      </c>
      <c r="G97" s="11"/>
      <c r="H97" s="11"/>
      <c r="I97" s="11">
        <v>10695</v>
      </c>
      <c r="J97" s="11">
        <v>4300</v>
      </c>
      <c r="K97" s="11"/>
      <c r="L97" s="15">
        <f t="shared" si="24"/>
        <v>2057.4</v>
      </c>
      <c r="M97" s="15">
        <f t="shared" si="25"/>
        <v>0</v>
      </c>
      <c r="N97" s="15">
        <f t="shared" si="26"/>
        <v>0</v>
      </c>
      <c r="O97" s="15">
        <f t="shared" si="27"/>
        <v>2057.4</v>
      </c>
      <c r="P97" s="15">
        <f t="shared" si="28"/>
        <v>17052.400000000001</v>
      </c>
      <c r="Q97" s="15">
        <f t="shared" si="29"/>
        <v>0.40000000000145519</v>
      </c>
      <c r="R97" s="11"/>
    </row>
    <row r="98" spans="1:18">
      <c r="A98" s="11" t="s">
        <v>237</v>
      </c>
      <c r="B98" s="12" t="s">
        <v>201</v>
      </c>
      <c r="C98" s="18" t="s">
        <v>221</v>
      </c>
      <c r="D98" s="12" t="s">
        <v>22</v>
      </c>
      <c r="E98" s="34" t="s">
        <v>23</v>
      </c>
      <c r="F98" s="11">
        <v>25657.5</v>
      </c>
      <c r="G98" s="11"/>
      <c r="H98" s="11"/>
      <c r="I98" s="11">
        <v>16275</v>
      </c>
      <c r="J98" s="11">
        <v>4500</v>
      </c>
      <c r="K98" s="11"/>
      <c r="L98" s="15">
        <f t="shared" si="24"/>
        <v>2763</v>
      </c>
      <c r="M98" s="15">
        <f t="shared" si="25"/>
        <v>0</v>
      </c>
      <c r="N98" s="15">
        <f t="shared" si="26"/>
        <v>0</v>
      </c>
      <c r="O98" s="15">
        <f t="shared" si="27"/>
        <v>2763</v>
      </c>
      <c r="P98" s="15">
        <f t="shared" si="28"/>
        <v>23538</v>
      </c>
      <c r="Q98" s="15">
        <f t="shared" si="29"/>
        <v>-2119.5</v>
      </c>
      <c r="R98" s="11"/>
    </row>
    <row r="99" spans="1:18">
      <c r="A99" s="11" t="s">
        <v>237</v>
      </c>
      <c r="B99" s="12" t="s">
        <v>202</v>
      </c>
      <c r="C99" s="18" t="s">
        <v>221</v>
      </c>
      <c r="D99" s="12" t="s">
        <v>86</v>
      </c>
      <c r="E99" s="27" t="s">
        <v>23</v>
      </c>
      <c r="F99" s="11">
        <v>27720</v>
      </c>
      <c r="G99" s="11"/>
      <c r="H99" s="11"/>
      <c r="I99" s="11">
        <f>23250+1500</f>
        <v>24750</v>
      </c>
      <c r="J99" s="11"/>
      <c r="K99" s="11"/>
      <c r="L99" s="15">
        <f t="shared" si="24"/>
        <v>2970</v>
      </c>
      <c r="M99" s="15">
        <f t="shared" si="25"/>
        <v>1485</v>
      </c>
      <c r="N99" s="15">
        <f t="shared" si="26"/>
        <v>1485</v>
      </c>
      <c r="O99" s="15">
        <f t="shared" si="27"/>
        <v>0</v>
      </c>
      <c r="P99" s="15">
        <f t="shared" si="28"/>
        <v>27720</v>
      </c>
      <c r="Q99" s="15">
        <f t="shared" si="29"/>
        <v>0</v>
      </c>
      <c r="R99" s="11"/>
    </row>
    <row r="100" spans="1:18">
      <c r="A100" s="11" t="s">
        <v>237</v>
      </c>
      <c r="B100" s="12" t="s">
        <v>203</v>
      </c>
      <c r="C100" s="18" t="s">
        <v>221</v>
      </c>
      <c r="D100" s="12" t="s">
        <v>183</v>
      </c>
      <c r="E100" s="27" t="s">
        <v>23</v>
      </c>
      <c r="F100" s="11">
        <v>38632</v>
      </c>
      <c r="G100" s="11"/>
      <c r="H100" s="11"/>
      <c r="I100" s="11">
        <v>24800</v>
      </c>
      <c r="J100" s="11">
        <v>9200</v>
      </c>
      <c r="K100" s="11"/>
      <c r="L100" s="15">
        <f t="shared" si="24"/>
        <v>4632</v>
      </c>
      <c r="M100" s="15">
        <f t="shared" si="25"/>
        <v>0</v>
      </c>
      <c r="N100" s="15">
        <f t="shared" si="26"/>
        <v>0</v>
      </c>
      <c r="O100" s="15">
        <f t="shared" si="27"/>
        <v>4632</v>
      </c>
      <c r="P100" s="15">
        <f t="shared" si="28"/>
        <v>38632</v>
      </c>
      <c r="Q100" s="15">
        <f t="shared" si="29"/>
        <v>0</v>
      </c>
      <c r="R100" s="11"/>
    </row>
    <row r="101" spans="1:18">
      <c r="A101" s="11" t="s">
        <v>237</v>
      </c>
      <c r="B101" s="12" t="s">
        <v>204</v>
      </c>
      <c r="C101" s="18" t="s">
        <v>221</v>
      </c>
      <c r="D101" s="12" t="s">
        <v>184</v>
      </c>
      <c r="E101" s="27" t="s">
        <v>23</v>
      </c>
      <c r="F101" s="11">
        <v>37250</v>
      </c>
      <c r="G101" s="11"/>
      <c r="H101" s="11"/>
      <c r="I101" s="11">
        <v>23250</v>
      </c>
      <c r="J101" s="11">
        <v>9500</v>
      </c>
      <c r="K101" s="11"/>
      <c r="L101" s="15">
        <f t="shared" si="24"/>
        <v>4500</v>
      </c>
      <c r="M101" s="15">
        <f t="shared" si="25"/>
        <v>0</v>
      </c>
      <c r="N101" s="15">
        <f t="shared" si="26"/>
        <v>0</v>
      </c>
      <c r="O101" s="15">
        <f t="shared" si="27"/>
        <v>4500</v>
      </c>
      <c r="P101" s="15">
        <f t="shared" si="28"/>
        <v>37250</v>
      </c>
      <c r="Q101" s="15">
        <f t="shared" si="29"/>
        <v>0</v>
      </c>
      <c r="R101" s="11"/>
    </row>
    <row r="102" spans="1:18">
      <c r="A102" s="11" t="s">
        <v>237</v>
      </c>
      <c r="B102" s="12" t="s">
        <v>205</v>
      </c>
      <c r="C102" s="18" t="s">
        <v>221</v>
      </c>
      <c r="D102" s="12" t="s">
        <v>185</v>
      </c>
      <c r="E102" s="27" t="s">
        <v>23</v>
      </c>
      <c r="F102" s="11">
        <v>13164</v>
      </c>
      <c r="G102" s="11"/>
      <c r="H102" s="11"/>
      <c r="I102" s="11">
        <v>7750</v>
      </c>
      <c r="J102" s="11">
        <v>3800</v>
      </c>
      <c r="K102" s="11"/>
      <c r="L102" s="15">
        <f t="shared" si="24"/>
        <v>1614</v>
      </c>
      <c r="M102" s="15">
        <f t="shared" si="25"/>
        <v>0</v>
      </c>
      <c r="N102" s="15">
        <f t="shared" si="26"/>
        <v>0</v>
      </c>
      <c r="O102" s="15">
        <f t="shared" si="27"/>
        <v>1614</v>
      </c>
      <c r="P102" s="15">
        <f t="shared" si="28"/>
        <v>13164</v>
      </c>
      <c r="Q102" s="15">
        <f t="shared" si="29"/>
        <v>0</v>
      </c>
      <c r="R102" s="11"/>
    </row>
    <row r="103" spans="1:18">
      <c r="A103" s="11" t="s">
        <v>237</v>
      </c>
      <c r="B103" s="12" t="s">
        <v>206</v>
      </c>
      <c r="C103" s="18" t="s">
        <v>221</v>
      </c>
      <c r="D103" s="12" t="s">
        <v>86</v>
      </c>
      <c r="E103" s="27" t="s">
        <v>23</v>
      </c>
      <c r="F103" s="11">
        <v>5236</v>
      </c>
      <c r="G103" s="11"/>
      <c r="H103" s="11"/>
      <c r="I103" s="11">
        <f>3875+800</f>
        <v>4675</v>
      </c>
      <c r="J103" s="11"/>
      <c r="K103" s="11"/>
      <c r="L103" s="15">
        <f t="shared" ref="L103:L107" si="36">+(H103*$H$1/100)+(I103*$I$1/100)+(J103*$J$1/100)+(K103*$K$1/100)</f>
        <v>561</v>
      </c>
      <c r="M103" s="15">
        <f t="shared" ref="M103:M107" si="37">+IF(VALUE(LEFT(D103,2))=33,L103/2,0)</f>
        <v>280.5</v>
      </c>
      <c r="N103" s="15">
        <f t="shared" ref="N103:N107" si="38">+M103</f>
        <v>280.5</v>
      </c>
      <c r="O103" s="15">
        <f t="shared" ref="O103:O107" si="39">+IF(VALUE(LEFT(D103,2))=33,0,L103)</f>
        <v>0</v>
      </c>
      <c r="P103" s="15">
        <f t="shared" ref="P103:P107" si="40">SUM(G103:K103)+M103+N103+O103</f>
        <v>5236</v>
      </c>
      <c r="Q103" s="15">
        <f t="shared" ref="Q103:Q107" si="41">P103-F103</f>
        <v>0</v>
      </c>
      <c r="R103" s="11"/>
    </row>
    <row r="104" spans="1:18">
      <c r="A104" s="11" t="s">
        <v>237</v>
      </c>
      <c r="B104" s="12" t="s">
        <v>207</v>
      </c>
      <c r="C104" s="18" t="s">
        <v>221</v>
      </c>
      <c r="D104" s="12" t="s">
        <v>186</v>
      </c>
      <c r="E104" s="27" t="s">
        <v>23</v>
      </c>
      <c r="F104" s="11">
        <v>7391</v>
      </c>
      <c r="G104" s="11"/>
      <c r="H104" s="11"/>
      <c r="I104" s="11">
        <v>4650</v>
      </c>
      <c r="J104" s="11">
        <v>1850</v>
      </c>
      <c r="K104" s="11"/>
      <c r="L104" s="15">
        <f t="shared" si="36"/>
        <v>891</v>
      </c>
      <c r="M104" s="15">
        <f t="shared" si="37"/>
        <v>0</v>
      </c>
      <c r="N104" s="15">
        <f t="shared" si="38"/>
        <v>0</v>
      </c>
      <c r="O104" s="15">
        <f t="shared" si="39"/>
        <v>891</v>
      </c>
      <c r="P104" s="15">
        <f t="shared" si="40"/>
        <v>7391</v>
      </c>
      <c r="Q104" s="15">
        <f t="shared" si="41"/>
        <v>0</v>
      </c>
      <c r="R104" s="11"/>
    </row>
    <row r="105" spans="1:18">
      <c r="A105" s="11" t="s">
        <v>237</v>
      </c>
      <c r="B105" s="12" t="s">
        <v>208</v>
      </c>
      <c r="C105" s="18" t="s">
        <v>221</v>
      </c>
      <c r="D105" s="12" t="s">
        <v>187</v>
      </c>
      <c r="E105" s="27" t="s">
        <v>23</v>
      </c>
      <c r="F105" s="11">
        <v>28190</v>
      </c>
      <c r="G105" s="11"/>
      <c r="H105" s="11"/>
      <c r="I105" s="11">
        <v>19375</v>
      </c>
      <c r="J105" s="11">
        <v>5500</v>
      </c>
      <c r="K105" s="11"/>
      <c r="L105" s="15">
        <f t="shared" si="36"/>
        <v>3315</v>
      </c>
      <c r="M105" s="15">
        <f t="shared" si="37"/>
        <v>0</v>
      </c>
      <c r="N105" s="15">
        <f t="shared" si="38"/>
        <v>0</v>
      </c>
      <c r="O105" s="15">
        <f t="shared" si="39"/>
        <v>3315</v>
      </c>
      <c r="P105" s="15">
        <f t="shared" si="40"/>
        <v>28190</v>
      </c>
      <c r="Q105" s="15">
        <f t="shared" si="41"/>
        <v>0</v>
      </c>
      <c r="R105" s="11"/>
    </row>
    <row r="106" spans="1:18">
      <c r="A106" s="11" t="s">
        <v>237</v>
      </c>
      <c r="B106" s="12" t="s">
        <v>209</v>
      </c>
      <c r="C106" s="18" t="s">
        <v>221</v>
      </c>
      <c r="D106" s="12" t="s">
        <v>183</v>
      </c>
      <c r="E106" s="27" t="s">
        <v>23</v>
      </c>
      <c r="F106" s="11">
        <v>32084</v>
      </c>
      <c r="G106" s="11"/>
      <c r="H106" s="11"/>
      <c r="I106" s="11">
        <v>19375</v>
      </c>
      <c r="J106" s="11">
        <v>8800</v>
      </c>
      <c r="K106" s="11"/>
      <c r="L106" s="15">
        <f t="shared" si="36"/>
        <v>3909</v>
      </c>
      <c r="M106" s="15">
        <f t="shared" si="37"/>
        <v>0</v>
      </c>
      <c r="N106" s="15">
        <f t="shared" si="38"/>
        <v>0</v>
      </c>
      <c r="O106" s="15">
        <f t="shared" si="39"/>
        <v>3909</v>
      </c>
      <c r="P106" s="15">
        <f t="shared" si="40"/>
        <v>32084</v>
      </c>
      <c r="Q106" s="15">
        <f t="shared" si="41"/>
        <v>0</v>
      </c>
      <c r="R106" s="11"/>
    </row>
    <row r="107" spans="1:18">
      <c r="A107" s="11" t="s">
        <v>237</v>
      </c>
      <c r="B107" s="12" t="s">
        <v>210</v>
      </c>
      <c r="C107" s="18" t="s">
        <v>221</v>
      </c>
      <c r="D107" s="12" t="s">
        <v>184</v>
      </c>
      <c r="E107" s="27" t="s">
        <v>23</v>
      </c>
      <c r="F107" s="11">
        <v>3506</v>
      </c>
      <c r="G107" s="11"/>
      <c r="H107" s="11"/>
      <c r="I107" s="11">
        <v>1550</v>
      </c>
      <c r="J107" s="11">
        <v>1500</v>
      </c>
      <c r="K107" s="11"/>
      <c r="L107" s="15">
        <f t="shared" si="36"/>
        <v>456</v>
      </c>
      <c r="M107" s="15">
        <f t="shared" si="37"/>
        <v>0</v>
      </c>
      <c r="N107" s="15">
        <f t="shared" si="38"/>
        <v>0</v>
      </c>
      <c r="O107" s="15">
        <f t="shared" si="39"/>
        <v>456</v>
      </c>
      <c r="P107" s="15">
        <f t="shared" si="40"/>
        <v>3506</v>
      </c>
      <c r="Q107" s="15">
        <f t="shared" si="41"/>
        <v>0</v>
      </c>
      <c r="R107" s="11"/>
    </row>
    <row r="108" spans="1:18">
      <c r="A108" s="11" t="s">
        <v>73</v>
      </c>
      <c r="B108" s="12" t="s">
        <v>275</v>
      </c>
      <c r="C108" s="12" t="s">
        <v>297</v>
      </c>
      <c r="D108" s="12">
        <v>33</v>
      </c>
      <c r="E108" s="27" t="s">
        <v>264</v>
      </c>
      <c r="F108" s="11">
        <v>54162</v>
      </c>
      <c r="G108" s="11"/>
      <c r="H108" s="11"/>
      <c r="I108" s="11"/>
      <c r="J108" s="11">
        <v>45900</v>
      </c>
      <c r="K108" s="11"/>
      <c r="L108" s="15">
        <f t="shared" ref="L108:L125" si="42">+(H108*$H$1/100)+(I108*$I$1/100)+(J108*$J$1/100)+(K108*$K$1/100)</f>
        <v>8262</v>
      </c>
      <c r="M108" s="15">
        <f t="shared" ref="M108:M125" si="43">+IF(VALUE(LEFT(D108,2))=33,L108/2,0)</f>
        <v>4131</v>
      </c>
      <c r="N108" s="15">
        <f t="shared" ref="N108:N125" si="44">+M108</f>
        <v>4131</v>
      </c>
      <c r="O108" s="15">
        <f t="shared" ref="O108:O125" si="45">+IF(VALUE(LEFT(D108,2))=33,0,L108)</f>
        <v>0</v>
      </c>
      <c r="P108" s="15">
        <f t="shared" ref="P108:P125" si="46">SUM(G108:K108)+M108+N108+O108</f>
        <v>54162</v>
      </c>
      <c r="Q108" s="15">
        <f t="shared" ref="Q108:Q125" si="47">P108-F108</f>
        <v>0</v>
      </c>
      <c r="R108" s="11"/>
    </row>
    <row r="109" spans="1:18">
      <c r="A109" s="11" t="s">
        <v>73</v>
      </c>
      <c r="B109" s="12" t="s">
        <v>276</v>
      </c>
      <c r="C109" s="12" t="s">
        <v>297</v>
      </c>
      <c r="D109" s="12">
        <v>33</v>
      </c>
      <c r="E109" s="27" t="s">
        <v>264</v>
      </c>
      <c r="F109" s="11">
        <v>7257</v>
      </c>
      <c r="G109" s="11"/>
      <c r="H109" s="11"/>
      <c r="I109" s="11"/>
      <c r="J109" s="11">
        <v>6150</v>
      </c>
      <c r="K109" s="11"/>
      <c r="L109" s="15">
        <f t="shared" si="42"/>
        <v>1107</v>
      </c>
      <c r="M109" s="15">
        <f t="shared" si="43"/>
        <v>553.5</v>
      </c>
      <c r="N109" s="15">
        <f t="shared" si="44"/>
        <v>553.5</v>
      </c>
      <c r="O109" s="15">
        <f t="shared" si="45"/>
        <v>0</v>
      </c>
      <c r="P109" s="15">
        <f t="shared" si="46"/>
        <v>7257</v>
      </c>
      <c r="Q109" s="15">
        <f t="shared" si="47"/>
        <v>0</v>
      </c>
      <c r="R109" s="11"/>
    </row>
    <row r="110" spans="1:18">
      <c r="A110" s="11" t="s">
        <v>73</v>
      </c>
      <c r="B110" s="12" t="s">
        <v>277</v>
      </c>
      <c r="C110" s="12" t="s">
        <v>297</v>
      </c>
      <c r="D110" s="12" t="s">
        <v>30</v>
      </c>
      <c r="E110" s="27" t="s">
        <v>31</v>
      </c>
      <c r="F110" s="11">
        <v>27210.799999999999</v>
      </c>
      <c r="G110" s="11"/>
      <c r="H110" s="11"/>
      <c r="I110" s="11"/>
      <c r="J110" s="11">
        <v>23060</v>
      </c>
      <c r="K110" s="11"/>
      <c r="L110" s="15">
        <f t="shared" si="42"/>
        <v>4150.8</v>
      </c>
      <c r="M110" s="15">
        <f t="shared" si="43"/>
        <v>2075.4</v>
      </c>
      <c r="N110" s="15">
        <f t="shared" si="44"/>
        <v>2075.4</v>
      </c>
      <c r="O110" s="15">
        <f t="shared" si="45"/>
        <v>0</v>
      </c>
      <c r="P110" s="15">
        <f t="shared" si="46"/>
        <v>27210.800000000003</v>
      </c>
      <c r="Q110" s="15">
        <f t="shared" si="47"/>
        <v>0</v>
      </c>
      <c r="R110" s="11"/>
    </row>
    <row r="111" spans="1:18">
      <c r="A111" s="11" t="s">
        <v>73</v>
      </c>
      <c r="B111" s="12" t="s">
        <v>278</v>
      </c>
      <c r="C111" s="12" t="s">
        <v>296</v>
      </c>
      <c r="D111" s="12" t="s">
        <v>266</v>
      </c>
      <c r="E111" s="27" t="s">
        <v>265</v>
      </c>
      <c r="F111" s="11">
        <v>64192</v>
      </c>
      <c r="G111" s="11"/>
      <c r="H111" s="11"/>
      <c r="I111" s="11"/>
      <c r="J111" s="11">
        <v>54400</v>
      </c>
      <c r="K111" s="11"/>
      <c r="L111" s="15">
        <f t="shared" si="42"/>
        <v>9792</v>
      </c>
      <c r="M111" s="15">
        <f t="shared" si="43"/>
        <v>4896</v>
      </c>
      <c r="N111" s="15">
        <f t="shared" si="44"/>
        <v>4896</v>
      </c>
      <c r="O111" s="15">
        <f t="shared" si="45"/>
        <v>0</v>
      </c>
      <c r="P111" s="15">
        <f t="shared" si="46"/>
        <v>64192</v>
      </c>
      <c r="Q111" s="15">
        <f t="shared" si="47"/>
        <v>0</v>
      </c>
      <c r="R111" s="11"/>
    </row>
    <row r="112" spans="1:18">
      <c r="A112" s="11" t="s">
        <v>73</v>
      </c>
      <c r="B112" s="12" t="s">
        <v>279</v>
      </c>
      <c r="C112" s="12" t="s">
        <v>295</v>
      </c>
      <c r="D112" s="12" t="s">
        <v>46</v>
      </c>
      <c r="E112" s="27" t="s">
        <v>23</v>
      </c>
      <c r="F112" s="11">
        <v>56050</v>
      </c>
      <c r="G112" s="11"/>
      <c r="H112" s="11"/>
      <c r="I112" s="11"/>
      <c r="J112" s="11">
        <v>47500</v>
      </c>
      <c r="K112" s="11"/>
      <c r="L112" s="15">
        <f t="shared" si="42"/>
        <v>8550</v>
      </c>
      <c r="M112" s="15">
        <f t="shared" si="43"/>
        <v>0</v>
      </c>
      <c r="N112" s="15">
        <f t="shared" si="44"/>
        <v>0</v>
      </c>
      <c r="O112" s="15">
        <f t="shared" si="45"/>
        <v>8550</v>
      </c>
      <c r="P112" s="15">
        <f t="shared" si="46"/>
        <v>56050</v>
      </c>
      <c r="Q112" s="15">
        <f t="shared" si="47"/>
        <v>0</v>
      </c>
      <c r="R112" s="11"/>
    </row>
    <row r="113" spans="1:18">
      <c r="A113" s="11" t="s">
        <v>73</v>
      </c>
      <c r="B113" s="12" t="s">
        <v>280</v>
      </c>
      <c r="C113" s="12" t="s">
        <v>295</v>
      </c>
      <c r="D113" s="12" t="s">
        <v>46</v>
      </c>
      <c r="E113" s="27" t="s">
        <v>23</v>
      </c>
      <c r="F113" s="11">
        <v>38940</v>
      </c>
      <c r="G113" s="11"/>
      <c r="H113" s="11"/>
      <c r="I113" s="11"/>
      <c r="J113" s="11">
        <v>33000</v>
      </c>
      <c r="K113" s="11"/>
      <c r="L113" s="15">
        <f t="shared" si="42"/>
        <v>5940</v>
      </c>
      <c r="M113" s="15">
        <f t="shared" si="43"/>
        <v>0</v>
      </c>
      <c r="N113" s="15">
        <f t="shared" si="44"/>
        <v>0</v>
      </c>
      <c r="O113" s="15">
        <f t="shared" si="45"/>
        <v>5940</v>
      </c>
      <c r="P113" s="15">
        <f t="shared" si="46"/>
        <v>38940</v>
      </c>
      <c r="Q113" s="15">
        <f t="shared" si="47"/>
        <v>0</v>
      </c>
      <c r="R113" s="11"/>
    </row>
    <row r="114" spans="1:18">
      <c r="A114" s="11" t="s">
        <v>73</v>
      </c>
      <c r="B114" s="12" t="s">
        <v>281</v>
      </c>
      <c r="C114" s="12" t="s">
        <v>295</v>
      </c>
      <c r="D114" s="12" t="s">
        <v>46</v>
      </c>
      <c r="E114" s="27" t="s">
        <v>23</v>
      </c>
      <c r="F114" s="11">
        <v>39825</v>
      </c>
      <c r="G114" s="11"/>
      <c r="H114" s="11"/>
      <c r="I114" s="11"/>
      <c r="J114" s="11">
        <v>33750</v>
      </c>
      <c r="K114" s="11"/>
      <c r="L114" s="15">
        <f t="shared" si="42"/>
        <v>6075</v>
      </c>
      <c r="M114" s="15">
        <f t="shared" si="43"/>
        <v>0</v>
      </c>
      <c r="N114" s="15">
        <f t="shared" si="44"/>
        <v>0</v>
      </c>
      <c r="O114" s="15">
        <f t="shared" si="45"/>
        <v>6075</v>
      </c>
      <c r="P114" s="15">
        <f t="shared" si="46"/>
        <v>39825</v>
      </c>
      <c r="Q114" s="15">
        <f t="shared" si="47"/>
        <v>0</v>
      </c>
      <c r="R114" s="11"/>
    </row>
    <row r="115" spans="1:18">
      <c r="A115" s="11" t="s">
        <v>73</v>
      </c>
      <c r="B115" s="12" t="s">
        <v>282</v>
      </c>
      <c r="C115" s="12" t="s">
        <v>295</v>
      </c>
      <c r="D115" s="12" t="s">
        <v>46</v>
      </c>
      <c r="E115" s="27" t="s">
        <v>23</v>
      </c>
      <c r="F115" s="11">
        <v>141600</v>
      </c>
      <c r="G115" s="11"/>
      <c r="H115" s="11"/>
      <c r="I115" s="11"/>
      <c r="J115" s="11">
        <v>120000</v>
      </c>
      <c r="K115" s="11"/>
      <c r="L115" s="15">
        <f t="shared" si="42"/>
        <v>21600</v>
      </c>
      <c r="M115" s="15">
        <f t="shared" si="43"/>
        <v>0</v>
      </c>
      <c r="N115" s="15">
        <f t="shared" si="44"/>
        <v>0</v>
      </c>
      <c r="O115" s="15">
        <f t="shared" si="45"/>
        <v>21600</v>
      </c>
      <c r="P115" s="15">
        <f t="shared" si="46"/>
        <v>141600</v>
      </c>
      <c r="Q115" s="15">
        <f t="shared" si="47"/>
        <v>0</v>
      </c>
      <c r="R115" s="11"/>
    </row>
    <row r="116" spans="1:18">
      <c r="A116" s="11" t="s">
        <v>73</v>
      </c>
      <c r="B116" s="12" t="s">
        <v>283</v>
      </c>
      <c r="C116" s="12" t="s">
        <v>295</v>
      </c>
      <c r="D116" s="12" t="s">
        <v>46</v>
      </c>
      <c r="E116" s="27" t="s">
        <v>23</v>
      </c>
      <c r="F116" s="11">
        <v>82305</v>
      </c>
      <c r="G116" s="11"/>
      <c r="H116" s="11"/>
      <c r="I116" s="11"/>
      <c r="J116" s="11">
        <v>69750</v>
      </c>
      <c r="K116" s="11"/>
      <c r="L116" s="15">
        <f t="shared" si="42"/>
        <v>12555</v>
      </c>
      <c r="M116" s="15">
        <f t="shared" si="43"/>
        <v>0</v>
      </c>
      <c r="N116" s="15">
        <f t="shared" si="44"/>
        <v>0</v>
      </c>
      <c r="O116" s="15">
        <f t="shared" si="45"/>
        <v>12555</v>
      </c>
      <c r="P116" s="15">
        <f t="shared" si="46"/>
        <v>82305</v>
      </c>
      <c r="Q116" s="15">
        <f t="shared" si="47"/>
        <v>0</v>
      </c>
      <c r="R116" s="11"/>
    </row>
    <row r="117" spans="1:18">
      <c r="A117" s="11" t="s">
        <v>73</v>
      </c>
      <c r="B117" s="12" t="s">
        <v>284</v>
      </c>
      <c r="C117" s="12" t="s">
        <v>295</v>
      </c>
      <c r="D117" s="12" t="s">
        <v>46</v>
      </c>
      <c r="E117" s="27"/>
      <c r="F117" s="11">
        <v>57820</v>
      </c>
      <c r="G117" s="11"/>
      <c r="H117" s="11"/>
      <c r="I117" s="11"/>
      <c r="J117" s="11">
        <v>49000</v>
      </c>
      <c r="K117" s="11"/>
      <c r="L117" s="15">
        <f t="shared" si="42"/>
        <v>8820</v>
      </c>
      <c r="M117" s="15">
        <f t="shared" si="43"/>
        <v>0</v>
      </c>
      <c r="N117" s="15">
        <f t="shared" si="44"/>
        <v>0</v>
      </c>
      <c r="O117" s="15">
        <f t="shared" si="45"/>
        <v>8820</v>
      </c>
      <c r="P117" s="15">
        <f t="shared" si="46"/>
        <v>57820</v>
      </c>
      <c r="Q117" s="15">
        <f t="shared" si="47"/>
        <v>0</v>
      </c>
      <c r="R117" s="11"/>
    </row>
    <row r="118" spans="1:18">
      <c r="A118" s="11" t="s">
        <v>73</v>
      </c>
      <c r="B118" s="12" t="s">
        <v>285</v>
      </c>
      <c r="C118" s="12" t="s">
        <v>295</v>
      </c>
      <c r="D118" s="12" t="s">
        <v>268</v>
      </c>
      <c r="E118" s="27" t="s">
        <v>267</v>
      </c>
      <c r="F118" s="11">
        <v>77526</v>
      </c>
      <c r="G118" s="11"/>
      <c r="H118" s="11"/>
      <c r="I118" s="11"/>
      <c r="J118" s="11">
        <v>65700</v>
      </c>
      <c r="K118" s="11"/>
      <c r="L118" s="15">
        <f t="shared" si="42"/>
        <v>11826</v>
      </c>
      <c r="M118" s="15">
        <f t="shared" si="43"/>
        <v>5913</v>
      </c>
      <c r="N118" s="15">
        <f t="shared" si="44"/>
        <v>5913</v>
      </c>
      <c r="O118" s="15">
        <f t="shared" si="45"/>
        <v>0</v>
      </c>
      <c r="P118" s="15">
        <f t="shared" si="46"/>
        <v>77526</v>
      </c>
      <c r="Q118" s="15">
        <f t="shared" si="47"/>
        <v>0</v>
      </c>
      <c r="R118" s="11"/>
    </row>
    <row r="119" spans="1:18">
      <c r="A119" s="11" t="s">
        <v>73</v>
      </c>
      <c r="B119" s="12" t="s">
        <v>286</v>
      </c>
      <c r="C119" s="12" t="s">
        <v>295</v>
      </c>
      <c r="D119" s="12" t="s">
        <v>268</v>
      </c>
      <c r="E119" s="27" t="s">
        <v>267</v>
      </c>
      <c r="F119" s="11">
        <v>69148</v>
      </c>
      <c r="G119" s="11"/>
      <c r="H119" s="11"/>
      <c r="I119" s="11"/>
      <c r="J119" s="11">
        <v>58600</v>
      </c>
      <c r="K119" s="11"/>
      <c r="L119" s="15">
        <f t="shared" si="42"/>
        <v>10548</v>
      </c>
      <c r="M119" s="15">
        <f t="shared" si="43"/>
        <v>5274</v>
      </c>
      <c r="N119" s="15">
        <f t="shared" si="44"/>
        <v>5274</v>
      </c>
      <c r="O119" s="15">
        <f t="shared" si="45"/>
        <v>0</v>
      </c>
      <c r="P119" s="15">
        <f t="shared" si="46"/>
        <v>69148</v>
      </c>
      <c r="Q119" s="15">
        <f t="shared" si="47"/>
        <v>0</v>
      </c>
      <c r="R119" s="11"/>
    </row>
    <row r="120" spans="1:18">
      <c r="A120" s="11" t="s">
        <v>73</v>
      </c>
      <c r="B120" s="12" t="s">
        <v>287</v>
      </c>
      <c r="C120" s="12" t="s">
        <v>269</v>
      </c>
      <c r="D120" s="12" t="s">
        <v>46</v>
      </c>
      <c r="E120" s="27" t="s">
        <v>23</v>
      </c>
      <c r="F120" s="11">
        <v>17346</v>
      </c>
      <c r="G120" s="11"/>
      <c r="H120" s="11"/>
      <c r="I120" s="11"/>
      <c r="J120" s="11">
        <v>14700</v>
      </c>
      <c r="K120" s="11"/>
      <c r="L120" s="15">
        <f t="shared" si="42"/>
        <v>2646</v>
      </c>
      <c r="M120" s="15">
        <f t="shared" si="43"/>
        <v>0</v>
      </c>
      <c r="N120" s="15">
        <f t="shared" si="44"/>
        <v>0</v>
      </c>
      <c r="O120" s="15">
        <f t="shared" si="45"/>
        <v>2646</v>
      </c>
      <c r="P120" s="15">
        <f t="shared" si="46"/>
        <v>17346</v>
      </c>
      <c r="Q120" s="15">
        <f t="shared" si="47"/>
        <v>0</v>
      </c>
      <c r="R120" s="11"/>
    </row>
    <row r="121" spans="1:18">
      <c r="A121" s="11" t="s">
        <v>73</v>
      </c>
      <c r="B121" s="12" t="s">
        <v>288</v>
      </c>
      <c r="C121" s="12" t="s">
        <v>269</v>
      </c>
      <c r="D121" s="12" t="s">
        <v>46</v>
      </c>
      <c r="E121" s="27" t="s">
        <v>23</v>
      </c>
      <c r="F121" s="11">
        <v>17346</v>
      </c>
      <c r="G121" s="11"/>
      <c r="H121" s="11"/>
      <c r="I121" s="11"/>
      <c r="J121" s="11">
        <v>14700</v>
      </c>
      <c r="K121" s="11"/>
      <c r="L121" s="15">
        <f t="shared" si="42"/>
        <v>2646</v>
      </c>
      <c r="M121" s="15">
        <f t="shared" si="43"/>
        <v>0</v>
      </c>
      <c r="N121" s="15">
        <f t="shared" si="44"/>
        <v>0</v>
      </c>
      <c r="O121" s="15">
        <f t="shared" si="45"/>
        <v>2646</v>
      </c>
      <c r="P121" s="15">
        <f t="shared" si="46"/>
        <v>17346</v>
      </c>
      <c r="Q121" s="15">
        <f t="shared" si="47"/>
        <v>0</v>
      </c>
      <c r="R121" s="11"/>
    </row>
    <row r="122" spans="1:18">
      <c r="A122" s="11" t="s">
        <v>78</v>
      </c>
      <c r="B122" s="12" t="s">
        <v>289</v>
      </c>
      <c r="C122" s="12" t="s">
        <v>270</v>
      </c>
      <c r="D122" s="12" t="s">
        <v>46</v>
      </c>
      <c r="E122" s="27" t="s">
        <v>23</v>
      </c>
      <c r="F122" s="11">
        <v>63602</v>
      </c>
      <c r="G122" s="11"/>
      <c r="H122" s="11"/>
      <c r="I122" s="11"/>
      <c r="J122" s="11">
        <v>53900</v>
      </c>
      <c r="K122" s="11"/>
      <c r="L122" s="15">
        <f t="shared" si="42"/>
        <v>9702</v>
      </c>
      <c r="M122" s="15">
        <f t="shared" si="43"/>
        <v>0</v>
      </c>
      <c r="N122" s="15">
        <f t="shared" si="44"/>
        <v>0</v>
      </c>
      <c r="O122" s="15">
        <f t="shared" si="45"/>
        <v>9702</v>
      </c>
      <c r="P122" s="15">
        <f t="shared" si="46"/>
        <v>63602</v>
      </c>
      <c r="Q122" s="15">
        <f t="shared" si="47"/>
        <v>0</v>
      </c>
      <c r="R122" s="11"/>
    </row>
    <row r="123" spans="1:18">
      <c r="A123" s="11" t="s">
        <v>78</v>
      </c>
      <c r="B123" s="12" t="s">
        <v>290</v>
      </c>
      <c r="C123" s="12" t="s">
        <v>270</v>
      </c>
      <c r="D123" s="12" t="s">
        <v>46</v>
      </c>
      <c r="E123" s="27" t="s">
        <v>23</v>
      </c>
      <c r="F123" s="11">
        <v>17346</v>
      </c>
      <c r="G123" s="11"/>
      <c r="H123" s="11"/>
      <c r="I123" s="11"/>
      <c r="J123" s="11">
        <v>14700</v>
      </c>
      <c r="K123" s="11"/>
      <c r="L123" s="15">
        <f t="shared" si="42"/>
        <v>2646</v>
      </c>
      <c r="M123" s="15">
        <f t="shared" si="43"/>
        <v>0</v>
      </c>
      <c r="N123" s="15">
        <f t="shared" si="44"/>
        <v>0</v>
      </c>
      <c r="O123" s="15">
        <f t="shared" si="45"/>
        <v>2646</v>
      </c>
      <c r="P123" s="15">
        <f t="shared" si="46"/>
        <v>17346</v>
      </c>
      <c r="Q123" s="15">
        <f t="shared" si="47"/>
        <v>0</v>
      </c>
      <c r="R123" s="11"/>
    </row>
    <row r="124" spans="1:18">
      <c r="A124" s="11" t="s">
        <v>78</v>
      </c>
      <c r="B124" s="12" t="s">
        <v>291</v>
      </c>
      <c r="C124" s="12" t="s">
        <v>271</v>
      </c>
      <c r="D124" s="12" t="s">
        <v>30</v>
      </c>
      <c r="E124" s="27" t="s">
        <v>31</v>
      </c>
      <c r="F124" s="11">
        <v>78588</v>
      </c>
      <c r="G124" s="11"/>
      <c r="H124" s="11"/>
      <c r="I124" s="11"/>
      <c r="J124" s="11">
        <v>66600</v>
      </c>
      <c r="K124" s="11"/>
      <c r="L124" s="15">
        <f t="shared" si="42"/>
        <v>11988</v>
      </c>
      <c r="M124" s="15">
        <f t="shared" si="43"/>
        <v>5994</v>
      </c>
      <c r="N124" s="15">
        <f t="shared" si="44"/>
        <v>5994</v>
      </c>
      <c r="O124" s="15">
        <f t="shared" si="45"/>
        <v>0</v>
      </c>
      <c r="P124" s="15">
        <f t="shared" si="46"/>
        <v>78588</v>
      </c>
      <c r="Q124" s="15">
        <f t="shared" si="47"/>
        <v>0</v>
      </c>
      <c r="R124" s="11"/>
    </row>
    <row r="125" spans="1:18">
      <c r="A125" s="11" t="s">
        <v>78</v>
      </c>
      <c r="B125" s="12" t="s">
        <v>292</v>
      </c>
      <c r="C125" s="12" t="s">
        <v>271</v>
      </c>
      <c r="D125" s="12" t="s">
        <v>30</v>
      </c>
      <c r="E125" s="27" t="s">
        <v>31</v>
      </c>
      <c r="F125" s="11">
        <v>34204.300000000003</v>
      </c>
      <c r="G125" s="11"/>
      <c r="H125" s="11"/>
      <c r="I125" s="11"/>
      <c r="J125" s="11">
        <f>24485+4500</f>
        <v>28985</v>
      </c>
      <c r="K125" s="11"/>
      <c r="L125" s="15">
        <f t="shared" si="42"/>
        <v>5217.3</v>
      </c>
      <c r="M125" s="15">
        <f t="shared" si="43"/>
        <v>2608.65</v>
      </c>
      <c r="N125" s="15">
        <f t="shared" si="44"/>
        <v>2608.65</v>
      </c>
      <c r="O125" s="15">
        <f t="shared" si="45"/>
        <v>0</v>
      </c>
      <c r="P125" s="15">
        <f t="shared" si="46"/>
        <v>34202.300000000003</v>
      </c>
      <c r="Q125" s="15">
        <f t="shared" si="47"/>
        <v>-2</v>
      </c>
      <c r="R125" s="11"/>
    </row>
    <row r="126" spans="1:18">
      <c r="A126" s="11" t="s">
        <v>78</v>
      </c>
      <c r="B126" s="12" t="s">
        <v>293</v>
      </c>
      <c r="C126" s="12" t="s">
        <v>272</v>
      </c>
      <c r="D126" s="12" t="s">
        <v>274</v>
      </c>
      <c r="E126" s="27" t="s">
        <v>273</v>
      </c>
      <c r="F126" s="11">
        <v>62894</v>
      </c>
      <c r="G126" s="11"/>
      <c r="H126" s="11"/>
      <c r="I126" s="11"/>
      <c r="J126" s="11">
        <v>53300</v>
      </c>
      <c r="K126" s="11"/>
      <c r="L126" s="15">
        <f t="shared" ref="L126:L128" si="48">+(H126*$H$1/100)+(I126*$I$1/100)+(J126*$J$1/100)+(K126*$K$1/100)</f>
        <v>9594</v>
      </c>
      <c r="M126" s="15">
        <f t="shared" ref="M126:M128" si="49">+IF(VALUE(LEFT(D126,2))=33,L126/2,0)</f>
        <v>4797</v>
      </c>
      <c r="N126" s="15">
        <f t="shared" ref="N126:N128" si="50">+M126</f>
        <v>4797</v>
      </c>
      <c r="O126" s="15">
        <f t="shared" ref="O126:O128" si="51">+IF(VALUE(LEFT(D126,2))=33,0,L126)</f>
        <v>0</v>
      </c>
      <c r="P126" s="15">
        <f t="shared" ref="P126:P128" si="52">SUM(G126:K126)+M126+N126+O126</f>
        <v>62894</v>
      </c>
      <c r="Q126" s="15">
        <f t="shared" ref="Q126:Q128" si="53">P126-F126</f>
        <v>0</v>
      </c>
      <c r="R126" s="11"/>
    </row>
    <row r="127" spans="1:18">
      <c r="A127" s="11" t="s">
        <v>78</v>
      </c>
      <c r="B127" s="12" t="s">
        <v>294</v>
      </c>
      <c r="C127" s="12" t="s">
        <v>272</v>
      </c>
      <c r="D127" s="12" t="s">
        <v>34</v>
      </c>
      <c r="E127" s="27" t="s">
        <v>35</v>
      </c>
      <c r="F127" s="11">
        <v>67260</v>
      </c>
      <c r="G127" s="11"/>
      <c r="H127" s="11"/>
      <c r="I127" s="11"/>
      <c r="J127" s="11">
        <v>57000</v>
      </c>
      <c r="K127" s="11"/>
      <c r="L127" s="15">
        <f t="shared" si="48"/>
        <v>10260</v>
      </c>
      <c r="M127" s="15">
        <f t="shared" si="49"/>
        <v>5130</v>
      </c>
      <c r="N127" s="15">
        <f t="shared" si="50"/>
        <v>5130</v>
      </c>
      <c r="O127" s="15">
        <f t="shared" si="51"/>
        <v>0</v>
      </c>
      <c r="P127" s="15">
        <f t="shared" si="52"/>
        <v>67260</v>
      </c>
      <c r="Q127" s="15">
        <f t="shared" si="53"/>
        <v>0</v>
      </c>
      <c r="R127" s="11"/>
    </row>
    <row r="128" spans="1:18">
      <c r="A128" s="11" t="s">
        <v>81</v>
      </c>
      <c r="B128" s="12" t="s">
        <v>300</v>
      </c>
      <c r="C128" s="12" t="s">
        <v>298</v>
      </c>
      <c r="D128" s="12" t="s">
        <v>299</v>
      </c>
      <c r="E128" s="27" t="s">
        <v>31</v>
      </c>
      <c r="F128" s="11">
        <v>952850</v>
      </c>
      <c r="G128" s="11"/>
      <c r="H128" s="11"/>
      <c r="I128" s="11"/>
      <c r="J128" s="11">
        <v>807500</v>
      </c>
      <c r="K128" s="11"/>
      <c r="L128" s="11">
        <f t="shared" si="48"/>
        <v>145350</v>
      </c>
      <c r="M128" s="11">
        <f t="shared" si="49"/>
        <v>0</v>
      </c>
      <c r="N128" s="11">
        <f t="shared" si="50"/>
        <v>0</v>
      </c>
      <c r="O128" s="11">
        <f t="shared" si="51"/>
        <v>145350</v>
      </c>
      <c r="P128" s="11">
        <f t="shared" si="52"/>
        <v>952850</v>
      </c>
      <c r="Q128" s="11">
        <f t="shared" si="53"/>
        <v>0</v>
      </c>
      <c r="R128" s="11"/>
    </row>
    <row r="129" spans="1:19">
      <c r="A129" s="11" t="s">
        <v>81</v>
      </c>
      <c r="B129" s="12" t="s">
        <v>301</v>
      </c>
      <c r="C129" s="12" t="s">
        <v>302</v>
      </c>
      <c r="D129" s="12" t="s">
        <v>19</v>
      </c>
      <c r="E129" s="27" t="s">
        <v>20</v>
      </c>
      <c r="F129" s="11">
        <v>88500</v>
      </c>
      <c r="G129" s="11"/>
      <c r="H129" s="11"/>
      <c r="I129" s="11"/>
      <c r="J129" s="11">
        <v>75000</v>
      </c>
      <c r="K129" s="11"/>
      <c r="L129" s="11">
        <f t="shared" ref="L129:L134" si="54">+(H129*$H$1/100)+(I129*$I$1/100)+(J129*$J$1/100)+(K129*$K$1/100)</f>
        <v>13500</v>
      </c>
      <c r="M129" s="11">
        <f t="shared" ref="M129:M134" si="55">+IF(VALUE(LEFT(D129,2))=33,L129/2,0)</f>
        <v>0</v>
      </c>
      <c r="N129" s="11">
        <f t="shared" ref="N129:N134" si="56">+M129</f>
        <v>0</v>
      </c>
      <c r="O129" s="11">
        <f t="shared" ref="O129:O134" si="57">+IF(VALUE(LEFT(D129,2))=33,0,L129)</f>
        <v>13500</v>
      </c>
      <c r="P129" s="11">
        <f t="shared" ref="P129:P134" si="58">SUM(G129:K129)+M129+N129+O129</f>
        <v>88500</v>
      </c>
      <c r="Q129" s="11">
        <f t="shared" ref="Q129:Q134" si="59">P129-F129</f>
        <v>0</v>
      </c>
      <c r="R129" s="11"/>
    </row>
    <row r="130" spans="1:19">
      <c r="A130" s="11" t="s">
        <v>81</v>
      </c>
      <c r="B130" s="12" t="s">
        <v>303</v>
      </c>
      <c r="C130" s="12" t="s">
        <v>304</v>
      </c>
      <c r="D130" s="12" t="s">
        <v>30</v>
      </c>
      <c r="E130" s="27" t="s">
        <v>31</v>
      </c>
      <c r="F130" s="11">
        <v>76827.44</v>
      </c>
      <c r="G130" s="11"/>
      <c r="H130" s="11"/>
      <c r="I130" s="11"/>
      <c r="J130" s="11">
        <v>65108</v>
      </c>
      <c r="K130" s="11"/>
      <c r="L130" s="11">
        <f t="shared" si="54"/>
        <v>11719.44</v>
      </c>
      <c r="M130" s="11">
        <f t="shared" si="55"/>
        <v>5859.72</v>
      </c>
      <c r="N130" s="11">
        <f t="shared" si="56"/>
        <v>5859.72</v>
      </c>
      <c r="O130" s="11">
        <f t="shared" si="57"/>
        <v>0</v>
      </c>
      <c r="P130" s="11">
        <f t="shared" si="58"/>
        <v>76827.44</v>
      </c>
      <c r="Q130" s="11">
        <f t="shared" si="59"/>
        <v>0</v>
      </c>
      <c r="R130" s="11"/>
    </row>
    <row r="131" spans="1:19">
      <c r="A131" s="11" t="s">
        <v>81</v>
      </c>
      <c r="B131" s="12" t="s">
        <v>305</v>
      </c>
      <c r="C131" s="12" t="s">
        <v>304</v>
      </c>
      <c r="D131" s="12" t="s">
        <v>268</v>
      </c>
      <c r="E131" s="24" t="s">
        <v>267</v>
      </c>
      <c r="F131" s="11">
        <v>93928</v>
      </c>
      <c r="G131" s="11"/>
      <c r="H131" s="11"/>
      <c r="I131" s="11"/>
      <c r="J131" s="11">
        <v>79600</v>
      </c>
      <c r="K131" s="11"/>
      <c r="L131" s="11">
        <f t="shared" si="54"/>
        <v>14328</v>
      </c>
      <c r="M131" s="11">
        <f t="shared" si="55"/>
        <v>7164</v>
      </c>
      <c r="N131" s="11">
        <f t="shared" si="56"/>
        <v>7164</v>
      </c>
      <c r="O131" s="11">
        <f t="shared" si="57"/>
        <v>0</v>
      </c>
      <c r="P131" s="11">
        <f t="shared" si="58"/>
        <v>93928</v>
      </c>
      <c r="Q131" s="11">
        <f t="shared" si="59"/>
        <v>0</v>
      </c>
      <c r="R131" s="11"/>
    </row>
    <row r="132" spans="1:19">
      <c r="A132" s="11" t="s">
        <v>81</v>
      </c>
      <c r="B132" s="12" t="s">
        <v>306</v>
      </c>
      <c r="C132" s="12" t="s">
        <v>304</v>
      </c>
      <c r="D132" s="12" t="s">
        <v>268</v>
      </c>
      <c r="E132" s="24" t="s">
        <v>267</v>
      </c>
      <c r="F132" s="11">
        <v>46728</v>
      </c>
      <c r="G132" s="11"/>
      <c r="H132" s="11"/>
      <c r="I132" s="11"/>
      <c r="J132" s="11">
        <v>39600</v>
      </c>
      <c r="K132" s="11"/>
      <c r="L132" s="11">
        <f t="shared" si="54"/>
        <v>7128</v>
      </c>
      <c r="M132" s="11">
        <f t="shared" si="55"/>
        <v>3564</v>
      </c>
      <c r="N132" s="11">
        <f t="shared" si="56"/>
        <v>3564</v>
      </c>
      <c r="O132" s="11">
        <f t="shared" si="57"/>
        <v>0</v>
      </c>
      <c r="P132" s="11">
        <f t="shared" si="58"/>
        <v>46728</v>
      </c>
      <c r="Q132" s="11">
        <f t="shared" si="59"/>
        <v>0</v>
      </c>
      <c r="R132" s="11"/>
    </row>
    <row r="133" spans="1:19">
      <c r="A133" s="11" t="s">
        <v>81</v>
      </c>
      <c r="B133" s="12" t="s">
        <v>307</v>
      </c>
      <c r="C133" s="12" t="s">
        <v>304</v>
      </c>
      <c r="D133" s="12" t="s">
        <v>268</v>
      </c>
      <c r="E133" s="24" t="s">
        <v>267</v>
      </c>
      <c r="F133" s="11">
        <v>37760</v>
      </c>
      <c r="G133" s="11"/>
      <c r="H133" s="11"/>
      <c r="I133" s="11"/>
      <c r="J133" s="11">
        <v>32000</v>
      </c>
      <c r="K133" s="11"/>
      <c r="L133" s="11">
        <f t="shared" si="54"/>
        <v>5760</v>
      </c>
      <c r="M133" s="11">
        <f t="shared" si="55"/>
        <v>2880</v>
      </c>
      <c r="N133" s="11">
        <f t="shared" si="56"/>
        <v>2880</v>
      </c>
      <c r="O133" s="11">
        <f t="shared" si="57"/>
        <v>0</v>
      </c>
      <c r="P133" s="11">
        <f t="shared" si="58"/>
        <v>37760</v>
      </c>
      <c r="Q133" s="11">
        <f t="shared" si="59"/>
        <v>0</v>
      </c>
      <c r="R133" s="11"/>
    </row>
    <row r="134" spans="1:19">
      <c r="A134" s="11" t="s">
        <v>81</v>
      </c>
      <c r="B134" s="12" t="s">
        <v>308</v>
      </c>
      <c r="C134" s="12" t="s">
        <v>309</v>
      </c>
      <c r="D134" s="12" t="s">
        <v>310</v>
      </c>
      <c r="E134" s="27" t="s">
        <v>31</v>
      </c>
      <c r="F134" s="11">
        <v>1030140</v>
      </c>
      <c r="G134" s="11"/>
      <c r="H134" s="11"/>
      <c r="I134" s="11"/>
      <c r="J134" s="11">
        <v>873000</v>
      </c>
      <c r="K134" s="11"/>
      <c r="L134" s="11">
        <f t="shared" si="54"/>
        <v>157140</v>
      </c>
      <c r="M134" s="11">
        <f t="shared" si="55"/>
        <v>0</v>
      </c>
      <c r="N134" s="11">
        <f t="shared" si="56"/>
        <v>0</v>
      </c>
      <c r="O134" s="11">
        <f t="shared" si="57"/>
        <v>157140</v>
      </c>
      <c r="P134" s="11">
        <f t="shared" si="58"/>
        <v>1030140</v>
      </c>
      <c r="Q134" s="11">
        <f t="shared" si="59"/>
        <v>0</v>
      </c>
      <c r="R134" s="11"/>
    </row>
    <row r="135" spans="1:19">
      <c r="A135" s="11" t="s">
        <v>85</v>
      </c>
      <c r="B135" s="12" t="s">
        <v>311</v>
      </c>
      <c r="C135" s="12" t="s">
        <v>312</v>
      </c>
      <c r="D135" s="12" t="s">
        <v>30</v>
      </c>
      <c r="E135" s="27" t="s">
        <v>31</v>
      </c>
      <c r="F135" s="11">
        <v>665520</v>
      </c>
      <c r="G135" s="11"/>
      <c r="H135" s="11"/>
      <c r="I135" s="11"/>
      <c r="J135" s="11">
        <v>564000</v>
      </c>
      <c r="K135" s="11"/>
      <c r="L135" s="11">
        <f t="shared" ref="L135:L158" si="60">+(H135*$H$1/100)+(I135*$I$1/100)+(J135*$J$1/100)+(K135*$K$1/100)</f>
        <v>101520</v>
      </c>
      <c r="M135" s="11">
        <f t="shared" ref="M135:M158" si="61">+IF(VALUE(LEFT(D135,2))=33,L135/2,0)</f>
        <v>50760</v>
      </c>
      <c r="N135" s="11">
        <f t="shared" ref="N135:N158" si="62">+M135</f>
        <v>50760</v>
      </c>
      <c r="O135" s="11">
        <f t="shared" ref="O135:O158" si="63">+IF(VALUE(LEFT(D135,2))=33,0,L135)</f>
        <v>0</v>
      </c>
      <c r="P135" s="11">
        <f t="shared" ref="P135:P158" si="64">SUM(G135:K135)+M135+N135+O135</f>
        <v>665520</v>
      </c>
      <c r="Q135" s="11">
        <f t="shared" ref="Q135:Q158" si="65">P135-F135</f>
        <v>0</v>
      </c>
      <c r="R135" s="11"/>
    </row>
    <row r="136" spans="1:19">
      <c r="A136" s="11" t="s">
        <v>85</v>
      </c>
      <c r="B136" s="12" t="s">
        <v>313</v>
      </c>
      <c r="C136" s="12" t="s">
        <v>314</v>
      </c>
      <c r="D136" s="12" t="s">
        <v>30</v>
      </c>
      <c r="E136" s="27" t="s">
        <v>31</v>
      </c>
      <c r="F136" s="11">
        <v>14962.4</v>
      </c>
      <c r="G136" s="11"/>
      <c r="H136" s="11"/>
      <c r="I136" s="11"/>
      <c r="J136" s="11">
        <v>12680</v>
      </c>
      <c r="K136" s="11"/>
      <c r="L136" s="11">
        <f t="shared" si="60"/>
        <v>2282.4</v>
      </c>
      <c r="M136" s="11">
        <f t="shared" si="61"/>
        <v>1141.2</v>
      </c>
      <c r="N136" s="11">
        <f t="shared" si="62"/>
        <v>1141.2</v>
      </c>
      <c r="O136" s="11">
        <f t="shared" si="63"/>
        <v>0</v>
      </c>
      <c r="P136" s="11">
        <f t="shared" si="64"/>
        <v>14962.400000000001</v>
      </c>
      <c r="Q136" s="11">
        <f t="shared" si="65"/>
        <v>0</v>
      </c>
      <c r="R136" s="11"/>
    </row>
    <row r="137" spans="1:19">
      <c r="A137" s="11" t="s">
        <v>85</v>
      </c>
      <c r="B137" s="12" t="s">
        <v>315</v>
      </c>
      <c r="C137" s="12" t="s">
        <v>316</v>
      </c>
      <c r="D137" s="12" t="s">
        <v>30</v>
      </c>
      <c r="E137" s="27" t="s">
        <v>31</v>
      </c>
      <c r="F137" s="11">
        <v>43612.800000000003</v>
      </c>
      <c r="G137" s="11"/>
      <c r="H137" s="11"/>
      <c r="I137" s="11"/>
      <c r="J137" s="11">
        <v>36960</v>
      </c>
      <c r="K137" s="11"/>
      <c r="L137" s="11">
        <f t="shared" si="60"/>
        <v>6652.8</v>
      </c>
      <c r="M137" s="11">
        <f t="shared" si="61"/>
        <v>3326.4</v>
      </c>
      <c r="N137" s="11">
        <f t="shared" si="62"/>
        <v>3326.4</v>
      </c>
      <c r="O137" s="11">
        <f t="shared" si="63"/>
        <v>0</v>
      </c>
      <c r="P137" s="11">
        <f t="shared" si="64"/>
        <v>43612.800000000003</v>
      </c>
      <c r="Q137" s="11">
        <f t="shared" si="65"/>
        <v>0</v>
      </c>
      <c r="R137" s="11"/>
    </row>
    <row r="138" spans="1:19">
      <c r="A138" s="11" t="s">
        <v>90</v>
      </c>
      <c r="B138" s="12" t="s">
        <v>397</v>
      </c>
      <c r="C138" s="12" t="s">
        <v>316</v>
      </c>
      <c r="D138" s="12" t="s">
        <v>30</v>
      </c>
      <c r="E138" s="27" t="s">
        <v>31</v>
      </c>
      <c r="F138" s="11">
        <v>6560.8</v>
      </c>
      <c r="G138" s="11"/>
      <c r="H138" s="11"/>
      <c r="I138" s="11"/>
      <c r="J138" s="11">
        <v>5560</v>
      </c>
      <c r="K138" s="11"/>
      <c r="L138" s="11">
        <f t="shared" si="60"/>
        <v>1000.8</v>
      </c>
      <c r="M138" s="11">
        <f t="shared" si="61"/>
        <v>500.4</v>
      </c>
      <c r="N138" s="11">
        <f t="shared" si="62"/>
        <v>500.4</v>
      </c>
      <c r="O138" s="11">
        <f t="shared" si="63"/>
        <v>0</v>
      </c>
      <c r="P138" s="11">
        <f t="shared" si="64"/>
        <v>6560.7999999999993</v>
      </c>
      <c r="Q138" s="11">
        <f t="shared" si="65"/>
        <v>0</v>
      </c>
      <c r="R138" s="11"/>
      <c r="S138" s="49"/>
    </row>
    <row r="139" spans="1:19">
      <c r="A139" s="11" t="s">
        <v>90</v>
      </c>
      <c r="B139" s="12" t="s">
        <v>398</v>
      </c>
      <c r="C139" s="18">
        <v>44174</v>
      </c>
      <c r="D139" s="12" t="s">
        <v>399</v>
      </c>
      <c r="E139" s="24" t="s">
        <v>264</v>
      </c>
      <c r="F139" s="11">
        <v>99350.1</v>
      </c>
      <c r="G139" s="11"/>
      <c r="H139" s="11"/>
      <c r="I139" s="11"/>
      <c r="J139" s="11">
        <v>84195</v>
      </c>
      <c r="K139" s="11"/>
      <c r="L139" s="11">
        <f t="shared" si="60"/>
        <v>15155.1</v>
      </c>
      <c r="M139" s="11">
        <f t="shared" si="61"/>
        <v>7577.55</v>
      </c>
      <c r="N139" s="11">
        <f t="shared" si="62"/>
        <v>7577.55</v>
      </c>
      <c r="O139" s="11">
        <f t="shared" si="63"/>
        <v>0</v>
      </c>
      <c r="P139" s="11">
        <f t="shared" si="64"/>
        <v>99350.1</v>
      </c>
      <c r="Q139" s="11">
        <f t="shared" si="65"/>
        <v>0</v>
      </c>
      <c r="R139" s="11"/>
      <c r="S139" s="49"/>
    </row>
    <row r="140" spans="1:19">
      <c r="A140" s="11" t="s">
        <v>128</v>
      </c>
      <c r="B140" s="12" t="s">
        <v>417</v>
      </c>
      <c r="C140" s="18">
        <v>44201</v>
      </c>
      <c r="D140" s="12" t="s">
        <v>30</v>
      </c>
      <c r="E140" s="27" t="s">
        <v>31</v>
      </c>
      <c r="F140" s="11">
        <v>119262.6</v>
      </c>
      <c r="G140" s="11"/>
      <c r="H140" s="11"/>
      <c r="I140" s="11"/>
      <c r="J140" s="11">
        <v>101070</v>
      </c>
      <c r="K140" s="11"/>
      <c r="L140" s="11">
        <f t="shared" si="60"/>
        <v>18192.599999999999</v>
      </c>
      <c r="M140" s="11">
        <f t="shared" si="61"/>
        <v>9096.2999999999993</v>
      </c>
      <c r="N140" s="11">
        <f t="shared" si="62"/>
        <v>9096.2999999999993</v>
      </c>
      <c r="O140" s="11">
        <f t="shared" si="63"/>
        <v>0</v>
      </c>
      <c r="P140" s="11">
        <f t="shared" si="64"/>
        <v>119262.6</v>
      </c>
      <c r="Q140" s="11">
        <f t="shared" si="65"/>
        <v>0</v>
      </c>
      <c r="R140" s="11"/>
      <c r="S140" s="49"/>
    </row>
    <row r="141" spans="1:19">
      <c r="A141" s="11" t="s">
        <v>128</v>
      </c>
      <c r="B141" s="12" t="s">
        <v>418</v>
      </c>
      <c r="C141" s="18">
        <v>44201</v>
      </c>
      <c r="D141" s="12" t="s">
        <v>30</v>
      </c>
      <c r="E141" s="27" t="s">
        <v>31</v>
      </c>
      <c r="F141" s="11">
        <v>6301.2</v>
      </c>
      <c r="G141" s="11"/>
      <c r="H141" s="11"/>
      <c r="I141" s="11"/>
      <c r="J141" s="11">
        <v>5340</v>
      </c>
      <c r="K141" s="11"/>
      <c r="L141" s="11">
        <f t="shared" si="60"/>
        <v>961.2</v>
      </c>
      <c r="M141" s="11">
        <f t="shared" si="61"/>
        <v>480.6</v>
      </c>
      <c r="N141" s="11">
        <f t="shared" si="62"/>
        <v>480.6</v>
      </c>
      <c r="O141" s="11">
        <f t="shared" si="63"/>
        <v>0</v>
      </c>
      <c r="P141" s="11">
        <f t="shared" si="64"/>
        <v>6301.2000000000007</v>
      </c>
      <c r="Q141" s="11">
        <f t="shared" si="65"/>
        <v>0</v>
      </c>
      <c r="R141" s="11"/>
      <c r="S141" s="49"/>
    </row>
    <row r="142" spans="1:19">
      <c r="A142" s="11" t="s">
        <v>128</v>
      </c>
      <c r="B142" s="12" t="s">
        <v>419</v>
      </c>
      <c r="C142" s="18">
        <v>44217</v>
      </c>
      <c r="D142" s="12" t="s">
        <v>19</v>
      </c>
      <c r="E142" s="24" t="s">
        <v>420</v>
      </c>
      <c r="F142" s="11">
        <v>236590</v>
      </c>
      <c r="G142" s="11"/>
      <c r="H142" s="11"/>
      <c r="I142" s="11"/>
      <c r="J142" s="11">
        <v>200500</v>
      </c>
      <c r="K142" s="11"/>
      <c r="L142" s="11">
        <f t="shared" si="60"/>
        <v>36090</v>
      </c>
      <c r="M142" s="11">
        <f t="shared" si="61"/>
        <v>0</v>
      </c>
      <c r="N142" s="11">
        <f t="shared" si="62"/>
        <v>0</v>
      </c>
      <c r="O142" s="11">
        <f t="shared" si="63"/>
        <v>36090</v>
      </c>
      <c r="P142" s="11">
        <f t="shared" si="64"/>
        <v>236590</v>
      </c>
      <c r="Q142" s="11">
        <f t="shared" si="65"/>
        <v>0</v>
      </c>
      <c r="R142" s="11"/>
      <c r="S142" s="49"/>
    </row>
    <row r="143" spans="1:19">
      <c r="A143" s="11" t="s">
        <v>224</v>
      </c>
      <c r="B143" s="12" t="s">
        <v>426</v>
      </c>
      <c r="C143" s="18" t="s">
        <v>445</v>
      </c>
      <c r="D143" s="12">
        <v>0</v>
      </c>
      <c r="E143" s="45" t="s">
        <v>445</v>
      </c>
      <c r="F143" s="11">
        <v>0</v>
      </c>
      <c r="G143" s="11"/>
      <c r="H143" s="11"/>
      <c r="I143" s="11"/>
      <c r="J143" s="11"/>
      <c r="K143" s="11"/>
      <c r="L143" s="11">
        <f t="shared" si="60"/>
        <v>0</v>
      </c>
      <c r="M143" s="11">
        <f t="shared" si="61"/>
        <v>0</v>
      </c>
      <c r="N143" s="11">
        <f t="shared" si="62"/>
        <v>0</v>
      </c>
      <c r="O143" s="11">
        <f t="shared" si="63"/>
        <v>0</v>
      </c>
      <c r="P143" s="11">
        <f t="shared" si="64"/>
        <v>0</v>
      </c>
      <c r="Q143" s="11">
        <f t="shared" si="65"/>
        <v>0</v>
      </c>
      <c r="R143" s="11"/>
      <c r="S143" s="49"/>
    </row>
    <row r="144" spans="1:19">
      <c r="A144" s="11" t="s">
        <v>224</v>
      </c>
      <c r="B144" s="12" t="s">
        <v>427</v>
      </c>
      <c r="C144" s="18">
        <v>44228</v>
      </c>
      <c r="D144" s="12" t="s">
        <v>422</v>
      </c>
      <c r="E144" s="24" t="s">
        <v>442</v>
      </c>
      <c r="F144" s="11">
        <v>122720</v>
      </c>
      <c r="G144" s="11"/>
      <c r="H144" s="11"/>
      <c r="I144" s="11"/>
      <c r="J144" s="11">
        <v>104000</v>
      </c>
      <c r="K144" s="11"/>
      <c r="L144" s="11">
        <f t="shared" si="60"/>
        <v>18720</v>
      </c>
      <c r="M144" s="11">
        <f t="shared" si="61"/>
        <v>9360</v>
      </c>
      <c r="N144" s="11">
        <f t="shared" si="62"/>
        <v>9360</v>
      </c>
      <c r="O144" s="11">
        <f t="shared" si="63"/>
        <v>0</v>
      </c>
      <c r="P144" s="11">
        <f t="shared" si="64"/>
        <v>122720</v>
      </c>
      <c r="Q144" s="11">
        <f t="shared" si="65"/>
        <v>0</v>
      </c>
      <c r="R144" s="11"/>
    </row>
    <row r="145" spans="1:18">
      <c r="A145" s="11" t="s">
        <v>224</v>
      </c>
      <c r="B145" s="12" t="s">
        <v>428</v>
      </c>
      <c r="C145" s="18">
        <v>44236</v>
      </c>
      <c r="D145" s="12" t="s">
        <v>422</v>
      </c>
      <c r="E145" s="24" t="s">
        <v>442</v>
      </c>
      <c r="F145" s="11">
        <v>63720</v>
      </c>
      <c r="G145" s="11"/>
      <c r="H145" s="11"/>
      <c r="I145" s="11"/>
      <c r="J145" s="11">
        <v>54000</v>
      </c>
      <c r="K145" s="11"/>
      <c r="L145" s="11">
        <f t="shared" si="60"/>
        <v>9720</v>
      </c>
      <c r="M145" s="11">
        <f t="shared" si="61"/>
        <v>4860</v>
      </c>
      <c r="N145" s="11">
        <f t="shared" si="62"/>
        <v>4860</v>
      </c>
      <c r="O145" s="11">
        <f t="shared" si="63"/>
        <v>0</v>
      </c>
      <c r="P145" s="11">
        <f t="shared" si="64"/>
        <v>63720</v>
      </c>
      <c r="Q145" s="11">
        <f t="shared" si="65"/>
        <v>0</v>
      </c>
      <c r="R145" s="11"/>
    </row>
    <row r="146" spans="1:18">
      <c r="A146" s="11" t="s">
        <v>224</v>
      </c>
      <c r="B146" s="12" t="s">
        <v>429</v>
      </c>
      <c r="C146" s="18">
        <v>44236</v>
      </c>
      <c r="D146" s="12" t="s">
        <v>422</v>
      </c>
      <c r="E146" s="24" t="s">
        <v>442</v>
      </c>
      <c r="F146" s="11">
        <v>38350</v>
      </c>
      <c r="G146" s="11"/>
      <c r="H146" s="11"/>
      <c r="I146" s="11"/>
      <c r="J146" s="11">
        <v>32500</v>
      </c>
      <c r="K146" s="11"/>
      <c r="L146" s="11">
        <f t="shared" si="60"/>
        <v>5850</v>
      </c>
      <c r="M146" s="11">
        <f t="shared" si="61"/>
        <v>2925</v>
      </c>
      <c r="N146" s="11">
        <f t="shared" si="62"/>
        <v>2925</v>
      </c>
      <c r="O146" s="11">
        <f t="shared" si="63"/>
        <v>0</v>
      </c>
      <c r="P146" s="11">
        <f t="shared" si="64"/>
        <v>38350</v>
      </c>
      <c r="Q146" s="11">
        <f t="shared" si="65"/>
        <v>0</v>
      </c>
      <c r="R146" s="11"/>
    </row>
    <row r="147" spans="1:18">
      <c r="A147" s="11" t="s">
        <v>224</v>
      </c>
      <c r="B147" s="12" t="s">
        <v>430</v>
      </c>
      <c r="C147" s="18">
        <v>44239</v>
      </c>
      <c r="D147" s="12" t="s">
        <v>30</v>
      </c>
      <c r="E147" s="24" t="s">
        <v>443</v>
      </c>
      <c r="F147" s="11">
        <v>44220.5</v>
      </c>
      <c r="G147" s="11"/>
      <c r="H147" s="11"/>
      <c r="I147" s="11"/>
      <c r="J147" s="11">
        <v>37475</v>
      </c>
      <c r="K147" s="11"/>
      <c r="L147" s="11">
        <f t="shared" si="60"/>
        <v>6745.5</v>
      </c>
      <c r="M147" s="11">
        <f t="shared" si="61"/>
        <v>3372.75</v>
      </c>
      <c r="N147" s="11">
        <f t="shared" si="62"/>
        <v>3372.75</v>
      </c>
      <c r="O147" s="11">
        <f t="shared" si="63"/>
        <v>0</v>
      </c>
      <c r="P147" s="11">
        <f t="shared" si="64"/>
        <v>44220.5</v>
      </c>
      <c r="Q147" s="11">
        <f t="shared" si="65"/>
        <v>0</v>
      </c>
      <c r="R147" s="11"/>
    </row>
    <row r="148" spans="1:18">
      <c r="A148" s="11" t="s">
        <v>224</v>
      </c>
      <c r="B148" s="12" t="s">
        <v>431</v>
      </c>
      <c r="C148" s="18">
        <v>44240</v>
      </c>
      <c r="D148" s="12" t="s">
        <v>30</v>
      </c>
      <c r="E148" s="24" t="s">
        <v>443</v>
      </c>
      <c r="F148" s="11">
        <v>39860.400000000001</v>
      </c>
      <c r="G148" s="11"/>
      <c r="H148" s="11"/>
      <c r="I148" s="11"/>
      <c r="J148" s="11">
        <v>33780</v>
      </c>
      <c r="K148" s="11"/>
      <c r="L148" s="11">
        <f t="shared" si="60"/>
        <v>6080.4</v>
      </c>
      <c r="M148" s="11">
        <f t="shared" si="61"/>
        <v>3040.2</v>
      </c>
      <c r="N148" s="11">
        <f t="shared" si="62"/>
        <v>3040.2</v>
      </c>
      <c r="O148" s="11">
        <f t="shared" si="63"/>
        <v>0</v>
      </c>
      <c r="P148" s="11">
        <f t="shared" si="64"/>
        <v>39860.399999999994</v>
      </c>
      <c r="Q148" s="11">
        <f t="shared" si="65"/>
        <v>0</v>
      </c>
      <c r="R148" s="11"/>
    </row>
    <row r="149" spans="1:18">
      <c r="A149" s="11" t="s">
        <v>224</v>
      </c>
      <c r="B149" s="12" t="s">
        <v>432</v>
      </c>
      <c r="C149" s="18">
        <v>44240</v>
      </c>
      <c r="D149" s="12" t="s">
        <v>422</v>
      </c>
      <c r="E149" s="24" t="s">
        <v>442</v>
      </c>
      <c r="F149" s="11">
        <v>20768</v>
      </c>
      <c r="G149" s="11"/>
      <c r="H149" s="11"/>
      <c r="I149" s="11"/>
      <c r="J149" s="11">
        <v>17600</v>
      </c>
      <c r="K149" s="11"/>
      <c r="L149" s="11">
        <f t="shared" si="60"/>
        <v>3168</v>
      </c>
      <c r="M149" s="11">
        <f t="shared" si="61"/>
        <v>1584</v>
      </c>
      <c r="N149" s="11">
        <f t="shared" si="62"/>
        <v>1584</v>
      </c>
      <c r="O149" s="11">
        <f t="shared" si="63"/>
        <v>0</v>
      </c>
      <c r="P149" s="11">
        <f t="shared" si="64"/>
        <v>20768</v>
      </c>
      <c r="Q149" s="11">
        <f t="shared" si="65"/>
        <v>0</v>
      </c>
      <c r="R149" s="11"/>
    </row>
    <row r="150" spans="1:18">
      <c r="A150" s="11" t="s">
        <v>224</v>
      </c>
      <c r="B150" s="12" t="s">
        <v>433</v>
      </c>
      <c r="C150" s="18">
        <v>44244</v>
      </c>
      <c r="D150" s="12" t="s">
        <v>16</v>
      </c>
      <c r="E150" s="24" t="s">
        <v>444</v>
      </c>
      <c r="F150" s="11">
        <v>24780</v>
      </c>
      <c r="G150" s="11"/>
      <c r="H150" s="11"/>
      <c r="I150" s="11"/>
      <c r="J150" s="11">
        <v>21000</v>
      </c>
      <c r="K150" s="11"/>
      <c r="L150" s="11">
        <f t="shared" si="60"/>
        <v>3780</v>
      </c>
      <c r="M150" s="11">
        <f t="shared" si="61"/>
        <v>1890</v>
      </c>
      <c r="N150" s="11">
        <f t="shared" si="62"/>
        <v>1890</v>
      </c>
      <c r="O150" s="11">
        <f t="shared" si="63"/>
        <v>0</v>
      </c>
      <c r="P150" s="11">
        <f t="shared" si="64"/>
        <v>24780</v>
      </c>
      <c r="Q150" s="11">
        <f t="shared" si="65"/>
        <v>0</v>
      </c>
      <c r="R150" s="11"/>
    </row>
    <row r="151" spans="1:18">
      <c r="A151" s="11" t="s">
        <v>224</v>
      </c>
      <c r="B151" s="12" t="s">
        <v>434</v>
      </c>
      <c r="C151" s="18">
        <v>44245</v>
      </c>
      <c r="D151" s="12" t="s">
        <v>30</v>
      </c>
      <c r="E151" s="24" t="s">
        <v>443</v>
      </c>
      <c r="F151" s="11">
        <v>189112.7</v>
      </c>
      <c r="G151" s="11"/>
      <c r="H151" s="11"/>
      <c r="I151" s="11"/>
      <c r="J151" s="11">
        <v>160265</v>
      </c>
      <c r="K151" s="11"/>
      <c r="L151" s="11">
        <f t="shared" si="60"/>
        <v>28847.7</v>
      </c>
      <c r="M151" s="11">
        <f t="shared" si="61"/>
        <v>14423.85</v>
      </c>
      <c r="N151" s="11">
        <f t="shared" si="62"/>
        <v>14423.85</v>
      </c>
      <c r="O151" s="11">
        <f t="shared" si="63"/>
        <v>0</v>
      </c>
      <c r="P151" s="11">
        <f t="shared" si="64"/>
        <v>189112.7</v>
      </c>
      <c r="Q151" s="11">
        <f t="shared" si="65"/>
        <v>0</v>
      </c>
      <c r="R151" s="11"/>
    </row>
    <row r="152" spans="1:18">
      <c r="A152" s="11" t="s">
        <v>224</v>
      </c>
      <c r="B152" s="12" t="s">
        <v>435</v>
      </c>
      <c r="C152" s="18">
        <v>44246</v>
      </c>
      <c r="D152" s="12" t="s">
        <v>30</v>
      </c>
      <c r="E152" s="24" t="s">
        <v>443</v>
      </c>
      <c r="F152" s="11">
        <v>40120</v>
      </c>
      <c r="G152" s="11"/>
      <c r="H152" s="11"/>
      <c r="I152" s="11"/>
      <c r="J152" s="11">
        <v>34000</v>
      </c>
      <c r="K152" s="11"/>
      <c r="L152" s="11">
        <f t="shared" si="60"/>
        <v>6120</v>
      </c>
      <c r="M152" s="11">
        <f t="shared" si="61"/>
        <v>3060</v>
      </c>
      <c r="N152" s="11">
        <f t="shared" si="62"/>
        <v>3060</v>
      </c>
      <c r="O152" s="11">
        <f t="shared" si="63"/>
        <v>0</v>
      </c>
      <c r="P152" s="11">
        <f t="shared" si="64"/>
        <v>40120</v>
      </c>
      <c r="Q152" s="11">
        <f t="shared" si="65"/>
        <v>0</v>
      </c>
      <c r="R152" s="11"/>
    </row>
    <row r="153" spans="1:18">
      <c r="A153" s="11" t="s">
        <v>224</v>
      </c>
      <c r="B153" s="12" t="s">
        <v>436</v>
      </c>
      <c r="C153" s="18">
        <v>44247</v>
      </c>
      <c r="D153" s="12" t="s">
        <v>30</v>
      </c>
      <c r="E153" s="24" t="s">
        <v>443</v>
      </c>
      <c r="F153" s="11">
        <v>152810</v>
      </c>
      <c r="G153" s="11"/>
      <c r="H153" s="11"/>
      <c r="I153" s="11"/>
      <c r="J153" s="11">
        <v>129500</v>
      </c>
      <c r="K153" s="11"/>
      <c r="L153" s="11">
        <f t="shared" si="60"/>
        <v>23310</v>
      </c>
      <c r="M153" s="11">
        <f t="shared" si="61"/>
        <v>11655</v>
      </c>
      <c r="N153" s="11">
        <f t="shared" si="62"/>
        <v>11655</v>
      </c>
      <c r="O153" s="11">
        <f t="shared" si="63"/>
        <v>0</v>
      </c>
      <c r="P153" s="11">
        <f t="shared" si="64"/>
        <v>152810</v>
      </c>
      <c r="Q153" s="11">
        <f t="shared" si="65"/>
        <v>0</v>
      </c>
      <c r="R153" s="11"/>
    </row>
    <row r="154" spans="1:18">
      <c r="A154" s="11" t="s">
        <v>224</v>
      </c>
      <c r="B154" s="12" t="s">
        <v>437</v>
      </c>
      <c r="C154" s="18">
        <v>44249</v>
      </c>
      <c r="D154" s="12" t="s">
        <v>30</v>
      </c>
      <c r="E154" s="24" t="s">
        <v>443</v>
      </c>
      <c r="F154" s="11">
        <v>35400</v>
      </c>
      <c r="G154" s="11"/>
      <c r="H154" s="11"/>
      <c r="I154" s="11"/>
      <c r="J154" s="11">
        <v>30000</v>
      </c>
      <c r="K154" s="11"/>
      <c r="L154" s="11">
        <f t="shared" si="60"/>
        <v>5400</v>
      </c>
      <c r="M154" s="11">
        <f t="shared" si="61"/>
        <v>2700</v>
      </c>
      <c r="N154" s="11">
        <f t="shared" si="62"/>
        <v>2700</v>
      </c>
      <c r="O154" s="11">
        <f t="shared" si="63"/>
        <v>0</v>
      </c>
      <c r="P154" s="11">
        <f t="shared" si="64"/>
        <v>35400</v>
      </c>
      <c r="Q154" s="11">
        <f t="shared" si="65"/>
        <v>0</v>
      </c>
      <c r="R154" s="11"/>
    </row>
    <row r="155" spans="1:18">
      <c r="A155" s="11" t="s">
        <v>224</v>
      </c>
      <c r="B155" s="12" t="s">
        <v>438</v>
      </c>
      <c r="C155" s="18">
        <v>44247</v>
      </c>
      <c r="D155" s="12" t="s">
        <v>30</v>
      </c>
      <c r="E155" s="24" t="s">
        <v>443</v>
      </c>
      <c r="F155" s="12">
        <v>10171.6</v>
      </c>
      <c r="G155" s="12"/>
      <c r="H155" s="12"/>
      <c r="I155" s="11"/>
      <c r="J155" s="11">
        <v>8620</v>
      </c>
      <c r="K155" s="11"/>
      <c r="L155" s="11">
        <f t="shared" si="60"/>
        <v>1551.6</v>
      </c>
      <c r="M155" s="11">
        <f t="shared" si="61"/>
        <v>775.8</v>
      </c>
      <c r="N155" s="11">
        <f t="shared" si="62"/>
        <v>775.8</v>
      </c>
      <c r="O155" s="11">
        <f t="shared" si="63"/>
        <v>0</v>
      </c>
      <c r="P155" s="11">
        <f t="shared" si="64"/>
        <v>10171.599999999999</v>
      </c>
      <c r="Q155" s="11">
        <f t="shared" si="65"/>
        <v>0</v>
      </c>
      <c r="R155" s="11"/>
    </row>
    <row r="156" spans="1:18">
      <c r="A156" s="11" t="s">
        <v>224</v>
      </c>
      <c r="B156" s="12" t="s">
        <v>439</v>
      </c>
      <c r="C156" s="18">
        <v>44247</v>
      </c>
      <c r="D156" s="12" t="s">
        <v>30</v>
      </c>
      <c r="E156" s="24" t="s">
        <v>443</v>
      </c>
      <c r="F156" s="12">
        <v>10596.4</v>
      </c>
      <c r="G156" s="12"/>
      <c r="H156" s="12"/>
      <c r="I156" s="11"/>
      <c r="J156" s="11">
        <v>8980</v>
      </c>
      <c r="K156" s="11"/>
      <c r="L156" s="11">
        <f t="shared" si="60"/>
        <v>1616.4</v>
      </c>
      <c r="M156" s="11">
        <f t="shared" si="61"/>
        <v>808.2</v>
      </c>
      <c r="N156" s="11">
        <f t="shared" si="62"/>
        <v>808.2</v>
      </c>
      <c r="O156" s="11">
        <f t="shared" si="63"/>
        <v>0</v>
      </c>
      <c r="P156" s="11">
        <f t="shared" si="64"/>
        <v>10596.400000000001</v>
      </c>
      <c r="Q156" s="11">
        <f t="shared" si="65"/>
        <v>0</v>
      </c>
      <c r="R156" s="11"/>
    </row>
    <row r="157" spans="1:18">
      <c r="A157" s="11" t="s">
        <v>224</v>
      </c>
      <c r="B157" s="12" t="s">
        <v>440</v>
      </c>
      <c r="C157" s="18">
        <v>44249</v>
      </c>
      <c r="D157" s="12" t="s">
        <v>19</v>
      </c>
      <c r="E157" s="24" t="s">
        <v>442</v>
      </c>
      <c r="F157" s="12">
        <v>196021.6</v>
      </c>
      <c r="G157" s="12"/>
      <c r="H157" s="12"/>
      <c r="I157" s="11"/>
      <c r="J157" s="11">
        <v>166120</v>
      </c>
      <c r="K157" s="11"/>
      <c r="L157" s="11">
        <f t="shared" si="60"/>
        <v>29901.599999999999</v>
      </c>
      <c r="M157" s="11">
        <f t="shared" si="61"/>
        <v>0</v>
      </c>
      <c r="N157" s="11">
        <f t="shared" si="62"/>
        <v>0</v>
      </c>
      <c r="O157" s="11">
        <f t="shared" si="63"/>
        <v>29901.599999999999</v>
      </c>
      <c r="P157" s="11">
        <f t="shared" si="64"/>
        <v>196021.6</v>
      </c>
      <c r="Q157" s="11">
        <f t="shared" si="65"/>
        <v>0</v>
      </c>
      <c r="R157" s="11"/>
    </row>
    <row r="158" spans="1:18">
      <c r="A158" s="11" t="s">
        <v>224</v>
      </c>
      <c r="B158" s="12" t="s">
        <v>441</v>
      </c>
      <c r="C158" s="18">
        <v>44250</v>
      </c>
      <c r="D158" s="12" t="s">
        <v>422</v>
      </c>
      <c r="E158" s="24" t="s">
        <v>442</v>
      </c>
      <c r="F158" s="12">
        <v>65372</v>
      </c>
      <c r="G158" s="12"/>
      <c r="H158" s="12"/>
      <c r="I158" s="11"/>
      <c r="J158" s="11">
        <v>55400</v>
      </c>
      <c r="K158" s="11"/>
      <c r="L158" s="11">
        <f t="shared" si="60"/>
        <v>9972</v>
      </c>
      <c r="M158" s="11">
        <f t="shared" si="61"/>
        <v>4986</v>
      </c>
      <c r="N158" s="11">
        <f t="shared" si="62"/>
        <v>4986</v>
      </c>
      <c r="O158" s="11">
        <f t="shared" si="63"/>
        <v>0</v>
      </c>
      <c r="P158" s="11">
        <f t="shared" si="64"/>
        <v>65372</v>
      </c>
      <c r="Q158" s="11">
        <f t="shared" si="65"/>
        <v>0</v>
      </c>
      <c r="R158" s="11"/>
    </row>
    <row r="159" spans="1:18">
      <c r="A159" s="11" t="s">
        <v>175</v>
      </c>
      <c r="B159" s="12" t="s">
        <v>492</v>
      </c>
      <c r="C159" s="12" t="s">
        <v>491</v>
      </c>
      <c r="D159" s="12">
        <v>0</v>
      </c>
      <c r="E159" s="24" t="s">
        <v>445</v>
      </c>
      <c r="F159" s="11">
        <v>0</v>
      </c>
      <c r="G159" s="11"/>
      <c r="H159" s="11"/>
      <c r="I159" s="11"/>
      <c r="J159" s="11"/>
      <c r="K159" s="11"/>
      <c r="L159" s="11">
        <f t="shared" ref="L159:L163" si="66">+(H159*$H$1/100)+(I159*$I$1/100)+(J159*$J$1/100)+(K159*$K$1/100)</f>
        <v>0</v>
      </c>
      <c r="M159" s="11">
        <f t="shared" ref="M159:M163" si="67">+IF(VALUE(LEFT(D159,2))=33,L159/2,0)</f>
        <v>0</v>
      </c>
      <c r="N159" s="11">
        <f t="shared" ref="N159:N163" si="68">+M159</f>
        <v>0</v>
      </c>
      <c r="O159" s="11">
        <f t="shared" ref="O159:O163" si="69">+IF(VALUE(LEFT(D159,2))=33,0,L159)</f>
        <v>0</v>
      </c>
      <c r="P159" s="11">
        <f t="shared" ref="P159:P163" si="70">SUM(G159:K159)+M159+N159+O159</f>
        <v>0</v>
      </c>
      <c r="Q159" s="11">
        <f t="shared" ref="Q159:Q163" si="71">P159-F159</f>
        <v>0</v>
      </c>
      <c r="R159" s="11"/>
    </row>
    <row r="160" spans="1:18">
      <c r="A160" s="11" t="s">
        <v>175</v>
      </c>
      <c r="B160" s="12" t="s">
        <v>495</v>
      </c>
      <c r="C160" s="12" t="s">
        <v>491</v>
      </c>
      <c r="D160" s="12">
        <v>0</v>
      </c>
      <c r="E160" s="24" t="s">
        <v>445</v>
      </c>
      <c r="F160" s="11">
        <v>0</v>
      </c>
      <c r="G160" s="11"/>
      <c r="H160" s="11"/>
      <c r="I160" s="11"/>
      <c r="J160" s="11"/>
      <c r="K160" s="11"/>
      <c r="L160" s="11">
        <f t="shared" si="66"/>
        <v>0</v>
      </c>
      <c r="M160" s="11">
        <f t="shared" si="67"/>
        <v>0</v>
      </c>
      <c r="N160" s="11">
        <f t="shared" si="68"/>
        <v>0</v>
      </c>
      <c r="O160" s="11">
        <f t="shared" si="69"/>
        <v>0</v>
      </c>
      <c r="P160" s="11">
        <f t="shared" si="70"/>
        <v>0</v>
      </c>
      <c r="Q160" s="11">
        <f t="shared" si="71"/>
        <v>0</v>
      </c>
      <c r="R160" s="11"/>
    </row>
    <row r="161" spans="1:18">
      <c r="A161" s="11" t="s">
        <v>175</v>
      </c>
      <c r="B161" s="12" t="s">
        <v>496</v>
      </c>
      <c r="C161" s="12" t="s">
        <v>491</v>
      </c>
      <c r="D161" s="12">
        <v>0</v>
      </c>
      <c r="E161" s="24" t="s">
        <v>445</v>
      </c>
      <c r="F161" s="11">
        <v>0</v>
      </c>
      <c r="G161" s="11"/>
      <c r="H161" s="11"/>
      <c r="I161" s="11"/>
      <c r="J161" s="11"/>
      <c r="K161" s="11"/>
      <c r="L161" s="11">
        <f t="shared" si="66"/>
        <v>0</v>
      </c>
      <c r="M161" s="11">
        <f t="shared" si="67"/>
        <v>0</v>
      </c>
      <c r="N161" s="11">
        <f t="shared" si="68"/>
        <v>0</v>
      </c>
      <c r="O161" s="11">
        <f t="shared" si="69"/>
        <v>0</v>
      </c>
      <c r="P161" s="11">
        <f t="shared" si="70"/>
        <v>0</v>
      </c>
      <c r="Q161" s="11">
        <f t="shared" si="71"/>
        <v>0</v>
      </c>
      <c r="R161" s="11"/>
    </row>
    <row r="162" spans="1:18">
      <c r="A162" s="11" t="s">
        <v>175</v>
      </c>
      <c r="B162" s="12" t="s">
        <v>493</v>
      </c>
      <c r="C162" s="12" t="s">
        <v>494</v>
      </c>
      <c r="D162" s="12" t="s">
        <v>16</v>
      </c>
      <c r="E162" s="24" t="s">
        <v>444</v>
      </c>
      <c r="F162" s="11">
        <v>141600</v>
      </c>
      <c r="G162" s="11"/>
      <c r="H162" s="11"/>
      <c r="I162" s="11"/>
      <c r="J162" s="11">
        <v>120000</v>
      </c>
      <c r="K162" s="11"/>
      <c r="L162" s="11">
        <f t="shared" si="66"/>
        <v>21600</v>
      </c>
      <c r="M162" s="11">
        <f t="shared" si="67"/>
        <v>10800</v>
      </c>
      <c r="N162" s="11">
        <f t="shared" si="68"/>
        <v>10800</v>
      </c>
      <c r="O162" s="11">
        <f t="shared" si="69"/>
        <v>0</v>
      </c>
      <c r="P162" s="11">
        <f t="shared" si="70"/>
        <v>141600</v>
      </c>
      <c r="Q162" s="11">
        <f t="shared" si="71"/>
        <v>0</v>
      </c>
      <c r="R162" s="11"/>
    </row>
    <row r="163" spans="1:18">
      <c r="A163" s="11" t="s">
        <v>175</v>
      </c>
      <c r="B163" s="12" t="s">
        <v>497</v>
      </c>
      <c r="C163" s="12" t="s">
        <v>498</v>
      </c>
      <c r="D163" s="12" t="s">
        <v>30</v>
      </c>
      <c r="E163" s="24" t="s">
        <v>443</v>
      </c>
      <c r="F163" s="11">
        <v>45996.4</v>
      </c>
      <c r="G163" s="11"/>
      <c r="H163" s="11"/>
      <c r="I163" s="11"/>
      <c r="J163" s="11">
        <v>38980</v>
      </c>
      <c r="K163" s="11"/>
      <c r="L163" s="11">
        <f t="shared" si="66"/>
        <v>7016.4</v>
      </c>
      <c r="M163" s="11">
        <f t="shared" si="67"/>
        <v>3508.2</v>
      </c>
      <c r="N163" s="11">
        <f t="shared" si="68"/>
        <v>3508.2</v>
      </c>
      <c r="O163" s="11">
        <f t="shared" si="69"/>
        <v>0</v>
      </c>
      <c r="P163" s="11">
        <f t="shared" si="70"/>
        <v>45996.399999999994</v>
      </c>
      <c r="Q163" s="11">
        <f t="shared" si="71"/>
        <v>0</v>
      </c>
      <c r="R163" s="11"/>
    </row>
    <row r="164" spans="1:18">
      <c r="A164" s="11" t="s">
        <v>175</v>
      </c>
      <c r="B164" s="12" t="s">
        <v>499</v>
      </c>
      <c r="C164" s="12" t="s">
        <v>500</v>
      </c>
      <c r="D164" s="12" t="s">
        <v>30</v>
      </c>
      <c r="E164" s="24" t="s">
        <v>443</v>
      </c>
      <c r="F164" s="11">
        <v>46881.4</v>
      </c>
      <c r="G164" s="11"/>
      <c r="H164" s="11"/>
      <c r="I164" s="11"/>
      <c r="J164" s="11">
        <v>39730</v>
      </c>
      <c r="K164" s="11"/>
      <c r="L164" s="11">
        <f t="shared" ref="L164:L215" si="72">+(H164*$H$1/100)+(I164*$I$1/100)+(J164*$J$1/100)+(K164*$K$1/100)</f>
        <v>7151.4</v>
      </c>
      <c r="M164" s="11">
        <f t="shared" ref="M164:M200" si="73">+IF(VALUE(LEFT(D164,2))=33,L164/2,0)</f>
        <v>3575.7</v>
      </c>
      <c r="N164" s="11">
        <f t="shared" ref="N164:N215" si="74">+M164</f>
        <v>3575.7</v>
      </c>
      <c r="O164" s="11">
        <f t="shared" ref="O164:O200" si="75">+IF(VALUE(LEFT(D164,2))=33,0,L164)</f>
        <v>0</v>
      </c>
      <c r="P164" s="11">
        <f t="shared" ref="P164:P215" si="76">SUM(G164:K164)+M164+N164+O164</f>
        <v>46881.399999999994</v>
      </c>
      <c r="Q164" s="11">
        <f t="shared" ref="Q164:Q200" si="77">P164-F164</f>
        <v>0</v>
      </c>
      <c r="R164" s="11"/>
    </row>
    <row r="165" spans="1:18">
      <c r="A165" s="11" t="s">
        <v>175</v>
      </c>
      <c r="B165" s="12" t="s">
        <v>501</v>
      </c>
      <c r="C165" s="12" t="s">
        <v>502</v>
      </c>
      <c r="D165" s="12" t="s">
        <v>30</v>
      </c>
      <c r="E165" s="24" t="s">
        <v>443</v>
      </c>
      <c r="F165" s="11">
        <v>33748</v>
      </c>
      <c r="G165" s="11"/>
      <c r="H165" s="11"/>
      <c r="I165" s="11"/>
      <c r="J165" s="11">
        <v>28600</v>
      </c>
      <c r="K165" s="11"/>
      <c r="L165" s="11">
        <f t="shared" si="72"/>
        <v>5148</v>
      </c>
      <c r="M165" s="11">
        <f t="shared" si="73"/>
        <v>2574</v>
      </c>
      <c r="N165" s="11">
        <f t="shared" si="74"/>
        <v>2574</v>
      </c>
      <c r="O165" s="11">
        <f t="shared" si="75"/>
        <v>0</v>
      </c>
      <c r="P165" s="11">
        <f t="shared" si="76"/>
        <v>33748</v>
      </c>
      <c r="Q165" s="11">
        <f t="shared" si="77"/>
        <v>0</v>
      </c>
      <c r="R165" s="11"/>
    </row>
    <row r="166" spans="1:18">
      <c r="A166" s="11" t="s">
        <v>175</v>
      </c>
      <c r="B166" s="12" t="s">
        <v>503</v>
      </c>
      <c r="C166" s="12" t="s">
        <v>504</v>
      </c>
      <c r="D166" s="12" t="s">
        <v>30</v>
      </c>
      <c r="E166" s="24" t="s">
        <v>443</v>
      </c>
      <c r="F166" s="11">
        <v>36049</v>
      </c>
      <c r="G166" s="11"/>
      <c r="H166" s="11"/>
      <c r="I166" s="11"/>
      <c r="J166" s="11">
        <v>30550</v>
      </c>
      <c r="K166" s="11"/>
      <c r="L166" s="11">
        <f t="shared" si="72"/>
        <v>5499</v>
      </c>
      <c r="M166" s="11">
        <f t="shared" si="73"/>
        <v>2749.5</v>
      </c>
      <c r="N166" s="11">
        <f t="shared" si="74"/>
        <v>2749.5</v>
      </c>
      <c r="O166" s="11">
        <f t="shared" si="75"/>
        <v>0</v>
      </c>
      <c r="P166" s="11">
        <f t="shared" si="76"/>
        <v>36049</v>
      </c>
      <c r="Q166" s="11">
        <f t="shared" si="77"/>
        <v>0</v>
      </c>
      <c r="R166" s="11"/>
    </row>
    <row r="167" spans="1:18">
      <c r="A167" s="11" t="s">
        <v>175</v>
      </c>
      <c r="B167" s="12" t="s">
        <v>505</v>
      </c>
      <c r="C167" s="12" t="s">
        <v>506</v>
      </c>
      <c r="D167" s="12" t="s">
        <v>422</v>
      </c>
      <c r="E167" s="24" t="s">
        <v>442</v>
      </c>
      <c r="F167" s="11">
        <v>232460</v>
      </c>
      <c r="G167" s="11"/>
      <c r="H167" s="11"/>
      <c r="I167" s="11"/>
      <c r="J167" s="11">
        <v>197000</v>
      </c>
      <c r="K167" s="11"/>
      <c r="L167" s="11">
        <f t="shared" si="72"/>
        <v>35460</v>
      </c>
      <c r="M167" s="11">
        <f t="shared" si="73"/>
        <v>17730</v>
      </c>
      <c r="N167" s="11">
        <f t="shared" si="74"/>
        <v>17730</v>
      </c>
      <c r="O167" s="11">
        <f t="shared" si="75"/>
        <v>0</v>
      </c>
      <c r="P167" s="11">
        <f t="shared" si="76"/>
        <v>232460</v>
      </c>
      <c r="Q167" s="11">
        <f t="shared" si="77"/>
        <v>0</v>
      </c>
      <c r="R167" s="11"/>
    </row>
    <row r="168" spans="1:18">
      <c r="A168" s="11" t="s">
        <v>175</v>
      </c>
      <c r="B168" s="12" t="s">
        <v>507</v>
      </c>
      <c r="C168" s="12" t="s">
        <v>508</v>
      </c>
      <c r="D168" s="12" t="s">
        <v>37</v>
      </c>
      <c r="E168" s="24" t="s">
        <v>509</v>
      </c>
      <c r="F168" s="11">
        <v>121445.6</v>
      </c>
      <c r="G168" s="11"/>
      <c r="H168" s="11"/>
      <c r="I168" s="11"/>
      <c r="J168" s="11">
        <v>102920</v>
      </c>
      <c r="K168" s="11"/>
      <c r="L168" s="11">
        <f t="shared" si="72"/>
        <v>18525.599999999999</v>
      </c>
      <c r="M168" s="11">
        <f t="shared" si="73"/>
        <v>9262.7999999999993</v>
      </c>
      <c r="N168" s="11">
        <f t="shared" si="74"/>
        <v>9262.7999999999993</v>
      </c>
      <c r="O168" s="11">
        <f t="shared" si="75"/>
        <v>0</v>
      </c>
      <c r="P168" s="11">
        <f t="shared" si="76"/>
        <v>121445.6</v>
      </c>
      <c r="Q168" s="11">
        <f t="shared" si="77"/>
        <v>0</v>
      </c>
      <c r="R168" s="11"/>
    </row>
    <row r="169" spans="1:18">
      <c r="A169" s="52" t="s">
        <v>520</v>
      </c>
      <c r="B169" s="12" t="s">
        <v>510</v>
      </c>
      <c r="C169" s="18">
        <v>44288</v>
      </c>
      <c r="D169" s="12" t="s">
        <v>422</v>
      </c>
      <c r="E169" s="24" t="s">
        <v>20</v>
      </c>
      <c r="F169" s="57">
        <v>232578</v>
      </c>
      <c r="G169" s="57"/>
      <c r="H169" s="57"/>
      <c r="I169" s="57"/>
      <c r="J169" s="57">
        <v>197100</v>
      </c>
      <c r="K169" s="57"/>
      <c r="L169" s="57">
        <f t="shared" si="72"/>
        <v>35478</v>
      </c>
      <c r="M169" s="57">
        <f t="shared" si="73"/>
        <v>17739</v>
      </c>
      <c r="N169" s="57">
        <f t="shared" si="74"/>
        <v>17739</v>
      </c>
      <c r="O169" s="57">
        <f t="shared" si="75"/>
        <v>0</v>
      </c>
      <c r="P169" s="57">
        <f t="shared" si="76"/>
        <v>232578</v>
      </c>
      <c r="Q169" s="11">
        <f t="shared" si="77"/>
        <v>0</v>
      </c>
      <c r="R169" s="11"/>
    </row>
    <row r="170" spans="1:18">
      <c r="A170" s="52" t="s">
        <v>520</v>
      </c>
      <c r="B170" s="12" t="s">
        <v>511</v>
      </c>
      <c r="C170" s="18">
        <v>44295</v>
      </c>
      <c r="D170" s="12" t="s">
        <v>19</v>
      </c>
      <c r="E170" s="24" t="s">
        <v>20</v>
      </c>
      <c r="F170" s="57">
        <v>239846.8</v>
      </c>
      <c r="G170" s="57"/>
      <c r="H170" s="57"/>
      <c r="I170" s="57"/>
      <c r="J170" s="57">
        <v>203260</v>
      </c>
      <c r="K170" s="57"/>
      <c r="L170" s="57">
        <f t="shared" si="72"/>
        <v>36586.800000000003</v>
      </c>
      <c r="M170" s="57">
        <f t="shared" si="73"/>
        <v>0</v>
      </c>
      <c r="N170" s="57">
        <f t="shared" si="74"/>
        <v>0</v>
      </c>
      <c r="O170" s="57">
        <f t="shared" si="75"/>
        <v>36586.800000000003</v>
      </c>
      <c r="P170" s="57">
        <f t="shared" si="76"/>
        <v>239846.8</v>
      </c>
      <c r="Q170" s="11">
        <f t="shared" si="77"/>
        <v>0</v>
      </c>
      <c r="R170" s="11"/>
    </row>
    <row r="171" spans="1:18">
      <c r="A171" s="52" t="s">
        <v>520</v>
      </c>
      <c r="B171" s="12" t="s">
        <v>527</v>
      </c>
      <c r="C171" s="18">
        <v>44305</v>
      </c>
      <c r="D171" s="12" t="s">
        <v>422</v>
      </c>
      <c r="E171" s="24" t="s">
        <v>20</v>
      </c>
      <c r="F171" s="57">
        <v>37612.5</v>
      </c>
      <c r="G171" s="57"/>
      <c r="H171" s="57"/>
      <c r="I171" s="57"/>
      <c r="J171" s="57">
        <v>31875</v>
      </c>
      <c r="K171" s="57"/>
      <c r="L171" s="57">
        <f t="shared" si="72"/>
        <v>5737.5</v>
      </c>
      <c r="M171" s="57">
        <f t="shared" si="73"/>
        <v>2868.75</v>
      </c>
      <c r="N171" s="57">
        <f t="shared" si="74"/>
        <v>2868.75</v>
      </c>
      <c r="O171" s="57">
        <f t="shared" si="75"/>
        <v>0</v>
      </c>
      <c r="P171" s="57">
        <f t="shared" si="76"/>
        <v>37612.5</v>
      </c>
      <c r="Q171" s="11">
        <f t="shared" si="77"/>
        <v>0</v>
      </c>
      <c r="R171" s="11"/>
    </row>
    <row r="172" spans="1:18">
      <c r="A172" s="52" t="s">
        <v>520</v>
      </c>
      <c r="B172" s="12" t="s">
        <v>528</v>
      </c>
      <c r="C172" s="18">
        <v>44305</v>
      </c>
      <c r="D172" s="12" t="s">
        <v>422</v>
      </c>
      <c r="E172" s="24" t="s">
        <v>20</v>
      </c>
      <c r="F172" s="57">
        <v>8850</v>
      </c>
      <c r="G172" s="57"/>
      <c r="H172" s="57"/>
      <c r="I172" s="57"/>
      <c r="J172" s="57">
        <v>7500</v>
      </c>
      <c r="K172" s="57"/>
      <c r="L172" s="57">
        <f t="shared" si="72"/>
        <v>1350</v>
      </c>
      <c r="M172" s="57">
        <f t="shared" si="73"/>
        <v>675</v>
      </c>
      <c r="N172" s="57">
        <f t="shared" si="74"/>
        <v>675</v>
      </c>
      <c r="O172" s="57">
        <f t="shared" si="75"/>
        <v>0</v>
      </c>
      <c r="P172" s="57">
        <f t="shared" si="76"/>
        <v>8850</v>
      </c>
      <c r="Q172" s="11">
        <f t="shared" si="77"/>
        <v>0</v>
      </c>
      <c r="R172" s="11"/>
    </row>
    <row r="173" spans="1:18">
      <c r="A173" s="52" t="s">
        <v>520</v>
      </c>
      <c r="B173" s="12" t="s">
        <v>529</v>
      </c>
      <c r="C173" s="18">
        <v>44308</v>
      </c>
      <c r="D173" s="12">
        <v>0</v>
      </c>
      <c r="E173" s="24" t="s">
        <v>445</v>
      </c>
      <c r="F173" s="57">
        <v>0</v>
      </c>
      <c r="G173" s="57"/>
      <c r="H173" s="57"/>
      <c r="I173" s="57"/>
      <c r="J173" s="57">
        <v>0</v>
      </c>
      <c r="K173" s="57"/>
      <c r="L173" s="57">
        <f t="shared" si="72"/>
        <v>0</v>
      </c>
      <c r="M173" s="57">
        <f>+IF(VALUE(LEFT(D173,2))=33,L173/2,0)</f>
        <v>0</v>
      </c>
      <c r="N173" s="57">
        <f t="shared" si="74"/>
        <v>0</v>
      </c>
      <c r="O173" s="57">
        <f>+IF(VALUE(LEFT(D173,2))=33,0,L173)</f>
        <v>0</v>
      </c>
      <c r="P173" s="57">
        <f t="shared" si="76"/>
        <v>0</v>
      </c>
      <c r="Q173" s="11">
        <f t="shared" si="77"/>
        <v>0</v>
      </c>
      <c r="R173" s="11"/>
    </row>
    <row r="174" spans="1:18">
      <c r="A174" s="52" t="s">
        <v>520</v>
      </c>
      <c r="B174" s="12" t="s">
        <v>530</v>
      </c>
      <c r="C174" s="18">
        <v>44308</v>
      </c>
      <c r="D174" s="12" t="s">
        <v>30</v>
      </c>
      <c r="E174" s="24" t="s">
        <v>443</v>
      </c>
      <c r="F174" s="57">
        <v>61242</v>
      </c>
      <c r="G174" s="57"/>
      <c r="H174" s="57"/>
      <c r="I174" s="57"/>
      <c r="J174" s="57">
        <v>51900</v>
      </c>
      <c r="K174" s="57"/>
      <c r="L174" s="57">
        <f t="shared" si="72"/>
        <v>9342</v>
      </c>
      <c r="M174" s="57">
        <f t="shared" si="73"/>
        <v>4671</v>
      </c>
      <c r="N174" s="57">
        <f t="shared" si="74"/>
        <v>4671</v>
      </c>
      <c r="O174" s="57">
        <f t="shared" si="75"/>
        <v>0</v>
      </c>
      <c r="P174" s="57">
        <f t="shared" si="76"/>
        <v>61242</v>
      </c>
      <c r="Q174" s="11">
        <f t="shared" si="77"/>
        <v>0</v>
      </c>
      <c r="R174" s="11"/>
    </row>
    <row r="175" spans="1:18">
      <c r="A175" s="52" t="s">
        <v>520</v>
      </c>
      <c r="B175" s="12" t="s">
        <v>531</v>
      </c>
      <c r="C175" s="18">
        <v>44308</v>
      </c>
      <c r="D175" s="12">
        <v>0</v>
      </c>
      <c r="E175" s="24" t="s">
        <v>445</v>
      </c>
      <c r="F175" s="57">
        <v>0</v>
      </c>
      <c r="G175" s="57"/>
      <c r="H175" s="57"/>
      <c r="I175" s="57"/>
      <c r="J175" s="57">
        <v>0</v>
      </c>
      <c r="K175" s="57"/>
      <c r="L175" s="57">
        <f t="shared" si="72"/>
        <v>0</v>
      </c>
      <c r="M175" s="57">
        <f t="shared" si="73"/>
        <v>0</v>
      </c>
      <c r="N175" s="57">
        <f t="shared" si="74"/>
        <v>0</v>
      </c>
      <c r="O175" s="57">
        <f t="shared" si="75"/>
        <v>0</v>
      </c>
      <c r="P175" s="57">
        <f t="shared" si="76"/>
        <v>0</v>
      </c>
      <c r="Q175" s="11">
        <f t="shared" si="77"/>
        <v>0</v>
      </c>
      <c r="R175" s="11"/>
    </row>
    <row r="176" spans="1:18">
      <c r="A176" s="52" t="s">
        <v>520</v>
      </c>
      <c r="B176" s="12" t="s">
        <v>532</v>
      </c>
      <c r="C176" s="18">
        <v>44308</v>
      </c>
      <c r="D176" s="12" t="s">
        <v>30</v>
      </c>
      <c r="E176" s="24" t="s">
        <v>443</v>
      </c>
      <c r="F176" s="57">
        <v>46784.05</v>
      </c>
      <c r="G176" s="57"/>
      <c r="H176" s="57"/>
      <c r="I176" s="57"/>
      <c r="J176" s="57">
        <v>39647.5</v>
      </c>
      <c r="K176" s="57"/>
      <c r="L176" s="57">
        <f t="shared" si="72"/>
        <v>7136.55</v>
      </c>
      <c r="M176" s="57">
        <f t="shared" si="73"/>
        <v>3568.2750000000001</v>
      </c>
      <c r="N176" s="57">
        <f t="shared" si="74"/>
        <v>3568.2750000000001</v>
      </c>
      <c r="O176" s="57">
        <f t="shared" si="75"/>
        <v>0</v>
      </c>
      <c r="P176" s="57">
        <f t="shared" si="76"/>
        <v>46784.05</v>
      </c>
      <c r="Q176" s="11">
        <f t="shared" si="77"/>
        <v>0</v>
      </c>
      <c r="R176" s="11"/>
    </row>
    <row r="177" spans="1:22">
      <c r="A177" s="52" t="s">
        <v>520</v>
      </c>
      <c r="B177" s="12" t="s">
        <v>533</v>
      </c>
      <c r="C177" s="18">
        <v>44308</v>
      </c>
      <c r="D177" s="12" t="s">
        <v>30</v>
      </c>
      <c r="E177" s="24" t="s">
        <v>443</v>
      </c>
      <c r="F177" s="57">
        <v>42126</v>
      </c>
      <c r="G177" s="57"/>
      <c r="H177" s="57"/>
      <c r="I177" s="57"/>
      <c r="J177" s="57">
        <v>35700</v>
      </c>
      <c r="K177" s="57"/>
      <c r="L177" s="57">
        <f t="shared" si="72"/>
        <v>6426</v>
      </c>
      <c r="M177" s="57">
        <f t="shared" si="73"/>
        <v>3213</v>
      </c>
      <c r="N177" s="57">
        <f t="shared" si="74"/>
        <v>3213</v>
      </c>
      <c r="O177" s="57">
        <f t="shared" si="75"/>
        <v>0</v>
      </c>
      <c r="P177" s="57">
        <f t="shared" si="76"/>
        <v>42126</v>
      </c>
      <c r="Q177" s="11">
        <f t="shared" si="77"/>
        <v>0</v>
      </c>
      <c r="R177" s="11"/>
    </row>
    <row r="178" spans="1:22">
      <c r="A178" s="52" t="s">
        <v>520</v>
      </c>
      <c r="B178" s="12" t="s">
        <v>534</v>
      </c>
      <c r="C178" s="18">
        <v>44308</v>
      </c>
      <c r="D178" s="12" t="s">
        <v>30</v>
      </c>
      <c r="E178" s="24" t="s">
        <v>443</v>
      </c>
      <c r="F178" s="57">
        <v>40580.199999999997</v>
      </c>
      <c r="G178" s="57"/>
      <c r="H178" s="57"/>
      <c r="I178" s="57"/>
      <c r="J178" s="57">
        <v>34390</v>
      </c>
      <c r="K178" s="57"/>
      <c r="L178" s="57">
        <f t="shared" si="72"/>
        <v>6190.2</v>
      </c>
      <c r="M178" s="57">
        <f t="shared" si="73"/>
        <v>3095.1</v>
      </c>
      <c r="N178" s="57">
        <f t="shared" si="74"/>
        <v>3095.1</v>
      </c>
      <c r="O178" s="57">
        <f t="shared" si="75"/>
        <v>0</v>
      </c>
      <c r="P178" s="57">
        <f t="shared" si="76"/>
        <v>40580.199999999997</v>
      </c>
      <c r="Q178" s="11">
        <f t="shared" si="77"/>
        <v>0</v>
      </c>
      <c r="R178" s="11"/>
    </row>
    <row r="179" spans="1:22">
      <c r="A179" s="52" t="s">
        <v>520</v>
      </c>
      <c r="B179" s="12" t="s">
        <v>535</v>
      </c>
      <c r="C179" s="18">
        <v>44312</v>
      </c>
      <c r="D179" s="12" t="s">
        <v>16</v>
      </c>
      <c r="E179" s="24" t="s">
        <v>444</v>
      </c>
      <c r="F179" s="57">
        <v>56640</v>
      </c>
      <c r="G179" s="57"/>
      <c r="H179" s="57"/>
      <c r="I179" s="57"/>
      <c r="J179" s="57">
        <v>48000</v>
      </c>
      <c r="K179" s="57"/>
      <c r="L179" s="57">
        <f t="shared" si="72"/>
        <v>8640</v>
      </c>
      <c r="M179" s="57">
        <f t="shared" si="73"/>
        <v>4320</v>
      </c>
      <c r="N179" s="57">
        <f t="shared" si="74"/>
        <v>4320</v>
      </c>
      <c r="O179" s="57">
        <f t="shared" si="75"/>
        <v>0</v>
      </c>
      <c r="P179" s="57">
        <f t="shared" si="76"/>
        <v>56640</v>
      </c>
      <c r="Q179" s="11">
        <f t="shared" si="77"/>
        <v>0</v>
      </c>
      <c r="R179" s="11"/>
    </row>
    <row r="180" spans="1:22">
      <c r="A180" s="52" t="s">
        <v>520</v>
      </c>
      <c r="B180" s="12" t="s">
        <v>536</v>
      </c>
      <c r="C180" s="18">
        <v>44312</v>
      </c>
      <c r="D180" s="12" t="s">
        <v>30</v>
      </c>
      <c r="E180" s="24" t="s">
        <v>443</v>
      </c>
      <c r="F180" s="57">
        <v>46624.75</v>
      </c>
      <c r="G180" s="57"/>
      <c r="H180" s="57"/>
      <c r="I180" s="57"/>
      <c r="J180" s="57">
        <v>39512.5</v>
      </c>
      <c r="K180" s="57"/>
      <c r="L180" s="57">
        <f t="shared" si="72"/>
        <v>7112.25</v>
      </c>
      <c r="M180" s="57">
        <f t="shared" si="73"/>
        <v>3556.125</v>
      </c>
      <c r="N180" s="57">
        <f t="shared" si="74"/>
        <v>3556.125</v>
      </c>
      <c r="O180" s="57">
        <f t="shared" si="75"/>
        <v>0</v>
      </c>
      <c r="P180" s="57">
        <f t="shared" si="76"/>
        <v>46624.75</v>
      </c>
      <c r="Q180" s="11">
        <f t="shared" si="77"/>
        <v>0</v>
      </c>
      <c r="R180" s="11"/>
    </row>
    <row r="181" spans="1:22">
      <c r="A181" s="52" t="s">
        <v>520</v>
      </c>
      <c r="B181" s="12" t="s">
        <v>537</v>
      </c>
      <c r="C181" s="18">
        <v>44313</v>
      </c>
      <c r="D181" s="12" t="s">
        <v>16</v>
      </c>
      <c r="E181" s="24" t="s">
        <v>444</v>
      </c>
      <c r="F181" s="57">
        <v>37760</v>
      </c>
      <c r="G181" s="57"/>
      <c r="H181" s="57"/>
      <c r="I181" s="57"/>
      <c r="J181" s="57">
        <v>32000</v>
      </c>
      <c r="K181" s="57"/>
      <c r="L181" s="57">
        <f t="shared" si="72"/>
        <v>5760</v>
      </c>
      <c r="M181" s="57">
        <f t="shared" si="73"/>
        <v>2880</v>
      </c>
      <c r="N181" s="57">
        <f t="shared" si="74"/>
        <v>2880</v>
      </c>
      <c r="O181" s="57">
        <f t="shared" si="75"/>
        <v>0</v>
      </c>
      <c r="P181" s="57">
        <f t="shared" si="76"/>
        <v>37760</v>
      </c>
      <c r="Q181" s="11">
        <f t="shared" si="77"/>
        <v>0</v>
      </c>
      <c r="R181" s="11"/>
    </row>
    <row r="182" spans="1:22" s="59" customFormat="1">
      <c r="A182" s="58" t="s">
        <v>567</v>
      </c>
      <c r="B182" s="2" t="s">
        <v>568</v>
      </c>
      <c r="C182" s="44">
        <v>44319</v>
      </c>
      <c r="D182" s="2" t="s">
        <v>30</v>
      </c>
      <c r="E182" s="62" t="s">
        <v>443</v>
      </c>
      <c r="F182" s="63">
        <v>11800</v>
      </c>
      <c r="G182" s="63"/>
      <c r="H182" s="63"/>
      <c r="I182" s="63"/>
      <c r="J182" s="63">
        <v>10000</v>
      </c>
      <c r="K182" s="63"/>
      <c r="L182" s="63">
        <f t="shared" si="72"/>
        <v>1800</v>
      </c>
      <c r="M182" s="63">
        <f t="shared" si="73"/>
        <v>900</v>
      </c>
      <c r="N182" s="63">
        <f t="shared" si="74"/>
        <v>900</v>
      </c>
      <c r="O182" s="63">
        <f t="shared" si="75"/>
        <v>0</v>
      </c>
      <c r="P182" s="63">
        <f t="shared" si="76"/>
        <v>11800</v>
      </c>
      <c r="Q182" s="1">
        <f t="shared" si="77"/>
        <v>0</v>
      </c>
      <c r="R182" s="1"/>
      <c r="S182" s="1"/>
      <c r="T182" s="1"/>
    </row>
    <row r="183" spans="1:22" s="59" customFormat="1">
      <c r="A183" s="58" t="s">
        <v>567</v>
      </c>
      <c r="B183" s="2" t="s">
        <v>569</v>
      </c>
      <c r="C183" s="44">
        <v>44321</v>
      </c>
      <c r="D183" s="2" t="s">
        <v>46</v>
      </c>
      <c r="E183" s="62" t="s">
        <v>615</v>
      </c>
      <c r="F183" s="63">
        <v>67200</v>
      </c>
      <c r="G183" s="63"/>
      <c r="H183" s="63"/>
      <c r="I183" s="63">
        <v>60000</v>
      </c>
      <c r="J183" s="63"/>
      <c r="K183" s="63"/>
      <c r="L183" s="63">
        <f t="shared" si="72"/>
        <v>7200</v>
      </c>
      <c r="M183" s="63">
        <f t="shared" si="73"/>
        <v>0</v>
      </c>
      <c r="N183" s="63">
        <f t="shared" si="74"/>
        <v>0</v>
      </c>
      <c r="O183" s="63">
        <f t="shared" si="75"/>
        <v>7200</v>
      </c>
      <c r="P183" s="63">
        <f t="shared" si="76"/>
        <v>67200</v>
      </c>
      <c r="Q183" s="1">
        <f t="shared" si="77"/>
        <v>0</v>
      </c>
      <c r="R183" s="1"/>
      <c r="S183" s="1"/>
      <c r="T183" s="1"/>
    </row>
    <row r="184" spans="1:22" s="59" customFormat="1">
      <c r="A184" s="58" t="s">
        <v>579</v>
      </c>
      <c r="B184" s="2" t="s">
        <v>573</v>
      </c>
      <c r="C184" s="44">
        <v>44357</v>
      </c>
      <c r="D184" s="2" t="s">
        <v>86</v>
      </c>
      <c r="E184" s="62" t="s">
        <v>615</v>
      </c>
      <c r="F184" s="63">
        <v>37760</v>
      </c>
      <c r="G184" s="63"/>
      <c r="H184" s="63"/>
      <c r="I184" s="63"/>
      <c r="J184" s="63">
        <v>32000</v>
      </c>
      <c r="K184" s="63"/>
      <c r="L184" s="63">
        <f t="shared" si="72"/>
        <v>5760</v>
      </c>
      <c r="M184" s="63">
        <f t="shared" si="73"/>
        <v>2880</v>
      </c>
      <c r="N184" s="63">
        <f t="shared" si="74"/>
        <v>2880</v>
      </c>
      <c r="O184" s="63">
        <f t="shared" si="75"/>
        <v>0</v>
      </c>
      <c r="P184" s="63">
        <f t="shared" si="76"/>
        <v>37760</v>
      </c>
      <c r="Q184" s="1">
        <f t="shared" si="77"/>
        <v>0</v>
      </c>
      <c r="R184" s="1"/>
      <c r="S184" s="1">
        <v>94034000</v>
      </c>
      <c r="T184" s="1">
        <v>1</v>
      </c>
      <c r="U184" s="65" t="s">
        <v>575</v>
      </c>
      <c r="V184" s="59" t="s">
        <v>577</v>
      </c>
    </row>
    <row r="185" spans="1:22" s="59" customFormat="1">
      <c r="A185" s="58" t="s">
        <v>579</v>
      </c>
      <c r="B185" s="2" t="s">
        <v>574</v>
      </c>
      <c r="C185" s="44">
        <v>44362</v>
      </c>
      <c r="D185" t="s">
        <v>46</v>
      </c>
      <c r="E185" s="62" t="s">
        <v>615</v>
      </c>
      <c r="F185" s="63">
        <v>57820</v>
      </c>
      <c r="G185" s="63"/>
      <c r="H185" s="63"/>
      <c r="I185" s="63"/>
      <c r="J185" s="63">
        <v>49000</v>
      </c>
      <c r="K185" s="63"/>
      <c r="L185" s="63">
        <f t="shared" si="72"/>
        <v>8820</v>
      </c>
      <c r="M185" s="63">
        <f t="shared" si="73"/>
        <v>0</v>
      </c>
      <c r="N185" s="63">
        <f t="shared" si="74"/>
        <v>0</v>
      </c>
      <c r="O185" s="63">
        <f t="shared" si="75"/>
        <v>8820</v>
      </c>
      <c r="P185" s="63">
        <f t="shared" si="76"/>
        <v>57820</v>
      </c>
      <c r="Q185" s="1">
        <f t="shared" si="77"/>
        <v>0</v>
      </c>
      <c r="R185" s="1"/>
      <c r="S185" s="1">
        <v>4819</v>
      </c>
      <c r="T185" s="1">
        <v>500</v>
      </c>
      <c r="U185" s="65" t="s">
        <v>576</v>
      </c>
      <c r="V185" s="59" t="s">
        <v>577</v>
      </c>
    </row>
    <row r="186" spans="1:22">
      <c r="A186" s="58" t="s">
        <v>581</v>
      </c>
      <c r="B186" s="2" t="s">
        <v>661</v>
      </c>
      <c r="C186" s="44">
        <v>44386</v>
      </c>
      <c r="D186" s="2" t="s">
        <v>662</v>
      </c>
      <c r="E186" s="85" t="s">
        <v>443</v>
      </c>
      <c r="F186" s="63">
        <v>250750</v>
      </c>
      <c r="G186" s="63"/>
      <c r="H186" s="63"/>
      <c r="I186" s="63"/>
      <c r="J186" s="63">
        <v>212500</v>
      </c>
      <c r="K186" s="63"/>
      <c r="L186" s="63">
        <f t="shared" si="72"/>
        <v>38250</v>
      </c>
      <c r="M186" s="63">
        <f t="shared" si="73"/>
        <v>0</v>
      </c>
      <c r="N186" s="63">
        <f t="shared" si="74"/>
        <v>0</v>
      </c>
      <c r="O186" s="63">
        <f t="shared" si="75"/>
        <v>38250</v>
      </c>
      <c r="P186" s="63">
        <f t="shared" si="76"/>
        <v>250750</v>
      </c>
      <c r="Q186" s="1">
        <f t="shared" si="77"/>
        <v>0</v>
      </c>
      <c r="R186" s="1"/>
      <c r="S186" s="1">
        <v>8609</v>
      </c>
      <c r="T186" s="1">
        <v>25</v>
      </c>
      <c r="U186" s="37"/>
      <c r="V186" s="1" t="s">
        <v>577</v>
      </c>
    </row>
    <row r="187" spans="1:22">
      <c r="A187" s="58" t="s">
        <v>581</v>
      </c>
      <c r="B187" s="2" t="s">
        <v>663</v>
      </c>
      <c r="C187" s="44">
        <v>44390</v>
      </c>
      <c r="D187" s="2" t="s">
        <v>662</v>
      </c>
      <c r="E187" s="85" t="s">
        <v>443</v>
      </c>
      <c r="F187" s="63">
        <v>855500</v>
      </c>
      <c r="G187" s="63"/>
      <c r="H187" s="63"/>
      <c r="I187" s="63"/>
      <c r="J187" s="63">
        <v>725000</v>
      </c>
      <c r="K187" s="1"/>
      <c r="L187" s="63">
        <f t="shared" si="72"/>
        <v>130500</v>
      </c>
      <c r="M187" s="63">
        <f t="shared" si="73"/>
        <v>0</v>
      </c>
      <c r="N187" s="63">
        <f t="shared" si="74"/>
        <v>0</v>
      </c>
      <c r="O187" s="63">
        <f t="shared" si="75"/>
        <v>130500</v>
      </c>
      <c r="P187" s="63">
        <f t="shared" si="76"/>
        <v>855500</v>
      </c>
      <c r="Q187" s="1">
        <f t="shared" si="77"/>
        <v>0</v>
      </c>
      <c r="R187" s="1"/>
      <c r="S187" s="1">
        <v>8609</v>
      </c>
      <c r="T187" s="1">
        <v>100</v>
      </c>
      <c r="U187" s="1"/>
      <c r="V187" s="1" t="s">
        <v>577</v>
      </c>
    </row>
    <row r="188" spans="1:22">
      <c r="A188" s="58" t="s">
        <v>581</v>
      </c>
      <c r="B188" s="2" t="s">
        <v>664</v>
      </c>
      <c r="C188" s="44">
        <v>44391</v>
      </c>
      <c r="D188" s="2" t="s">
        <v>422</v>
      </c>
      <c r="E188" s="62" t="s">
        <v>20</v>
      </c>
      <c r="F188" s="63">
        <v>407808</v>
      </c>
      <c r="G188" s="63"/>
      <c r="H188" s="63"/>
      <c r="I188" s="63"/>
      <c r="J188" s="63">
        <v>345600</v>
      </c>
      <c r="K188" s="1"/>
      <c r="L188" s="63">
        <f t="shared" si="72"/>
        <v>62208</v>
      </c>
      <c r="M188" s="63">
        <f t="shared" si="73"/>
        <v>31104</v>
      </c>
      <c r="N188" s="63">
        <f t="shared" si="74"/>
        <v>31104</v>
      </c>
      <c r="O188" s="63">
        <f t="shared" si="75"/>
        <v>0</v>
      </c>
      <c r="P188" s="63">
        <f t="shared" si="76"/>
        <v>407808</v>
      </c>
      <c r="Q188" s="1">
        <f t="shared" si="77"/>
        <v>0</v>
      </c>
      <c r="R188" s="1"/>
      <c r="S188" s="1">
        <v>998712</v>
      </c>
      <c r="T188" s="1"/>
      <c r="U188" s="1"/>
      <c r="V188" s="1"/>
    </row>
    <row r="189" spans="1:22">
      <c r="A189" s="58" t="s">
        <v>581</v>
      </c>
      <c r="B189" s="2" t="s">
        <v>665</v>
      </c>
      <c r="C189" s="44">
        <v>44396</v>
      </c>
      <c r="D189" s="2" t="s">
        <v>399</v>
      </c>
      <c r="E189" s="62" t="s">
        <v>264</v>
      </c>
      <c r="F189" s="63">
        <v>118013</v>
      </c>
      <c r="G189" s="1"/>
      <c r="H189" s="1"/>
      <c r="I189" s="1"/>
      <c r="J189" s="63">
        <v>100011</v>
      </c>
      <c r="K189" s="1"/>
      <c r="L189" s="63">
        <f t="shared" si="72"/>
        <v>18001.98</v>
      </c>
      <c r="M189" s="63">
        <f t="shared" si="73"/>
        <v>9000.99</v>
      </c>
      <c r="N189" s="63">
        <f t="shared" si="74"/>
        <v>9000.99</v>
      </c>
      <c r="O189" s="63">
        <f t="shared" si="75"/>
        <v>0</v>
      </c>
      <c r="P189" s="63">
        <f t="shared" si="76"/>
        <v>118012.98000000001</v>
      </c>
      <c r="Q189" s="1">
        <f t="shared" si="77"/>
        <v>-1.9999999989522621E-2</v>
      </c>
      <c r="R189" s="1"/>
      <c r="S189" s="1">
        <v>8310</v>
      </c>
      <c r="T189" s="54">
        <v>1887</v>
      </c>
      <c r="U189" s="1"/>
      <c r="V189" s="1" t="s">
        <v>666</v>
      </c>
    </row>
    <row r="190" spans="1:22">
      <c r="A190" s="58" t="s">
        <v>581</v>
      </c>
      <c r="B190" s="38" t="s">
        <v>667</v>
      </c>
      <c r="C190" s="44">
        <v>44400</v>
      </c>
      <c r="D190" s="2" t="s">
        <v>34</v>
      </c>
      <c r="E190" s="62" t="s">
        <v>668</v>
      </c>
      <c r="F190" s="63">
        <v>81715</v>
      </c>
      <c r="G190" s="63"/>
      <c r="H190" s="63"/>
      <c r="I190" s="63"/>
      <c r="J190" s="63">
        <v>69050</v>
      </c>
      <c r="K190" s="63"/>
      <c r="L190" s="63">
        <f t="shared" si="72"/>
        <v>12429</v>
      </c>
      <c r="M190" s="63">
        <f t="shared" si="73"/>
        <v>6214.5</v>
      </c>
      <c r="N190" s="63">
        <f t="shared" si="74"/>
        <v>6214.5</v>
      </c>
      <c r="O190" s="63">
        <f t="shared" si="75"/>
        <v>0</v>
      </c>
      <c r="P190" s="63">
        <f t="shared" si="76"/>
        <v>81479</v>
      </c>
      <c r="Q190" s="1">
        <f t="shared" si="77"/>
        <v>-236</v>
      </c>
      <c r="R190" s="1"/>
      <c r="S190" s="1"/>
      <c r="T190" s="1"/>
      <c r="U190" s="1"/>
      <c r="V190" s="1"/>
    </row>
    <row r="191" spans="1:22">
      <c r="A191" s="58" t="s">
        <v>581</v>
      </c>
      <c r="B191" s="38" t="s">
        <v>617</v>
      </c>
      <c r="C191" s="44">
        <v>44133</v>
      </c>
      <c r="D191" s="2" t="s">
        <v>669</v>
      </c>
      <c r="E191" s="62" t="s">
        <v>618</v>
      </c>
      <c r="F191" s="63">
        <v>1030140</v>
      </c>
      <c r="G191" s="1"/>
      <c r="H191" s="1"/>
      <c r="I191" s="1"/>
      <c r="J191" s="63">
        <v>873000</v>
      </c>
      <c r="K191" s="1"/>
      <c r="L191" s="63">
        <f t="shared" si="72"/>
        <v>157140</v>
      </c>
      <c r="M191" s="63">
        <f t="shared" si="73"/>
        <v>0</v>
      </c>
      <c r="N191" s="63">
        <f t="shared" si="74"/>
        <v>0</v>
      </c>
      <c r="O191" s="63">
        <f t="shared" si="75"/>
        <v>157140</v>
      </c>
      <c r="P191" s="63">
        <f t="shared" si="76"/>
        <v>1030140</v>
      </c>
      <c r="Q191" s="1">
        <f t="shared" si="77"/>
        <v>0</v>
      </c>
      <c r="R191" s="1" t="s">
        <v>670</v>
      </c>
      <c r="S191" s="1"/>
      <c r="T191" s="1"/>
      <c r="U191" s="1"/>
      <c r="V191" s="1"/>
    </row>
    <row r="192" spans="1:22">
      <c r="A192" s="58" t="s">
        <v>603</v>
      </c>
      <c r="B192" s="2" t="s">
        <v>671</v>
      </c>
      <c r="C192" s="44" t="s">
        <v>672</v>
      </c>
      <c r="D192" s="2" t="s">
        <v>30</v>
      </c>
      <c r="E192" s="85" t="s">
        <v>443</v>
      </c>
      <c r="F192" s="63">
        <v>23600</v>
      </c>
      <c r="G192" s="63"/>
      <c r="H192" s="63"/>
      <c r="I192" s="63"/>
      <c r="J192" s="63">
        <v>20000</v>
      </c>
      <c r="K192" s="63"/>
      <c r="L192" s="63">
        <f t="shared" si="72"/>
        <v>3600</v>
      </c>
      <c r="M192" s="63">
        <f t="shared" si="73"/>
        <v>1800</v>
      </c>
      <c r="N192" s="63">
        <f t="shared" si="74"/>
        <v>1800</v>
      </c>
      <c r="O192" s="63">
        <f t="shared" si="75"/>
        <v>0</v>
      </c>
      <c r="P192" s="63">
        <f t="shared" si="76"/>
        <v>23600</v>
      </c>
      <c r="Q192" s="1">
        <f t="shared" si="77"/>
        <v>0</v>
      </c>
      <c r="R192" s="1"/>
      <c r="S192" s="1"/>
      <c r="T192" s="1"/>
      <c r="U192" s="37"/>
    </row>
    <row r="193" spans="1:21">
      <c r="A193" s="58" t="s">
        <v>603</v>
      </c>
      <c r="B193" s="2" t="s">
        <v>673</v>
      </c>
      <c r="C193" s="44" t="s">
        <v>672</v>
      </c>
      <c r="D193" s="2" t="s">
        <v>30</v>
      </c>
      <c r="E193" s="85" t="s">
        <v>443</v>
      </c>
      <c r="F193" s="1"/>
      <c r="G193" s="1"/>
      <c r="H193" s="1"/>
      <c r="I193" s="1"/>
      <c r="J193" s="1"/>
      <c r="K193" s="1"/>
      <c r="L193" s="63">
        <f t="shared" si="72"/>
        <v>0</v>
      </c>
      <c r="M193" s="63">
        <f t="shared" si="73"/>
        <v>0</v>
      </c>
      <c r="N193" s="63">
        <f t="shared" si="74"/>
        <v>0</v>
      </c>
      <c r="O193" s="63">
        <f t="shared" si="75"/>
        <v>0</v>
      </c>
      <c r="P193" s="63">
        <f t="shared" si="76"/>
        <v>0</v>
      </c>
      <c r="Q193" s="1">
        <f t="shared" si="77"/>
        <v>0</v>
      </c>
      <c r="R193" s="1" t="s">
        <v>445</v>
      </c>
      <c r="S193" s="1"/>
      <c r="T193" s="1"/>
      <c r="U193" s="1"/>
    </row>
    <row r="194" spans="1:21">
      <c r="A194" s="58" t="s">
        <v>603</v>
      </c>
      <c r="B194" s="2" t="s">
        <v>674</v>
      </c>
      <c r="C194" s="44" t="s">
        <v>672</v>
      </c>
      <c r="D194" s="2" t="s">
        <v>30</v>
      </c>
      <c r="E194" s="85" t="s">
        <v>443</v>
      </c>
      <c r="F194" s="1">
        <v>6431</v>
      </c>
      <c r="G194" s="1"/>
      <c r="H194" s="1"/>
      <c r="I194" s="1"/>
      <c r="J194" s="1">
        <v>5450</v>
      </c>
      <c r="K194" s="1"/>
      <c r="L194" s="63">
        <f t="shared" si="72"/>
        <v>981</v>
      </c>
      <c r="M194" s="63">
        <f t="shared" si="73"/>
        <v>490.5</v>
      </c>
      <c r="N194" s="63">
        <f t="shared" si="74"/>
        <v>490.5</v>
      </c>
      <c r="O194" s="63">
        <f t="shared" si="75"/>
        <v>0</v>
      </c>
      <c r="P194" s="63">
        <f t="shared" si="76"/>
        <v>6431</v>
      </c>
      <c r="Q194" s="1">
        <f t="shared" si="77"/>
        <v>0</v>
      </c>
      <c r="R194" s="1"/>
      <c r="S194" s="1"/>
      <c r="T194" s="1"/>
      <c r="U194" s="1"/>
    </row>
    <row r="195" spans="1:21">
      <c r="A195" s="58" t="s">
        <v>603</v>
      </c>
      <c r="B195" s="2" t="s">
        <v>684</v>
      </c>
      <c r="C195" s="44" t="s">
        <v>672</v>
      </c>
      <c r="D195" s="2" t="s">
        <v>422</v>
      </c>
      <c r="E195" s="62" t="s">
        <v>420</v>
      </c>
      <c r="F195" s="1">
        <v>523684</v>
      </c>
      <c r="G195" s="1"/>
      <c r="H195" s="1"/>
      <c r="I195" s="1"/>
      <c r="J195" s="1">
        <v>443800</v>
      </c>
      <c r="K195" s="1"/>
      <c r="L195" s="63">
        <f t="shared" si="72"/>
        <v>79884</v>
      </c>
      <c r="M195" s="63">
        <f t="shared" si="73"/>
        <v>39942</v>
      </c>
      <c r="N195" s="63">
        <f t="shared" si="74"/>
        <v>39942</v>
      </c>
      <c r="O195" s="63">
        <f t="shared" si="75"/>
        <v>0</v>
      </c>
      <c r="P195" s="63">
        <f t="shared" si="76"/>
        <v>523684</v>
      </c>
      <c r="Q195" s="1">
        <f t="shared" si="77"/>
        <v>0</v>
      </c>
      <c r="R195" s="1"/>
      <c r="S195" s="1"/>
      <c r="T195" s="1"/>
      <c r="U195" s="1"/>
    </row>
    <row r="196" spans="1:21">
      <c r="A196" s="58" t="s">
        <v>603</v>
      </c>
      <c r="B196" s="2" t="s">
        <v>675</v>
      </c>
      <c r="C196" s="44" t="s">
        <v>672</v>
      </c>
      <c r="D196" s="2" t="s">
        <v>30</v>
      </c>
      <c r="E196" s="85" t="s">
        <v>443</v>
      </c>
      <c r="F196" s="1">
        <v>23010</v>
      </c>
      <c r="G196" s="1"/>
      <c r="H196" s="1"/>
      <c r="I196" s="1"/>
      <c r="J196" s="1">
        <v>19500</v>
      </c>
      <c r="K196" s="1"/>
      <c r="L196" s="63">
        <f t="shared" si="72"/>
        <v>3510</v>
      </c>
      <c r="M196" s="63">
        <f t="shared" si="73"/>
        <v>1755</v>
      </c>
      <c r="N196" s="63">
        <f t="shared" si="74"/>
        <v>1755</v>
      </c>
      <c r="O196" s="63">
        <f t="shared" si="75"/>
        <v>0</v>
      </c>
      <c r="P196" s="63">
        <f t="shared" si="76"/>
        <v>23010</v>
      </c>
      <c r="Q196" s="1">
        <f t="shared" si="77"/>
        <v>0</v>
      </c>
      <c r="R196" s="1"/>
      <c r="S196" s="1"/>
      <c r="T196" s="1"/>
      <c r="U196" s="1"/>
    </row>
    <row r="197" spans="1:21">
      <c r="A197" s="58" t="s">
        <v>603</v>
      </c>
      <c r="B197" s="2" t="s">
        <v>676</v>
      </c>
      <c r="C197" s="44" t="s">
        <v>672</v>
      </c>
      <c r="D197" s="2" t="s">
        <v>30</v>
      </c>
      <c r="E197" s="85" t="s">
        <v>443</v>
      </c>
      <c r="F197" s="1">
        <v>19470</v>
      </c>
      <c r="G197" s="1"/>
      <c r="H197" s="1"/>
      <c r="I197" s="1"/>
      <c r="J197" s="1">
        <v>16500</v>
      </c>
      <c r="K197" s="1"/>
      <c r="L197" s="63">
        <f t="shared" si="72"/>
        <v>2970</v>
      </c>
      <c r="M197" s="63">
        <f t="shared" si="73"/>
        <v>1485</v>
      </c>
      <c r="N197" s="63">
        <f t="shared" si="74"/>
        <v>1485</v>
      </c>
      <c r="O197" s="63">
        <f t="shared" si="75"/>
        <v>0</v>
      </c>
      <c r="P197" s="63">
        <f t="shared" si="76"/>
        <v>19470</v>
      </c>
      <c r="Q197" s="1">
        <f t="shared" si="77"/>
        <v>0</v>
      </c>
      <c r="R197" s="1"/>
      <c r="S197" s="1"/>
      <c r="T197" s="1"/>
      <c r="U197" s="1"/>
    </row>
    <row r="198" spans="1:21">
      <c r="A198" s="58" t="s">
        <v>603</v>
      </c>
      <c r="B198" s="2" t="s">
        <v>677</v>
      </c>
      <c r="C198" s="2" t="s">
        <v>678</v>
      </c>
      <c r="D198" s="2" t="s">
        <v>30</v>
      </c>
      <c r="E198" s="85" t="s">
        <v>443</v>
      </c>
      <c r="F198" s="1">
        <v>23600</v>
      </c>
      <c r="G198" s="1"/>
      <c r="H198" s="1"/>
      <c r="I198" s="1"/>
      <c r="J198" s="1">
        <v>20000</v>
      </c>
      <c r="K198" s="1"/>
      <c r="L198" s="63">
        <f t="shared" si="72"/>
        <v>3600</v>
      </c>
      <c r="M198" s="63">
        <f t="shared" si="73"/>
        <v>1800</v>
      </c>
      <c r="N198" s="63">
        <f t="shared" si="74"/>
        <v>1800</v>
      </c>
      <c r="O198" s="63">
        <f t="shared" si="75"/>
        <v>0</v>
      </c>
      <c r="P198" s="63">
        <f t="shared" si="76"/>
        <v>23600</v>
      </c>
      <c r="Q198" s="1">
        <f t="shared" si="77"/>
        <v>0</v>
      </c>
      <c r="R198" s="1"/>
      <c r="S198" s="1"/>
      <c r="T198" s="1"/>
      <c r="U198" s="1"/>
    </row>
    <row r="199" spans="1:21">
      <c r="A199" s="58" t="s">
        <v>603</v>
      </c>
      <c r="B199" s="2" t="s">
        <v>679</v>
      </c>
      <c r="C199" s="2" t="s">
        <v>680</v>
      </c>
      <c r="D199" s="2" t="s">
        <v>46</v>
      </c>
      <c r="E199" s="62" t="s">
        <v>681</v>
      </c>
      <c r="F199" s="1">
        <v>142352</v>
      </c>
      <c r="G199" s="1"/>
      <c r="H199" s="1"/>
      <c r="I199" s="1">
        <v>127100</v>
      </c>
      <c r="J199" s="1"/>
      <c r="K199" s="1"/>
      <c r="L199" s="63">
        <f t="shared" si="72"/>
        <v>15252</v>
      </c>
      <c r="M199" s="63">
        <f t="shared" si="73"/>
        <v>0</v>
      </c>
      <c r="N199" s="63">
        <f t="shared" si="74"/>
        <v>0</v>
      </c>
      <c r="O199" s="63">
        <f t="shared" si="75"/>
        <v>15252</v>
      </c>
      <c r="P199" s="63">
        <f t="shared" si="76"/>
        <v>142352</v>
      </c>
      <c r="Q199" s="1">
        <f t="shared" si="77"/>
        <v>0</v>
      </c>
      <c r="R199" s="1"/>
      <c r="S199" s="1"/>
      <c r="T199" s="1"/>
      <c r="U199" s="1"/>
    </row>
    <row r="200" spans="1:21">
      <c r="A200" s="58" t="s">
        <v>603</v>
      </c>
      <c r="B200" s="2" t="s">
        <v>682</v>
      </c>
      <c r="C200" s="2" t="s">
        <v>683</v>
      </c>
      <c r="D200" s="2" t="s">
        <v>34</v>
      </c>
      <c r="E200" s="62" t="s">
        <v>35</v>
      </c>
      <c r="F200" s="1">
        <v>91332</v>
      </c>
      <c r="G200" s="1"/>
      <c r="H200" s="1"/>
      <c r="I200" s="1"/>
      <c r="J200" s="1">
        <v>77400</v>
      </c>
      <c r="K200" s="1"/>
      <c r="L200" s="63">
        <f t="shared" si="72"/>
        <v>13932</v>
      </c>
      <c r="M200" s="63">
        <f t="shared" si="73"/>
        <v>6966</v>
      </c>
      <c r="N200" s="63">
        <f t="shared" si="74"/>
        <v>6966</v>
      </c>
      <c r="O200" s="63">
        <f t="shared" si="75"/>
        <v>0</v>
      </c>
      <c r="P200" s="63">
        <f t="shared" si="76"/>
        <v>91332</v>
      </c>
      <c r="Q200" s="1">
        <f t="shared" si="77"/>
        <v>0</v>
      </c>
      <c r="R200" s="1"/>
      <c r="S200" s="1"/>
      <c r="T200" s="1"/>
      <c r="U200" s="1"/>
    </row>
    <row r="201" spans="1:21" ht="15.75">
      <c r="A201" s="58" t="s">
        <v>620</v>
      </c>
      <c r="B201" s="2">
        <v>562</v>
      </c>
      <c r="C201" s="44">
        <v>44440</v>
      </c>
      <c r="D201" s="2" t="s">
        <v>46</v>
      </c>
      <c r="E201" s="73" t="s">
        <v>681</v>
      </c>
      <c r="F201" s="64">
        <v>114224</v>
      </c>
      <c r="G201" s="63"/>
      <c r="H201" s="63"/>
      <c r="I201" s="63"/>
      <c r="J201" s="63">
        <v>96800</v>
      </c>
      <c r="K201" s="63"/>
      <c r="L201" s="63">
        <f t="shared" si="72"/>
        <v>17424</v>
      </c>
      <c r="M201" s="63">
        <f>+IF(VALUE(LEFT(D201,2))=33,L201/2,0)</f>
        <v>0</v>
      </c>
      <c r="N201" s="63">
        <f t="shared" si="74"/>
        <v>0</v>
      </c>
      <c r="O201" s="63">
        <f>+IF(VALUE(LEFT(D201,2))=33,0,L201)</f>
        <v>17424</v>
      </c>
      <c r="P201" s="63">
        <f t="shared" si="76"/>
        <v>114224</v>
      </c>
      <c r="Q201" s="1">
        <f>P201-F201</f>
        <v>0</v>
      </c>
      <c r="R201" s="1"/>
      <c r="S201" s="1">
        <v>3919</v>
      </c>
      <c r="T201" s="1">
        <v>150</v>
      </c>
      <c r="U201" s="37"/>
    </row>
    <row r="202" spans="1:21" ht="15.75">
      <c r="A202" s="58" t="s">
        <v>620</v>
      </c>
      <c r="B202" s="2">
        <v>563</v>
      </c>
      <c r="C202" s="44">
        <v>44440</v>
      </c>
      <c r="D202" s="86" t="s">
        <v>46</v>
      </c>
      <c r="E202" s="73" t="s">
        <v>681</v>
      </c>
      <c r="F202" s="64">
        <v>103840</v>
      </c>
      <c r="G202" s="64"/>
      <c r="H202" s="64"/>
      <c r="I202" s="64"/>
      <c r="J202" s="64">
        <v>88000</v>
      </c>
      <c r="K202" s="64"/>
      <c r="L202" s="63">
        <f t="shared" si="72"/>
        <v>15840</v>
      </c>
      <c r="M202" s="63">
        <f t="shared" ref="M202:M215" si="78">+IF(VALUE(LEFT(D202,2))=33,L202/2,0)</f>
        <v>0</v>
      </c>
      <c r="N202" s="63">
        <f t="shared" si="74"/>
        <v>0</v>
      </c>
      <c r="O202" s="63">
        <f t="shared" ref="O202:O215" si="79">+IF(VALUE(LEFT(D202,2))=33,0,L202)</f>
        <v>15840</v>
      </c>
      <c r="P202" s="63">
        <f t="shared" si="76"/>
        <v>103840</v>
      </c>
      <c r="Q202" s="1">
        <f t="shared" ref="Q202:Q215" si="80">P202-F202</f>
        <v>0</v>
      </c>
      <c r="R202" s="1"/>
      <c r="S202" s="1">
        <v>3919</v>
      </c>
      <c r="T202" s="1">
        <v>100</v>
      </c>
      <c r="U202" s="1"/>
    </row>
    <row r="203" spans="1:21" ht="15.75">
      <c r="A203" s="58" t="s">
        <v>620</v>
      </c>
      <c r="B203" s="2">
        <v>564</v>
      </c>
      <c r="C203" s="44">
        <v>44440</v>
      </c>
      <c r="D203" s="86" t="s">
        <v>46</v>
      </c>
      <c r="E203" s="73" t="s">
        <v>681</v>
      </c>
      <c r="F203" s="64">
        <v>90388</v>
      </c>
      <c r="G203" s="64"/>
      <c r="H203" s="64"/>
      <c r="I203" s="64"/>
      <c r="J203" s="64">
        <v>76600</v>
      </c>
      <c r="K203" s="64"/>
      <c r="L203" s="63">
        <f t="shared" si="72"/>
        <v>13788</v>
      </c>
      <c r="M203" s="63">
        <f t="shared" si="78"/>
        <v>0</v>
      </c>
      <c r="N203" s="63">
        <f t="shared" si="74"/>
        <v>0</v>
      </c>
      <c r="O203" s="63">
        <f t="shared" si="79"/>
        <v>13788</v>
      </c>
      <c r="P203" s="63">
        <f t="shared" si="76"/>
        <v>90388</v>
      </c>
      <c r="Q203" s="1">
        <f t="shared" si="80"/>
        <v>0</v>
      </c>
      <c r="R203" s="1"/>
      <c r="S203" s="1">
        <v>3919</v>
      </c>
      <c r="T203" s="1">
        <v>450</v>
      </c>
      <c r="U203" s="1"/>
    </row>
    <row r="204" spans="1:21" ht="15.75">
      <c r="A204" s="58" t="s">
        <v>620</v>
      </c>
      <c r="B204" s="2">
        <v>565</v>
      </c>
      <c r="C204" s="44">
        <v>44440</v>
      </c>
      <c r="D204" s="86" t="s">
        <v>46</v>
      </c>
      <c r="E204" s="73" t="s">
        <v>681</v>
      </c>
      <c r="F204" s="64">
        <v>91096</v>
      </c>
      <c r="G204" s="64"/>
      <c r="H204" s="64"/>
      <c r="I204" s="64"/>
      <c r="J204" s="64">
        <v>77200</v>
      </c>
      <c r="K204" s="64"/>
      <c r="L204" s="63">
        <f t="shared" si="72"/>
        <v>13896</v>
      </c>
      <c r="M204" s="63">
        <f t="shared" si="78"/>
        <v>0</v>
      </c>
      <c r="N204" s="63">
        <f t="shared" si="74"/>
        <v>0</v>
      </c>
      <c r="O204" s="63">
        <f t="shared" si="79"/>
        <v>13896</v>
      </c>
      <c r="P204" s="63">
        <f t="shared" si="76"/>
        <v>91096</v>
      </c>
      <c r="Q204" s="1">
        <f t="shared" si="80"/>
        <v>0</v>
      </c>
      <c r="R204" s="1"/>
      <c r="S204" s="1">
        <v>3919</v>
      </c>
      <c r="T204" s="1">
        <v>250</v>
      </c>
      <c r="U204" s="1"/>
    </row>
    <row r="205" spans="1:21" ht="15.75">
      <c r="A205" s="58" t="s">
        <v>620</v>
      </c>
      <c r="B205" s="2">
        <v>566</v>
      </c>
      <c r="C205" s="44">
        <v>44440</v>
      </c>
      <c r="D205" s="86" t="s">
        <v>46</v>
      </c>
      <c r="E205" s="73" t="s">
        <v>681</v>
      </c>
      <c r="F205" s="64">
        <v>169330</v>
      </c>
      <c r="G205" s="64"/>
      <c r="H205" s="64"/>
      <c r="I205" s="64"/>
      <c r="J205" s="64">
        <v>143500</v>
      </c>
      <c r="K205" s="64"/>
      <c r="L205" s="63">
        <f t="shared" si="72"/>
        <v>25830</v>
      </c>
      <c r="M205" s="63">
        <f t="shared" si="78"/>
        <v>0</v>
      </c>
      <c r="N205" s="63">
        <f t="shared" si="74"/>
        <v>0</v>
      </c>
      <c r="O205" s="63">
        <f t="shared" si="79"/>
        <v>25830</v>
      </c>
      <c r="P205" s="63">
        <f t="shared" si="76"/>
        <v>169330</v>
      </c>
      <c r="Q205" s="1">
        <f t="shared" si="80"/>
        <v>0</v>
      </c>
      <c r="R205" s="1"/>
      <c r="S205" s="1">
        <v>3919</v>
      </c>
      <c r="T205" s="1">
        <v>70</v>
      </c>
      <c r="U205" s="1"/>
    </row>
    <row r="206" spans="1:21" ht="15.75">
      <c r="A206" s="58" t="s">
        <v>620</v>
      </c>
      <c r="B206" s="2">
        <v>567</v>
      </c>
      <c r="C206" s="44">
        <v>44440</v>
      </c>
      <c r="D206" s="86" t="s">
        <v>46</v>
      </c>
      <c r="E206" s="73" t="s">
        <v>681</v>
      </c>
      <c r="F206" s="64">
        <v>117600</v>
      </c>
      <c r="G206" s="64"/>
      <c r="H206" s="64"/>
      <c r="I206" s="64">
        <v>105000</v>
      </c>
      <c r="J206" s="64"/>
      <c r="K206" s="64"/>
      <c r="L206" s="63">
        <f t="shared" si="72"/>
        <v>12600</v>
      </c>
      <c r="M206" s="63">
        <f t="shared" si="78"/>
        <v>0</v>
      </c>
      <c r="N206" s="63">
        <f t="shared" si="74"/>
        <v>0</v>
      </c>
      <c r="O206" s="63">
        <f t="shared" si="79"/>
        <v>12600</v>
      </c>
      <c r="P206" s="63">
        <f t="shared" si="76"/>
        <v>117600</v>
      </c>
      <c r="Q206" s="1">
        <f t="shared" si="80"/>
        <v>0</v>
      </c>
      <c r="R206" s="1"/>
      <c r="S206" s="1">
        <v>4819</v>
      </c>
      <c r="T206" s="1">
        <v>200</v>
      </c>
      <c r="U206" s="1"/>
    </row>
    <row r="207" spans="1:21" ht="15.75">
      <c r="A207" s="58" t="s">
        <v>620</v>
      </c>
      <c r="B207" s="2">
        <v>568</v>
      </c>
      <c r="C207" s="44">
        <v>44440</v>
      </c>
      <c r="D207" s="86" t="s">
        <v>46</v>
      </c>
      <c r="E207" s="73" t="s">
        <v>681</v>
      </c>
      <c r="F207" s="64">
        <v>31565</v>
      </c>
      <c r="G207" s="64"/>
      <c r="H207" s="64"/>
      <c r="I207" s="64"/>
      <c r="J207" s="64">
        <v>26750</v>
      </c>
      <c r="K207" s="64"/>
      <c r="L207" s="63">
        <f t="shared" si="72"/>
        <v>4815</v>
      </c>
      <c r="M207" s="63">
        <f t="shared" si="78"/>
        <v>0</v>
      </c>
      <c r="N207" s="63">
        <f t="shared" si="74"/>
        <v>0</v>
      </c>
      <c r="O207" s="63">
        <f t="shared" si="79"/>
        <v>4815</v>
      </c>
      <c r="P207" s="63">
        <f t="shared" si="76"/>
        <v>31565</v>
      </c>
      <c r="Q207" s="1">
        <f t="shared" si="80"/>
        <v>0</v>
      </c>
      <c r="R207" s="1"/>
      <c r="S207" s="1">
        <v>3919</v>
      </c>
      <c r="T207" s="1">
        <v>50</v>
      </c>
      <c r="U207" s="1"/>
    </row>
    <row r="208" spans="1:21" ht="15.75">
      <c r="A208" s="58" t="s">
        <v>620</v>
      </c>
      <c r="B208" s="2">
        <v>569</v>
      </c>
      <c r="C208" s="44">
        <v>44440</v>
      </c>
      <c r="D208" s="86" t="s">
        <v>46</v>
      </c>
      <c r="E208" s="73" t="s">
        <v>681</v>
      </c>
      <c r="F208" s="64">
        <v>161424</v>
      </c>
      <c r="G208" s="64"/>
      <c r="H208" s="64"/>
      <c r="I208" s="64"/>
      <c r="J208" s="64">
        <v>136800</v>
      </c>
      <c r="K208" s="64"/>
      <c r="L208" s="63">
        <f t="shared" si="72"/>
        <v>24624</v>
      </c>
      <c r="M208" s="63">
        <f t="shared" si="78"/>
        <v>0</v>
      </c>
      <c r="N208" s="63">
        <f t="shared" si="74"/>
        <v>0</v>
      </c>
      <c r="O208" s="63">
        <f t="shared" si="79"/>
        <v>24624</v>
      </c>
      <c r="P208" s="63">
        <f t="shared" si="76"/>
        <v>161424</v>
      </c>
      <c r="Q208" s="1">
        <f t="shared" si="80"/>
        <v>0</v>
      </c>
      <c r="R208" s="1"/>
      <c r="S208" s="1">
        <v>3919</v>
      </c>
      <c r="T208" s="1">
        <v>400</v>
      </c>
      <c r="U208" s="1"/>
    </row>
    <row r="209" spans="1:21" ht="15.75">
      <c r="A209" s="58" t="s">
        <v>620</v>
      </c>
      <c r="B209" s="2">
        <v>570</v>
      </c>
      <c r="C209" s="44">
        <v>44440</v>
      </c>
      <c r="D209" s="87" t="s">
        <v>274</v>
      </c>
      <c r="E209" s="73" t="s">
        <v>273</v>
      </c>
      <c r="F209" s="64">
        <v>105728</v>
      </c>
      <c r="G209" s="64"/>
      <c r="H209" s="64"/>
      <c r="I209" s="64"/>
      <c r="J209" s="64">
        <v>89600</v>
      </c>
      <c r="K209" s="64"/>
      <c r="L209" s="63">
        <f t="shared" si="72"/>
        <v>16128</v>
      </c>
      <c r="M209" s="63">
        <f t="shared" si="78"/>
        <v>8064</v>
      </c>
      <c r="N209" s="63">
        <f t="shared" si="74"/>
        <v>8064</v>
      </c>
      <c r="O209" s="63">
        <f t="shared" si="79"/>
        <v>0</v>
      </c>
      <c r="P209" s="63">
        <f t="shared" si="76"/>
        <v>105728</v>
      </c>
      <c r="Q209" s="1">
        <f t="shared" si="80"/>
        <v>0</v>
      </c>
      <c r="R209" s="1"/>
      <c r="S209" s="1">
        <v>9403</v>
      </c>
      <c r="T209" s="1">
        <v>2</v>
      </c>
      <c r="U209" s="1"/>
    </row>
    <row r="210" spans="1:21" ht="15.75">
      <c r="A210" s="58" t="s">
        <v>620</v>
      </c>
      <c r="B210" s="2">
        <v>571</v>
      </c>
      <c r="C210" s="44">
        <v>44445</v>
      </c>
      <c r="D210" s="2" t="s">
        <v>422</v>
      </c>
      <c r="E210" s="73" t="s">
        <v>442</v>
      </c>
      <c r="F210" s="64">
        <v>513536</v>
      </c>
      <c r="G210" s="64"/>
      <c r="H210" s="64"/>
      <c r="I210" s="64"/>
      <c r="J210" s="64">
        <v>435200</v>
      </c>
      <c r="K210" s="64"/>
      <c r="L210" s="63">
        <f t="shared" si="72"/>
        <v>78336</v>
      </c>
      <c r="M210" s="63">
        <f t="shared" si="78"/>
        <v>39168</v>
      </c>
      <c r="N210" s="63">
        <f t="shared" si="74"/>
        <v>39168</v>
      </c>
      <c r="O210" s="63">
        <f t="shared" si="79"/>
        <v>0</v>
      </c>
      <c r="P210" s="63">
        <f t="shared" si="76"/>
        <v>513536</v>
      </c>
      <c r="Q210" s="1">
        <f t="shared" si="80"/>
        <v>0</v>
      </c>
      <c r="R210" s="1"/>
      <c r="S210" s="1">
        <v>998712</v>
      </c>
      <c r="T210" s="1">
        <v>141</v>
      </c>
      <c r="U210" s="1"/>
    </row>
    <row r="211" spans="1:21" ht="15.75">
      <c r="A211" s="58" t="s">
        <v>620</v>
      </c>
      <c r="B211" s="2">
        <v>572</v>
      </c>
      <c r="C211" s="44">
        <v>44445</v>
      </c>
      <c r="D211" s="2" t="s">
        <v>30</v>
      </c>
      <c r="E211" s="73" t="s">
        <v>443</v>
      </c>
      <c r="F211" s="64">
        <v>66670</v>
      </c>
      <c r="G211" s="64"/>
      <c r="H211" s="64"/>
      <c r="I211" s="64"/>
      <c r="J211" s="64">
        <v>56500</v>
      </c>
      <c r="K211" s="64"/>
      <c r="L211" s="63">
        <f t="shared" si="72"/>
        <v>10170</v>
      </c>
      <c r="M211" s="63">
        <f t="shared" si="78"/>
        <v>5085</v>
      </c>
      <c r="N211" s="63">
        <f t="shared" si="74"/>
        <v>5085</v>
      </c>
      <c r="O211" s="63">
        <f t="shared" si="79"/>
        <v>0</v>
      </c>
      <c r="P211" s="63">
        <f t="shared" si="76"/>
        <v>66670</v>
      </c>
      <c r="Q211" s="1">
        <f t="shared" si="80"/>
        <v>0</v>
      </c>
      <c r="R211" s="1"/>
      <c r="S211" s="1">
        <v>3919</v>
      </c>
      <c r="T211" s="1">
        <v>10</v>
      </c>
      <c r="U211" s="1"/>
    </row>
    <row r="212" spans="1:21" ht="15.75">
      <c r="A212" s="58" t="s">
        <v>620</v>
      </c>
      <c r="B212" s="2">
        <v>573</v>
      </c>
      <c r="C212" s="44">
        <v>44445</v>
      </c>
      <c r="D212" s="2" t="s">
        <v>30</v>
      </c>
      <c r="E212" s="73" t="s">
        <v>443</v>
      </c>
      <c r="F212" s="64">
        <v>90088.87</v>
      </c>
      <c r="G212" s="64"/>
      <c r="H212" s="64"/>
      <c r="I212" s="64"/>
      <c r="J212" s="64">
        <v>76346.5</v>
      </c>
      <c r="K212" s="64"/>
      <c r="L212" s="63">
        <f t="shared" si="72"/>
        <v>13742.37</v>
      </c>
      <c r="M212" s="63">
        <f t="shared" si="78"/>
        <v>6871.1850000000004</v>
      </c>
      <c r="N212" s="63">
        <f t="shared" si="74"/>
        <v>6871.1850000000004</v>
      </c>
      <c r="O212" s="63">
        <f t="shared" si="79"/>
        <v>0</v>
      </c>
      <c r="P212" s="63">
        <f t="shared" si="76"/>
        <v>90088.87</v>
      </c>
      <c r="Q212" s="1">
        <f t="shared" si="80"/>
        <v>0</v>
      </c>
      <c r="R212" s="1"/>
      <c r="S212" s="1">
        <v>3919</v>
      </c>
      <c r="T212" s="1">
        <v>10</v>
      </c>
      <c r="U212" s="1"/>
    </row>
    <row r="213" spans="1:21" ht="15.75">
      <c r="A213" s="58" t="s">
        <v>620</v>
      </c>
      <c r="B213" s="2">
        <v>574</v>
      </c>
      <c r="C213" s="44">
        <v>44445</v>
      </c>
      <c r="D213" s="2" t="s">
        <v>30</v>
      </c>
      <c r="E213" s="73" t="s">
        <v>443</v>
      </c>
      <c r="F213" s="64">
        <v>5605</v>
      </c>
      <c r="G213" s="64"/>
      <c r="H213" s="64"/>
      <c r="I213" s="64"/>
      <c r="J213" s="64">
        <v>4750</v>
      </c>
      <c r="K213" s="64"/>
      <c r="L213" s="63">
        <f t="shared" si="72"/>
        <v>855</v>
      </c>
      <c r="M213" s="63">
        <f t="shared" si="78"/>
        <v>427.5</v>
      </c>
      <c r="N213" s="63">
        <f t="shared" si="74"/>
        <v>427.5</v>
      </c>
      <c r="O213" s="63">
        <f t="shared" si="79"/>
        <v>0</v>
      </c>
      <c r="P213" s="63">
        <f t="shared" si="76"/>
        <v>5605</v>
      </c>
      <c r="Q213" s="1">
        <f t="shared" si="80"/>
        <v>0</v>
      </c>
      <c r="R213" s="1"/>
      <c r="S213" s="1">
        <v>3919</v>
      </c>
      <c r="T213" s="1">
        <v>10</v>
      </c>
      <c r="U213" s="1"/>
    </row>
    <row r="214" spans="1:21" ht="15.75">
      <c r="A214" s="58" t="s">
        <v>620</v>
      </c>
      <c r="B214" s="2">
        <v>575</v>
      </c>
      <c r="C214" s="44">
        <v>44449</v>
      </c>
      <c r="D214" s="2" t="s">
        <v>30</v>
      </c>
      <c r="E214" s="73" t="s">
        <v>443</v>
      </c>
      <c r="F214" s="64">
        <v>253635.1</v>
      </c>
      <c r="G214" s="64"/>
      <c r="H214" s="64"/>
      <c r="I214" s="64"/>
      <c r="J214" s="64">
        <v>214945</v>
      </c>
      <c r="K214" s="64"/>
      <c r="L214" s="63">
        <f t="shared" si="72"/>
        <v>38690.1</v>
      </c>
      <c r="M214" s="63">
        <f t="shared" si="78"/>
        <v>19345.05</v>
      </c>
      <c r="N214" s="63">
        <f t="shared" si="74"/>
        <v>19345.05</v>
      </c>
      <c r="O214" s="63">
        <f t="shared" si="79"/>
        <v>0</v>
      </c>
      <c r="P214" s="63">
        <f t="shared" si="76"/>
        <v>253635.09999999998</v>
      </c>
      <c r="Q214" s="1">
        <f t="shared" si="80"/>
        <v>0</v>
      </c>
      <c r="R214" s="1"/>
      <c r="S214" s="1">
        <v>3919</v>
      </c>
      <c r="T214" s="1">
        <v>10</v>
      </c>
      <c r="U214" s="1"/>
    </row>
    <row r="215" spans="1:21" ht="15.75">
      <c r="A215" s="58" t="s">
        <v>620</v>
      </c>
      <c r="B215" s="2">
        <v>576</v>
      </c>
      <c r="C215" s="44">
        <v>44456</v>
      </c>
      <c r="D215" s="2" t="s">
        <v>34</v>
      </c>
      <c r="E215" s="73" t="s">
        <v>35</v>
      </c>
      <c r="F215" s="64">
        <v>59236</v>
      </c>
      <c r="G215" s="64"/>
      <c r="H215" s="64"/>
      <c r="I215" s="64"/>
      <c r="J215" s="64">
        <v>50200</v>
      </c>
      <c r="K215" s="64"/>
      <c r="L215" s="63">
        <f t="shared" si="72"/>
        <v>9036</v>
      </c>
      <c r="M215" s="63">
        <f t="shared" si="78"/>
        <v>4518</v>
      </c>
      <c r="N215" s="63">
        <f t="shared" si="74"/>
        <v>4518</v>
      </c>
      <c r="O215" s="63">
        <f t="shared" si="79"/>
        <v>0</v>
      </c>
      <c r="P215" s="63">
        <f t="shared" si="76"/>
        <v>59236</v>
      </c>
      <c r="Q215" s="1">
        <f t="shared" si="80"/>
        <v>0</v>
      </c>
      <c r="R215" s="1"/>
      <c r="S215" s="1">
        <v>3919</v>
      </c>
      <c r="T215" s="1">
        <v>10</v>
      </c>
      <c r="U215" s="1"/>
    </row>
    <row r="216" spans="1:21">
      <c r="B216" s="10">
        <v>577</v>
      </c>
      <c r="E216" s="28" t="s">
        <v>445</v>
      </c>
    </row>
    <row r="217" spans="1:21" ht="15.75">
      <c r="A217" s="58" t="s">
        <v>638</v>
      </c>
      <c r="B217" s="2" t="s">
        <v>685</v>
      </c>
      <c r="C217" s="44">
        <v>44470</v>
      </c>
      <c r="D217" s="2" t="s">
        <v>30</v>
      </c>
      <c r="E217" s="73" t="s">
        <v>443</v>
      </c>
      <c r="F217" s="64">
        <v>309396</v>
      </c>
      <c r="G217" s="63"/>
      <c r="H217" s="63"/>
      <c r="I217" s="63"/>
      <c r="J217" s="63">
        <v>262200</v>
      </c>
      <c r="K217" s="63"/>
      <c r="L217" s="63">
        <f t="shared" ref="L217:L234" si="81">+(H217*$H$1/100)+(I217*$I$1/100)+(J217*$J$1/100)+(K217*$K$1/100)</f>
        <v>47196</v>
      </c>
      <c r="M217" s="63">
        <f>+IF(VALUE(LEFT(D217,2))=33,L217/2,0)</f>
        <v>23598</v>
      </c>
      <c r="N217" s="63">
        <f t="shared" ref="N217:N234" si="82">+M217</f>
        <v>23598</v>
      </c>
      <c r="O217" s="63">
        <f>+IF(VALUE(LEFT(D217,2))=33,0,L217)</f>
        <v>0</v>
      </c>
      <c r="P217" s="63">
        <f t="shared" ref="P217:P234" si="83">SUM(G217:K217)+M217+N217+O217</f>
        <v>309396</v>
      </c>
      <c r="Q217" s="1">
        <f>P217-F217</f>
        <v>0</v>
      </c>
      <c r="R217" s="1"/>
      <c r="S217" s="1">
        <v>8310</v>
      </c>
      <c r="T217" s="1">
        <v>5700</v>
      </c>
      <c r="U217" s="37"/>
    </row>
    <row r="218" spans="1:21" ht="15.75">
      <c r="A218" s="58" t="s">
        <v>638</v>
      </c>
      <c r="B218" s="2" t="s">
        <v>686</v>
      </c>
      <c r="C218" s="44">
        <v>44470</v>
      </c>
      <c r="D218" s="2" t="s">
        <v>30</v>
      </c>
      <c r="E218" s="73" t="s">
        <v>443</v>
      </c>
      <c r="F218" s="64">
        <v>39530</v>
      </c>
      <c r="G218" s="64"/>
      <c r="H218" s="64"/>
      <c r="I218" s="64"/>
      <c r="J218" s="64">
        <v>33500</v>
      </c>
      <c r="K218" s="64"/>
      <c r="L218" s="63">
        <f t="shared" si="81"/>
        <v>6030</v>
      </c>
      <c r="M218" s="63">
        <f t="shared" ref="M218:M234" si="84">+IF(VALUE(LEFT(D218,2))=33,L218/2,0)</f>
        <v>3015</v>
      </c>
      <c r="N218" s="63">
        <f t="shared" si="82"/>
        <v>3015</v>
      </c>
      <c r="O218" s="63">
        <f t="shared" ref="O218:O234" si="85">+IF(VALUE(LEFT(D218,2))=33,0,L218)</f>
        <v>0</v>
      </c>
      <c r="P218" s="63">
        <f t="shared" si="83"/>
        <v>39530</v>
      </c>
      <c r="Q218" s="1">
        <f t="shared" ref="Q218:Q234" si="86">P218-F218</f>
        <v>0</v>
      </c>
      <c r="R218" s="1"/>
      <c r="S218" s="1">
        <v>8310</v>
      </c>
      <c r="T218" s="1">
        <v>1</v>
      </c>
      <c r="U218" s="1"/>
    </row>
    <row r="219" spans="1:21" ht="15.75">
      <c r="A219" s="58" t="s">
        <v>638</v>
      </c>
      <c r="B219" s="2" t="s">
        <v>687</v>
      </c>
      <c r="C219" s="44">
        <v>44470</v>
      </c>
      <c r="D219" s="2" t="s">
        <v>30</v>
      </c>
      <c r="E219" s="73" t="s">
        <v>443</v>
      </c>
      <c r="F219" s="64">
        <v>39530</v>
      </c>
      <c r="G219" s="64"/>
      <c r="H219" s="64"/>
      <c r="I219" s="64"/>
      <c r="J219" s="64">
        <v>33500</v>
      </c>
      <c r="K219" s="64"/>
      <c r="L219" s="63">
        <f t="shared" si="81"/>
        <v>6030</v>
      </c>
      <c r="M219" s="63">
        <f t="shared" si="84"/>
        <v>3015</v>
      </c>
      <c r="N219" s="63">
        <f t="shared" si="82"/>
        <v>3015</v>
      </c>
      <c r="O219" s="63">
        <f t="shared" si="85"/>
        <v>0</v>
      </c>
      <c r="P219" s="63">
        <f t="shared" si="83"/>
        <v>39530</v>
      </c>
      <c r="Q219" s="1">
        <f t="shared" si="86"/>
        <v>0</v>
      </c>
      <c r="R219" s="1"/>
      <c r="S219" s="1">
        <v>8310</v>
      </c>
      <c r="T219" s="1">
        <v>1</v>
      </c>
      <c r="U219" s="1"/>
    </row>
    <row r="220" spans="1:21" ht="15.75">
      <c r="A220" s="58" t="s">
        <v>638</v>
      </c>
      <c r="B220" s="2" t="s">
        <v>688</v>
      </c>
      <c r="C220" s="44">
        <v>44475</v>
      </c>
      <c r="D220" s="2" t="s">
        <v>30</v>
      </c>
      <c r="E220" s="73" t="s">
        <v>443</v>
      </c>
      <c r="F220" s="64">
        <v>6401.5</v>
      </c>
      <c r="G220" s="64"/>
      <c r="H220" s="64"/>
      <c r="I220" s="64"/>
      <c r="J220" s="64">
        <v>5425</v>
      </c>
      <c r="K220" s="64"/>
      <c r="L220" s="63">
        <f t="shared" si="81"/>
        <v>976.5</v>
      </c>
      <c r="M220" s="63">
        <f t="shared" si="84"/>
        <v>488.25</v>
      </c>
      <c r="N220" s="63">
        <f t="shared" si="82"/>
        <v>488.25</v>
      </c>
      <c r="O220" s="63">
        <f t="shared" si="85"/>
        <v>0</v>
      </c>
      <c r="P220" s="63">
        <f t="shared" si="83"/>
        <v>6401.5</v>
      </c>
      <c r="Q220" s="1">
        <f t="shared" si="86"/>
        <v>0</v>
      </c>
      <c r="R220" s="1"/>
      <c r="S220" s="1">
        <v>8310</v>
      </c>
      <c r="T220" s="1">
        <v>1</v>
      </c>
      <c r="U220" s="1"/>
    </row>
    <row r="221" spans="1:21" ht="15.75">
      <c r="A221" s="58" t="s">
        <v>638</v>
      </c>
      <c r="B221" s="2" t="s">
        <v>689</v>
      </c>
      <c r="C221" s="44">
        <v>44474</v>
      </c>
      <c r="D221" s="2" t="s">
        <v>422</v>
      </c>
      <c r="E221" s="73" t="s">
        <v>442</v>
      </c>
      <c r="F221" s="64">
        <v>98530</v>
      </c>
      <c r="G221" s="64"/>
      <c r="H221" s="64"/>
      <c r="I221" s="64"/>
      <c r="J221" s="64">
        <v>83500</v>
      </c>
      <c r="K221" s="64"/>
      <c r="L221" s="63">
        <f t="shared" si="81"/>
        <v>15030</v>
      </c>
      <c r="M221" s="63">
        <f t="shared" si="84"/>
        <v>7515</v>
      </c>
      <c r="N221" s="63">
        <f t="shared" si="82"/>
        <v>7515</v>
      </c>
      <c r="O221" s="63">
        <f t="shared" si="85"/>
        <v>0</v>
      </c>
      <c r="P221" s="63">
        <f t="shared" si="83"/>
        <v>98530</v>
      </c>
      <c r="Q221" s="1">
        <f t="shared" si="86"/>
        <v>0</v>
      </c>
      <c r="R221" s="1"/>
      <c r="S221" s="1">
        <v>998712</v>
      </c>
      <c r="T221" s="1">
        <v>41</v>
      </c>
      <c r="U221" s="1"/>
    </row>
    <row r="222" spans="1:21" ht="15.75">
      <c r="A222" s="58" t="s">
        <v>638</v>
      </c>
      <c r="B222" s="2" t="s">
        <v>690</v>
      </c>
      <c r="C222" s="44">
        <v>44477</v>
      </c>
      <c r="D222" s="2" t="s">
        <v>30</v>
      </c>
      <c r="E222" s="73" t="s">
        <v>443</v>
      </c>
      <c r="F222" s="64">
        <v>66168.5</v>
      </c>
      <c r="G222" s="64"/>
      <c r="H222" s="64"/>
      <c r="I222" s="64"/>
      <c r="J222" s="64">
        <v>56075</v>
      </c>
      <c r="K222" s="64"/>
      <c r="L222" s="63">
        <f t="shared" si="81"/>
        <v>10093.5</v>
      </c>
      <c r="M222" s="63">
        <f t="shared" si="84"/>
        <v>5046.75</v>
      </c>
      <c r="N222" s="63">
        <f t="shared" si="82"/>
        <v>5046.75</v>
      </c>
      <c r="O222" s="63">
        <f t="shared" si="85"/>
        <v>0</v>
      </c>
      <c r="P222" s="63">
        <f t="shared" si="83"/>
        <v>66168.5</v>
      </c>
      <c r="Q222" s="1">
        <f t="shared" si="86"/>
        <v>0</v>
      </c>
      <c r="R222" s="1"/>
      <c r="S222" s="1">
        <v>8310</v>
      </c>
      <c r="T222" s="1">
        <v>41</v>
      </c>
      <c r="U222" s="1"/>
    </row>
    <row r="223" spans="1:21" ht="15.75">
      <c r="A223" s="58" t="s">
        <v>638</v>
      </c>
      <c r="B223" s="2" t="s">
        <v>691</v>
      </c>
      <c r="C223" s="44">
        <v>44478</v>
      </c>
      <c r="D223" s="2" t="s">
        <v>30</v>
      </c>
      <c r="E223" s="73" t="s">
        <v>443</v>
      </c>
      <c r="F223" s="64">
        <v>33984</v>
      </c>
      <c r="G223" s="64"/>
      <c r="H223" s="64"/>
      <c r="I223" s="64"/>
      <c r="J223" s="64">
        <v>28800</v>
      </c>
      <c r="K223" s="64"/>
      <c r="L223" s="63">
        <f t="shared" si="81"/>
        <v>5184</v>
      </c>
      <c r="M223" s="63">
        <f t="shared" si="84"/>
        <v>2592</v>
      </c>
      <c r="N223" s="63">
        <f t="shared" si="82"/>
        <v>2592</v>
      </c>
      <c r="O223" s="63">
        <f t="shared" si="85"/>
        <v>0</v>
      </c>
      <c r="P223" s="63">
        <f t="shared" si="83"/>
        <v>33984</v>
      </c>
      <c r="Q223" s="1">
        <f t="shared" si="86"/>
        <v>0</v>
      </c>
      <c r="R223" s="1"/>
      <c r="S223" s="1">
        <v>8310</v>
      </c>
      <c r="T223" s="1">
        <v>16</v>
      </c>
      <c r="U223" s="1"/>
    </row>
    <row r="224" spans="1:21" ht="15.75">
      <c r="A224" s="58" t="s">
        <v>638</v>
      </c>
      <c r="B224" s="2" t="s">
        <v>692</v>
      </c>
      <c r="C224" s="44">
        <v>44484</v>
      </c>
      <c r="D224" s="2" t="s">
        <v>30</v>
      </c>
      <c r="E224" s="73" t="s">
        <v>443</v>
      </c>
      <c r="F224" s="64">
        <v>40002</v>
      </c>
      <c r="G224" s="64"/>
      <c r="H224" s="64"/>
      <c r="I224" s="64"/>
      <c r="J224" s="64">
        <v>33900</v>
      </c>
      <c r="K224" s="64"/>
      <c r="L224" s="63">
        <f t="shared" si="81"/>
        <v>6102</v>
      </c>
      <c r="M224" s="63">
        <f t="shared" si="84"/>
        <v>3051</v>
      </c>
      <c r="N224" s="63">
        <f t="shared" si="82"/>
        <v>3051</v>
      </c>
      <c r="O224" s="63">
        <f t="shared" si="85"/>
        <v>0</v>
      </c>
      <c r="P224" s="63">
        <f t="shared" si="83"/>
        <v>40002</v>
      </c>
      <c r="Q224" s="1">
        <f t="shared" si="86"/>
        <v>0</v>
      </c>
      <c r="R224" s="1"/>
      <c r="S224" s="1">
        <v>8310</v>
      </c>
      <c r="T224" s="1">
        <v>14</v>
      </c>
      <c r="U224" s="1"/>
    </row>
    <row r="225" spans="1:21" ht="15.75">
      <c r="A225" s="58" t="s">
        <v>638</v>
      </c>
      <c r="B225" s="2" t="s">
        <v>693</v>
      </c>
      <c r="C225" s="44">
        <v>44486</v>
      </c>
      <c r="D225" s="2" t="s">
        <v>30</v>
      </c>
      <c r="E225" s="73" t="s">
        <v>443</v>
      </c>
      <c r="F225" s="64">
        <v>39589</v>
      </c>
      <c r="G225" s="64"/>
      <c r="H225" s="64"/>
      <c r="I225" s="64"/>
      <c r="J225" s="64">
        <v>33550</v>
      </c>
      <c r="K225" s="64"/>
      <c r="L225" s="63">
        <f t="shared" si="81"/>
        <v>6039</v>
      </c>
      <c r="M225" s="63">
        <f t="shared" si="84"/>
        <v>3019.5</v>
      </c>
      <c r="N225" s="63">
        <f t="shared" si="82"/>
        <v>3019.5</v>
      </c>
      <c r="O225" s="63">
        <f t="shared" si="85"/>
        <v>0</v>
      </c>
      <c r="P225" s="63">
        <f t="shared" si="83"/>
        <v>39589</v>
      </c>
      <c r="Q225" s="1">
        <f t="shared" si="86"/>
        <v>0</v>
      </c>
      <c r="R225" s="1"/>
      <c r="S225" s="1">
        <v>8310</v>
      </c>
      <c r="T225" s="1">
        <v>2</v>
      </c>
      <c r="U225" s="1"/>
    </row>
    <row r="226" spans="1:21" ht="15.75">
      <c r="A226" s="58" t="s">
        <v>638</v>
      </c>
      <c r="B226" s="2" t="s">
        <v>694</v>
      </c>
      <c r="C226" s="44">
        <v>44486</v>
      </c>
      <c r="D226" s="2" t="s">
        <v>30</v>
      </c>
      <c r="E226" s="73" t="s">
        <v>443</v>
      </c>
      <c r="F226" s="64">
        <v>41819.199999999997</v>
      </c>
      <c r="G226" s="64"/>
      <c r="H226" s="64"/>
      <c r="I226" s="64"/>
      <c r="J226" s="64">
        <v>35440</v>
      </c>
      <c r="K226" s="64"/>
      <c r="L226" s="63">
        <f t="shared" si="81"/>
        <v>6379.2</v>
      </c>
      <c r="M226" s="63">
        <f t="shared" si="84"/>
        <v>3189.6</v>
      </c>
      <c r="N226" s="63">
        <f t="shared" si="82"/>
        <v>3189.6</v>
      </c>
      <c r="O226" s="63">
        <f t="shared" si="85"/>
        <v>0</v>
      </c>
      <c r="P226" s="63">
        <f t="shared" si="83"/>
        <v>41819.199999999997</v>
      </c>
      <c r="Q226" s="1">
        <f t="shared" si="86"/>
        <v>0</v>
      </c>
      <c r="R226" s="1"/>
      <c r="S226" s="1">
        <v>8310</v>
      </c>
      <c r="T226" s="1">
        <v>10</v>
      </c>
      <c r="U226" s="1"/>
    </row>
    <row r="227" spans="1:21" ht="15.75">
      <c r="A227" s="58" t="s">
        <v>638</v>
      </c>
      <c r="B227" s="2" t="s">
        <v>695</v>
      </c>
      <c r="C227" s="44">
        <v>44488</v>
      </c>
      <c r="D227" s="2" t="s">
        <v>30</v>
      </c>
      <c r="E227" s="73" t="s">
        <v>443</v>
      </c>
      <c r="F227" s="64">
        <v>37052</v>
      </c>
      <c r="G227" s="64"/>
      <c r="H227" s="64"/>
      <c r="I227" s="64"/>
      <c r="J227" s="64">
        <v>31400</v>
      </c>
      <c r="K227" s="64"/>
      <c r="L227" s="63">
        <f t="shared" si="81"/>
        <v>5652</v>
      </c>
      <c r="M227" s="63">
        <f t="shared" si="84"/>
        <v>2826</v>
      </c>
      <c r="N227" s="63">
        <f t="shared" si="82"/>
        <v>2826</v>
      </c>
      <c r="O227" s="63">
        <f t="shared" si="85"/>
        <v>0</v>
      </c>
      <c r="P227" s="63">
        <f t="shared" si="83"/>
        <v>37052</v>
      </c>
      <c r="Q227" s="1">
        <f t="shared" si="86"/>
        <v>0</v>
      </c>
      <c r="R227" s="1"/>
      <c r="S227" s="1">
        <v>8310</v>
      </c>
      <c r="T227" s="1">
        <v>8</v>
      </c>
      <c r="U227" s="1"/>
    </row>
    <row r="228" spans="1:21" ht="15.75">
      <c r="A228" s="58" t="s">
        <v>638</v>
      </c>
      <c r="B228" s="2" t="s">
        <v>696</v>
      </c>
      <c r="C228" s="44">
        <v>44488</v>
      </c>
      <c r="D228" s="2" t="s">
        <v>30</v>
      </c>
      <c r="E228" s="73" t="s">
        <v>443</v>
      </c>
      <c r="F228" s="64">
        <v>25606</v>
      </c>
      <c r="G228" s="64"/>
      <c r="H228" s="64"/>
      <c r="I228" s="64"/>
      <c r="J228" s="64">
        <v>21700</v>
      </c>
      <c r="K228" s="64"/>
      <c r="L228" s="63">
        <f t="shared" si="81"/>
        <v>3906</v>
      </c>
      <c r="M228" s="63">
        <f t="shared" si="84"/>
        <v>1953</v>
      </c>
      <c r="N228" s="63">
        <f t="shared" si="82"/>
        <v>1953</v>
      </c>
      <c r="O228" s="63">
        <f t="shared" si="85"/>
        <v>0</v>
      </c>
      <c r="P228" s="63">
        <f t="shared" si="83"/>
        <v>25606</v>
      </c>
      <c r="Q228" s="1">
        <f t="shared" si="86"/>
        <v>0</v>
      </c>
      <c r="R228" s="1"/>
      <c r="S228" s="1">
        <v>8310</v>
      </c>
      <c r="T228" s="1">
        <v>13</v>
      </c>
      <c r="U228" s="1"/>
    </row>
    <row r="229" spans="1:21" ht="15.75">
      <c r="A229" s="58" t="s">
        <v>638</v>
      </c>
      <c r="B229" s="2" t="s">
        <v>697</v>
      </c>
      <c r="C229" s="44">
        <v>44496</v>
      </c>
      <c r="D229" s="2" t="s">
        <v>19</v>
      </c>
      <c r="E229" s="73" t="s">
        <v>442</v>
      </c>
      <c r="F229" s="64">
        <v>106672</v>
      </c>
      <c r="G229" s="64"/>
      <c r="H229" s="64"/>
      <c r="I229" s="64"/>
      <c r="J229" s="64">
        <v>90400</v>
      </c>
      <c r="K229" s="64"/>
      <c r="L229" s="63">
        <f t="shared" si="81"/>
        <v>16272</v>
      </c>
      <c r="M229" s="63">
        <f t="shared" si="84"/>
        <v>0</v>
      </c>
      <c r="N229" s="63">
        <f t="shared" si="82"/>
        <v>0</v>
      </c>
      <c r="O229" s="63">
        <f t="shared" si="85"/>
        <v>16272</v>
      </c>
      <c r="P229" s="63">
        <f t="shared" si="83"/>
        <v>106672</v>
      </c>
      <c r="Q229" s="1">
        <f t="shared" si="86"/>
        <v>0</v>
      </c>
      <c r="R229" s="1"/>
      <c r="S229" s="1">
        <v>998712</v>
      </c>
      <c r="T229" s="1">
        <v>30</v>
      </c>
      <c r="U229" s="1"/>
    </row>
    <row r="230" spans="1:21" ht="15.75">
      <c r="A230" s="58">
        <v>112021</v>
      </c>
      <c r="B230" s="2" t="s">
        <v>654</v>
      </c>
      <c r="C230" s="18">
        <v>44505</v>
      </c>
      <c r="D230" s="2" t="s">
        <v>30</v>
      </c>
      <c r="E230" s="73" t="s">
        <v>655</v>
      </c>
      <c r="F230" s="64">
        <v>22968.7</v>
      </c>
      <c r="G230" s="64"/>
      <c r="H230" s="64"/>
      <c r="I230" s="64"/>
      <c r="J230" s="64">
        <v>19465</v>
      </c>
      <c r="K230" s="64"/>
      <c r="L230" s="63">
        <f t="shared" si="81"/>
        <v>3503.7</v>
      </c>
      <c r="M230" s="63">
        <f t="shared" si="84"/>
        <v>1751.85</v>
      </c>
      <c r="N230" s="63">
        <f t="shared" si="82"/>
        <v>1751.85</v>
      </c>
      <c r="O230" s="63">
        <f t="shared" si="85"/>
        <v>0</v>
      </c>
      <c r="P230" s="63">
        <f t="shared" si="83"/>
        <v>22968.699999999997</v>
      </c>
      <c r="Q230" s="1">
        <f t="shared" si="86"/>
        <v>0</v>
      </c>
      <c r="R230" s="11"/>
      <c r="S230" s="11">
        <v>8310</v>
      </c>
      <c r="T230" s="11">
        <v>4</v>
      </c>
      <c r="U230" s="11"/>
    </row>
    <row r="231" spans="1:21" ht="15.75">
      <c r="A231" s="58">
        <v>112021</v>
      </c>
      <c r="B231" s="2" t="s">
        <v>656</v>
      </c>
      <c r="C231" s="18">
        <v>44515</v>
      </c>
      <c r="D231" s="2" t="s">
        <v>657</v>
      </c>
      <c r="E231" s="73" t="s">
        <v>658</v>
      </c>
      <c r="F231" s="64">
        <v>75520</v>
      </c>
      <c r="G231" s="64"/>
      <c r="H231" s="64"/>
      <c r="I231" s="64"/>
      <c r="J231" s="64">
        <v>64000</v>
      </c>
      <c r="K231" s="64"/>
      <c r="L231" s="63">
        <f t="shared" si="81"/>
        <v>11520</v>
      </c>
      <c r="M231" s="63">
        <f t="shared" si="84"/>
        <v>5760</v>
      </c>
      <c r="N231" s="63">
        <f t="shared" si="82"/>
        <v>5760</v>
      </c>
      <c r="O231" s="63">
        <f t="shared" si="85"/>
        <v>0</v>
      </c>
      <c r="P231" s="63">
        <f t="shared" si="83"/>
        <v>75520</v>
      </c>
      <c r="Q231" s="1">
        <f t="shared" si="86"/>
        <v>0</v>
      </c>
      <c r="R231" s="11"/>
      <c r="S231" s="11">
        <v>8310</v>
      </c>
      <c r="T231" s="11">
        <v>410</v>
      </c>
      <c r="U231" s="11"/>
    </row>
    <row r="232" spans="1:21" ht="15.75">
      <c r="A232" s="58">
        <v>112021</v>
      </c>
      <c r="B232" s="2" t="s">
        <v>659</v>
      </c>
      <c r="C232" s="18">
        <v>44520</v>
      </c>
      <c r="D232" s="2" t="s">
        <v>30</v>
      </c>
      <c r="E232" s="73" t="s">
        <v>655</v>
      </c>
      <c r="F232" s="64">
        <v>10165.700000000001</v>
      </c>
      <c r="G232" s="64"/>
      <c r="H232" s="64"/>
      <c r="I232" s="64"/>
      <c r="J232" s="64">
        <v>8615</v>
      </c>
      <c r="K232" s="64"/>
      <c r="L232" s="63">
        <f t="shared" si="81"/>
        <v>1550.7</v>
      </c>
      <c r="M232" s="63">
        <f t="shared" si="84"/>
        <v>775.35</v>
      </c>
      <c r="N232" s="63">
        <f t="shared" si="82"/>
        <v>775.35</v>
      </c>
      <c r="O232" s="63">
        <f t="shared" si="85"/>
        <v>0</v>
      </c>
      <c r="P232" s="63">
        <f t="shared" si="83"/>
        <v>10165.700000000001</v>
      </c>
      <c r="Q232" s="1">
        <f t="shared" si="86"/>
        <v>0</v>
      </c>
      <c r="R232" s="11"/>
      <c r="S232" s="11">
        <v>8310</v>
      </c>
      <c r="T232" s="11">
        <v>3</v>
      </c>
      <c r="U232" s="11"/>
    </row>
    <row r="233" spans="1:21" ht="15.75">
      <c r="A233" s="58">
        <v>112021</v>
      </c>
      <c r="B233" s="2" t="s">
        <v>701</v>
      </c>
      <c r="C233" s="18">
        <v>44530</v>
      </c>
      <c r="D233" s="2" t="s">
        <v>544</v>
      </c>
      <c r="E233" s="73" t="s">
        <v>616</v>
      </c>
      <c r="F233" s="64">
        <v>118000</v>
      </c>
      <c r="G233" s="64"/>
      <c r="H233" s="64"/>
      <c r="I233" s="64"/>
      <c r="J233" s="64">
        <v>100000</v>
      </c>
      <c r="K233" s="64"/>
      <c r="L233" s="63">
        <f t="shared" si="81"/>
        <v>18000</v>
      </c>
      <c r="M233" s="63">
        <f t="shared" si="84"/>
        <v>9000</v>
      </c>
      <c r="N233" s="63">
        <f t="shared" si="82"/>
        <v>9000</v>
      </c>
      <c r="O233" s="63">
        <f t="shared" si="85"/>
        <v>0</v>
      </c>
      <c r="P233" s="63">
        <f t="shared" si="83"/>
        <v>118000</v>
      </c>
      <c r="Q233" s="1">
        <f t="shared" si="86"/>
        <v>0</v>
      </c>
      <c r="R233" s="11"/>
      <c r="S233" s="11"/>
      <c r="T233" s="11"/>
      <c r="U233" s="11"/>
    </row>
    <row r="234" spans="1:21" s="13" customFormat="1" ht="15.75">
      <c r="A234" s="89">
        <v>112021</v>
      </c>
      <c r="B234" s="40" t="s">
        <v>702</v>
      </c>
      <c r="C234" s="29">
        <v>44530</v>
      </c>
      <c r="D234" s="40" t="s">
        <v>544</v>
      </c>
      <c r="E234" s="90" t="s">
        <v>616</v>
      </c>
      <c r="F234" s="91">
        <v>6785</v>
      </c>
      <c r="G234" s="91"/>
      <c r="H234" s="91"/>
      <c r="I234" s="91"/>
      <c r="J234" s="91">
        <v>5750</v>
      </c>
      <c r="K234" s="91"/>
      <c r="L234" s="91">
        <f t="shared" si="81"/>
        <v>1035</v>
      </c>
      <c r="M234" s="91">
        <f t="shared" si="84"/>
        <v>517.5</v>
      </c>
      <c r="N234" s="14">
        <f t="shared" si="82"/>
        <v>517.5</v>
      </c>
      <c r="O234" s="14">
        <f t="shared" si="85"/>
        <v>0</v>
      </c>
      <c r="P234" s="14">
        <f t="shared" si="83"/>
        <v>6785</v>
      </c>
      <c r="Q234" s="14">
        <f t="shared" si="86"/>
        <v>0</v>
      </c>
      <c r="R234" s="14"/>
      <c r="S234" s="14"/>
      <c r="T234" s="14"/>
      <c r="U234" s="14" t="s">
        <v>703</v>
      </c>
    </row>
  </sheetData>
  <hyperlinks>
    <hyperlink ref="B191" r:id="rId1" display="javascript:void(0);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72"/>
  <sheetViews>
    <sheetView workbookViewId="0">
      <pane ySplit="2" topLeftCell="A66" activePane="bottomLeft" state="frozen"/>
      <selection pane="bottomLeft" activeCell="C76" sqref="C76"/>
    </sheetView>
  </sheetViews>
  <sheetFormatPr defaultRowHeight="15"/>
  <cols>
    <col min="1" max="1" width="15.140625" style="3" bestFit="1" customWidth="1"/>
    <col min="2" max="2" width="16.85546875" style="7" bestFit="1" customWidth="1"/>
    <col min="3" max="3" width="10.7109375" style="7" bestFit="1" customWidth="1"/>
    <col min="4" max="4" width="18.42578125" style="7" bestFit="1" customWidth="1"/>
    <col min="5" max="5" width="43.7109375" style="3" bestFit="1" customWidth="1"/>
    <col min="6" max="6" width="14.7109375" style="3" bestFit="1" customWidth="1"/>
    <col min="7" max="11" width="13.28515625" style="3" bestFit="1" customWidth="1"/>
    <col min="12" max="12" width="12.140625" style="3" bestFit="1" customWidth="1"/>
    <col min="13" max="14" width="10.5703125" style="3" bestFit="1" customWidth="1"/>
    <col min="15" max="15" width="12.140625" style="3" bestFit="1" customWidth="1"/>
    <col min="16" max="16" width="13.28515625" style="3" bestFit="1" customWidth="1"/>
    <col min="17" max="17" width="12" style="3" bestFit="1" customWidth="1"/>
    <col min="18" max="18" width="12.42578125" style="3" bestFit="1" customWidth="1"/>
    <col min="19" max="16384" width="9.140625" style="3"/>
  </cols>
  <sheetData>
    <row r="1" spans="1:18">
      <c r="A1" s="1"/>
      <c r="B1" s="2"/>
      <c r="C1" s="2"/>
      <c r="D1" s="2"/>
      <c r="E1" s="1"/>
      <c r="F1" s="1"/>
      <c r="G1" s="1">
        <v>0</v>
      </c>
      <c r="H1" s="1">
        <v>5</v>
      </c>
      <c r="I1" s="1">
        <v>12</v>
      </c>
      <c r="J1" s="1">
        <v>18</v>
      </c>
      <c r="K1" s="1">
        <v>28</v>
      </c>
      <c r="L1" s="1"/>
      <c r="M1" s="1"/>
      <c r="N1" s="1"/>
      <c r="O1" s="1"/>
      <c r="P1" s="1"/>
      <c r="Q1" s="1"/>
      <c r="R1" s="1"/>
    </row>
    <row r="2" spans="1:18">
      <c r="A2" s="1" t="s">
        <v>92</v>
      </c>
      <c r="B2" s="2" t="s">
        <v>93</v>
      </c>
      <c r="C2" s="4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94</v>
      </c>
      <c r="R2" s="1" t="s">
        <v>12</v>
      </c>
    </row>
    <row r="3" spans="1:18">
      <c r="A3" s="58" t="s">
        <v>520</v>
      </c>
      <c r="B3" s="1" t="s">
        <v>538</v>
      </c>
      <c r="C3" s="50">
        <v>44287</v>
      </c>
      <c r="D3" s="37" t="s">
        <v>115</v>
      </c>
      <c r="E3" s="37" t="s">
        <v>116</v>
      </c>
      <c r="F3" s="1">
        <v>79898</v>
      </c>
      <c r="G3" s="1"/>
      <c r="H3" s="1"/>
      <c r="I3" s="1"/>
      <c r="J3" s="1">
        <v>67710</v>
      </c>
      <c r="K3" s="1"/>
      <c r="L3" s="51">
        <f t="shared" ref="L3:L6" si="0">+(H3*$H$1/100)+(I3*$I$1/100)+(J3*$J$1/100)+(K3*$K$1/100)</f>
        <v>12187.8</v>
      </c>
      <c r="M3" s="51">
        <f t="shared" ref="M3:M6" si="1">+IF(VALUE(LEFT(D3,2))=33,L3/2,0)</f>
        <v>6093.9</v>
      </c>
      <c r="N3" s="51">
        <f t="shared" ref="N3:N6" si="2">+M3</f>
        <v>6093.9</v>
      </c>
      <c r="O3" s="51">
        <f t="shared" ref="O3:O6" si="3">+IF(VALUE(LEFT(D3,2))=33,0,L3)</f>
        <v>0</v>
      </c>
      <c r="P3" s="51">
        <f t="shared" ref="P3:P6" si="4">SUM(G3:K3)+M3+N3+O3</f>
        <v>79897.799999999988</v>
      </c>
      <c r="Q3" s="51">
        <f t="shared" ref="Q3:Q6" si="5">P3-F3</f>
        <v>-0.20000000001164153</v>
      </c>
      <c r="R3" s="1"/>
    </row>
    <row r="4" spans="1:18">
      <c r="A4" s="58" t="s">
        <v>520</v>
      </c>
      <c r="B4" s="1" t="s">
        <v>539</v>
      </c>
      <c r="C4" s="44">
        <v>44294</v>
      </c>
      <c r="D4" s="37" t="s">
        <v>115</v>
      </c>
      <c r="E4" s="37" t="s">
        <v>116</v>
      </c>
      <c r="F4" s="1">
        <v>87816</v>
      </c>
      <c r="G4" s="1"/>
      <c r="H4" s="1"/>
      <c r="I4" s="1"/>
      <c r="J4" s="1">
        <v>74420</v>
      </c>
      <c r="K4" s="1"/>
      <c r="L4" s="51">
        <f t="shared" si="0"/>
        <v>13395.6</v>
      </c>
      <c r="M4" s="51">
        <f t="shared" si="1"/>
        <v>6697.8</v>
      </c>
      <c r="N4" s="51">
        <f t="shared" si="2"/>
        <v>6697.8</v>
      </c>
      <c r="O4" s="51">
        <f t="shared" si="3"/>
        <v>0</v>
      </c>
      <c r="P4" s="51">
        <f t="shared" si="4"/>
        <v>87815.6</v>
      </c>
      <c r="Q4" s="51">
        <f t="shared" si="5"/>
        <v>-0.39999999999417923</v>
      </c>
      <c r="R4" s="1"/>
    </row>
    <row r="5" spans="1:18">
      <c r="A5" s="58" t="s">
        <v>520</v>
      </c>
      <c r="B5" s="1" t="s">
        <v>540</v>
      </c>
      <c r="C5" s="44">
        <v>44308</v>
      </c>
      <c r="D5" s="37" t="s">
        <v>115</v>
      </c>
      <c r="E5" s="37" t="s">
        <v>116</v>
      </c>
      <c r="F5" s="1">
        <v>70612</v>
      </c>
      <c r="G5" s="1"/>
      <c r="H5" s="1"/>
      <c r="I5" s="1"/>
      <c r="J5" s="1">
        <v>59841</v>
      </c>
      <c r="K5" s="1"/>
      <c r="L5" s="51">
        <f t="shared" si="0"/>
        <v>10771.38</v>
      </c>
      <c r="M5" s="51">
        <f t="shared" si="1"/>
        <v>5385.69</v>
      </c>
      <c r="N5" s="51">
        <f t="shared" si="2"/>
        <v>5385.69</v>
      </c>
      <c r="O5" s="51">
        <f t="shared" si="3"/>
        <v>0</v>
      </c>
      <c r="P5" s="51">
        <f t="shared" si="4"/>
        <v>70612.38</v>
      </c>
      <c r="Q5" s="51">
        <f t="shared" si="5"/>
        <v>0.38000000000465661</v>
      </c>
      <c r="R5" s="1"/>
    </row>
    <row r="6" spans="1:18">
      <c r="A6" s="58" t="s">
        <v>520</v>
      </c>
      <c r="B6" s="1" t="s">
        <v>541</v>
      </c>
      <c r="C6" s="44">
        <v>44315</v>
      </c>
      <c r="D6" s="37" t="s">
        <v>115</v>
      </c>
      <c r="E6" s="37" t="s">
        <v>116</v>
      </c>
      <c r="F6" s="1">
        <v>424034</v>
      </c>
      <c r="G6" s="1"/>
      <c r="H6" s="1"/>
      <c r="I6" s="1"/>
      <c r="J6" s="1">
        <v>359351</v>
      </c>
      <c r="K6" s="1"/>
      <c r="L6" s="51">
        <f t="shared" si="0"/>
        <v>64683.18</v>
      </c>
      <c r="M6" s="51">
        <f t="shared" si="1"/>
        <v>32341.59</v>
      </c>
      <c r="N6" s="51">
        <f t="shared" si="2"/>
        <v>32341.59</v>
      </c>
      <c r="O6" s="51">
        <f t="shared" si="3"/>
        <v>0</v>
      </c>
      <c r="P6" s="51">
        <f t="shared" si="4"/>
        <v>424034.18000000005</v>
      </c>
      <c r="Q6" s="51">
        <f t="shared" si="5"/>
        <v>0.18000000005122274</v>
      </c>
      <c r="R6" s="1"/>
    </row>
    <row r="7" spans="1:18">
      <c r="A7" s="58" t="s">
        <v>520</v>
      </c>
      <c r="B7" s="1" t="s">
        <v>546</v>
      </c>
      <c r="C7" s="50">
        <v>44289</v>
      </c>
      <c r="D7" s="37" t="s">
        <v>234</v>
      </c>
      <c r="E7" s="37" t="s">
        <v>468</v>
      </c>
      <c r="F7" s="37">
        <v>37956</v>
      </c>
      <c r="G7" s="1"/>
      <c r="H7" s="1"/>
      <c r="I7" s="1"/>
      <c r="J7" s="37">
        <v>32166</v>
      </c>
      <c r="K7" s="1"/>
      <c r="L7" s="51">
        <f t="shared" ref="L7" si="6">+(H7*$H$1/100)+(I7*$I$1/100)+(J7*$J$1/100)+(K7*$K$1/100)</f>
        <v>5789.88</v>
      </c>
      <c r="M7" s="51">
        <f t="shared" ref="M7" si="7">+IF(VALUE(LEFT(D7,2))=33,L7/2,0)</f>
        <v>0</v>
      </c>
      <c r="N7" s="51">
        <f t="shared" ref="N7" si="8">+M7</f>
        <v>0</v>
      </c>
      <c r="O7" s="51">
        <f t="shared" ref="O7" si="9">+IF(VALUE(LEFT(D7,2))=33,0,L7)</f>
        <v>5789.88</v>
      </c>
      <c r="P7" s="51">
        <f t="shared" ref="P7" si="10">SUM(G7:K7)+M7+N7+O7</f>
        <v>37955.879999999997</v>
      </c>
      <c r="Q7" s="51">
        <f t="shared" ref="Q7" si="11">P7-F7</f>
        <v>-0.12000000000261934</v>
      </c>
      <c r="R7" s="1"/>
    </row>
    <row r="8" spans="1:18">
      <c r="A8" s="58" t="s">
        <v>520</v>
      </c>
      <c r="B8" s="1" t="s">
        <v>547</v>
      </c>
      <c r="C8" s="50">
        <v>44308</v>
      </c>
      <c r="D8" s="37" t="s">
        <v>234</v>
      </c>
      <c r="E8" s="37" t="s">
        <v>468</v>
      </c>
      <c r="F8" s="37">
        <v>50379</v>
      </c>
      <c r="G8" s="1"/>
      <c r="H8" s="1"/>
      <c r="I8" s="1"/>
      <c r="J8" s="37">
        <v>42694</v>
      </c>
      <c r="K8" s="1"/>
      <c r="L8" s="51">
        <f t="shared" ref="L8:L17" si="12">+(H8*$H$1/100)+(I8*$I$1/100)+(J8*$J$1/100)+(K8*$K$1/100)</f>
        <v>7684.92</v>
      </c>
      <c r="M8" s="51">
        <f t="shared" ref="M8:M17" si="13">+IF(VALUE(LEFT(D8,2))=33,L8/2,0)</f>
        <v>0</v>
      </c>
      <c r="N8" s="51">
        <f t="shared" ref="N8:N17" si="14">+M8</f>
        <v>0</v>
      </c>
      <c r="O8" s="51">
        <f t="shared" ref="O8:O17" si="15">+IF(VALUE(LEFT(D8,2))=33,0,L8)</f>
        <v>7684.92</v>
      </c>
      <c r="P8" s="51">
        <f t="shared" ref="P8:P17" si="16">SUM(G8:K8)+M8+N8+O8</f>
        <v>50378.92</v>
      </c>
      <c r="Q8" s="51">
        <f t="shared" ref="Q8:Q17" si="17">P8-F8</f>
        <v>-8.000000000174623E-2</v>
      </c>
      <c r="R8" s="1"/>
    </row>
    <row r="9" spans="1:18">
      <c r="A9" s="58" t="s">
        <v>520</v>
      </c>
      <c r="B9" s="1" t="s">
        <v>554</v>
      </c>
      <c r="C9" s="50">
        <v>44298</v>
      </c>
      <c r="D9" s="37" t="s">
        <v>239</v>
      </c>
      <c r="E9" s="37" t="s">
        <v>552</v>
      </c>
      <c r="F9" s="37">
        <v>2191</v>
      </c>
      <c r="G9" s="1"/>
      <c r="H9" s="60"/>
      <c r="I9" s="61"/>
      <c r="J9" s="37">
        <v>1856</v>
      </c>
      <c r="K9" s="60"/>
      <c r="L9" s="51">
        <f t="shared" si="12"/>
        <v>334.08</v>
      </c>
      <c r="M9" s="51">
        <f t="shared" si="13"/>
        <v>167.04</v>
      </c>
      <c r="N9" s="51">
        <f t="shared" si="14"/>
        <v>167.04</v>
      </c>
      <c r="O9" s="51">
        <f t="shared" si="15"/>
        <v>0</v>
      </c>
      <c r="P9" s="51">
        <f t="shared" si="16"/>
        <v>2190.08</v>
      </c>
      <c r="Q9" s="51">
        <f t="shared" si="17"/>
        <v>-0.92000000000007276</v>
      </c>
      <c r="R9" s="1"/>
    </row>
    <row r="10" spans="1:18">
      <c r="A10" s="58" t="s">
        <v>520</v>
      </c>
      <c r="B10" s="1" t="s">
        <v>555</v>
      </c>
      <c r="C10" s="50">
        <v>44293</v>
      </c>
      <c r="D10" s="37" t="s">
        <v>239</v>
      </c>
      <c r="E10" s="37" t="s">
        <v>552</v>
      </c>
      <c r="F10" s="37">
        <v>4602</v>
      </c>
      <c r="G10" s="1"/>
      <c r="H10" s="1"/>
      <c r="I10" s="1"/>
      <c r="J10" s="37">
        <v>3900</v>
      </c>
      <c r="K10" s="1"/>
      <c r="L10" s="51">
        <f t="shared" si="12"/>
        <v>702</v>
      </c>
      <c r="M10" s="51">
        <f t="shared" si="13"/>
        <v>351</v>
      </c>
      <c r="N10" s="51">
        <f t="shared" si="14"/>
        <v>351</v>
      </c>
      <c r="O10" s="51">
        <f t="shared" si="15"/>
        <v>0</v>
      </c>
      <c r="P10" s="51">
        <f t="shared" si="16"/>
        <v>4602</v>
      </c>
      <c r="Q10" s="51">
        <f t="shared" si="17"/>
        <v>0</v>
      </c>
      <c r="R10" s="1"/>
    </row>
    <row r="11" spans="1:18">
      <c r="A11" s="58" t="s">
        <v>520</v>
      </c>
      <c r="B11" s="1" t="s">
        <v>556</v>
      </c>
      <c r="C11" s="50">
        <v>44298</v>
      </c>
      <c r="D11" s="37" t="s">
        <v>255</v>
      </c>
      <c r="E11" s="37" t="s">
        <v>553</v>
      </c>
      <c r="F11" s="37">
        <v>6360</v>
      </c>
      <c r="G11" s="1"/>
      <c r="H11" s="1"/>
      <c r="I11" s="1"/>
      <c r="J11" s="37">
        <v>5389.8</v>
      </c>
      <c r="K11" s="1"/>
      <c r="L11" s="51">
        <f t="shared" si="12"/>
        <v>970.1640000000001</v>
      </c>
      <c r="M11" s="51">
        <f t="shared" si="13"/>
        <v>485.08200000000005</v>
      </c>
      <c r="N11" s="51">
        <f t="shared" si="14"/>
        <v>485.08200000000005</v>
      </c>
      <c r="O11" s="51">
        <f t="shared" si="15"/>
        <v>0</v>
      </c>
      <c r="P11" s="51">
        <f t="shared" si="16"/>
        <v>6359.9640000000009</v>
      </c>
      <c r="Q11" s="51">
        <f t="shared" si="17"/>
        <v>-3.5999999999148713E-2</v>
      </c>
      <c r="R11" s="1"/>
    </row>
    <row r="12" spans="1:18">
      <c r="A12" s="58" t="s">
        <v>520</v>
      </c>
      <c r="B12" s="1" t="s">
        <v>557</v>
      </c>
      <c r="C12" s="50">
        <v>44308</v>
      </c>
      <c r="D12" s="37" t="s">
        <v>255</v>
      </c>
      <c r="E12" s="37" t="s">
        <v>553</v>
      </c>
      <c r="F12" s="37">
        <v>1650</v>
      </c>
      <c r="G12" s="1"/>
      <c r="H12" s="1"/>
      <c r="I12" s="1"/>
      <c r="J12" s="37">
        <v>1398</v>
      </c>
      <c r="K12" s="1"/>
      <c r="L12" s="51">
        <f t="shared" si="12"/>
        <v>251.64</v>
      </c>
      <c r="M12" s="51">
        <f t="shared" si="13"/>
        <v>125.82</v>
      </c>
      <c r="N12" s="51">
        <f t="shared" si="14"/>
        <v>125.82</v>
      </c>
      <c r="O12" s="51">
        <f t="shared" si="15"/>
        <v>0</v>
      </c>
      <c r="P12" s="51">
        <f t="shared" si="16"/>
        <v>1649.6399999999999</v>
      </c>
      <c r="Q12" s="51">
        <f t="shared" si="17"/>
        <v>-0.36000000000012733</v>
      </c>
      <c r="R12" s="1"/>
    </row>
    <row r="13" spans="1:18">
      <c r="A13" s="58" t="s">
        <v>520</v>
      </c>
      <c r="B13" s="1" t="s">
        <v>558</v>
      </c>
      <c r="C13" s="50">
        <v>44299</v>
      </c>
      <c r="D13" s="37" t="s">
        <v>388</v>
      </c>
      <c r="E13" s="37" t="s">
        <v>389</v>
      </c>
      <c r="F13" s="37">
        <v>8738</v>
      </c>
      <c r="G13" s="1"/>
      <c r="H13" s="1"/>
      <c r="I13" s="1"/>
      <c r="J13" s="37">
        <v>7405</v>
      </c>
      <c r="K13" s="1"/>
      <c r="L13" s="51">
        <f t="shared" si="12"/>
        <v>1332.9</v>
      </c>
      <c r="M13" s="51">
        <f t="shared" si="13"/>
        <v>666.45</v>
      </c>
      <c r="N13" s="51">
        <f t="shared" si="14"/>
        <v>666.45</v>
      </c>
      <c r="O13" s="51">
        <f t="shared" si="15"/>
        <v>0</v>
      </c>
      <c r="P13" s="51">
        <f t="shared" si="16"/>
        <v>8737.9</v>
      </c>
      <c r="Q13" s="51">
        <f t="shared" si="17"/>
        <v>-0.1000000000003638</v>
      </c>
      <c r="R13" s="1"/>
    </row>
    <row r="14" spans="1:18">
      <c r="A14" s="58" t="s">
        <v>520</v>
      </c>
      <c r="B14" s="1" t="s">
        <v>559</v>
      </c>
      <c r="C14" s="50">
        <v>44301</v>
      </c>
      <c r="D14" s="37" t="s">
        <v>388</v>
      </c>
      <c r="E14" s="37" t="s">
        <v>389</v>
      </c>
      <c r="F14" s="37">
        <v>24369</v>
      </c>
      <c r="G14" s="1"/>
      <c r="H14" s="1"/>
      <c r="I14" s="1"/>
      <c r="J14" s="37">
        <v>20652</v>
      </c>
      <c r="K14" s="1"/>
      <c r="L14" s="51">
        <f t="shared" si="12"/>
        <v>3717.36</v>
      </c>
      <c r="M14" s="51">
        <f t="shared" si="13"/>
        <v>1858.68</v>
      </c>
      <c r="N14" s="51">
        <f t="shared" si="14"/>
        <v>1858.68</v>
      </c>
      <c r="O14" s="51">
        <f t="shared" si="15"/>
        <v>0</v>
      </c>
      <c r="P14" s="51">
        <f t="shared" si="16"/>
        <v>24369.360000000001</v>
      </c>
      <c r="Q14" s="51">
        <f t="shared" si="17"/>
        <v>0.36000000000058208</v>
      </c>
      <c r="R14" s="1"/>
    </row>
    <row r="15" spans="1:18">
      <c r="A15" s="58" t="s">
        <v>520</v>
      </c>
      <c r="B15" s="1" t="s">
        <v>551</v>
      </c>
      <c r="C15" s="50">
        <v>44294</v>
      </c>
      <c r="D15" s="37" t="s">
        <v>104</v>
      </c>
      <c r="E15" s="37" t="s">
        <v>105</v>
      </c>
      <c r="F15" s="37">
        <v>11215</v>
      </c>
      <c r="G15" s="1"/>
      <c r="H15" s="1"/>
      <c r="I15" s="1"/>
      <c r="J15" s="37">
        <v>9504</v>
      </c>
      <c r="K15" s="1"/>
      <c r="L15" s="51">
        <f t="shared" si="12"/>
        <v>1710.72</v>
      </c>
      <c r="M15" s="51">
        <f t="shared" si="13"/>
        <v>855.36</v>
      </c>
      <c r="N15" s="51">
        <f t="shared" si="14"/>
        <v>855.36</v>
      </c>
      <c r="O15" s="51">
        <f t="shared" si="15"/>
        <v>0</v>
      </c>
      <c r="P15" s="51">
        <f t="shared" si="16"/>
        <v>11214.720000000001</v>
      </c>
      <c r="Q15" s="51">
        <f t="shared" si="17"/>
        <v>-0.27999999999883585</v>
      </c>
      <c r="R15" s="1"/>
    </row>
    <row r="16" spans="1:18">
      <c r="A16" s="58" t="s">
        <v>520</v>
      </c>
      <c r="B16" s="1" t="s">
        <v>549</v>
      </c>
      <c r="C16" s="50">
        <v>44290</v>
      </c>
      <c r="D16" s="37" t="s">
        <v>550</v>
      </c>
      <c r="E16" s="37" t="s">
        <v>548</v>
      </c>
      <c r="F16" s="37">
        <v>3628.19</v>
      </c>
      <c r="G16" s="1"/>
      <c r="H16" s="37">
        <v>1201.6099999999999</v>
      </c>
      <c r="I16" s="37">
        <v>481.28</v>
      </c>
      <c r="J16" s="37">
        <v>1445.65</v>
      </c>
      <c r="K16" s="1"/>
      <c r="L16" s="51">
        <f>+(H16*$H$1/100)+(I16*$I$1/100)+(J16*$J$1/100)+(K16*$K$1/100)</f>
        <v>378.05109999999996</v>
      </c>
      <c r="M16" s="51">
        <f t="shared" si="13"/>
        <v>0</v>
      </c>
      <c r="N16" s="51">
        <f t="shared" si="14"/>
        <v>0</v>
      </c>
      <c r="O16" s="51">
        <f t="shared" si="15"/>
        <v>378.05109999999996</v>
      </c>
      <c r="P16" s="51">
        <f t="shared" si="16"/>
        <v>3506.5911000000001</v>
      </c>
      <c r="Q16" s="51">
        <f t="shared" si="17"/>
        <v>-121.59889999999996</v>
      </c>
      <c r="R16" s="1"/>
    </row>
    <row r="17" spans="1:18">
      <c r="A17" s="58" t="s">
        <v>520</v>
      </c>
      <c r="B17" s="1" t="s">
        <v>560</v>
      </c>
      <c r="C17" s="50">
        <v>44299</v>
      </c>
      <c r="D17" s="37" t="s">
        <v>248</v>
      </c>
      <c r="E17" s="37" t="s">
        <v>247</v>
      </c>
      <c r="F17" s="37">
        <v>6726</v>
      </c>
      <c r="G17" s="1"/>
      <c r="H17" s="1"/>
      <c r="I17" s="1"/>
      <c r="J17" s="37">
        <v>5700</v>
      </c>
      <c r="K17" s="1"/>
      <c r="L17" s="51">
        <f t="shared" si="12"/>
        <v>1026</v>
      </c>
      <c r="M17" s="51">
        <f t="shared" si="13"/>
        <v>513</v>
      </c>
      <c r="N17" s="51">
        <f t="shared" si="14"/>
        <v>513</v>
      </c>
      <c r="O17" s="51">
        <f t="shared" si="15"/>
        <v>0</v>
      </c>
      <c r="P17" s="51">
        <f t="shared" si="16"/>
        <v>6726</v>
      </c>
      <c r="Q17" s="51">
        <f t="shared" si="17"/>
        <v>0</v>
      </c>
      <c r="R17" s="1"/>
    </row>
    <row r="18" spans="1:18">
      <c r="A18" s="58" t="s">
        <v>567</v>
      </c>
      <c r="B18" s="37" t="s">
        <v>564</v>
      </c>
      <c r="C18" s="50">
        <v>44318</v>
      </c>
      <c r="D18" s="37" t="s">
        <v>561</v>
      </c>
      <c r="E18" s="37" t="s">
        <v>562</v>
      </c>
      <c r="F18" s="37">
        <v>12999</v>
      </c>
      <c r="G18" s="1"/>
      <c r="H18" s="1"/>
      <c r="I18" s="1"/>
      <c r="J18" s="37">
        <v>11016.1</v>
      </c>
      <c r="K18" s="1"/>
      <c r="L18" s="51">
        <f t="shared" ref="L18:L40" si="18">+(H18*$H$1/100)+(I18*$I$1/100)+(J18*$J$1/100)+(K18*$K$1/100)</f>
        <v>1982.8980000000001</v>
      </c>
      <c r="M18" s="51">
        <f t="shared" ref="M18:M42" si="19">+IF(VALUE(LEFT(D18,2))=33,L18/2,0)</f>
        <v>0</v>
      </c>
      <c r="N18" s="51">
        <f t="shared" ref="N18:N42" si="20">+M18</f>
        <v>0</v>
      </c>
      <c r="O18" s="51">
        <f t="shared" ref="O18:O42" si="21">+IF(VALUE(LEFT(D18,2))=33,0,L18)</f>
        <v>1982.8980000000001</v>
      </c>
      <c r="P18" s="51">
        <f t="shared" ref="P18:P42" si="22">SUM(G18:K18)+M18+N18+O18</f>
        <v>12998.998</v>
      </c>
      <c r="Q18" s="51">
        <f t="shared" ref="Q18:Q42" si="23">P18-F18</f>
        <v>-2.0000000004074536E-3</v>
      </c>
      <c r="R18" s="1"/>
    </row>
    <row r="19" spans="1:18">
      <c r="A19" s="58" t="s">
        <v>567</v>
      </c>
      <c r="B19" s="37" t="s">
        <v>565</v>
      </c>
      <c r="C19" s="50">
        <v>44323</v>
      </c>
      <c r="D19" s="37" t="s">
        <v>101</v>
      </c>
      <c r="E19" s="37" t="s">
        <v>563</v>
      </c>
      <c r="F19" s="37">
        <v>12600</v>
      </c>
      <c r="G19" s="1"/>
      <c r="H19" s="1"/>
      <c r="I19" s="37">
        <v>11250</v>
      </c>
      <c r="J19" s="37"/>
      <c r="K19" s="1"/>
      <c r="L19" s="51">
        <f t="shared" si="18"/>
        <v>1350</v>
      </c>
      <c r="M19" s="51">
        <f t="shared" si="19"/>
        <v>675</v>
      </c>
      <c r="N19" s="51">
        <f t="shared" si="20"/>
        <v>675</v>
      </c>
      <c r="O19" s="51">
        <f t="shared" si="21"/>
        <v>0</v>
      </c>
      <c r="P19" s="51">
        <f t="shared" si="22"/>
        <v>12600</v>
      </c>
      <c r="Q19" s="51">
        <f t="shared" si="23"/>
        <v>0</v>
      </c>
      <c r="R19" s="1"/>
    </row>
    <row r="20" spans="1:18">
      <c r="A20" s="58" t="s">
        <v>567</v>
      </c>
      <c r="B20" s="37" t="s">
        <v>566</v>
      </c>
      <c r="C20" s="50">
        <v>44319</v>
      </c>
      <c r="D20" s="37" t="s">
        <v>408</v>
      </c>
      <c r="E20" s="37" t="s">
        <v>409</v>
      </c>
      <c r="F20" s="37">
        <v>4383</v>
      </c>
      <c r="G20" s="1"/>
      <c r="H20" s="1"/>
      <c r="I20" s="1"/>
      <c r="J20" s="37">
        <v>3714.29</v>
      </c>
      <c r="K20" s="1"/>
      <c r="L20" s="51">
        <f t="shared" si="18"/>
        <v>668.57220000000007</v>
      </c>
      <c r="M20" s="51">
        <f t="shared" si="19"/>
        <v>334.28610000000003</v>
      </c>
      <c r="N20" s="51">
        <f t="shared" si="20"/>
        <v>334.28610000000003</v>
      </c>
      <c r="O20" s="51">
        <f t="shared" si="21"/>
        <v>0</v>
      </c>
      <c r="P20" s="51">
        <f t="shared" si="22"/>
        <v>4382.8622000000005</v>
      </c>
      <c r="Q20" s="51">
        <f t="shared" si="23"/>
        <v>-0.13779999999951542</v>
      </c>
      <c r="R20" s="1"/>
    </row>
    <row r="21" spans="1:18">
      <c r="A21" s="58" t="s">
        <v>579</v>
      </c>
      <c r="B21" s="1" t="s">
        <v>578</v>
      </c>
      <c r="C21" s="50">
        <v>44373</v>
      </c>
      <c r="D21" s="37" t="s">
        <v>121</v>
      </c>
      <c r="E21" s="37" t="s">
        <v>122</v>
      </c>
      <c r="F21" s="37">
        <v>94494</v>
      </c>
      <c r="G21" s="1"/>
      <c r="H21" s="1"/>
      <c r="I21" s="1"/>
      <c r="J21" s="37">
        <v>80080</v>
      </c>
      <c r="K21" s="1"/>
      <c r="L21" s="64">
        <f t="shared" si="18"/>
        <v>14414.4</v>
      </c>
      <c r="M21" s="64">
        <f t="shared" si="19"/>
        <v>7207.2</v>
      </c>
      <c r="N21" s="64">
        <f t="shared" si="20"/>
        <v>7207.2</v>
      </c>
      <c r="O21" s="64">
        <f t="shared" si="21"/>
        <v>0</v>
      </c>
      <c r="P21" s="64">
        <f t="shared" si="22"/>
        <v>94494.399999999994</v>
      </c>
      <c r="Q21" s="51">
        <f t="shared" si="23"/>
        <v>0.39999999999417923</v>
      </c>
      <c r="R21" s="1"/>
    </row>
    <row r="22" spans="1:18">
      <c r="A22" s="58" t="s">
        <v>579</v>
      </c>
      <c r="B22" s="1" t="s">
        <v>580</v>
      </c>
      <c r="C22" s="50">
        <v>44376</v>
      </c>
      <c r="D22" s="37" t="s">
        <v>121</v>
      </c>
      <c r="E22" s="37" t="s">
        <v>122</v>
      </c>
      <c r="F22" s="37">
        <v>96925</v>
      </c>
      <c r="G22" s="1"/>
      <c r="H22" s="1"/>
      <c r="I22" s="37"/>
      <c r="J22" s="37">
        <v>82140</v>
      </c>
      <c r="K22" s="1"/>
      <c r="L22" s="64">
        <f t="shared" si="18"/>
        <v>14785.2</v>
      </c>
      <c r="M22" s="64">
        <f t="shared" si="19"/>
        <v>7392.6</v>
      </c>
      <c r="N22" s="64">
        <f t="shared" si="20"/>
        <v>7392.6</v>
      </c>
      <c r="O22" s="64">
        <f t="shared" si="21"/>
        <v>0</v>
      </c>
      <c r="P22" s="64">
        <f t="shared" si="22"/>
        <v>96925.200000000012</v>
      </c>
      <c r="Q22" s="51">
        <f t="shared" si="23"/>
        <v>0.20000000001164153</v>
      </c>
      <c r="R22" s="1"/>
    </row>
    <row r="23" spans="1:18">
      <c r="A23" s="58" t="s">
        <v>581</v>
      </c>
      <c r="B23" s="2">
        <v>230</v>
      </c>
      <c r="C23" s="44">
        <v>44325</v>
      </c>
      <c r="D23" s="4" t="s">
        <v>595</v>
      </c>
      <c r="E23" s="1" t="s">
        <v>594</v>
      </c>
      <c r="F23" s="1">
        <v>12000</v>
      </c>
      <c r="G23" s="1"/>
      <c r="H23" s="1"/>
      <c r="I23" s="1">
        <v>10714.29</v>
      </c>
      <c r="J23" s="1"/>
      <c r="K23" s="1"/>
      <c r="L23" s="64">
        <f t="shared" si="18"/>
        <v>1285.7148000000002</v>
      </c>
      <c r="M23" s="64">
        <f t="shared" si="19"/>
        <v>642.8574000000001</v>
      </c>
      <c r="N23" s="64">
        <f t="shared" si="20"/>
        <v>642.8574000000001</v>
      </c>
      <c r="O23" s="64">
        <f t="shared" si="21"/>
        <v>0</v>
      </c>
      <c r="P23" s="64">
        <f t="shared" si="22"/>
        <v>12000.004800000002</v>
      </c>
      <c r="Q23" s="51">
        <f t="shared" si="23"/>
        <v>4.8000000024330802E-3</v>
      </c>
      <c r="R23" s="1"/>
    </row>
    <row r="24" spans="1:18">
      <c r="A24" s="58" t="s">
        <v>581</v>
      </c>
      <c r="B24" s="2" t="s">
        <v>584</v>
      </c>
      <c r="C24" s="44">
        <v>44391</v>
      </c>
      <c r="D24" s="4" t="s">
        <v>121</v>
      </c>
      <c r="E24" s="1" t="s">
        <v>122</v>
      </c>
      <c r="F24" s="1">
        <v>97874</v>
      </c>
      <c r="G24" s="1"/>
      <c r="H24" s="1"/>
      <c r="I24" s="1"/>
      <c r="J24" s="1">
        <v>82944</v>
      </c>
      <c r="K24" s="1"/>
      <c r="L24" s="64">
        <f t="shared" si="18"/>
        <v>14929.92</v>
      </c>
      <c r="M24" s="64">
        <f t="shared" si="19"/>
        <v>7464.96</v>
      </c>
      <c r="N24" s="64">
        <f t="shared" si="20"/>
        <v>7464.96</v>
      </c>
      <c r="O24" s="64">
        <f t="shared" si="21"/>
        <v>0</v>
      </c>
      <c r="P24" s="64">
        <f t="shared" si="22"/>
        <v>97873.920000000013</v>
      </c>
      <c r="Q24" s="51">
        <f t="shared" si="23"/>
        <v>-7.9999999987194315E-2</v>
      </c>
      <c r="R24" s="1"/>
    </row>
    <row r="25" spans="1:18">
      <c r="A25" s="58" t="s">
        <v>581</v>
      </c>
      <c r="B25" s="2" t="s">
        <v>585</v>
      </c>
      <c r="C25" s="44">
        <v>44394</v>
      </c>
      <c r="D25" s="4" t="s">
        <v>121</v>
      </c>
      <c r="E25" s="1" t="s">
        <v>122</v>
      </c>
      <c r="F25" s="66">
        <v>74043</v>
      </c>
      <c r="G25" s="66"/>
      <c r="H25" s="66"/>
      <c r="I25" s="67"/>
      <c r="J25" s="67">
        <v>62748</v>
      </c>
      <c r="K25" s="67"/>
      <c r="L25" s="64">
        <f t="shared" si="18"/>
        <v>11294.64</v>
      </c>
      <c r="M25" s="64">
        <f t="shared" si="19"/>
        <v>5647.32</v>
      </c>
      <c r="N25" s="64">
        <f t="shared" si="20"/>
        <v>5647.32</v>
      </c>
      <c r="O25" s="64">
        <f t="shared" si="21"/>
        <v>0</v>
      </c>
      <c r="P25" s="64">
        <f t="shared" si="22"/>
        <v>74042.640000000014</v>
      </c>
      <c r="Q25" s="51">
        <f t="shared" si="23"/>
        <v>-0.35999999998603016</v>
      </c>
      <c r="R25" s="1"/>
    </row>
    <row r="26" spans="1:18">
      <c r="A26" s="58" t="s">
        <v>581</v>
      </c>
      <c r="B26" s="33" t="s">
        <v>596</v>
      </c>
      <c r="C26" s="44">
        <v>44394</v>
      </c>
      <c r="D26" s="4" t="s">
        <v>255</v>
      </c>
      <c r="E26" s="1" t="s">
        <v>254</v>
      </c>
      <c r="F26" s="1">
        <v>4800</v>
      </c>
      <c r="G26" s="1"/>
      <c r="H26" s="1"/>
      <c r="I26" s="1"/>
      <c r="J26" s="1">
        <v>4068</v>
      </c>
      <c r="K26" s="1"/>
      <c r="L26" s="64">
        <f t="shared" si="18"/>
        <v>732.24</v>
      </c>
      <c r="M26" s="64">
        <f t="shared" si="19"/>
        <v>366.12</v>
      </c>
      <c r="N26" s="64">
        <f t="shared" si="20"/>
        <v>366.12</v>
      </c>
      <c r="O26" s="64">
        <f t="shared" si="21"/>
        <v>0</v>
      </c>
      <c r="P26" s="64">
        <f t="shared" si="22"/>
        <v>4800.24</v>
      </c>
      <c r="Q26" s="51">
        <f t="shared" si="23"/>
        <v>0.23999999999978172</v>
      </c>
      <c r="R26" s="1"/>
    </row>
    <row r="27" spans="1:18">
      <c r="A27" s="58" t="s">
        <v>581</v>
      </c>
      <c r="B27" s="2" t="s">
        <v>602</v>
      </c>
      <c r="C27" s="44">
        <v>44394</v>
      </c>
      <c r="D27" s="4" t="s">
        <v>599</v>
      </c>
      <c r="E27" s="1" t="s">
        <v>389</v>
      </c>
      <c r="F27" s="1">
        <v>21068</v>
      </c>
      <c r="G27" s="1"/>
      <c r="H27" s="1"/>
      <c r="I27" s="1"/>
      <c r="J27" s="1">
        <v>17854</v>
      </c>
      <c r="K27" s="1"/>
      <c r="L27" s="64">
        <f t="shared" si="18"/>
        <v>3213.72</v>
      </c>
      <c r="M27" s="64">
        <f t="shared" si="19"/>
        <v>1606.86</v>
      </c>
      <c r="N27" s="64">
        <f t="shared" si="20"/>
        <v>1606.86</v>
      </c>
      <c r="O27" s="64">
        <f t="shared" si="21"/>
        <v>0</v>
      </c>
      <c r="P27" s="64">
        <f t="shared" si="22"/>
        <v>21067.72</v>
      </c>
      <c r="Q27" s="51">
        <f t="shared" si="23"/>
        <v>-0.27999999999883585</v>
      </c>
      <c r="R27" s="1"/>
    </row>
    <row r="28" spans="1:18">
      <c r="A28" s="58" t="s">
        <v>581</v>
      </c>
      <c r="B28" s="2" t="s">
        <v>586</v>
      </c>
      <c r="C28" s="44">
        <v>44399</v>
      </c>
      <c r="D28" s="4" t="s">
        <v>121</v>
      </c>
      <c r="E28" s="1" t="s">
        <v>122</v>
      </c>
      <c r="F28" s="1">
        <v>84305</v>
      </c>
      <c r="G28" s="1"/>
      <c r="H28" s="1"/>
      <c r="I28" s="1"/>
      <c r="J28" s="1">
        <v>71445</v>
      </c>
      <c r="K28" s="1"/>
      <c r="L28" s="64">
        <f t="shared" si="18"/>
        <v>12860.1</v>
      </c>
      <c r="M28" s="64">
        <f t="shared" si="19"/>
        <v>6430.05</v>
      </c>
      <c r="N28" s="64">
        <f t="shared" si="20"/>
        <v>6430.05</v>
      </c>
      <c r="O28" s="64">
        <f t="shared" si="21"/>
        <v>0</v>
      </c>
      <c r="P28" s="64">
        <f t="shared" si="22"/>
        <v>84305.1</v>
      </c>
      <c r="Q28" s="51">
        <f t="shared" si="23"/>
        <v>0.10000000000582077</v>
      </c>
      <c r="R28" s="1"/>
    </row>
    <row r="29" spans="1:18">
      <c r="A29" s="58" t="s">
        <v>581</v>
      </c>
      <c r="B29" s="1">
        <v>58</v>
      </c>
      <c r="C29" s="50">
        <v>44400</v>
      </c>
      <c r="D29" s="54" t="s">
        <v>582</v>
      </c>
      <c r="E29" s="37" t="s">
        <v>583</v>
      </c>
      <c r="F29" s="37">
        <v>315060</v>
      </c>
      <c r="G29" s="1"/>
      <c r="H29" s="1"/>
      <c r="I29" s="1"/>
      <c r="J29" s="37">
        <v>267000</v>
      </c>
      <c r="K29" s="1"/>
      <c r="L29" s="64">
        <f t="shared" si="18"/>
        <v>48060</v>
      </c>
      <c r="M29" s="64">
        <f t="shared" si="19"/>
        <v>24030</v>
      </c>
      <c r="N29" s="64">
        <f t="shared" si="20"/>
        <v>24030</v>
      </c>
      <c r="O29" s="64">
        <f t="shared" si="21"/>
        <v>0</v>
      </c>
      <c r="P29" s="64">
        <f t="shared" si="22"/>
        <v>315060</v>
      </c>
      <c r="Q29" s="51">
        <f t="shared" si="23"/>
        <v>0</v>
      </c>
      <c r="R29" s="1"/>
    </row>
    <row r="30" spans="1:18">
      <c r="A30" s="58" t="s">
        <v>581</v>
      </c>
      <c r="B30" s="2" t="s">
        <v>600</v>
      </c>
      <c r="C30" s="50">
        <v>44401</v>
      </c>
      <c r="D30" s="4" t="s">
        <v>599</v>
      </c>
      <c r="E30" s="1" t="s">
        <v>389</v>
      </c>
      <c r="F30" s="1">
        <v>21488</v>
      </c>
      <c r="G30" s="1"/>
      <c r="H30" s="1"/>
      <c r="I30" s="1"/>
      <c r="J30" s="1">
        <v>18210</v>
      </c>
      <c r="K30" s="1"/>
      <c r="L30" s="64">
        <f t="shared" si="18"/>
        <v>3277.8</v>
      </c>
      <c r="M30" s="64">
        <f t="shared" si="19"/>
        <v>1638.9</v>
      </c>
      <c r="N30" s="64">
        <f t="shared" si="20"/>
        <v>1638.9</v>
      </c>
      <c r="O30" s="64">
        <f t="shared" si="21"/>
        <v>0</v>
      </c>
      <c r="P30" s="64">
        <f t="shared" si="22"/>
        <v>21487.800000000003</v>
      </c>
      <c r="Q30" s="51">
        <f t="shared" si="23"/>
        <v>-0.19999999999708962</v>
      </c>
      <c r="R30" s="1"/>
    </row>
    <row r="31" spans="1:18">
      <c r="A31" s="58" t="s">
        <v>581</v>
      </c>
      <c r="B31" s="2" t="s">
        <v>587</v>
      </c>
      <c r="C31" s="44">
        <v>44406</v>
      </c>
      <c r="D31" s="4" t="s">
        <v>121</v>
      </c>
      <c r="E31" s="1" t="s">
        <v>122</v>
      </c>
      <c r="F31" s="1">
        <v>91704</v>
      </c>
      <c r="G31" s="1"/>
      <c r="H31" s="1"/>
      <c r="I31" s="1"/>
      <c r="J31" s="1">
        <v>77715</v>
      </c>
      <c r="K31" s="1"/>
      <c r="L31" s="64">
        <f t="shared" si="18"/>
        <v>13988.7</v>
      </c>
      <c r="M31" s="64">
        <f t="shared" si="19"/>
        <v>6994.35</v>
      </c>
      <c r="N31" s="64">
        <f t="shared" si="20"/>
        <v>6994.35</v>
      </c>
      <c r="O31" s="64">
        <f t="shared" si="21"/>
        <v>0</v>
      </c>
      <c r="P31" s="64">
        <f t="shared" si="22"/>
        <v>91703.700000000012</v>
      </c>
      <c r="Q31" s="51">
        <f t="shared" si="23"/>
        <v>-0.29999999998835847</v>
      </c>
      <c r="R31" s="1"/>
    </row>
    <row r="32" spans="1:18">
      <c r="A32" s="58" t="s">
        <v>581</v>
      </c>
      <c r="B32" s="2" t="s">
        <v>598</v>
      </c>
      <c r="C32" s="50">
        <v>44406</v>
      </c>
      <c r="D32" s="4" t="s">
        <v>599</v>
      </c>
      <c r="E32" s="1" t="s">
        <v>389</v>
      </c>
      <c r="F32" s="1">
        <v>37212</v>
      </c>
      <c r="G32" s="1"/>
      <c r="H32" s="1"/>
      <c r="I32" s="1"/>
      <c r="J32" s="1">
        <v>31536</v>
      </c>
      <c r="K32" s="1"/>
      <c r="L32" s="64">
        <f t="shared" si="18"/>
        <v>5676.48</v>
      </c>
      <c r="M32" s="64">
        <f t="shared" si="19"/>
        <v>2838.24</v>
      </c>
      <c r="N32" s="64">
        <f t="shared" si="20"/>
        <v>2838.24</v>
      </c>
      <c r="O32" s="64">
        <f t="shared" si="21"/>
        <v>0</v>
      </c>
      <c r="P32" s="64">
        <f t="shared" si="22"/>
        <v>37212.479999999996</v>
      </c>
      <c r="Q32" s="51">
        <f t="shared" si="23"/>
        <v>0.47999999999592546</v>
      </c>
      <c r="R32" s="1"/>
    </row>
    <row r="33" spans="1:22">
      <c r="A33" s="58" t="s">
        <v>581</v>
      </c>
      <c r="B33" s="33" t="s">
        <v>592</v>
      </c>
      <c r="C33" s="44">
        <v>44407</v>
      </c>
      <c r="D33" s="4" t="s">
        <v>255</v>
      </c>
      <c r="E33" s="1" t="s">
        <v>254</v>
      </c>
      <c r="F33" s="1">
        <v>4200</v>
      </c>
      <c r="G33" s="1"/>
      <c r="H33" s="1"/>
      <c r="I33" s="1"/>
      <c r="J33" s="1">
        <v>3559</v>
      </c>
      <c r="K33" s="1"/>
      <c r="L33" s="64">
        <f t="shared" si="18"/>
        <v>640.62</v>
      </c>
      <c r="M33" s="64">
        <f t="shared" si="19"/>
        <v>320.31</v>
      </c>
      <c r="N33" s="64">
        <f t="shared" si="20"/>
        <v>320.31</v>
      </c>
      <c r="O33" s="64">
        <f t="shared" si="21"/>
        <v>0</v>
      </c>
      <c r="P33" s="64">
        <f t="shared" si="22"/>
        <v>4199.62</v>
      </c>
      <c r="Q33" s="51">
        <f t="shared" si="23"/>
        <v>-0.38000000000010914</v>
      </c>
      <c r="R33" s="1"/>
    </row>
    <row r="34" spans="1:22">
      <c r="A34" s="58" t="s">
        <v>581</v>
      </c>
      <c r="B34" s="33" t="s">
        <v>597</v>
      </c>
      <c r="C34" s="44">
        <v>44407</v>
      </c>
      <c r="D34" s="4" t="s">
        <v>255</v>
      </c>
      <c r="E34" s="1" t="s">
        <v>254</v>
      </c>
      <c r="F34" s="1">
        <v>9775</v>
      </c>
      <c r="G34" s="1"/>
      <c r="H34" s="1"/>
      <c r="I34" s="1"/>
      <c r="J34" s="1">
        <v>8284</v>
      </c>
      <c r="K34" s="1"/>
      <c r="L34" s="64">
        <f t="shared" si="18"/>
        <v>1491.12</v>
      </c>
      <c r="M34" s="64">
        <f t="shared" si="19"/>
        <v>745.56</v>
      </c>
      <c r="N34" s="64">
        <f t="shared" si="20"/>
        <v>745.56</v>
      </c>
      <c r="O34" s="64">
        <f t="shared" si="21"/>
        <v>0</v>
      </c>
      <c r="P34" s="64">
        <f t="shared" si="22"/>
        <v>9775.119999999999</v>
      </c>
      <c r="Q34" s="51">
        <f t="shared" si="23"/>
        <v>0.11999999999898137</v>
      </c>
      <c r="R34" s="1"/>
    </row>
    <row r="35" spans="1:22">
      <c r="A35" s="58" t="s">
        <v>581</v>
      </c>
      <c r="B35" s="2" t="s">
        <v>588</v>
      </c>
      <c r="C35" s="44">
        <v>44408</v>
      </c>
      <c r="D35" s="4" t="s">
        <v>121</v>
      </c>
      <c r="E35" s="1" t="s">
        <v>122</v>
      </c>
      <c r="F35" s="1">
        <v>97874</v>
      </c>
      <c r="G35" s="1"/>
      <c r="H35" s="1"/>
      <c r="I35" s="1"/>
      <c r="J35" s="1">
        <v>82944</v>
      </c>
      <c r="K35" s="1"/>
      <c r="L35" s="64">
        <f t="shared" si="18"/>
        <v>14929.92</v>
      </c>
      <c r="M35" s="64">
        <f t="shared" si="19"/>
        <v>7464.96</v>
      </c>
      <c r="N35" s="64">
        <f t="shared" si="20"/>
        <v>7464.96</v>
      </c>
      <c r="O35" s="64">
        <f t="shared" si="21"/>
        <v>0</v>
      </c>
      <c r="P35" s="64">
        <f t="shared" si="22"/>
        <v>97873.920000000013</v>
      </c>
      <c r="Q35" s="51">
        <f t="shared" si="23"/>
        <v>-7.9999999987194315E-2</v>
      </c>
      <c r="R35" s="1"/>
    </row>
    <row r="36" spans="1:22">
      <c r="A36" s="58" t="s">
        <v>581</v>
      </c>
      <c r="B36" s="2">
        <v>299</v>
      </c>
      <c r="C36" s="44">
        <v>44365</v>
      </c>
      <c r="D36" s="4" t="s">
        <v>595</v>
      </c>
      <c r="E36" s="1" t="s">
        <v>594</v>
      </c>
      <c r="F36" s="1">
        <v>4800</v>
      </c>
      <c r="G36" s="1"/>
      <c r="H36" s="1"/>
      <c r="I36" s="1">
        <v>4285.71</v>
      </c>
      <c r="J36" s="1"/>
      <c r="K36" s="1"/>
      <c r="L36" s="64">
        <f t="shared" si="18"/>
        <v>514.28520000000003</v>
      </c>
      <c r="M36" s="64">
        <f t="shared" si="19"/>
        <v>257.14260000000002</v>
      </c>
      <c r="N36" s="64">
        <f t="shared" si="20"/>
        <v>257.14260000000002</v>
      </c>
      <c r="O36" s="64">
        <f t="shared" si="21"/>
        <v>0</v>
      </c>
      <c r="P36" s="64">
        <f t="shared" si="22"/>
        <v>4799.9952000000003</v>
      </c>
      <c r="Q36" s="51">
        <f t="shared" si="23"/>
        <v>-4.7999999997045961E-3</v>
      </c>
      <c r="R36" s="1"/>
    </row>
    <row r="37" spans="1:22">
      <c r="A37" s="58" t="s">
        <v>581</v>
      </c>
      <c r="B37" s="2" t="s">
        <v>605</v>
      </c>
      <c r="C37" s="44">
        <v>44334</v>
      </c>
      <c r="D37" s="4" t="s">
        <v>607</v>
      </c>
      <c r="E37" s="43" t="s">
        <v>606</v>
      </c>
      <c r="F37" s="1">
        <v>1379</v>
      </c>
      <c r="G37" s="1"/>
      <c r="H37" s="1"/>
      <c r="I37" s="1">
        <v>1231</v>
      </c>
      <c r="J37" s="1"/>
      <c r="K37" s="1"/>
      <c r="L37" s="64">
        <f t="shared" si="18"/>
        <v>147.72</v>
      </c>
      <c r="M37" s="64">
        <f t="shared" si="19"/>
        <v>0</v>
      </c>
      <c r="N37" s="64">
        <f t="shared" si="20"/>
        <v>0</v>
      </c>
      <c r="O37" s="64">
        <f t="shared" si="21"/>
        <v>147.72</v>
      </c>
      <c r="P37" s="64">
        <f t="shared" si="22"/>
        <v>1378.72</v>
      </c>
      <c r="Q37" s="51">
        <f t="shared" si="23"/>
        <v>-0.27999999999997272</v>
      </c>
      <c r="R37" s="1"/>
    </row>
    <row r="38" spans="1:22">
      <c r="A38" s="58" t="s">
        <v>581</v>
      </c>
      <c r="B38" s="2" t="s">
        <v>608</v>
      </c>
      <c r="C38" s="44">
        <v>44334</v>
      </c>
      <c r="D38" s="4" t="s">
        <v>464</v>
      </c>
      <c r="E38" s="43" t="s">
        <v>467</v>
      </c>
      <c r="F38" s="1">
        <v>999</v>
      </c>
      <c r="G38" s="1"/>
      <c r="H38" s="1"/>
      <c r="I38" s="1">
        <v>891.96</v>
      </c>
      <c r="J38" s="1"/>
      <c r="K38" s="1"/>
      <c r="L38" s="64">
        <f t="shared" si="18"/>
        <v>107.0352</v>
      </c>
      <c r="M38" s="64">
        <f t="shared" si="19"/>
        <v>0</v>
      </c>
      <c r="N38" s="64">
        <f t="shared" si="20"/>
        <v>0</v>
      </c>
      <c r="O38" s="64">
        <f t="shared" si="21"/>
        <v>107.0352</v>
      </c>
      <c r="P38" s="64">
        <f t="shared" si="22"/>
        <v>998.99520000000007</v>
      </c>
      <c r="Q38" s="51">
        <f t="shared" si="23"/>
        <v>-4.7999999999319698E-3</v>
      </c>
      <c r="R38" s="1"/>
    </row>
    <row r="39" spans="1:22">
      <c r="A39" s="58" t="s">
        <v>581</v>
      </c>
      <c r="B39" s="2" t="s">
        <v>609</v>
      </c>
      <c r="C39" s="44">
        <v>44338</v>
      </c>
      <c r="D39" s="4" t="s">
        <v>377</v>
      </c>
      <c r="E39" s="43" t="s">
        <v>378</v>
      </c>
      <c r="F39" s="1">
        <v>748.99</v>
      </c>
      <c r="G39" s="1"/>
      <c r="H39" s="1"/>
      <c r="I39" s="1"/>
      <c r="J39" s="1">
        <v>634.74</v>
      </c>
      <c r="K39" s="1"/>
      <c r="L39" s="64">
        <f t="shared" si="18"/>
        <v>114.25319999999999</v>
      </c>
      <c r="M39" s="64">
        <f t="shared" si="19"/>
        <v>57.126599999999996</v>
      </c>
      <c r="N39" s="64">
        <f t="shared" si="20"/>
        <v>57.126599999999996</v>
      </c>
      <c r="O39" s="64">
        <f t="shared" si="21"/>
        <v>0</v>
      </c>
      <c r="P39" s="64">
        <f t="shared" si="22"/>
        <v>748.99320000000012</v>
      </c>
      <c r="Q39" s="51">
        <f t="shared" si="23"/>
        <v>3.200000000106229E-3</v>
      </c>
      <c r="R39" s="1"/>
    </row>
    <row r="40" spans="1:22">
      <c r="A40" s="58" t="s">
        <v>581</v>
      </c>
      <c r="B40" s="2" t="s">
        <v>610</v>
      </c>
      <c r="C40" s="44">
        <v>44322</v>
      </c>
      <c r="D40" s="4" t="s">
        <v>612</v>
      </c>
      <c r="E40" s="43" t="s">
        <v>611</v>
      </c>
      <c r="F40" s="1">
        <v>29096.2</v>
      </c>
      <c r="G40" s="1"/>
      <c r="H40" s="1"/>
      <c r="I40" s="1"/>
      <c r="J40" s="1">
        <v>24657.8</v>
      </c>
      <c r="K40" s="1"/>
      <c r="L40" s="64">
        <f t="shared" si="18"/>
        <v>4438.4039999999995</v>
      </c>
      <c r="M40" s="64">
        <f t="shared" si="19"/>
        <v>2219.2019999999998</v>
      </c>
      <c r="N40" s="64">
        <f t="shared" si="20"/>
        <v>2219.2019999999998</v>
      </c>
      <c r="O40" s="64">
        <f t="shared" si="21"/>
        <v>0</v>
      </c>
      <c r="P40" s="64">
        <f t="shared" si="22"/>
        <v>29096.204000000002</v>
      </c>
      <c r="Q40" s="51">
        <f t="shared" si="23"/>
        <v>4.0000000008149073E-3</v>
      </c>
      <c r="R40" s="1"/>
    </row>
    <row r="41" spans="1:22">
      <c r="A41" s="58" t="s">
        <v>581</v>
      </c>
      <c r="B41" s="2" t="s">
        <v>613</v>
      </c>
      <c r="C41" s="44" t="s">
        <v>614</v>
      </c>
      <c r="D41" s="4" t="s">
        <v>544</v>
      </c>
      <c r="E41" s="43" t="s">
        <v>616</v>
      </c>
      <c r="F41" s="1">
        <v>461000</v>
      </c>
      <c r="G41" s="1"/>
      <c r="H41" s="1"/>
      <c r="I41" s="1"/>
      <c r="J41" s="1">
        <v>390677.97</v>
      </c>
      <c r="K41" s="1"/>
      <c r="L41" s="64">
        <f>+(H41*$H$1/100)+(I41*$I$1/100)+(J41*$J$1/100)+(K41*$K$1/100)</f>
        <v>70322.034599999984</v>
      </c>
      <c r="M41" s="64">
        <f t="shared" si="19"/>
        <v>35161.017299999992</v>
      </c>
      <c r="N41" s="64">
        <f t="shared" si="20"/>
        <v>35161.017299999992</v>
      </c>
      <c r="O41" s="64">
        <f t="shared" si="21"/>
        <v>0</v>
      </c>
      <c r="P41" s="64">
        <f t="shared" si="22"/>
        <v>461000.00459999999</v>
      </c>
      <c r="Q41" s="51">
        <f t="shared" si="23"/>
        <v>4.5999999856576324E-3</v>
      </c>
      <c r="R41" s="1"/>
    </row>
    <row r="42" spans="1:22">
      <c r="A42" s="58" t="s">
        <v>581</v>
      </c>
      <c r="B42" s="70" t="s">
        <v>617</v>
      </c>
      <c r="C42" s="18">
        <v>44133</v>
      </c>
      <c r="D42" s="12" t="s">
        <v>310</v>
      </c>
      <c r="E42" s="24" t="s">
        <v>618</v>
      </c>
      <c r="F42" s="57">
        <v>1030140</v>
      </c>
      <c r="G42" s="1"/>
      <c r="H42" s="1"/>
      <c r="I42" s="1"/>
      <c r="J42" s="57">
        <v>873000</v>
      </c>
      <c r="K42" s="1"/>
      <c r="L42" s="64">
        <f>+(H42*$H$1/100)+(I42*$I$1/100)+(J42*$J$1/100)+(K42*$K$1/100)</f>
        <v>157140</v>
      </c>
      <c r="M42" s="64">
        <f t="shared" si="19"/>
        <v>0</v>
      </c>
      <c r="N42" s="64">
        <f t="shared" si="20"/>
        <v>0</v>
      </c>
      <c r="O42" s="64">
        <f t="shared" si="21"/>
        <v>157140</v>
      </c>
      <c r="P42" s="64">
        <f t="shared" si="22"/>
        <v>1030140</v>
      </c>
      <c r="Q42" s="51">
        <f t="shared" si="23"/>
        <v>0</v>
      </c>
      <c r="R42" s="1" t="s">
        <v>619</v>
      </c>
    </row>
    <row r="43" spans="1:22">
      <c r="A43" s="58" t="s">
        <v>603</v>
      </c>
      <c r="B43" s="2" t="s">
        <v>604</v>
      </c>
      <c r="C43" s="44">
        <v>44417</v>
      </c>
      <c r="D43" s="4" t="s">
        <v>255</v>
      </c>
      <c r="E43" s="1" t="s">
        <v>254</v>
      </c>
      <c r="F43" s="1">
        <v>11950</v>
      </c>
      <c r="G43" s="1"/>
      <c r="H43" s="1"/>
      <c r="I43" s="1"/>
      <c r="J43" s="1">
        <v>10127</v>
      </c>
      <c r="K43" s="1"/>
      <c r="L43" s="64">
        <f t="shared" ref="L43:L72" si="24">+(H43*$H$1/100)+(I43*$I$1/100)+(J43*$J$1/100)+(K43*$K$1/100)</f>
        <v>1822.86</v>
      </c>
      <c r="M43" s="64">
        <f t="shared" ref="M43:M72" si="25">+IF(VALUE(LEFT(D43,2))=33,L43/2,0)</f>
        <v>911.43</v>
      </c>
      <c r="N43" s="64">
        <f t="shared" ref="N43:N72" si="26">+M43</f>
        <v>911.43</v>
      </c>
      <c r="O43" s="64">
        <f t="shared" ref="O43:O72" si="27">+IF(VALUE(LEFT(D43,2))=33,0,L43)</f>
        <v>0</v>
      </c>
      <c r="P43" s="64">
        <f t="shared" ref="P43:P72" si="28">SUM(G43:K43)+M43+N43+O43</f>
        <v>11949.86</v>
      </c>
      <c r="Q43" s="51">
        <f t="shared" ref="Q43:Q70" si="29">P43-F43</f>
        <v>-0.13999999999941792</v>
      </c>
      <c r="R43" s="1"/>
    </row>
    <row r="44" spans="1:22">
      <c r="A44" s="58" t="s">
        <v>603</v>
      </c>
      <c r="B44" s="2">
        <v>280</v>
      </c>
      <c r="C44" s="44">
        <v>44418</v>
      </c>
      <c r="D44" s="4" t="s">
        <v>589</v>
      </c>
      <c r="E44" s="1" t="s">
        <v>590</v>
      </c>
      <c r="F44" s="1">
        <v>62127</v>
      </c>
      <c r="G44" s="1"/>
      <c r="H44" s="1"/>
      <c r="I44" s="1"/>
      <c r="J44" s="1">
        <v>52650</v>
      </c>
      <c r="K44" s="1"/>
      <c r="L44" s="64">
        <f t="shared" si="24"/>
        <v>9477</v>
      </c>
      <c r="M44" s="64">
        <f t="shared" si="25"/>
        <v>4738.5</v>
      </c>
      <c r="N44" s="64">
        <f t="shared" si="26"/>
        <v>4738.5</v>
      </c>
      <c r="O44" s="64">
        <f t="shared" si="27"/>
        <v>0</v>
      </c>
      <c r="P44" s="64">
        <f t="shared" si="28"/>
        <v>62127</v>
      </c>
      <c r="Q44" s="51">
        <f t="shared" si="29"/>
        <v>0</v>
      </c>
      <c r="R44" s="1"/>
    </row>
    <row r="45" spans="1:22">
      <c r="A45" s="58" t="s">
        <v>603</v>
      </c>
      <c r="B45" s="2" t="s">
        <v>591</v>
      </c>
      <c r="C45" s="44">
        <v>44419</v>
      </c>
      <c r="D45" s="54" t="s">
        <v>248</v>
      </c>
      <c r="E45" s="37" t="s">
        <v>247</v>
      </c>
      <c r="F45" s="1">
        <v>56378</v>
      </c>
      <c r="G45" s="1"/>
      <c r="H45" s="1"/>
      <c r="I45" s="1"/>
      <c r="J45" s="1">
        <v>47778</v>
      </c>
      <c r="K45" s="1"/>
      <c r="L45" s="64">
        <f t="shared" si="24"/>
        <v>8600.0400000000009</v>
      </c>
      <c r="M45" s="64">
        <f t="shared" si="25"/>
        <v>4300.0200000000004</v>
      </c>
      <c r="N45" s="64">
        <f t="shared" si="26"/>
        <v>4300.0200000000004</v>
      </c>
      <c r="O45" s="64">
        <f t="shared" si="27"/>
        <v>0</v>
      </c>
      <c r="P45" s="64">
        <f t="shared" si="28"/>
        <v>56378.040000000008</v>
      </c>
      <c r="Q45" s="51">
        <f t="shared" si="29"/>
        <v>4.0000000008149073E-2</v>
      </c>
      <c r="R45" s="1"/>
    </row>
    <row r="46" spans="1:22">
      <c r="A46" s="58" t="s">
        <v>603</v>
      </c>
      <c r="B46" s="33" t="s">
        <v>593</v>
      </c>
      <c r="C46" s="44">
        <v>44419</v>
      </c>
      <c r="D46" s="4" t="s">
        <v>255</v>
      </c>
      <c r="E46" s="1" t="s">
        <v>254</v>
      </c>
      <c r="F46" s="1">
        <v>7850</v>
      </c>
      <c r="G46" s="1"/>
      <c r="H46" s="1"/>
      <c r="I46" s="1"/>
      <c r="J46" s="1">
        <v>6653</v>
      </c>
      <c r="K46" s="1"/>
      <c r="L46" s="64">
        <f t="shared" si="24"/>
        <v>1197.54</v>
      </c>
      <c r="M46" s="64">
        <f t="shared" si="25"/>
        <v>598.77</v>
      </c>
      <c r="N46" s="64">
        <f t="shared" si="26"/>
        <v>598.77</v>
      </c>
      <c r="O46" s="64">
        <f t="shared" si="27"/>
        <v>0</v>
      </c>
      <c r="P46" s="64">
        <f t="shared" si="28"/>
        <v>7850.5400000000009</v>
      </c>
      <c r="Q46" s="51">
        <f t="shared" si="29"/>
        <v>0.54000000000087311</v>
      </c>
      <c r="R46" s="1"/>
    </row>
    <row r="47" spans="1:22">
      <c r="A47" s="58" t="s">
        <v>603</v>
      </c>
      <c r="B47" s="2" t="s">
        <v>601</v>
      </c>
      <c r="C47" s="44">
        <v>44420</v>
      </c>
      <c r="D47" s="4" t="s">
        <v>599</v>
      </c>
      <c r="E47" s="1" t="s">
        <v>389</v>
      </c>
      <c r="F47" s="1">
        <v>37212</v>
      </c>
      <c r="G47" s="1"/>
      <c r="H47" s="1"/>
      <c r="I47" s="1"/>
      <c r="J47" s="1">
        <v>31536</v>
      </c>
      <c r="K47" s="1"/>
      <c r="L47" s="64">
        <f t="shared" si="24"/>
        <v>5676.48</v>
      </c>
      <c r="M47" s="64">
        <f t="shared" si="25"/>
        <v>2838.24</v>
      </c>
      <c r="N47" s="64">
        <f t="shared" si="26"/>
        <v>2838.24</v>
      </c>
      <c r="O47" s="64">
        <f t="shared" si="27"/>
        <v>0</v>
      </c>
      <c r="P47" s="64">
        <f t="shared" si="28"/>
        <v>37212.479999999996</v>
      </c>
      <c r="Q47" s="51">
        <f t="shared" si="29"/>
        <v>0.47999999999592546</v>
      </c>
      <c r="R47" s="1"/>
    </row>
    <row r="48" spans="1:22" s="59" customFormat="1">
      <c r="A48" s="58" t="s">
        <v>620</v>
      </c>
      <c r="B48" s="2" t="s">
        <v>621</v>
      </c>
      <c r="C48" s="44">
        <v>44457</v>
      </c>
      <c r="D48" s="2" t="s">
        <v>622</v>
      </c>
      <c r="E48" s="62" t="s">
        <v>623</v>
      </c>
      <c r="F48" s="64">
        <v>6550</v>
      </c>
      <c r="G48" s="63"/>
      <c r="H48" s="63"/>
      <c r="I48" s="63"/>
      <c r="J48" s="63">
        <v>5548</v>
      </c>
      <c r="K48" s="63"/>
      <c r="L48" s="64">
        <f t="shared" si="24"/>
        <v>998.64</v>
      </c>
      <c r="M48" s="64">
        <f t="shared" si="25"/>
        <v>499.32</v>
      </c>
      <c r="N48" s="64">
        <f t="shared" si="26"/>
        <v>499.32</v>
      </c>
      <c r="O48" s="64">
        <f t="shared" si="27"/>
        <v>0</v>
      </c>
      <c r="P48" s="64">
        <f t="shared" si="28"/>
        <v>6546.6399999999994</v>
      </c>
      <c r="Q48" s="63">
        <f t="shared" si="29"/>
        <v>-3.3600000000005821</v>
      </c>
      <c r="R48" s="1"/>
      <c r="S48" s="1"/>
      <c r="T48" s="1"/>
      <c r="U48" s="68"/>
      <c r="V48" s="3"/>
    </row>
    <row r="49" spans="1:22" s="9" customFormat="1">
      <c r="A49" s="58" t="s">
        <v>620</v>
      </c>
      <c r="B49" s="2">
        <v>1550</v>
      </c>
      <c r="C49" s="44">
        <v>44459</v>
      </c>
      <c r="D49" s="2" t="s">
        <v>624</v>
      </c>
      <c r="E49" s="62" t="s">
        <v>625</v>
      </c>
      <c r="F49" s="64">
        <v>5270</v>
      </c>
      <c r="G49" s="64"/>
      <c r="H49" s="64"/>
      <c r="I49" s="64">
        <v>4705.0600000000004</v>
      </c>
      <c r="J49" s="64"/>
      <c r="K49" s="64"/>
      <c r="L49" s="64">
        <f t="shared" si="24"/>
        <v>564.60720000000003</v>
      </c>
      <c r="M49" s="64">
        <f t="shared" si="25"/>
        <v>282.30360000000002</v>
      </c>
      <c r="N49" s="64">
        <f t="shared" si="26"/>
        <v>282.30360000000002</v>
      </c>
      <c r="O49" s="64">
        <f t="shared" si="27"/>
        <v>0</v>
      </c>
      <c r="P49" s="64">
        <f t="shared" si="28"/>
        <v>5269.6672000000008</v>
      </c>
      <c r="Q49" s="63">
        <f t="shared" si="29"/>
        <v>-0.33279999999922438</v>
      </c>
      <c r="R49" s="11"/>
      <c r="S49" s="1"/>
      <c r="T49" s="11"/>
      <c r="U49" s="11"/>
      <c r="V49" s="84"/>
    </row>
    <row r="50" spans="1:22" s="9" customFormat="1">
      <c r="A50" s="58" t="s">
        <v>620</v>
      </c>
      <c r="B50" s="33" t="s">
        <v>626</v>
      </c>
      <c r="C50" s="44">
        <v>44461</v>
      </c>
      <c r="D50" s="2" t="s">
        <v>255</v>
      </c>
      <c r="E50" s="62" t="s">
        <v>254</v>
      </c>
      <c r="F50" s="64">
        <v>1520</v>
      </c>
      <c r="G50" s="64"/>
      <c r="H50" s="64"/>
      <c r="I50" s="64"/>
      <c r="J50" s="64">
        <v>1288.1400000000001</v>
      </c>
      <c r="K50" s="64"/>
      <c r="L50" s="64">
        <f t="shared" si="24"/>
        <v>231.86520000000002</v>
      </c>
      <c r="M50" s="64">
        <f t="shared" si="25"/>
        <v>115.93260000000001</v>
      </c>
      <c r="N50" s="64">
        <f t="shared" si="26"/>
        <v>115.93260000000001</v>
      </c>
      <c r="O50" s="64">
        <f t="shared" si="27"/>
        <v>0</v>
      </c>
      <c r="P50" s="64">
        <f t="shared" si="28"/>
        <v>1520.0052000000003</v>
      </c>
      <c r="Q50" s="63">
        <f t="shared" si="29"/>
        <v>5.2000000002863089E-3</v>
      </c>
      <c r="R50" s="11"/>
      <c r="S50" s="11"/>
      <c r="T50" s="11"/>
      <c r="U50" s="11"/>
      <c r="V50" s="84"/>
    </row>
    <row r="51" spans="1:22" s="9" customFormat="1">
      <c r="A51" s="58" t="s">
        <v>620</v>
      </c>
      <c r="B51" s="2" t="s">
        <v>627</v>
      </c>
      <c r="C51" s="44">
        <v>44464</v>
      </c>
      <c r="D51" s="2" t="s">
        <v>481</v>
      </c>
      <c r="E51" s="62" t="s">
        <v>628</v>
      </c>
      <c r="F51" s="64">
        <v>3192</v>
      </c>
      <c r="G51" s="64"/>
      <c r="H51" s="64"/>
      <c r="I51" s="64"/>
      <c r="J51" s="64">
        <v>2705</v>
      </c>
      <c r="K51" s="64"/>
      <c r="L51" s="64">
        <f t="shared" si="24"/>
        <v>486.9</v>
      </c>
      <c r="M51" s="64">
        <f t="shared" si="25"/>
        <v>243.45</v>
      </c>
      <c r="N51" s="64">
        <f t="shared" si="26"/>
        <v>243.45</v>
      </c>
      <c r="O51" s="64">
        <f t="shared" si="27"/>
        <v>0</v>
      </c>
      <c r="P51" s="64">
        <f t="shared" si="28"/>
        <v>3191.8999999999996</v>
      </c>
      <c r="Q51" s="63">
        <f t="shared" si="29"/>
        <v>-0.1000000000003638</v>
      </c>
      <c r="R51" s="11"/>
      <c r="S51" s="11"/>
      <c r="T51" s="11"/>
      <c r="U51" s="11"/>
    </row>
    <row r="52" spans="1:22">
      <c r="A52" s="58" t="s">
        <v>620</v>
      </c>
      <c r="B52" s="2">
        <v>341</v>
      </c>
      <c r="C52" s="44">
        <v>44433</v>
      </c>
      <c r="D52" s="2" t="s">
        <v>629</v>
      </c>
      <c r="E52" s="1" t="s">
        <v>630</v>
      </c>
      <c r="F52" s="64">
        <v>58410</v>
      </c>
      <c r="G52" s="1"/>
      <c r="H52" s="1"/>
      <c r="I52" s="1"/>
      <c r="J52" s="64">
        <v>49500</v>
      </c>
      <c r="K52" s="1"/>
      <c r="L52" s="64">
        <f t="shared" si="24"/>
        <v>8910</v>
      </c>
      <c r="M52" s="64">
        <f t="shared" si="25"/>
        <v>4455</v>
      </c>
      <c r="N52" s="64">
        <f t="shared" si="26"/>
        <v>4455</v>
      </c>
      <c r="O52" s="64">
        <f t="shared" si="27"/>
        <v>0</v>
      </c>
      <c r="P52" s="64">
        <f t="shared" si="28"/>
        <v>58410</v>
      </c>
      <c r="Q52" s="63">
        <f t="shared" si="29"/>
        <v>0</v>
      </c>
      <c r="R52" s="1"/>
      <c r="S52" s="1"/>
      <c r="T52" s="1"/>
      <c r="U52" s="1"/>
    </row>
    <row r="53" spans="1:22">
      <c r="A53" s="58" t="s">
        <v>620</v>
      </c>
      <c r="B53" s="2" t="s">
        <v>631</v>
      </c>
      <c r="C53" s="44">
        <v>44453</v>
      </c>
      <c r="D53" s="2" t="s">
        <v>115</v>
      </c>
      <c r="E53" s="1" t="s">
        <v>116</v>
      </c>
      <c r="F53" s="64">
        <v>82517</v>
      </c>
      <c r="G53" s="1"/>
      <c r="H53" s="1"/>
      <c r="I53" s="1"/>
      <c r="J53" s="64">
        <v>69930</v>
      </c>
      <c r="K53" s="1"/>
      <c r="L53" s="1">
        <f t="shared" si="24"/>
        <v>12587.4</v>
      </c>
      <c r="M53" s="1">
        <f t="shared" si="25"/>
        <v>6293.7</v>
      </c>
      <c r="N53" s="1">
        <f t="shared" si="26"/>
        <v>6293.7</v>
      </c>
      <c r="O53" s="1">
        <f t="shared" si="27"/>
        <v>0</v>
      </c>
      <c r="P53" s="1">
        <f t="shared" si="28"/>
        <v>82517.399999999994</v>
      </c>
      <c r="Q53" s="63">
        <f t="shared" si="29"/>
        <v>0.39999999999417923</v>
      </c>
      <c r="R53" s="1"/>
      <c r="S53" s="1"/>
      <c r="T53" s="1"/>
      <c r="U53" s="1"/>
    </row>
    <row r="54" spans="1:22">
      <c r="A54" s="58" t="s">
        <v>620</v>
      </c>
      <c r="B54" s="2" t="s">
        <v>632</v>
      </c>
      <c r="C54" s="44">
        <v>44464</v>
      </c>
      <c r="D54" s="2" t="s">
        <v>115</v>
      </c>
      <c r="E54" s="1" t="s">
        <v>116</v>
      </c>
      <c r="F54" s="63">
        <v>71650</v>
      </c>
      <c r="G54" s="63"/>
      <c r="H54" s="63"/>
      <c r="I54" s="63"/>
      <c r="J54" s="63">
        <v>60720</v>
      </c>
      <c r="K54" s="63"/>
      <c r="L54" s="63">
        <f t="shared" si="24"/>
        <v>10929.6</v>
      </c>
      <c r="M54" s="63">
        <f t="shared" si="25"/>
        <v>5464.8</v>
      </c>
      <c r="N54" s="63">
        <f t="shared" si="26"/>
        <v>5464.8</v>
      </c>
      <c r="O54" s="63">
        <f t="shared" si="27"/>
        <v>0</v>
      </c>
      <c r="P54" s="63">
        <f t="shared" si="28"/>
        <v>71649.600000000006</v>
      </c>
      <c r="Q54" s="63">
        <f t="shared" si="29"/>
        <v>-0.39999999999417923</v>
      </c>
      <c r="R54" s="1"/>
      <c r="S54" s="1"/>
      <c r="T54" s="1"/>
      <c r="U54" s="1"/>
    </row>
    <row r="55" spans="1:22">
      <c r="A55" s="58" t="s">
        <v>620</v>
      </c>
      <c r="B55" s="2" t="s">
        <v>633</v>
      </c>
      <c r="C55" s="44">
        <v>44457</v>
      </c>
      <c r="D55" s="2" t="s">
        <v>115</v>
      </c>
      <c r="E55" s="1" t="s">
        <v>116</v>
      </c>
      <c r="F55" s="64">
        <v>83280</v>
      </c>
      <c r="G55" s="64"/>
      <c r="H55" s="64"/>
      <c r="I55" s="64"/>
      <c r="J55" s="64">
        <v>70576</v>
      </c>
      <c r="K55" s="64"/>
      <c r="L55" s="64">
        <f t="shared" si="24"/>
        <v>12703.68</v>
      </c>
      <c r="M55" s="64">
        <f t="shared" si="25"/>
        <v>6351.84</v>
      </c>
      <c r="N55" s="64">
        <f t="shared" si="26"/>
        <v>6351.84</v>
      </c>
      <c r="O55" s="64">
        <f t="shared" si="27"/>
        <v>0</v>
      </c>
      <c r="P55" s="64">
        <f t="shared" si="28"/>
        <v>83279.679999999993</v>
      </c>
      <c r="Q55" s="63">
        <f t="shared" si="29"/>
        <v>-0.32000000000698492</v>
      </c>
      <c r="R55" s="64"/>
      <c r="S55" s="64"/>
      <c r="T55" s="64"/>
      <c r="U55" s="64"/>
    </row>
    <row r="56" spans="1:22">
      <c r="A56" s="58" t="s">
        <v>620</v>
      </c>
      <c r="B56" s="2" t="s">
        <v>634</v>
      </c>
      <c r="C56" s="44">
        <v>44440</v>
      </c>
      <c r="D56" s="2" t="s">
        <v>115</v>
      </c>
      <c r="E56" s="1" t="s">
        <v>116</v>
      </c>
      <c r="F56" s="64">
        <v>90695</v>
      </c>
      <c r="G56" s="64"/>
      <c r="H56" s="64"/>
      <c r="I56" s="64"/>
      <c r="J56" s="64">
        <v>76860</v>
      </c>
      <c r="K56" s="64"/>
      <c r="L56" s="64">
        <f t="shared" si="24"/>
        <v>13834.8</v>
      </c>
      <c r="M56" s="64">
        <f t="shared" si="25"/>
        <v>6917.4</v>
      </c>
      <c r="N56" s="64">
        <f t="shared" si="26"/>
        <v>6917.4</v>
      </c>
      <c r="O56" s="64">
        <f t="shared" si="27"/>
        <v>0</v>
      </c>
      <c r="P56" s="64">
        <f t="shared" si="28"/>
        <v>90694.799999999988</v>
      </c>
      <c r="Q56" s="63">
        <f t="shared" si="29"/>
        <v>-0.20000000001164153</v>
      </c>
      <c r="R56" s="64"/>
      <c r="S56" s="64"/>
      <c r="T56" s="64"/>
      <c r="U56" s="64"/>
    </row>
    <row r="57" spans="1:22">
      <c r="A57" s="58" t="s">
        <v>620</v>
      </c>
      <c r="B57" s="76" t="s">
        <v>635</v>
      </c>
      <c r="C57" s="44">
        <v>44461</v>
      </c>
      <c r="D57" s="2" t="s">
        <v>115</v>
      </c>
      <c r="E57" s="64" t="s">
        <v>116</v>
      </c>
      <c r="F57" s="64">
        <v>88887</v>
      </c>
      <c r="G57" s="64"/>
      <c r="H57" s="64"/>
      <c r="I57" s="64"/>
      <c r="J57" s="64">
        <v>75328</v>
      </c>
      <c r="K57" s="64"/>
      <c r="L57" s="64">
        <f t="shared" si="24"/>
        <v>13559.04</v>
      </c>
      <c r="M57" s="64">
        <f t="shared" si="25"/>
        <v>6779.52</v>
      </c>
      <c r="N57" s="64">
        <f t="shared" si="26"/>
        <v>6779.52</v>
      </c>
      <c r="O57" s="64">
        <f t="shared" si="27"/>
        <v>0</v>
      </c>
      <c r="P57" s="64">
        <f t="shared" si="28"/>
        <v>88887.040000000008</v>
      </c>
      <c r="Q57" s="63">
        <f t="shared" si="29"/>
        <v>4.0000000008149073E-2</v>
      </c>
      <c r="R57" s="64"/>
      <c r="S57" s="64"/>
      <c r="T57" s="64"/>
      <c r="U57" s="64"/>
    </row>
    <row r="58" spans="1:22">
      <c r="A58" s="58" t="s">
        <v>620</v>
      </c>
      <c r="B58" s="76" t="s">
        <v>636</v>
      </c>
      <c r="C58" s="44">
        <v>44462</v>
      </c>
      <c r="D58" s="2" t="s">
        <v>115</v>
      </c>
      <c r="E58" s="64" t="s">
        <v>116</v>
      </c>
      <c r="F58" s="64">
        <v>87745</v>
      </c>
      <c r="G58" s="64"/>
      <c r="H58" s="64"/>
      <c r="I58" s="64"/>
      <c r="J58" s="64">
        <v>74360</v>
      </c>
      <c r="K58" s="64"/>
      <c r="L58" s="64">
        <f t="shared" si="24"/>
        <v>13384.8</v>
      </c>
      <c r="M58" s="64">
        <f t="shared" si="25"/>
        <v>6692.4</v>
      </c>
      <c r="N58" s="64">
        <f t="shared" si="26"/>
        <v>6692.4</v>
      </c>
      <c r="O58" s="64">
        <f t="shared" si="27"/>
        <v>0</v>
      </c>
      <c r="P58" s="64">
        <f t="shared" si="28"/>
        <v>87744.799999999988</v>
      </c>
      <c r="Q58" s="63">
        <f t="shared" si="29"/>
        <v>-0.20000000001164153</v>
      </c>
      <c r="R58" s="64"/>
      <c r="S58" s="64"/>
      <c r="T58" s="64"/>
      <c r="U58" s="64"/>
    </row>
    <row r="59" spans="1:22">
      <c r="A59" s="58" t="s">
        <v>620</v>
      </c>
      <c r="B59" s="76"/>
      <c r="C59" s="44"/>
      <c r="D59" s="2" t="s">
        <v>544</v>
      </c>
      <c r="E59" s="64" t="s">
        <v>637</v>
      </c>
      <c r="F59" s="64">
        <v>196666.67</v>
      </c>
      <c r="G59" s="64"/>
      <c r="H59" s="64"/>
      <c r="I59" s="64"/>
      <c r="J59" s="64">
        <v>166666.67000000001</v>
      </c>
      <c r="K59" s="64"/>
      <c r="L59" s="64">
        <f t="shared" si="24"/>
        <v>30000.000599999999</v>
      </c>
      <c r="M59" s="64">
        <f t="shared" si="25"/>
        <v>15000.0003</v>
      </c>
      <c r="N59" s="64">
        <f t="shared" si="26"/>
        <v>15000.0003</v>
      </c>
      <c r="O59" s="64">
        <f t="shared" si="27"/>
        <v>0</v>
      </c>
      <c r="P59" s="64">
        <f t="shared" si="28"/>
        <v>196666.67060000001</v>
      </c>
      <c r="Q59" s="63">
        <f t="shared" si="29"/>
        <v>5.9999999939464033E-4</v>
      </c>
      <c r="R59" s="64"/>
      <c r="S59" s="64"/>
      <c r="T59" s="64"/>
      <c r="U59" s="64"/>
    </row>
    <row r="60" spans="1:22">
      <c r="A60" s="58" t="s">
        <v>638</v>
      </c>
      <c r="B60" s="2" t="s">
        <v>639</v>
      </c>
      <c r="C60" s="44">
        <v>44489</v>
      </c>
      <c r="D60" s="2" t="s">
        <v>109</v>
      </c>
      <c r="E60" s="62" t="s">
        <v>110</v>
      </c>
      <c r="F60" s="64">
        <v>2180</v>
      </c>
      <c r="G60" s="63"/>
      <c r="H60" s="63"/>
      <c r="I60" s="63"/>
      <c r="J60" s="63">
        <v>1847.4</v>
      </c>
      <c r="K60" s="63"/>
      <c r="L60" s="64">
        <f t="shared" si="24"/>
        <v>332.53200000000004</v>
      </c>
      <c r="M60" s="64">
        <f t="shared" si="25"/>
        <v>166.26600000000002</v>
      </c>
      <c r="N60" s="64">
        <f t="shared" si="26"/>
        <v>166.26600000000002</v>
      </c>
      <c r="O60" s="64">
        <f t="shared" si="27"/>
        <v>0</v>
      </c>
      <c r="P60" s="64">
        <f t="shared" si="28"/>
        <v>2179.9320000000002</v>
      </c>
      <c r="Q60" s="63">
        <f t="shared" si="29"/>
        <v>-6.7999999999756255E-2</v>
      </c>
      <c r="R60" s="1"/>
      <c r="S60" s="66"/>
      <c r="T60" s="66"/>
      <c r="U60" s="66"/>
    </row>
    <row r="61" spans="1:22">
      <c r="A61" s="58" t="s">
        <v>638</v>
      </c>
      <c r="B61" s="2" t="s">
        <v>640</v>
      </c>
      <c r="C61" s="44">
        <v>44480</v>
      </c>
      <c r="D61" s="2" t="s">
        <v>104</v>
      </c>
      <c r="E61" s="62" t="s">
        <v>641</v>
      </c>
      <c r="F61" s="64">
        <v>9824</v>
      </c>
      <c r="G61" s="63"/>
      <c r="H61" s="63"/>
      <c r="I61" s="63"/>
      <c r="J61" s="63">
        <v>8325</v>
      </c>
      <c r="K61" s="63"/>
      <c r="L61" s="64">
        <f t="shared" si="24"/>
        <v>1498.5</v>
      </c>
      <c r="M61" s="64">
        <f t="shared" si="25"/>
        <v>749.25</v>
      </c>
      <c r="N61" s="64">
        <f t="shared" si="26"/>
        <v>749.25</v>
      </c>
      <c r="O61" s="64">
        <f t="shared" si="27"/>
        <v>0</v>
      </c>
      <c r="P61" s="64">
        <f t="shared" si="28"/>
        <v>9823.5</v>
      </c>
      <c r="Q61" s="63">
        <f t="shared" si="29"/>
        <v>-0.5</v>
      </c>
      <c r="R61" s="1"/>
      <c r="S61" s="66"/>
      <c r="T61" s="66"/>
      <c r="U61" s="66"/>
    </row>
    <row r="62" spans="1:22">
      <c r="A62" s="58" t="s">
        <v>638</v>
      </c>
      <c r="B62" s="2" t="s">
        <v>642</v>
      </c>
      <c r="C62" s="44">
        <v>44480</v>
      </c>
      <c r="D62" s="2" t="s">
        <v>255</v>
      </c>
      <c r="E62" s="62" t="s">
        <v>643</v>
      </c>
      <c r="F62" s="64">
        <v>2900</v>
      </c>
      <c r="G62" s="63"/>
      <c r="H62" s="63"/>
      <c r="I62" s="63"/>
      <c r="J62" s="63">
        <v>2457</v>
      </c>
      <c r="K62" s="63"/>
      <c r="L62" s="64">
        <f t="shared" si="24"/>
        <v>442.26</v>
      </c>
      <c r="M62" s="64">
        <f t="shared" si="25"/>
        <v>221.13</v>
      </c>
      <c r="N62" s="64">
        <f t="shared" si="26"/>
        <v>221.13</v>
      </c>
      <c r="O62" s="64">
        <f t="shared" si="27"/>
        <v>0</v>
      </c>
      <c r="P62" s="64">
        <f t="shared" si="28"/>
        <v>2899.26</v>
      </c>
      <c r="Q62" s="63">
        <f t="shared" si="29"/>
        <v>-0.73999999999978172</v>
      </c>
      <c r="R62" s="1"/>
      <c r="S62" s="66"/>
      <c r="T62" s="66"/>
      <c r="U62" s="66"/>
    </row>
    <row r="63" spans="1:22">
      <c r="A63" s="58" t="s">
        <v>638</v>
      </c>
      <c r="B63" s="2" t="s">
        <v>644</v>
      </c>
      <c r="C63" s="44">
        <v>44477</v>
      </c>
      <c r="D63" s="2" t="s">
        <v>255</v>
      </c>
      <c r="E63" s="62" t="s">
        <v>643</v>
      </c>
      <c r="F63" s="64">
        <v>775</v>
      </c>
      <c r="G63" s="63"/>
      <c r="H63" s="63"/>
      <c r="I63" s="63"/>
      <c r="J63" s="63">
        <v>656.77</v>
      </c>
      <c r="K63" s="63"/>
      <c r="L63" s="64">
        <f t="shared" si="24"/>
        <v>118.21860000000001</v>
      </c>
      <c r="M63" s="64">
        <f t="shared" si="25"/>
        <v>59.109300000000005</v>
      </c>
      <c r="N63" s="64">
        <f t="shared" si="26"/>
        <v>59.109300000000005</v>
      </c>
      <c r="O63" s="64">
        <f t="shared" si="27"/>
        <v>0</v>
      </c>
      <c r="P63" s="64">
        <f t="shared" si="28"/>
        <v>774.98859999999991</v>
      </c>
      <c r="Q63" s="63">
        <f t="shared" si="29"/>
        <v>-1.1400000000094224E-2</v>
      </c>
      <c r="R63" s="1"/>
      <c r="S63" s="66"/>
      <c r="T63" s="66"/>
      <c r="U63" s="66"/>
    </row>
    <row r="64" spans="1:22">
      <c r="A64" s="58" t="s">
        <v>638</v>
      </c>
      <c r="B64" s="2" t="s">
        <v>645</v>
      </c>
      <c r="C64" s="44">
        <v>44470</v>
      </c>
      <c r="D64" s="2" t="s">
        <v>121</v>
      </c>
      <c r="E64" s="62" t="s">
        <v>122</v>
      </c>
      <c r="F64" s="64">
        <v>93190</v>
      </c>
      <c r="G64" s="63"/>
      <c r="H64" s="63"/>
      <c r="I64" s="63"/>
      <c r="J64" s="63">
        <v>78975</v>
      </c>
      <c r="K64" s="63"/>
      <c r="L64" s="64">
        <f t="shared" si="24"/>
        <v>14215.5</v>
      </c>
      <c r="M64" s="64">
        <f t="shared" si="25"/>
        <v>7107.75</v>
      </c>
      <c r="N64" s="64">
        <f t="shared" si="26"/>
        <v>7107.75</v>
      </c>
      <c r="O64" s="64">
        <f t="shared" si="27"/>
        <v>0</v>
      </c>
      <c r="P64" s="64">
        <f t="shared" si="28"/>
        <v>93190.5</v>
      </c>
      <c r="Q64" s="63">
        <f t="shared" si="29"/>
        <v>0.5</v>
      </c>
      <c r="R64" s="1"/>
      <c r="S64" s="66"/>
      <c r="T64" s="66"/>
      <c r="U64" s="66"/>
    </row>
    <row r="65" spans="1:21">
      <c r="A65" s="58" t="s">
        <v>638</v>
      </c>
      <c r="B65" s="2" t="s">
        <v>646</v>
      </c>
      <c r="C65" s="44">
        <v>44475</v>
      </c>
      <c r="D65" s="2" t="s">
        <v>121</v>
      </c>
      <c r="E65" s="62" t="s">
        <v>122</v>
      </c>
      <c r="F65" s="64">
        <v>88783</v>
      </c>
      <c r="G65" s="63"/>
      <c r="H65" s="63"/>
      <c r="I65" s="63"/>
      <c r="J65" s="63">
        <v>75240</v>
      </c>
      <c r="K65" s="63"/>
      <c r="L65" s="64">
        <f t="shared" si="24"/>
        <v>13543.2</v>
      </c>
      <c r="M65" s="64">
        <f t="shared" si="25"/>
        <v>6771.6</v>
      </c>
      <c r="N65" s="64">
        <f t="shared" si="26"/>
        <v>6771.6</v>
      </c>
      <c r="O65" s="64">
        <f t="shared" si="27"/>
        <v>0</v>
      </c>
      <c r="P65" s="64">
        <f t="shared" si="28"/>
        <v>88783.200000000012</v>
      </c>
      <c r="Q65" s="63">
        <f t="shared" si="29"/>
        <v>0.20000000001164153</v>
      </c>
      <c r="R65" s="1"/>
      <c r="S65" s="66"/>
      <c r="T65" s="66"/>
      <c r="U65" s="66"/>
    </row>
    <row r="66" spans="1:21">
      <c r="A66" s="58" t="s">
        <v>638</v>
      </c>
      <c r="B66" s="2" t="s">
        <v>647</v>
      </c>
      <c r="C66" s="44">
        <v>44481</v>
      </c>
      <c r="D66" s="2" t="s">
        <v>121</v>
      </c>
      <c r="E66" s="62" t="s">
        <v>122</v>
      </c>
      <c r="F66" s="64">
        <v>94884</v>
      </c>
      <c r="G66" s="63"/>
      <c r="H66" s="63"/>
      <c r="I66" s="63"/>
      <c r="J66" s="63">
        <v>80410</v>
      </c>
      <c r="K66" s="63"/>
      <c r="L66" s="64">
        <f t="shared" si="24"/>
        <v>14473.8</v>
      </c>
      <c r="M66" s="64">
        <f t="shared" si="25"/>
        <v>7236.9</v>
      </c>
      <c r="N66" s="64">
        <f t="shared" si="26"/>
        <v>7236.9</v>
      </c>
      <c r="O66" s="64">
        <f t="shared" si="27"/>
        <v>0</v>
      </c>
      <c r="P66" s="64">
        <f t="shared" si="28"/>
        <v>94883.799999999988</v>
      </c>
      <c r="Q66" s="63">
        <f t="shared" si="29"/>
        <v>-0.20000000001164153</v>
      </c>
      <c r="R66" s="1"/>
      <c r="S66" s="66"/>
      <c r="T66" s="66"/>
      <c r="U66" s="66"/>
    </row>
    <row r="67" spans="1:21">
      <c r="A67" s="58" t="s">
        <v>638</v>
      </c>
      <c r="B67" s="2" t="s">
        <v>648</v>
      </c>
      <c r="C67" s="44">
        <v>44489</v>
      </c>
      <c r="D67" s="2" t="s">
        <v>121</v>
      </c>
      <c r="E67" s="62" t="s">
        <v>122</v>
      </c>
      <c r="F67" s="64">
        <v>98778</v>
      </c>
      <c r="G67" s="63"/>
      <c r="H67" s="63"/>
      <c r="I67" s="63"/>
      <c r="J67" s="63">
        <v>83710</v>
      </c>
      <c r="K67" s="63"/>
      <c r="L67" s="64">
        <f t="shared" si="24"/>
        <v>15067.8</v>
      </c>
      <c r="M67" s="64">
        <f t="shared" si="25"/>
        <v>7533.9</v>
      </c>
      <c r="N67" s="64">
        <f t="shared" si="26"/>
        <v>7533.9</v>
      </c>
      <c r="O67" s="64">
        <f t="shared" si="27"/>
        <v>0</v>
      </c>
      <c r="P67" s="64">
        <f t="shared" si="28"/>
        <v>98777.799999999988</v>
      </c>
      <c r="Q67" s="63">
        <f t="shared" si="29"/>
        <v>-0.20000000001164153</v>
      </c>
      <c r="R67" s="1"/>
      <c r="S67" s="66"/>
      <c r="T67" s="66"/>
      <c r="U67" s="66"/>
    </row>
    <row r="68" spans="1:21">
      <c r="A68" s="58" t="s">
        <v>638</v>
      </c>
      <c r="B68" s="2" t="s">
        <v>649</v>
      </c>
      <c r="C68" s="44">
        <v>44492</v>
      </c>
      <c r="D68" s="2" t="s">
        <v>121</v>
      </c>
      <c r="E68" s="62" t="s">
        <v>122</v>
      </c>
      <c r="F68" s="64">
        <v>88783</v>
      </c>
      <c r="G68" s="63"/>
      <c r="H68" s="63"/>
      <c r="I68" s="63"/>
      <c r="J68" s="63">
        <v>75240</v>
      </c>
      <c r="K68" s="63"/>
      <c r="L68" s="64">
        <f t="shared" si="24"/>
        <v>13543.2</v>
      </c>
      <c r="M68" s="64">
        <f t="shared" si="25"/>
        <v>6771.6</v>
      </c>
      <c r="N68" s="64">
        <f t="shared" si="26"/>
        <v>6771.6</v>
      </c>
      <c r="O68" s="64">
        <f t="shared" si="27"/>
        <v>0</v>
      </c>
      <c r="P68" s="64">
        <f t="shared" si="28"/>
        <v>88783.200000000012</v>
      </c>
      <c r="Q68" s="63">
        <f t="shared" si="29"/>
        <v>0.20000000001164153</v>
      </c>
      <c r="R68" s="1"/>
      <c r="S68" s="66"/>
      <c r="T68" s="66"/>
      <c r="U68" s="66"/>
    </row>
    <row r="69" spans="1:21">
      <c r="A69" s="58" t="s">
        <v>638</v>
      </c>
      <c r="B69" s="2" t="s">
        <v>650</v>
      </c>
      <c r="C69" s="44">
        <v>44495</v>
      </c>
      <c r="D69" s="2" t="s">
        <v>121</v>
      </c>
      <c r="E69" s="62" t="s">
        <v>122</v>
      </c>
      <c r="F69" s="64">
        <v>88783</v>
      </c>
      <c r="G69" s="63"/>
      <c r="H69" s="63"/>
      <c r="I69" s="63"/>
      <c r="J69" s="63">
        <v>75240</v>
      </c>
      <c r="K69" s="63"/>
      <c r="L69" s="64">
        <f t="shared" si="24"/>
        <v>13543.2</v>
      </c>
      <c r="M69" s="64">
        <f t="shared" si="25"/>
        <v>6771.6</v>
      </c>
      <c r="N69" s="64">
        <f t="shared" si="26"/>
        <v>6771.6</v>
      </c>
      <c r="O69" s="64">
        <f t="shared" si="27"/>
        <v>0</v>
      </c>
      <c r="P69" s="64">
        <f t="shared" si="28"/>
        <v>88783.200000000012</v>
      </c>
      <c r="Q69" s="63">
        <f t="shared" si="29"/>
        <v>0.20000000001164153</v>
      </c>
      <c r="R69" s="1"/>
      <c r="S69" s="66"/>
      <c r="T69" s="66"/>
      <c r="U69" s="66"/>
    </row>
    <row r="70" spans="1:21">
      <c r="A70" s="58" t="s">
        <v>638</v>
      </c>
      <c r="B70" s="2" t="s">
        <v>651</v>
      </c>
      <c r="C70" s="44">
        <v>44499</v>
      </c>
      <c r="D70" s="2" t="s">
        <v>121</v>
      </c>
      <c r="E70" s="62" t="s">
        <v>122</v>
      </c>
      <c r="F70" s="64">
        <v>93031</v>
      </c>
      <c r="G70" s="63"/>
      <c r="H70" s="63"/>
      <c r="I70" s="63"/>
      <c r="J70" s="63">
        <v>78840</v>
      </c>
      <c r="K70" s="63"/>
      <c r="L70" s="64">
        <f t="shared" si="24"/>
        <v>14191.2</v>
      </c>
      <c r="M70" s="64">
        <f t="shared" si="25"/>
        <v>7095.6</v>
      </c>
      <c r="N70" s="64">
        <f t="shared" si="26"/>
        <v>7095.6</v>
      </c>
      <c r="O70" s="64">
        <f t="shared" si="27"/>
        <v>0</v>
      </c>
      <c r="P70" s="64">
        <f t="shared" si="28"/>
        <v>93031.200000000012</v>
      </c>
      <c r="Q70" s="63">
        <f t="shared" si="29"/>
        <v>0.20000000001164153</v>
      </c>
      <c r="R70" s="1"/>
      <c r="S70" s="66"/>
      <c r="T70" s="66"/>
      <c r="U70" s="66"/>
    </row>
    <row r="71" spans="1:21">
      <c r="A71" s="58"/>
      <c r="B71" s="2" t="s">
        <v>698</v>
      </c>
      <c r="C71" s="44">
        <v>44526</v>
      </c>
      <c r="D71" s="2" t="s">
        <v>115</v>
      </c>
      <c r="E71" s="62" t="s">
        <v>116</v>
      </c>
      <c r="F71" s="64">
        <v>676341</v>
      </c>
      <c r="G71" s="63"/>
      <c r="H71" s="63"/>
      <c r="I71" s="63"/>
      <c r="J71" s="63">
        <v>573170</v>
      </c>
      <c r="K71" s="63"/>
      <c r="L71" s="64">
        <f t="shared" si="24"/>
        <v>103170.6</v>
      </c>
      <c r="M71" s="64">
        <f t="shared" si="25"/>
        <v>51585.3</v>
      </c>
      <c r="N71" s="64">
        <f t="shared" si="26"/>
        <v>51585.3</v>
      </c>
      <c r="O71" s="64">
        <f t="shared" si="27"/>
        <v>0</v>
      </c>
      <c r="P71" s="64">
        <f t="shared" si="28"/>
        <v>676340.60000000009</v>
      </c>
      <c r="Q71" s="63">
        <f>P71-F71</f>
        <v>-0.39999999990686774</v>
      </c>
      <c r="R71" s="1"/>
      <c r="S71" s="66">
        <v>7306</v>
      </c>
      <c r="T71" s="66">
        <v>8818</v>
      </c>
      <c r="U71" s="66" t="s">
        <v>699</v>
      </c>
    </row>
    <row r="72" spans="1:21">
      <c r="A72" s="58"/>
      <c r="B72" s="2" t="s">
        <v>700</v>
      </c>
      <c r="C72" s="44">
        <v>44527</v>
      </c>
      <c r="D72" s="2" t="s">
        <v>115</v>
      </c>
      <c r="E72" s="62" t="s">
        <v>116</v>
      </c>
      <c r="F72" s="64">
        <v>417229</v>
      </c>
      <c r="G72" s="63"/>
      <c r="H72" s="63"/>
      <c r="I72" s="63"/>
      <c r="J72" s="63">
        <v>353584</v>
      </c>
      <c r="K72" s="63"/>
      <c r="L72" s="64">
        <f t="shared" si="24"/>
        <v>63645.120000000003</v>
      </c>
      <c r="M72" s="64">
        <f t="shared" si="25"/>
        <v>31822.560000000001</v>
      </c>
      <c r="N72" s="64">
        <f t="shared" si="26"/>
        <v>31822.560000000001</v>
      </c>
      <c r="O72" s="64">
        <f t="shared" si="27"/>
        <v>0</v>
      </c>
      <c r="P72" s="64">
        <f t="shared" si="28"/>
        <v>417229.12</v>
      </c>
      <c r="Q72" s="63">
        <f>P72-F72</f>
        <v>0.11999999999534339</v>
      </c>
      <c r="R72" s="1"/>
      <c r="S72" s="66">
        <v>7306</v>
      </c>
      <c r="T72" s="66">
        <v>4018</v>
      </c>
      <c r="U72" s="66" t="s">
        <v>699</v>
      </c>
    </row>
  </sheetData>
  <hyperlinks>
    <hyperlink ref="B42" r:id="rId1" display="javascript:void(0);" xr:uid="{00000000-0004-0000-0300-000000000000}"/>
  </hyperlinks>
  <pageMargins left="0.7" right="0.7" top="0.75" bottom="0.75" header="0.3" footer="0.3"/>
  <pageSetup orientation="portrait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7"/>
  <sheetViews>
    <sheetView workbookViewId="0">
      <selection activeCell="I20" sqref="I20"/>
    </sheetView>
  </sheetViews>
  <sheetFormatPr defaultRowHeight="15"/>
  <cols>
    <col min="1" max="1" width="11.7109375" bestFit="1" customWidth="1"/>
    <col min="4" max="5" width="10.7109375" bestFit="1" customWidth="1"/>
  </cols>
  <sheetData>
    <row r="1" spans="1:13">
      <c r="A1" t="s">
        <v>526</v>
      </c>
      <c r="B1" t="s">
        <v>524</v>
      </c>
      <c r="C1" t="s">
        <v>521</v>
      </c>
      <c r="D1" t="s">
        <v>522</v>
      </c>
      <c r="E1" t="s">
        <v>523</v>
      </c>
      <c r="J1" t="s">
        <v>525</v>
      </c>
      <c r="K1" t="s">
        <v>521</v>
      </c>
      <c r="L1" t="s">
        <v>522</v>
      </c>
      <c r="M1" t="s">
        <v>523</v>
      </c>
    </row>
    <row r="2" spans="1:13" ht="15.75">
      <c r="A2">
        <v>531</v>
      </c>
      <c r="B2">
        <v>998712</v>
      </c>
      <c r="C2" s="53">
        <v>73</v>
      </c>
      <c r="D2" s="55">
        <v>197100</v>
      </c>
      <c r="E2" s="55">
        <v>232578</v>
      </c>
      <c r="I2">
        <v>532</v>
      </c>
      <c r="J2">
        <v>94031010</v>
      </c>
      <c r="K2" s="54">
        <v>11</v>
      </c>
      <c r="L2" s="55">
        <v>19800</v>
      </c>
    </row>
    <row r="3" spans="1:13">
      <c r="A3">
        <v>532</v>
      </c>
      <c r="B3">
        <v>998712</v>
      </c>
      <c r="C3" s="54">
        <v>51</v>
      </c>
      <c r="D3" s="56">
        <v>137700</v>
      </c>
      <c r="E3" s="55"/>
    </row>
    <row r="4" spans="1:13">
      <c r="A4">
        <v>532</v>
      </c>
    </row>
    <row r="5" spans="1:13">
      <c r="A5">
        <v>532</v>
      </c>
    </row>
    <row r="6" spans="1:13" ht="15.75">
      <c r="A6">
        <v>533</v>
      </c>
      <c r="C6" s="53">
        <v>750</v>
      </c>
      <c r="D6">
        <v>31875</v>
      </c>
    </row>
    <row r="7" spans="1:13">
      <c r="A7">
        <v>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30"/>
  <sheetViews>
    <sheetView topLeftCell="D11" workbookViewId="0">
      <selection activeCell="B3" sqref="B3:K30"/>
    </sheetView>
  </sheetViews>
  <sheetFormatPr defaultRowHeight="15"/>
  <cols>
    <col min="1" max="1" width="6.7109375" style="9" bestFit="1" customWidth="1"/>
    <col min="2" max="2" width="15.5703125" style="10" bestFit="1" customWidth="1"/>
    <col min="3" max="3" width="12.5703125" style="10" bestFit="1" customWidth="1"/>
    <col min="4" max="4" width="18.42578125" style="10" bestFit="1" customWidth="1"/>
    <col min="5" max="5" width="56.7109375" style="28" bestFit="1" customWidth="1"/>
    <col min="6" max="6" width="15" style="9" bestFit="1" customWidth="1"/>
    <col min="7" max="11" width="13.5703125" style="9" bestFit="1" customWidth="1"/>
    <col min="12" max="15" width="10.85546875" style="9" bestFit="1" customWidth="1"/>
    <col min="16" max="16" width="13" style="9" bestFit="1" customWidth="1"/>
    <col min="17" max="17" width="11.85546875" style="9" bestFit="1" customWidth="1"/>
    <col min="18" max="18" width="21.7109375" style="9" bestFit="1" customWidth="1"/>
    <col min="19" max="20" width="9.140625" style="9"/>
    <col min="21" max="21" width="8" style="9" bestFit="1" customWidth="1"/>
    <col min="22" max="16384" width="9.140625" style="9"/>
  </cols>
  <sheetData>
    <row r="1" spans="1:18">
      <c r="A1" s="11"/>
      <c r="B1" s="12"/>
      <c r="C1" s="12"/>
      <c r="D1" s="12"/>
      <c r="E1" s="24"/>
      <c r="F1" s="11"/>
      <c r="G1" s="11">
        <v>0</v>
      </c>
      <c r="H1" s="11">
        <v>5</v>
      </c>
      <c r="I1" s="11">
        <v>12</v>
      </c>
      <c r="J1" s="11">
        <v>18</v>
      </c>
      <c r="K1" s="11">
        <v>28</v>
      </c>
      <c r="L1" s="11"/>
      <c r="M1" s="11"/>
      <c r="N1" s="11"/>
      <c r="O1" s="11"/>
      <c r="P1" s="11"/>
      <c r="Q1" s="11"/>
      <c r="R1" s="11"/>
    </row>
    <row r="2" spans="1:18">
      <c r="A2" s="11" t="s">
        <v>0</v>
      </c>
      <c r="B2" s="12" t="s">
        <v>129</v>
      </c>
      <c r="C2" s="12" t="s">
        <v>1</v>
      </c>
      <c r="D2" s="12" t="s">
        <v>2</v>
      </c>
      <c r="E2" s="24" t="s">
        <v>3</v>
      </c>
      <c r="F2" s="11" t="s">
        <v>4</v>
      </c>
      <c r="G2" s="11" t="s">
        <v>5</v>
      </c>
      <c r="H2" s="11" t="s">
        <v>5</v>
      </c>
      <c r="I2" s="11" t="s">
        <v>5</v>
      </c>
      <c r="J2" s="11" t="s">
        <v>5</v>
      </c>
      <c r="K2" s="11" t="s">
        <v>5</v>
      </c>
      <c r="L2" s="11" t="s">
        <v>6</v>
      </c>
      <c r="M2" s="11" t="s">
        <v>7</v>
      </c>
      <c r="N2" s="11" t="s">
        <v>8</v>
      </c>
      <c r="O2" s="11" t="s">
        <v>9</v>
      </c>
      <c r="P2" s="11" t="s">
        <v>10</v>
      </c>
      <c r="Q2" s="11" t="s">
        <v>11</v>
      </c>
      <c r="R2" s="11" t="s">
        <v>12</v>
      </c>
    </row>
    <row r="3" spans="1:18">
      <c r="A3" s="11" t="s">
        <v>224</v>
      </c>
      <c r="B3" s="12" t="s">
        <v>176</v>
      </c>
      <c r="C3" s="18" t="s">
        <v>212</v>
      </c>
      <c r="D3" s="21" t="s">
        <v>177</v>
      </c>
      <c r="E3" s="26" t="s">
        <v>178</v>
      </c>
      <c r="F3" s="11">
        <v>34869</v>
      </c>
      <c r="G3" s="11"/>
      <c r="H3" s="11"/>
      <c r="I3" s="11"/>
      <c r="J3" s="11">
        <v>29550</v>
      </c>
      <c r="K3" s="11"/>
      <c r="L3" s="15">
        <f t="shared" ref="L3:L30" si="0">+(H3*$H$1/100)+(I3*$I$1/100)+(J3*$J$1/100)+(K3*$K$1/100)</f>
        <v>5319</v>
      </c>
      <c r="M3" s="15">
        <f t="shared" ref="M3:M30" si="1">+IF(VALUE(LEFT(D3,2))=33,L3/2,0)</f>
        <v>2659.5</v>
      </c>
      <c r="N3" s="15">
        <f t="shared" ref="N3:N30" si="2">+M3</f>
        <v>2659.5</v>
      </c>
      <c r="O3" s="15">
        <f t="shared" ref="O3:O30" si="3">+IF(VALUE(LEFT(D3,2))=33,0,L3)</f>
        <v>0</v>
      </c>
      <c r="P3" s="15">
        <f t="shared" ref="P3:P30" si="4">SUM(G3:K3)+M3+N3+O3</f>
        <v>34869</v>
      </c>
      <c r="Q3" s="15">
        <f t="shared" ref="Q3:Q30" si="5">P3-F3</f>
        <v>0</v>
      </c>
      <c r="R3" s="11"/>
    </row>
    <row r="4" spans="1:18">
      <c r="A4" s="11" t="s">
        <v>224</v>
      </c>
      <c r="B4" s="21" t="s">
        <v>190</v>
      </c>
      <c r="C4" s="18" t="s">
        <v>212</v>
      </c>
      <c r="D4" s="21" t="s">
        <v>177</v>
      </c>
      <c r="E4" s="26" t="s">
        <v>178</v>
      </c>
      <c r="F4" s="11">
        <v>30621</v>
      </c>
      <c r="G4" s="11"/>
      <c r="H4" s="11"/>
      <c r="I4" s="11"/>
      <c r="J4" s="11">
        <v>25950</v>
      </c>
      <c r="K4" s="11"/>
      <c r="L4" s="15">
        <f t="shared" si="0"/>
        <v>4671</v>
      </c>
      <c r="M4" s="15">
        <f t="shared" si="1"/>
        <v>2335.5</v>
      </c>
      <c r="N4" s="15">
        <f t="shared" si="2"/>
        <v>2335.5</v>
      </c>
      <c r="O4" s="15">
        <f t="shared" si="3"/>
        <v>0</v>
      </c>
      <c r="P4" s="15">
        <f t="shared" si="4"/>
        <v>30621</v>
      </c>
      <c r="Q4" s="15">
        <f t="shared" si="5"/>
        <v>0</v>
      </c>
      <c r="R4" s="11"/>
    </row>
    <row r="5" spans="1:18" s="13" customFormat="1">
      <c r="A5" s="14"/>
      <c r="B5" s="16" t="s">
        <v>225</v>
      </c>
      <c r="C5" s="29"/>
      <c r="D5" s="16"/>
      <c r="E5" s="25"/>
      <c r="F5" s="14"/>
      <c r="G5" s="14"/>
      <c r="H5" s="14"/>
      <c r="I5" s="14"/>
      <c r="J5" s="14"/>
      <c r="K5" s="14"/>
      <c r="L5" s="17"/>
      <c r="M5" s="17"/>
      <c r="N5" s="17"/>
      <c r="O5" s="17"/>
      <c r="P5" s="17"/>
      <c r="Q5" s="17"/>
      <c r="R5" s="14" t="s">
        <v>230</v>
      </c>
    </row>
    <row r="6" spans="1:18" s="13" customFormat="1">
      <c r="A6" s="14"/>
      <c r="B6" s="16" t="s">
        <v>226</v>
      </c>
      <c r="C6" s="29"/>
      <c r="D6" s="16"/>
      <c r="E6" s="25"/>
      <c r="F6" s="14"/>
      <c r="G6" s="14"/>
      <c r="H6" s="14"/>
      <c r="I6" s="14"/>
      <c r="J6" s="14"/>
      <c r="K6" s="14"/>
      <c r="L6" s="17"/>
      <c r="M6" s="17"/>
      <c r="N6" s="17"/>
      <c r="O6" s="17"/>
      <c r="P6" s="17"/>
      <c r="Q6" s="17"/>
      <c r="R6" s="14" t="s">
        <v>230</v>
      </c>
    </row>
    <row r="7" spans="1:18" s="13" customFormat="1">
      <c r="A7" s="14"/>
      <c r="B7" s="16" t="s">
        <v>227</v>
      </c>
      <c r="C7" s="29"/>
      <c r="D7" s="16"/>
      <c r="E7" s="25"/>
      <c r="F7" s="14"/>
      <c r="G7" s="14"/>
      <c r="H7" s="14"/>
      <c r="I7" s="14"/>
      <c r="J7" s="14"/>
      <c r="K7" s="14"/>
      <c r="L7" s="17"/>
      <c r="M7" s="17"/>
      <c r="N7" s="17"/>
      <c r="O7" s="17"/>
      <c r="P7" s="17"/>
      <c r="Q7" s="17"/>
      <c r="R7" s="14" t="s">
        <v>230</v>
      </c>
    </row>
    <row r="8" spans="1:18">
      <c r="A8" s="11" t="s">
        <v>224</v>
      </c>
      <c r="B8" s="19" t="s">
        <v>191</v>
      </c>
      <c r="C8" s="18" t="s">
        <v>213</v>
      </c>
      <c r="D8" s="19" t="s">
        <v>179</v>
      </c>
      <c r="E8" s="26" t="s">
        <v>180</v>
      </c>
      <c r="F8" s="11">
        <v>128195.2</v>
      </c>
      <c r="G8" s="11"/>
      <c r="H8" s="11"/>
      <c r="I8" s="11"/>
      <c r="J8" s="11">
        <v>108640</v>
      </c>
      <c r="K8" s="11"/>
      <c r="L8" s="15">
        <f t="shared" si="0"/>
        <v>19555.2</v>
      </c>
      <c r="M8" s="15">
        <f t="shared" si="1"/>
        <v>9777.6</v>
      </c>
      <c r="N8" s="15">
        <f t="shared" si="2"/>
        <v>9777.6</v>
      </c>
      <c r="O8" s="15">
        <f t="shared" si="3"/>
        <v>0</v>
      </c>
      <c r="P8" s="15">
        <f t="shared" si="4"/>
        <v>128195.20000000001</v>
      </c>
      <c r="Q8" s="15">
        <f t="shared" si="5"/>
        <v>0</v>
      </c>
      <c r="R8" s="11"/>
    </row>
    <row r="9" spans="1:18">
      <c r="A9" s="11" t="s">
        <v>224</v>
      </c>
      <c r="B9" s="19" t="s">
        <v>192</v>
      </c>
      <c r="C9" s="18" t="s">
        <v>214</v>
      </c>
      <c r="D9" s="19" t="s">
        <v>46</v>
      </c>
      <c r="E9" s="26" t="s">
        <v>23</v>
      </c>
      <c r="F9" s="11">
        <v>47200</v>
      </c>
      <c r="G9" s="11"/>
      <c r="H9" s="11"/>
      <c r="I9" s="11"/>
      <c r="J9" s="11">
        <v>40000</v>
      </c>
      <c r="K9" s="11"/>
      <c r="L9" s="15">
        <f t="shared" si="0"/>
        <v>7200</v>
      </c>
      <c r="M9" s="15">
        <f t="shared" si="1"/>
        <v>0</v>
      </c>
      <c r="N9" s="15">
        <f t="shared" si="2"/>
        <v>0</v>
      </c>
      <c r="O9" s="15">
        <f t="shared" si="3"/>
        <v>7200</v>
      </c>
      <c r="P9" s="15">
        <f t="shared" si="4"/>
        <v>47200</v>
      </c>
      <c r="Q9" s="15">
        <f t="shared" si="5"/>
        <v>0</v>
      </c>
      <c r="R9" s="11"/>
    </row>
    <row r="10" spans="1:18">
      <c r="A10" s="11" t="s">
        <v>224</v>
      </c>
      <c r="B10" s="19" t="s">
        <v>193</v>
      </c>
      <c r="C10" s="18" t="s">
        <v>214</v>
      </c>
      <c r="D10" s="19" t="s">
        <v>46</v>
      </c>
      <c r="E10" s="26" t="s">
        <v>23</v>
      </c>
      <c r="F10" s="11">
        <v>216825</v>
      </c>
      <c r="G10" s="11"/>
      <c r="H10" s="11"/>
      <c r="I10" s="11"/>
      <c r="J10" s="11">
        <v>183750</v>
      </c>
      <c r="K10" s="11"/>
      <c r="L10" s="15">
        <f t="shared" si="0"/>
        <v>33075</v>
      </c>
      <c r="M10" s="15">
        <f t="shared" si="1"/>
        <v>0</v>
      </c>
      <c r="N10" s="15">
        <f t="shared" si="2"/>
        <v>0</v>
      </c>
      <c r="O10" s="15">
        <f t="shared" si="3"/>
        <v>33075</v>
      </c>
      <c r="P10" s="15">
        <f t="shared" si="4"/>
        <v>216825</v>
      </c>
      <c r="Q10" s="15">
        <f t="shared" si="5"/>
        <v>0</v>
      </c>
      <c r="R10" s="11"/>
    </row>
    <row r="11" spans="1:18">
      <c r="A11" s="11" t="s">
        <v>224</v>
      </c>
      <c r="B11" s="19" t="s">
        <v>194</v>
      </c>
      <c r="C11" s="18" t="s">
        <v>215</v>
      </c>
      <c r="D11" s="19" t="s">
        <v>30</v>
      </c>
      <c r="E11" s="26" t="s">
        <v>31</v>
      </c>
      <c r="F11" s="11">
        <v>31506</v>
      </c>
      <c r="G11" s="11"/>
      <c r="H11" s="11"/>
      <c r="I11" s="11"/>
      <c r="J11" s="11">
        <v>26700</v>
      </c>
      <c r="K11" s="11"/>
      <c r="L11" s="15">
        <f t="shared" si="0"/>
        <v>4806</v>
      </c>
      <c r="M11" s="15">
        <f t="shared" si="1"/>
        <v>2403</v>
      </c>
      <c r="N11" s="15">
        <f t="shared" si="2"/>
        <v>2403</v>
      </c>
      <c r="O11" s="15">
        <f t="shared" si="3"/>
        <v>0</v>
      </c>
      <c r="P11" s="15">
        <f t="shared" si="4"/>
        <v>31506</v>
      </c>
      <c r="Q11" s="15">
        <f t="shared" si="5"/>
        <v>0</v>
      </c>
      <c r="R11" s="11"/>
    </row>
    <row r="12" spans="1:18" s="13" customFormat="1">
      <c r="A12" s="14"/>
      <c r="B12" s="31" t="s">
        <v>228</v>
      </c>
      <c r="C12" s="29"/>
      <c r="D12" s="31"/>
      <c r="E12" s="25"/>
      <c r="F12" s="14"/>
      <c r="G12" s="14"/>
      <c r="H12" s="14"/>
      <c r="I12" s="14"/>
      <c r="J12" s="14"/>
      <c r="K12" s="14"/>
      <c r="L12" s="17"/>
      <c r="M12" s="17"/>
      <c r="N12" s="17"/>
      <c r="O12" s="17"/>
      <c r="P12" s="17"/>
      <c r="Q12" s="17"/>
      <c r="R12" s="14" t="s">
        <v>230</v>
      </c>
    </row>
    <row r="13" spans="1:18" s="13" customFormat="1">
      <c r="A13" s="14"/>
      <c r="B13" s="31" t="s">
        <v>229</v>
      </c>
      <c r="C13" s="29"/>
      <c r="D13" s="31"/>
      <c r="E13" s="25"/>
      <c r="F13" s="14"/>
      <c r="G13" s="14"/>
      <c r="H13" s="14"/>
      <c r="I13" s="14"/>
      <c r="J13" s="14"/>
      <c r="K13" s="14"/>
      <c r="L13" s="17"/>
      <c r="M13" s="17"/>
      <c r="N13" s="17"/>
      <c r="O13" s="17"/>
      <c r="P13" s="17"/>
      <c r="Q13" s="17"/>
      <c r="R13" s="14" t="s">
        <v>230</v>
      </c>
    </row>
    <row r="14" spans="1:18">
      <c r="A14" s="11" t="s">
        <v>224</v>
      </c>
      <c r="B14" s="19" t="s">
        <v>195</v>
      </c>
      <c r="C14" s="18" t="s">
        <v>216</v>
      </c>
      <c r="D14" s="12">
        <v>33</v>
      </c>
      <c r="E14" s="26" t="s">
        <v>181</v>
      </c>
      <c r="F14" s="11">
        <v>28792</v>
      </c>
      <c r="G14" s="11"/>
      <c r="H14" s="11"/>
      <c r="I14" s="11"/>
      <c r="J14" s="11">
        <f>15000+9400</f>
        <v>24400</v>
      </c>
      <c r="K14" s="11"/>
      <c r="L14" s="15">
        <f t="shared" si="0"/>
        <v>4392</v>
      </c>
      <c r="M14" s="15">
        <f t="shared" si="1"/>
        <v>2196</v>
      </c>
      <c r="N14" s="15">
        <f t="shared" si="2"/>
        <v>2196</v>
      </c>
      <c r="O14" s="15">
        <f t="shared" si="3"/>
        <v>0</v>
      </c>
      <c r="P14" s="15">
        <f t="shared" si="4"/>
        <v>28792</v>
      </c>
      <c r="Q14" s="15">
        <f t="shared" si="5"/>
        <v>0</v>
      </c>
      <c r="R14" s="11"/>
    </row>
    <row r="15" spans="1:18">
      <c r="A15" s="11" t="s">
        <v>224</v>
      </c>
      <c r="B15" s="19" t="s">
        <v>196</v>
      </c>
      <c r="C15" s="18" t="s">
        <v>216</v>
      </c>
      <c r="D15" s="12">
        <v>33</v>
      </c>
      <c r="E15" s="26" t="s">
        <v>182</v>
      </c>
      <c r="F15" s="11">
        <v>28792</v>
      </c>
      <c r="G15" s="11"/>
      <c r="H15" s="11"/>
      <c r="I15" s="11"/>
      <c r="J15" s="11">
        <f>15000+9400</f>
        <v>24400</v>
      </c>
      <c r="K15" s="11"/>
      <c r="L15" s="15">
        <f t="shared" si="0"/>
        <v>4392</v>
      </c>
      <c r="M15" s="15">
        <f t="shared" si="1"/>
        <v>2196</v>
      </c>
      <c r="N15" s="15">
        <f t="shared" si="2"/>
        <v>2196</v>
      </c>
      <c r="O15" s="15">
        <f t="shared" si="3"/>
        <v>0</v>
      </c>
      <c r="P15" s="15">
        <f t="shared" si="4"/>
        <v>28792</v>
      </c>
      <c r="Q15" s="15">
        <f t="shared" si="5"/>
        <v>0</v>
      </c>
      <c r="R15" s="11"/>
    </row>
    <row r="16" spans="1:18">
      <c r="A16" s="11" t="s">
        <v>175</v>
      </c>
      <c r="B16" s="19" t="s">
        <v>197</v>
      </c>
      <c r="C16" s="18" t="s">
        <v>217</v>
      </c>
      <c r="D16" s="12">
        <v>33</v>
      </c>
      <c r="E16" s="26" t="s">
        <v>182</v>
      </c>
      <c r="F16" s="11">
        <v>106200</v>
      </c>
      <c r="G16" s="11"/>
      <c r="H16" s="11"/>
      <c r="I16" s="11"/>
      <c r="J16" s="11">
        <v>90000</v>
      </c>
      <c r="K16" s="11"/>
      <c r="L16" s="15">
        <f t="shared" si="0"/>
        <v>16200</v>
      </c>
      <c r="M16" s="15">
        <f t="shared" si="1"/>
        <v>8100</v>
      </c>
      <c r="N16" s="15">
        <f t="shared" si="2"/>
        <v>8100</v>
      </c>
      <c r="O16" s="15">
        <f t="shared" si="3"/>
        <v>0</v>
      </c>
      <c r="P16" s="15">
        <f t="shared" si="4"/>
        <v>106200</v>
      </c>
      <c r="Q16" s="15">
        <f t="shared" si="5"/>
        <v>0</v>
      </c>
      <c r="R16" s="11"/>
    </row>
    <row r="17" spans="1:18">
      <c r="A17" s="11" t="s">
        <v>175</v>
      </c>
      <c r="B17" s="19" t="s">
        <v>198</v>
      </c>
      <c r="C17" s="18" t="s">
        <v>217</v>
      </c>
      <c r="D17" s="12">
        <v>33</v>
      </c>
      <c r="E17" s="26" t="s">
        <v>181</v>
      </c>
      <c r="F17" s="11">
        <v>106200</v>
      </c>
      <c r="G17" s="11"/>
      <c r="H17" s="11"/>
      <c r="I17" s="11"/>
      <c r="J17" s="11">
        <v>90000</v>
      </c>
      <c r="K17" s="11"/>
      <c r="L17" s="15">
        <f t="shared" si="0"/>
        <v>16200</v>
      </c>
      <c r="M17" s="15">
        <f t="shared" si="1"/>
        <v>8100</v>
      </c>
      <c r="N17" s="15">
        <f t="shared" si="2"/>
        <v>8100</v>
      </c>
      <c r="O17" s="15">
        <f t="shared" si="3"/>
        <v>0</v>
      </c>
      <c r="P17" s="15">
        <f t="shared" si="4"/>
        <v>106200</v>
      </c>
      <c r="Q17" s="15">
        <f t="shared" si="5"/>
        <v>0</v>
      </c>
      <c r="R17" s="11"/>
    </row>
    <row r="18" spans="1:18" s="13" customFormat="1">
      <c r="A18" s="32" t="s">
        <v>175</v>
      </c>
      <c r="B18" s="31" t="s">
        <v>199</v>
      </c>
      <c r="C18" s="29" t="s">
        <v>218</v>
      </c>
      <c r="D18" s="31" t="s">
        <v>16</v>
      </c>
      <c r="E18" s="30" t="s">
        <v>17</v>
      </c>
      <c r="F18" s="14">
        <v>70044.800000000003</v>
      </c>
      <c r="G18" s="14"/>
      <c r="H18" s="14"/>
      <c r="I18" s="14">
        <v>62540</v>
      </c>
      <c r="J18" s="14"/>
      <c r="K18" s="14"/>
      <c r="L18" s="17">
        <f t="shared" si="0"/>
        <v>7504.8</v>
      </c>
      <c r="M18" s="17">
        <f t="shared" si="1"/>
        <v>3752.4</v>
      </c>
      <c r="N18" s="17">
        <f t="shared" si="2"/>
        <v>3752.4</v>
      </c>
      <c r="O18" s="17">
        <f t="shared" si="3"/>
        <v>0</v>
      </c>
      <c r="P18" s="17">
        <f t="shared" si="4"/>
        <v>70044.799999999988</v>
      </c>
      <c r="Q18" s="17">
        <f t="shared" si="5"/>
        <v>0</v>
      </c>
      <c r="R18" s="14" t="s">
        <v>223</v>
      </c>
    </row>
    <row r="19" spans="1:18" s="13" customFormat="1">
      <c r="A19" s="14" t="s">
        <v>175</v>
      </c>
      <c r="B19" s="16" t="s">
        <v>199</v>
      </c>
      <c r="C19" s="29" t="s">
        <v>219</v>
      </c>
      <c r="D19" s="16" t="s">
        <v>19</v>
      </c>
      <c r="E19" s="25" t="s">
        <v>20</v>
      </c>
      <c r="F19" s="14">
        <v>163689.60000000001</v>
      </c>
      <c r="G19" s="14"/>
      <c r="H19" s="14"/>
      <c r="I19" s="14"/>
      <c r="J19" s="14">
        <v>138720</v>
      </c>
      <c r="K19" s="14"/>
      <c r="L19" s="17">
        <f t="shared" si="0"/>
        <v>24969.599999999999</v>
      </c>
      <c r="M19" s="17">
        <f t="shared" si="1"/>
        <v>0</v>
      </c>
      <c r="N19" s="17">
        <f t="shared" si="2"/>
        <v>0</v>
      </c>
      <c r="O19" s="17">
        <f t="shared" si="3"/>
        <v>24969.599999999999</v>
      </c>
      <c r="P19" s="17">
        <f t="shared" si="4"/>
        <v>163689.60000000001</v>
      </c>
      <c r="Q19" s="17">
        <f t="shared" si="5"/>
        <v>0</v>
      </c>
      <c r="R19" s="14" t="s">
        <v>223</v>
      </c>
    </row>
    <row r="20" spans="1:18">
      <c r="A20" s="11" t="s">
        <v>211</v>
      </c>
      <c r="B20" s="19" t="s">
        <v>200</v>
      </c>
      <c r="C20" s="18" t="s">
        <v>220</v>
      </c>
      <c r="D20" s="23" t="s">
        <v>22</v>
      </c>
      <c r="E20" s="27" t="s">
        <v>23</v>
      </c>
      <c r="F20" s="11">
        <v>17052</v>
      </c>
      <c r="G20" s="11"/>
      <c r="H20" s="11"/>
      <c r="I20" s="11">
        <v>10695</v>
      </c>
      <c r="J20" s="11">
        <v>4300</v>
      </c>
      <c r="K20" s="11"/>
      <c r="L20" s="15">
        <f t="shared" si="0"/>
        <v>2057.4</v>
      </c>
      <c r="M20" s="15">
        <f t="shared" si="1"/>
        <v>0</v>
      </c>
      <c r="N20" s="15">
        <f t="shared" si="2"/>
        <v>0</v>
      </c>
      <c r="O20" s="15">
        <f t="shared" si="3"/>
        <v>2057.4</v>
      </c>
      <c r="P20" s="15">
        <f t="shared" si="4"/>
        <v>17052.400000000001</v>
      </c>
      <c r="Q20" s="15">
        <f t="shared" si="5"/>
        <v>0.40000000000145519</v>
      </c>
      <c r="R20" s="11"/>
    </row>
    <row r="21" spans="1:18" s="13" customFormat="1">
      <c r="A21" s="14" t="s">
        <v>68</v>
      </c>
      <c r="B21" s="16" t="s">
        <v>201</v>
      </c>
      <c r="C21" s="29" t="s">
        <v>221</v>
      </c>
      <c r="D21" s="16" t="s">
        <v>22</v>
      </c>
      <c r="E21" s="30" t="s">
        <v>23</v>
      </c>
      <c r="F21" s="14">
        <v>25657.5</v>
      </c>
      <c r="G21" s="14"/>
      <c r="H21" s="14"/>
      <c r="I21" s="14">
        <v>16275</v>
      </c>
      <c r="J21" s="14">
        <v>4500</v>
      </c>
      <c r="K21" s="14"/>
      <c r="L21" s="17">
        <f t="shared" si="0"/>
        <v>2763</v>
      </c>
      <c r="M21" s="17">
        <f t="shared" si="1"/>
        <v>0</v>
      </c>
      <c r="N21" s="17">
        <f t="shared" si="2"/>
        <v>0</v>
      </c>
      <c r="O21" s="17">
        <f t="shared" si="3"/>
        <v>2763</v>
      </c>
      <c r="P21" s="17">
        <f t="shared" si="4"/>
        <v>23538</v>
      </c>
      <c r="Q21" s="17">
        <f t="shared" si="5"/>
        <v>-2119.5</v>
      </c>
      <c r="R21" s="14" t="s">
        <v>222</v>
      </c>
    </row>
    <row r="22" spans="1:18">
      <c r="A22" s="11" t="s">
        <v>68</v>
      </c>
      <c r="B22" s="12" t="s">
        <v>202</v>
      </c>
      <c r="C22" s="18" t="s">
        <v>221</v>
      </c>
      <c r="D22" s="12" t="s">
        <v>86</v>
      </c>
      <c r="E22" s="27" t="s">
        <v>23</v>
      </c>
      <c r="F22" s="11">
        <v>27720</v>
      </c>
      <c r="G22" s="11"/>
      <c r="H22" s="11"/>
      <c r="I22" s="11">
        <f>23250+1500</f>
        <v>24750</v>
      </c>
      <c r="J22" s="11"/>
      <c r="K22" s="11"/>
      <c r="L22" s="15">
        <f t="shared" si="0"/>
        <v>2970</v>
      </c>
      <c r="M22" s="15">
        <f t="shared" si="1"/>
        <v>1485</v>
      </c>
      <c r="N22" s="15">
        <f t="shared" si="2"/>
        <v>1485</v>
      </c>
      <c r="O22" s="15">
        <f t="shared" si="3"/>
        <v>0</v>
      </c>
      <c r="P22" s="15">
        <f t="shared" si="4"/>
        <v>27720</v>
      </c>
      <c r="Q22" s="15">
        <f t="shared" si="5"/>
        <v>0</v>
      </c>
      <c r="R22" s="11"/>
    </row>
    <row r="23" spans="1:18">
      <c r="A23" s="11" t="s">
        <v>68</v>
      </c>
      <c r="B23" s="12" t="s">
        <v>203</v>
      </c>
      <c r="C23" s="18" t="s">
        <v>221</v>
      </c>
      <c r="D23" s="12" t="s">
        <v>183</v>
      </c>
      <c r="E23" s="27" t="s">
        <v>23</v>
      </c>
      <c r="F23" s="11">
        <v>38632</v>
      </c>
      <c r="G23" s="11"/>
      <c r="H23" s="11"/>
      <c r="I23" s="11">
        <v>24800</v>
      </c>
      <c r="J23" s="11">
        <v>9200</v>
      </c>
      <c r="K23" s="11"/>
      <c r="L23" s="15">
        <f t="shared" si="0"/>
        <v>4632</v>
      </c>
      <c r="M23" s="15">
        <f t="shared" si="1"/>
        <v>0</v>
      </c>
      <c r="N23" s="15">
        <f t="shared" si="2"/>
        <v>0</v>
      </c>
      <c r="O23" s="15">
        <f t="shared" si="3"/>
        <v>4632</v>
      </c>
      <c r="P23" s="15">
        <f t="shared" si="4"/>
        <v>38632</v>
      </c>
      <c r="Q23" s="15">
        <f t="shared" si="5"/>
        <v>0</v>
      </c>
      <c r="R23" s="11"/>
    </row>
    <row r="24" spans="1:18">
      <c r="A24" s="11" t="s">
        <v>68</v>
      </c>
      <c r="B24" s="12" t="s">
        <v>204</v>
      </c>
      <c r="C24" s="18" t="s">
        <v>221</v>
      </c>
      <c r="D24" s="12" t="s">
        <v>184</v>
      </c>
      <c r="E24" s="27" t="s">
        <v>23</v>
      </c>
      <c r="F24" s="11">
        <v>37250</v>
      </c>
      <c r="G24" s="11"/>
      <c r="H24" s="11"/>
      <c r="I24" s="11">
        <v>23250</v>
      </c>
      <c r="J24" s="11">
        <v>9500</v>
      </c>
      <c r="K24" s="11"/>
      <c r="L24" s="15">
        <f t="shared" si="0"/>
        <v>4500</v>
      </c>
      <c r="M24" s="15">
        <f t="shared" si="1"/>
        <v>0</v>
      </c>
      <c r="N24" s="15">
        <f t="shared" si="2"/>
        <v>0</v>
      </c>
      <c r="O24" s="15">
        <f t="shared" si="3"/>
        <v>4500</v>
      </c>
      <c r="P24" s="15">
        <f t="shared" si="4"/>
        <v>37250</v>
      </c>
      <c r="Q24" s="15">
        <f t="shared" si="5"/>
        <v>0</v>
      </c>
      <c r="R24" s="11"/>
    </row>
    <row r="25" spans="1:18">
      <c r="A25" s="11" t="s">
        <v>68</v>
      </c>
      <c r="B25" s="12" t="s">
        <v>205</v>
      </c>
      <c r="C25" s="18" t="s">
        <v>221</v>
      </c>
      <c r="D25" s="12" t="s">
        <v>185</v>
      </c>
      <c r="E25" s="27" t="s">
        <v>23</v>
      </c>
      <c r="F25" s="11">
        <v>13164</v>
      </c>
      <c r="G25" s="11"/>
      <c r="H25" s="11"/>
      <c r="I25" s="11">
        <v>7750</v>
      </c>
      <c r="J25" s="11">
        <v>3800</v>
      </c>
      <c r="K25" s="11"/>
      <c r="L25" s="15">
        <f t="shared" si="0"/>
        <v>1614</v>
      </c>
      <c r="M25" s="15">
        <f t="shared" si="1"/>
        <v>0</v>
      </c>
      <c r="N25" s="15">
        <f t="shared" si="2"/>
        <v>0</v>
      </c>
      <c r="O25" s="15">
        <f t="shared" si="3"/>
        <v>1614</v>
      </c>
      <c r="P25" s="15">
        <f t="shared" si="4"/>
        <v>13164</v>
      </c>
      <c r="Q25" s="15">
        <f t="shared" si="5"/>
        <v>0</v>
      </c>
      <c r="R25" s="11"/>
    </row>
    <row r="26" spans="1:18">
      <c r="A26" s="11" t="s">
        <v>68</v>
      </c>
      <c r="B26" s="12" t="s">
        <v>206</v>
      </c>
      <c r="C26" s="18" t="s">
        <v>221</v>
      </c>
      <c r="D26" s="12" t="s">
        <v>86</v>
      </c>
      <c r="E26" s="27" t="s">
        <v>23</v>
      </c>
      <c r="F26" s="11">
        <v>5236</v>
      </c>
      <c r="G26" s="11"/>
      <c r="H26" s="11"/>
      <c r="I26" s="11">
        <f>3875+800</f>
        <v>4675</v>
      </c>
      <c r="J26" s="11"/>
      <c r="K26" s="11"/>
      <c r="L26" s="15">
        <f t="shared" si="0"/>
        <v>561</v>
      </c>
      <c r="M26" s="15">
        <f t="shared" si="1"/>
        <v>280.5</v>
      </c>
      <c r="N26" s="15">
        <f t="shared" si="2"/>
        <v>280.5</v>
      </c>
      <c r="O26" s="15">
        <f t="shared" si="3"/>
        <v>0</v>
      </c>
      <c r="P26" s="15">
        <f t="shared" si="4"/>
        <v>5236</v>
      </c>
      <c r="Q26" s="15">
        <f t="shared" si="5"/>
        <v>0</v>
      </c>
      <c r="R26" s="11"/>
    </row>
    <row r="27" spans="1:18">
      <c r="A27" s="11" t="s">
        <v>68</v>
      </c>
      <c r="B27" s="12" t="s">
        <v>207</v>
      </c>
      <c r="C27" s="18" t="s">
        <v>221</v>
      </c>
      <c r="D27" s="12" t="s">
        <v>186</v>
      </c>
      <c r="E27" s="27" t="s">
        <v>23</v>
      </c>
      <c r="F27" s="11">
        <v>7391</v>
      </c>
      <c r="G27" s="11"/>
      <c r="H27" s="11"/>
      <c r="I27" s="11">
        <v>4650</v>
      </c>
      <c r="J27" s="11">
        <v>1850</v>
      </c>
      <c r="K27" s="11"/>
      <c r="L27" s="15">
        <f t="shared" si="0"/>
        <v>891</v>
      </c>
      <c r="M27" s="15">
        <f t="shared" si="1"/>
        <v>0</v>
      </c>
      <c r="N27" s="15">
        <f t="shared" si="2"/>
        <v>0</v>
      </c>
      <c r="O27" s="15">
        <f t="shared" si="3"/>
        <v>891</v>
      </c>
      <c r="P27" s="15">
        <f t="shared" si="4"/>
        <v>7391</v>
      </c>
      <c r="Q27" s="15">
        <f t="shared" si="5"/>
        <v>0</v>
      </c>
      <c r="R27" s="11"/>
    </row>
    <row r="28" spans="1:18">
      <c r="A28" s="11" t="s">
        <v>68</v>
      </c>
      <c r="B28" s="12" t="s">
        <v>208</v>
      </c>
      <c r="C28" s="18" t="s">
        <v>221</v>
      </c>
      <c r="D28" s="12" t="s">
        <v>187</v>
      </c>
      <c r="E28" s="27" t="s">
        <v>23</v>
      </c>
      <c r="F28" s="11">
        <v>28190</v>
      </c>
      <c r="G28" s="11"/>
      <c r="H28" s="11"/>
      <c r="I28" s="11">
        <v>19375</v>
      </c>
      <c r="J28" s="11">
        <v>5500</v>
      </c>
      <c r="K28" s="11"/>
      <c r="L28" s="15">
        <f t="shared" si="0"/>
        <v>3315</v>
      </c>
      <c r="M28" s="15">
        <f t="shared" si="1"/>
        <v>0</v>
      </c>
      <c r="N28" s="15">
        <f t="shared" si="2"/>
        <v>0</v>
      </c>
      <c r="O28" s="15">
        <f t="shared" si="3"/>
        <v>3315</v>
      </c>
      <c r="P28" s="15">
        <f t="shared" si="4"/>
        <v>28190</v>
      </c>
      <c r="Q28" s="15">
        <f t="shared" si="5"/>
        <v>0</v>
      </c>
      <c r="R28" s="11"/>
    </row>
    <row r="29" spans="1:18">
      <c r="A29" s="11" t="s">
        <v>68</v>
      </c>
      <c r="B29" s="12" t="s">
        <v>209</v>
      </c>
      <c r="C29" s="18" t="s">
        <v>221</v>
      </c>
      <c r="D29" s="12" t="s">
        <v>183</v>
      </c>
      <c r="E29" s="27" t="s">
        <v>23</v>
      </c>
      <c r="F29" s="11">
        <v>32084</v>
      </c>
      <c r="G29" s="11"/>
      <c r="H29" s="11"/>
      <c r="I29" s="11">
        <v>19375</v>
      </c>
      <c r="J29" s="11">
        <v>8800</v>
      </c>
      <c r="K29" s="11"/>
      <c r="L29" s="15">
        <f t="shared" si="0"/>
        <v>3909</v>
      </c>
      <c r="M29" s="15">
        <f t="shared" si="1"/>
        <v>0</v>
      </c>
      <c r="N29" s="15">
        <f t="shared" si="2"/>
        <v>0</v>
      </c>
      <c r="O29" s="15">
        <f t="shared" si="3"/>
        <v>3909</v>
      </c>
      <c r="P29" s="15">
        <f t="shared" si="4"/>
        <v>32084</v>
      </c>
      <c r="Q29" s="15">
        <f t="shared" si="5"/>
        <v>0</v>
      </c>
      <c r="R29" s="11"/>
    </row>
    <row r="30" spans="1:18">
      <c r="A30" s="11" t="s">
        <v>68</v>
      </c>
      <c r="B30" s="12" t="s">
        <v>210</v>
      </c>
      <c r="C30" s="18" t="s">
        <v>221</v>
      </c>
      <c r="D30" s="12" t="s">
        <v>184</v>
      </c>
      <c r="E30" s="27" t="s">
        <v>23</v>
      </c>
      <c r="F30" s="11">
        <v>3506</v>
      </c>
      <c r="G30" s="11"/>
      <c r="H30" s="11"/>
      <c r="I30" s="11">
        <v>1550</v>
      </c>
      <c r="J30" s="11">
        <v>1500</v>
      </c>
      <c r="K30" s="11"/>
      <c r="L30" s="15">
        <f t="shared" si="0"/>
        <v>456</v>
      </c>
      <c r="M30" s="15">
        <f t="shared" si="1"/>
        <v>0</v>
      </c>
      <c r="N30" s="15">
        <f t="shared" si="2"/>
        <v>0</v>
      </c>
      <c r="O30" s="15">
        <f t="shared" si="3"/>
        <v>456</v>
      </c>
      <c r="P30" s="15">
        <f t="shared" si="4"/>
        <v>3506</v>
      </c>
      <c r="Q30" s="15">
        <f t="shared" si="5"/>
        <v>0</v>
      </c>
      <c r="R30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R17"/>
  <sheetViews>
    <sheetView topLeftCell="F1" workbookViewId="0">
      <selection activeCell="R3" sqref="R3"/>
    </sheetView>
  </sheetViews>
  <sheetFormatPr defaultRowHeight="15"/>
  <cols>
    <col min="1" max="1" width="15.140625" style="3" bestFit="1" customWidth="1"/>
    <col min="2" max="2" width="13.140625" style="7" bestFit="1" customWidth="1"/>
    <col min="3" max="3" width="10.140625" style="7" bestFit="1" customWidth="1"/>
    <col min="4" max="4" width="18" style="7" bestFit="1" customWidth="1"/>
    <col min="5" max="5" width="31.42578125" style="3" bestFit="1" customWidth="1"/>
    <col min="6" max="6" width="14.7109375" style="3" bestFit="1" customWidth="1"/>
    <col min="7" max="8" width="13.28515625" style="3" bestFit="1" customWidth="1"/>
    <col min="9" max="9" width="13.85546875" style="3" bestFit="1" customWidth="1"/>
    <col min="10" max="10" width="14.7109375" style="3" bestFit="1" customWidth="1"/>
    <col min="11" max="11" width="13.85546875" style="3" bestFit="1" customWidth="1"/>
    <col min="12" max="14" width="13.7109375" style="3" bestFit="1" customWidth="1"/>
    <col min="15" max="15" width="12.5703125" style="3" bestFit="1" customWidth="1"/>
    <col min="16" max="16" width="14.7109375" style="3" bestFit="1" customWidth="1"/>
    <col min="17" max="17" width="12.7109375" style="3" bestFit="1" customWidth="1"/>
    <col min="18" max="18" width="9.42578125" style="3" bestFit="1" customWidth="1"/>
    <col min="19" max="16384" width="9.140625" style="3"/>
  </cols>
  <sheetData>
    <row r="1" spans="1:18">
      <c r="A1" s="1"/>
      <c r="B1" s="2"/>
      <c r="C1" s="2"/>
      <c r="D1" s="2"/>
      <c r="E1" s="1"/>
      <c r="F1" s="1"/>
      <c r="G1" s="1">
        <v>0</v>
      </c>
      <c r="H1" s="1">
        <v>5</v>
      </c>
      <c r="I1" s="1">
        <v>12</v>
      </c>
      <c r="J1" s="1">
        <v>18</v>
      </c>
      <c r="K1" s="1">
        <v>28</v>
      </c>
      <c r="L1" s="1"/>
      <c r="M1" s="1"/>
      <c r="N1" s="1"/>
      <c r="O1" s="1"/>
      <c r="P1" s="1"/>
      <c r="Q1" s="1"/>
      <c r="R1" s="1"/>
    </row>
    <row r="2" spans="1:18">
      <c r="A2" s="1" t="s">
        <v>92</v>
      </c>
      <c r="B2" s="2" t="s">
        <v>93</v>
      </c>
      <c r="C2" s="4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94</v>
      </c>
      <c r="R2" s="1" t="s">
        <v>12</v>
      </c>
    </row>
    <row r="3" spans="1:18">
      <c r="A3" s="1" t="s">
        <v>224</v>
      </c>
      <c r="B3" s="2" t="s">
        <v>233</v>
      </c>
      <c r="C3" s="2" t="s">
        <v>215</v>
      </c>
      <c r="D3" s="2" t="s">
        <v>234</v>
      </c>
      <c r="E3" s="1" t="s">
        <v>235</v>
      </c>
      <c r="F3" s="1">
        <v>22796</v>
      </c>
      <c r="G3" s="1"/>
      <c r="H3" s="1"/>
      <c r="I3" s="1"/>
      <c r="J3" s="1">
        <v>17200</v>
      </c>
      <c r="K3" s="1"/>
      <c r="L3" s="5">
        <f t="shared" ref="L3:L9" si="0">+(H3*$H$1/100)+(I3*$I$1/100)+(J3*$J$1/100)+(K3*$K$1/100)</f>
        <v>3096</v>
      </c>
      <c r="M3" s="5">
        <f t="shared" ref="M3:M9" si="1">+IF(VALUE(LEFT(D3,2))=33,L3/2,0)</f>
        <v>0</v>
      </c>
      <c r="N3" s="5">
        <f t="shared" ref="N3:N9" si="2">+M3</f>
        <v>0</v>
      </c>
      <c r="O3" s="5">
        <f t="shared" ref="O3:O9" si="3">+IF(VALUE(LEFT(D3,2))=33,0,L3)</f>
        <v>3096</v>
      </c>
      <c r="P3" s="5">
        <f t="shared" ref="P3:P9" si="4">SUM(G3:K3)+M3+N3+O3</f>
        <v>20296</v>
      </c>
      <c r="Q3" s="5">
        <f t="shared" ref="Q3:Q9" si="5">P3-F3</f>
        <v>-2500</v>
      </c>
      <c r="R3" s="1" t="s">
        <v>236</v>
      </c>
    </row>
    <row r="4" spans="1:18">
      <c r="A4" s="1" t="s">
        <v>175</v>
      </c>
      <c r="B4" s="2" t="s">
        <v>241</v>
      </c>
      <c r="C4" s="2" t="s">
        <v>242</v>
      </c>
      <c r="D4" s="2" t="s">
        <v>243</v>
      </c>
      <c r="E4" s="1" t="s">
        <v>244</v>
      </c>
      <c r="F4" s="1">
        <v>11060</v>
      </c>
      <c r="G4" s="1"/>
      <c r="H4" s="1"/>
      <c r="I4" s="1">
        <v>9875.25</v>
      </c>
      <c r="J4" s="1"/>
      <c r="K4" s="1"/>
      <c r="L4" s="5">
        <f t="shared" si="0"/>
        <v>1185.03</v>
      </c>
      <c r="M4" s="5">
        <f t="shared" si="1"/>
        <v>592.51499999999999</v>
      </c>
      <c r="N4" s="5">
        <f t="shared" si="2"/>
        <v>592.51499999999999</v>
      </c>
      <c r="O4" s="5">
        <f t="shared" si="3"/>
        <v>0</v>
      </c>
      <c r="P4" s="5">
        <f t="shared" si="4"/>
        <v>11060.279999999999</v>
      </c>
      <c r="Q4" s="5">
        <f t="shared" si="5"/>
        <v>0.27999999999883585</v>
      </c>
      <c r="R4" s="1"/>
    </row>
    <row r="5" spans="1:18">
      <c r="A5" s="1" t="s">
        <v>175</v>
      </c>
      <c r="B5" s="33" t="s">
        <v>256</v>
      </c>
      <c r="C5" s="2" t="s">
        <v>257</v>
      </c>
      <c r="D5" s="2" t="s">
        <v>121</v>
      </c>
      <c r="E5" s="1" t="s">
        <v>122</v>
      </c>
      <c r="F5" s="1">
        <v>68157</v>
      </c>
      <c r="G5" s="1"/>
      <c r="H5" s="1"/>
      <c r="I5" s="1"/>
      <c r="J5" s="1">
        <v>57760</v>
      </c>
      <c r="K5" s="1"/>
      <c r="L5" s="5">
        <f t="shared" si="0"/>
        <v>10396.799999999999</v>
      </c>
      <c r="M5" s="5">
        <f t="shared" si="1"/>
        <v>5198.3999999999996</v>
      </c>
      <c r="N5" s="5">
        <f t="shared" si="2"/>
        <v>5198.3999999999996</v>
      </c>
      <c r="O5" s="5">
        <f t="shared" si="3"/>
        <v>0</v>
      </c>
      <c r="P5" s="5">
        <f t="shared" si="4"/>
        <v>68156.800000000003</v>
      </c>
      <c r="Q5" s="5">
        <f t="shared" si="5"/>
        <v>-0.19999999999708962</v>
      </c>
      <c r="R5" s="1"/>
    </row>
    <row r="6" spans="1:18">
      <c r="A6" s="1" t="s">
        <v>175</v>
      </c>
      <c r="B6" s="33" t="s">
        <v>258</v>
      </c>
      <c r="C6" s="2" t="s">
        <v>217</v>
      </c>
      <c r="D6" s="2" t="s">
        <v>121</v>
      </c>
      <c r="E6" s="1" t="s">
        <v>122</v>
      </c>
      <c r="F6" s="1">
        <v>84960</v>
      </c>
      <c r="G6" s="1"/>
      <c r="H6" s="1"/>
      <c r="I6" s="1"/>
      <c r="J6" s="1">
        <v>72000</v>
      </c>
      <c r="K6" s="1"/>
      <c r="L6" s="5">
        <f t="shared" si="0"/>
        <v>12960</v>
      </c>
      <c r="M6" s="5">
        <f t="shared" si="1"/>
        <v>6480</v>
      </c>
      <c r="N6" s="5">
        <f t="shared" si="2"/>
        <v>6480</v>
      </c>
      <c r="O6" s="5">
        <f t="shared" si="3"/>
        <v>0</v>
      </c>
      <c r="P6" s="5">
        <f t="shared" si="4"/>
        <v>84960</v>
      </c>
      <c r="Q6" s="5">
        <f t="shared" si="5"/>
        <v>0</v>
      </c>
      <c r="R6" s="1"/>
    </row>
    <row r="7" spans="1:18">
      <c r="A7" s="1" t="s">
        <v>237</v>
      </c>
      <c r="B7" s="2">
        <v>214</v>
      </c>
      <c r="C7" s="2" t="s">
        <v>238</v>
      </c>
      <c r="D7" s="2" t="s">
        <v>239</v>
      </c>
      <c r="E7" s="1" t="s">
        <v>240</v>
      </c>
      <c r="F7" s="1">
        <v>17559</v>
      </c>
      <c r="G7" s="1"/>
      <c r="H7" s="1"/>
      <c r="I7" s="1"/>
      <c r="J7" s="1">
        <v>14880</v>
      </c>
      <c r="K7" s="1"/>
      <c r="L7" s="5">
        <f t="shared" si="0"/>
        <v>2678.4</v>
      </c>
      <c r="M7" s="5">
        <f t="shared" si="1"/>
        <v>1339.2</v>
      </c>
      <c r="N7" s="5">
        <f t="shared" si="2"/>
        <v>1339.2</v>
      </c>
      <c r="O7" s="5">
        <f t="shared" si="3"/>
        <v>0</v>
      </c>
      <c r="P7" s="5">
        <f t="shared" si="4"/>
        <v>17558.400000000001</v>
      </c>
      <c r="Q7" s="5">
        <f t="shared" si="5"/>
        <v>-0.59999999999854481</v>
      </c>
      <c r="R7" s="1"/>
    </row>
    <row r="8" spans="1:18">
      <c r="A8" s="1" t="s">
        <v>237</v>
      </c>
      <c r="B8" s="2">
        <v>99</v>
      </c>
      <c r="C8" s="2" t="s">
        <v>251</v>
      </c>
      <c r="D8" s="2" t="s">
        <v>97</v>
      </c>
      <c r="E8" s="1" t="s">
        <v>232</v>
      </c>
      <c r="F8" s="1">
        <v>31064</v>
      </c>
      <c r="G8" s="1"/>
      <c r="H8" s="1"/>
      <c r="I8" s="1"/>
      <c r="J8" s="1">
        <v>26325</v>
      </c>
      <c r="K8" s="1"/>
      <c r="L8" s="5">
        <f t="shared" si="0"/>
        <v>4738.5</v>
      </c>
      <c r="M8" s="5">
        <f t="shared" si="1"/>
        <v>2369.25</v>
      </c>
      <c r="N8" s="5">
        <f t="shared" si="2"/>
        <v>2369.25</v>
      </c>
      <c r="O8" s="5">
        <f t="shared" si="3"/>
        <v>0</v>
      </c>
      <c r="P8" s="5">
        <f t="shared" si="4"/>
        <v>31063.5</v>
      </c>
      <c r="Q8" s="5">
        <f t="shared" si="5"/>
        <v>-0.5</v>
      </c>
      <c r="R8" s="1"/>
    </row>
    <row r="9" spans="1:18">
      <c r="A9" s="1" t="s">
        <v>237</v>
      </c>
      <c r="B9" s="2" t="s">
        <v>252</v>
      </c>
      <c r="C9" s="2" t="s">
        <v>253</v>
      </c>
      <c r="D9" s="2" t="s">
        <v>255</v>
      </c>
      <c r="E9" s="1" t="s">
        <v>254</v>
      </c>
      <c r="F9" s="1">
        <v>3050</v>
      </c>
      <c r="G9" s="1"/>
      <c r="H9" s="1"/>
      <c r="I9" s="1"/>
      <c r="J9" s="1">
        <v>2585</v>
      </c>
      <c r="K9" s="1"/>
      <c r="L9" s="5">
        <f t="shared" si="0"/>
        <v>465.3</v>
      </c>
      <c r="M9" s="5">
        <f t="shared" si="1"/>
        <v>232.65</v>
      </c>
      <c r="N9" s="5">
        <f t="shared" si="2"/>
        <v>232.65</v>
      </c>
      <c r="O9" s="5">
        <f t="shared" si="3"/>
        <v>0</v>
      </c>
      <c r="P9" s="5">
        <f t="shared" si="4"/>
        <v>3050.3</v>
      </c>
      <c r="Q9" s="5">
        <f t="shared" si="5"/>
        <v>0.3000000000001819</v>
      </c>
      <c r="R9" s="1"/>
    </row>
    <row r="10" spans="1:18">
      <c r="L10" s="8"/>
      <c r="M10" s="8"/>
      <c r="N10" s="8"/>
      <c r="O10" s="8"/>
      <c r="P10" s="8"/>
      <c r="Q10" s="8"/>
    </row>
    <row r="11" spans="1:18">
      <c r="F11" s="3">
        <f>SUM(F3:F10)</f>
        <v>238646</v>
      </c>
      <c r="I11" s="3">
        <f>SUM(I3:I10)</f>
        <v>9875.25</v>
      </c>
      <c r="J11" s="3">
        <f>SUM(J3:J10)</f>
        <v>190750</v>
      </c>
      <c r="L11" s="3">
        <f>SUM(L3:L10)</f>
        <v>35520.03</v>
      </c>
      <c r="M11" s="3">
        <f t="shared" ref="M11:Q11" si="6">SUM(M3:M10)</f>
        <v>16212.015000000001</v>
      </c>
      <c r="N11" s="3">
        <f t="shared" si="6"/>
        <v>16212.015000000001</v>
      </c>
      <c r="O11" s="3">
        <f t="shared" si="6"/>
        <v>3096</v>
      </c>
      <c r="P11" s="3">
        <f t="shared" si="6"/>
        <v>236145.28</v>
      </c>
      <c r="Q11" s="3">
        <f t="shared" si="6"/>
        <v>-2500.7199999999966</v>
      </c>
    </row>
    <row r="12" spans="1:18">
      <c r="L12" s="8"/>
      <c r="M12" s="8"/>
      <c r="N12" s="8"/>
      <c r="O12" s="8"/>
      <c r="P12" s="8"/>
      <c r="Q12" s="8"/>
    </row>
    <row r="13" spans="1:18">
      <c r="L13" s="8"/>
      <c r="M13" s="8"/>
      <c r="N13" s="8"/>
      <c r="O13" s="8"/>
      <c r="P13" s="8"/>
      <c r="Q13" s="8"/>
    </row>
    <row r="14" spans="1:18">
      <c r="L14" s="8"/>
      <c r="M14" s="8"/>
      <c r="N14" s="8"/>
      <c r="O14" s="8"/>
      <c r="P14" s="8"/>
      <c r="Q14" s="8"/>
    </row>
    <row r="15" spans="1:18">
      <c r="A15" s="1" t="s">
        <v>73</v>
      </c>
      <c r="B15" s="2">
        <v>127</v>
      </c>
      <c r="C15" s="2" t="s">
        <v>231</v>
      </c>
      <c r="D15" s="2" t="s">
        <v>97</v>
      </c>
      <c r="E15" s="1" t="s">
        <v>232</v>
      </c>
      <c r="F15" s="1">
        <v>31064</v>
      </c>
      <c r="G15" s="1"/>
      <c r="H15" s="1"/>
      <c r="I15" s="1"/>
      <c r="J15" s="1">
        <v>26325</v>
      </c>
      <c r="K15" s="1"/>
      <c r="L15" s="5">
        <f>+(H15*$H$1/100)+(I15*$I$1/100)+(J15*$J$1/100)+(K15*$K$1/100)</f>
        <v>4738.5</v>
      </c>
      <c r="M15" s="5">
        <f>+IF(VALUE(LEFT(D15,2))=33,L15/2,0)</f>
        <v>2369.25</v>
      </c>
      <c r="N15" s="5">
        <f>+M15</f>
        <v>2369.25</v>
      </c>
      <c r="O15" s="5">
        <f>+IF(VALUE(LEFT(D15,2))=33,0,L15)</f>
        <v>0</v>
      </c>
      <c r="P15" s="5">
        <f>SUM(G15:K15)+M15+N15+O15</f>
        <v>31063.5</v>
      </c>
      <c r="Q15" s="5">
        <f>P15-F15</f>
        <v>-0.5</v>
      </c>
      <c r="R15" s="1"/>
    </row>
    <row r="16" spans="1:18">
      <c r="A16" s="1" t="s">
        <v>73</v>
      </c>
      <c r="B16" s="2" t="s">
        <v>245</v>
      </c>
      <c r="C16" s="2" t="s">
        <v>246</v>
      </c>
      <c r="D16" s="2" t="s">
        <v>248</v>
      </c>
      <c r="E16" s="1" t="s">
        <v>247</v>
      </c>
      <c r="F16" s="1">
        <v>66307</v>
      </c>
      <c r="G16" s="1"/>
      <c r="H16" s="1"/>
      <c r="I16" s="1"/>
      <c r="J16" s="1">
        <v>56192</v>
      </c>
      <c r="K16" s="1"/>
      <c r="L16" s="5">
        <f>+(H16*$H$1/100)+(I16*$I$1/100)+(J16*$J$1/100)+(K16*$K$1/100)</f>
        <v>10114.56</v>
      </c>
      <c r="M16" s="5">
        <f>+IF(VALUE(LEFT(D16,2))=33,L16/2,0)</f>
        <v>5057.28</v>
      </c>
      <c r="N16" s="5">
        <f>+M16</f>
        <v>5057.28</v>
      </c>
      <c r="O16" s="5">
        <f>+IF(VALUE(LEFT(D16,2))=33,0,L16)</f>
        <v>0</v>
      </c>
      <c r="P16" s="5">
        <f>SUM(G16:K16)+M16+N16+O16</f>
        <v>66306.559999999998</v>
      </c>
      <c r="Q16" s="5">
        <f>P16-F16</f>
        <v>-0.44000000000232831</v>
      </c>
      <c r="R16" s="1"/>
    </row>
    <row r="17" spans="1:18">
      <c r="A17" s="1" t="s">
        <v>73</v>
      </c>
      <c r="B17" s="2" t="s">
        <v>249</v>
      </c>
      <c r="C17" s="2" t="s">
        <v>250</v>
      </c>
      <c r="D17" s="2" t="s">
        <v>248</v>
      </c>
      <c r="E17" s="1" t="s">
        <v>247</v>
      </c>
      <c r="F17" s="1">
        <v>5947</v>
      </c>
      <c r="G17" s="1"/>
      <c r="H17" s="1"/>
      <c r="I17" s="1"/>
      <c r="J17" s="1">
        <v>5040</v>
      </c>
      <c r="K17" s="1"/>
      <c r="L17" s="5">
        <f>+(H17*$H$1/100)+(I17*$I$1/100)+(J17*$J$1/100)+(K17*$K$1/100)</f>
        <v>907.2</v>
      </c>
      <c r="M17" s="5">
        <f>+IF(VALUE(LEFT(D17,2))=33,L17/2,0)</f>
        <v>453.6</v>
      </c>
      <c r="N17" s="5">
        <f>+M17</f>
        <v>453.6</v>
      </c>
      <c r="O17" s="5">
        <f>+IF(VALUE(LEFT(D17,2))=33,0,L17)</f>
        <v>0</v>
      </c>
      <c r="P17" s="5">
        <f>SUM(G17:K17)+M17+N17+O17</f>
        <v>5947.2000000000007</v>
      </c>
      <c r="Q17" s="5">
        <f>P17-F17</f>
        <v>0.2000000000007276</v>
      </c>
      <c r="R1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S148"/>
  <sheetViews>
    <sheetView workbookViewId="0">
      <selection activeCell="A5" sqref="A5"/>
    </sheetView>
  </sheetViews>
  <sheetFormatPr defaultRowHeight="15"/>
  <cols>
    <col min="1" max="1" width="15.140625" style="3" bestFit="1" customWidth="1"/>
    <col min="2" max="2" width="18" style="7" bestFit="1" customWidth="1"/>
    <col min="3" max="3" width="14.85546875" style="7" bestFit="1" customWidth="1"/>
    <col min="4" max="4" width="22.5703125" style="7" bestFit="1" customWidth="1"/>
    <col min="5" max="5" width="49.5703125" style="3" bestFit="1" customWidth="1"/>
    <col min="6" max="6" width="14.7109375" style="3" bestFit="1" customWidth="1"/>
    <col min="7" max="11" width="13.28515625" style="3" bestFit="1" customWidth="1"/>
    <col min="12" max="14" width="10" style="3" bestFit="1" customWidth="1"/>
    <col min="15" max="15" width="9" style="3" bestFit="1" customWidth="1"/>
    <col min="16" max="16" width="12.7109375" style="3" bestFit="1" customWidth="1"/>
    <col min="17" max="17" width="12" style="3" bestFit="1" customWidth="1"/>
    <col min="18" max="18" width="9.42578125" style="3" bestFit="1" customWidth="1"/>
    <col min="19" max="16384" width="9.140625" style="3"/>
  </cols>
  <sheetData>
    <row r="1" spans="1:18">
      <c r="A1" s="1"/>
      <c r="B1" s="2"/>
      <c r="C1" s="2"/>
      <c r="D1" s="2"/>
      <c r="E1" s="1"/>
      <c r="F1" s="1"/>
      <c r="G1" s="1">
        <v>0</v>
      </c>
      <c r="H1" s="1">
        <v>5</v>
      </c>
      <c r="I1" s="1">
        <v>12</v>
      </c>
      <c r="J1" s="1">
        <v>18</v>
      </c>
      <c r="K1" s="1">
        <v>28</v>
      </c>
      <c r="L1" s="1"/>
      <c r="M1" s="1"/>
      <c r="N1" s="1"/>
      <c r="O1" s="1"/>
      <c r="P1" s="1"/>
      <c r="Q1" s="1"/>
      <c r="R1" s="1"/>
    </row>
    <row r="2" spans="1:18">
      <c r="A2" s="1" t="s">
        <v>92</v>
      </c>
      <c r="B2" s="2" t="s">
        <v>93</v>
      </c>
      <c r="C2" s="4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94</v>
      </c>
      <c r="R2" s="1" t="s">
        <v>12</v>
      </c>
    </row>
    <row r="3" spans="1:18">
      <c r="A3" s="1" t="s">
        <v>78</v>
      </c>
      <c r="B3" s="47" t="s">
        <v>95</v>
      </c>
      <c r="C3" s="37" t="s">
        <v>96</v>
      </c>
      <c r="D3" s="37" t="s">
        <v>97</v>
      </c>
      <c r="E3" s="37" t="s">
        <v>98</v>
      </c>
      <c r="F3" s="37">
        <v>31064</v>
      </c>
      <c r="G3" s="1"/>
      <c r="H3" s="1"/>
      <c r="I3" s="1"/>
      <c r="J3" s="1">
        <v>26325</v>
      </c>
      <c r="K3" s="1"/>
      <c r="L3" s="5">
        <f t="shared" ref="L3:L66" si="0">+(H3*$H$1/100)+(I3*$I$1/100)+(J3*$J$1/100)+(K3*$K$1/100)</f>
        <v>4738.5</v>
      </c>
      <c r="M3" s="5">
        <f t="shared" ref="M3:M66" si="1">+IF(VALUE(LEFT(D3,2))=33,L3/2,0)</f>
        <v>2369.25</v>
      </c>
      <c r="N3" s="5">
        <f t="shared" ref="N3:N66" si="2">+M3</f>
        <v>2369.25</v>
      </c>
      <c r="O3" s="5">
        <f t="shared" ref="O3:O66" si="3">+IF(VALUE(LEFT(D3,2))=33,0,L3)</f>
        <v>0</v>
      </c>
      <c r="P3" s="5">
        <f t="shared" ref="P3:P66" si="4">SUM(G3:K3)+M3+N3+O3</f>
        <v>31063.5</v>
      </c>
      <c r="Q3" s="5">
        <f t="shared" ref="Q3:Q66" si="5">P3-F3</f>
        <v>-0.5</v>
      </c>
      <c r="R3" s="1"/>
    </row>
    <row r="4" spans="1:18">
      <c r="A4" s="1" t="s">
        <v>78</v>
      </c>
      <c r="B4" s="6" t="s">
        <v>99</v>
      </c>
      <c r="C4" s="2" t="s">
        <v>100</v>
      </c>
      <c r="D4" s="1" t="s">
        <v>101</v>
      </c>
      <c r="E4" s="1" t="s">
        <v>102</v>
      </c>
      <c r="F4" s="1">
        <v>5734</v>
      </c>
      <c r="G4" s="1"/>
      <c r="H4" s="1"/>
      <c r="I4" s="1">
        <v>5120</v>
      </c>
      <c r="J4" s="1"/>
      <c r="K4" s="1"/>
      <c r="L4" s="5">
        <f t="shared" si="0"/>
        <v>614.4</v>
      </c>
      <c r="M4" s="5">
        <f t="shared" si="1"/>
        <v>307.2</v>
      </c>
      <c r="N4" s="5">
        <f t="shared" si="2"/>
        <v>307.2</v>
      </c>
      <c r="O4" s="5">
        <f t="shared" si="3"/>
        <v>0</v>
      </c>
      <c r="P4" s="5">
        <f t="shared" si="4"/>
        <v>5734.4</v>
      </c>
      <c r="Q4" s="5">
        <f t="shared" si="5"/>
        <v>0.3999999999996362</v>
      </c>
      <c r="R4" s="1"/>
    </row>
    <row r="5" spans="1:18">
      <c r="A5" s="1" t="s">
        <v>78</v>
      </c>
      <c r="B5" s="2">
        <v>106073</v>
      </c>
      <c r="C5" s="2" t="s">
        <v>103</v>
      </c>
      <c r="D5" s="2" t="s">
        <v>104</v>
      </c>
      <c r="E5" s="1" t="s">
        <v>105</v>
      </c>
      <c r="F5" s="1">
        <v>58277</v>
      </c>
      <c r="G5" s="1"/>
      <c r="H5" s="1"/>
      <c r="I5" s="1"/>
      <c r="J5" s="1">
        <v>49387.6</v>
      </c>
      <c r="K5" s="1"/>
      <c r="L5" s="5">
        <f t="shared" si="0"/>
        <v>8889.768</v>
      </c>
      <c r="M5" s="5">
        <f t="shared" si="1"/>
        <v>4444.884</v>
      </c>
      <c r="N5" s="5">
        <f t="shared" si="2"/>
        <v>4444.884</v>
      </c>
      <c r="O5" s="5">
        <f t="shared" si="3"/>
        <v>0</v>
      </c>
      <c r="P5" s="5">
        <f t="shared" si="4"/>
        <v>58277.367999999995</v>
      </c>
      <c r="Q5" s="5">
        <f t="shared" si="5"/>
        <v>0.36799999999493593</v>
      </c>
      <c r="R5" s="1"/>
    </row>
    <row r="6" spans="1:18">
      <c r="A6" s="1" t="s">
        <v>78</v>
      </c>
      <c r="B6" s="2">
        <v>106062</v>
      </c>
      <c r="C6" s="2" t="s">
        <v>106</v>
      </c>
      <c r="D6" s="2" t="s">
        <v>104</v>
      </c>
      <c r="E6" s="1" t="s">
        <v>105</v>
      </c>
      <c r="F6" s="1">
        <v>58277</v>
      </c>
      <c r="G6" s="1"/>
      <c r="H6" s="1"/>
      <c r="I6" s="1"/>
      <c r="J6" s="1">
        <v>49387.6</v>
      </c>
      <c r="K6" s="1"/>
      <c r="L6" s="5">
        <f t="shared" si="0"/>
        <v>8889.768</v>
      </c>
      <c r="M6" s="5">
        <f t="shared" si="1"/>
        <v>4444.884</v>
      </c>
      <c r="N6" s="5">
        <f t="shared" si="2"/>
        <v>4444.884</v>
      </c>
      <c r="O6" s="5">
        <f t="shared" si="3"/>
        <v>0</v>
      </c>
      <c r="P6" s="5">
        <f t="shared" si="4"/>
        <v>58277.367999999995</v>
      </c>
      <c r="Q6" s="5">
        <f t="shared" si="5"/>
        <v>0.36799999999493593</v>
      </c>
      <c r="R6" s="1"/>
    </row>
    <row r="7" spans="1:18">
      <c r="A7" s="1" t="s">
        <v>78</v>
      </c>
      <c r="B7" s="2" t="s">
        <v>107</v>
      </c>
      <c r="C7" s="2" t="s">
        <v>108</v>
      </c>
      <c r="D7" s="2" t="s">
        <v>109</v>
      </c>
      <c r="E7" s="1" t="s">
        <v>110</v>
      </c>
      <c r="F7" s="1">
        <v>16788</v>
      </c>
      <c r="G7" s="1"/>
      <c r="H7" s="1"/>
      <c r="I7" s="1"/>
      <c r="J7" s="1">
        <v>14227.2</v>
      </c>
      <c r="K7" s="1"/>
      <c r="L7" s="5">
        <f t="shared" si="0"/>
        <v>2560.8960000000002</v>
      </c>
      <c r="M7" s="5">
        <f t="shared" si="1"/>
        <v>1280.4480000000001</v>
      </c>
      <c r="N7" s="5">
        <f t="shared" si="2"/>
        <v>1280.4480000000001</v>
      </c>
      <c r="O7" s="5">
        <f t="shared" si="3"/>
        <v>0</v>
      </c>
      <c r="P7" s="5">
        <f t="shared" si="4"/>
        <v>16788.096000000001</v>
      </c>
      <c r="Q7" s="5">
        <f t="shared" si="5"/>
        <v>9.600000000136788E-2</v>
      </c>
      <c r="R7" s="1"/>
    </row>
    <row r="8" spans="1:18">
      <c r="A8" s="1" t="s">
        <v>78</v>
      </c>
      <c r="B8" s="2">
        <v>6531</v>
      </c>
      <c r="C8" s="2" t="s">
        <v>111</v>
      </c>
      <c r="D8" s="2" t="s">
        <v>112</v>
      </c>
      <c r="E8" s="1" t="s">
        <v>113</v>
      </c>
      <c r="F8" s="1">
        <v>112000</v>
      </c>
      <c r="G8" s="1"/>
      <c r="H8" s="1"/>
      <c r="I8" s="1"/>
      <c r="J8" s="1">
        <v>94915</v>
      </c>
      <c r="K8" s="1"/>
      <c r="L8" s="5">
        <f t="shared" si="0"/>
        <v>17084.7</v>
      </c>
      <c r="M8" s="5">
        <f t="shared" si="1"/>
        <v>8542.35</v>
      </c>
      <c r="N8" s="5">
        <f t="shared" si="2"/>
        <v>8542.35</v>
      </c>
      <c r="O8" s="5">
        <f t="shared" si="3"/>
        <v>0</v>
      </c>
      <c r="P8" s="5">
        <f t="shared" si="4"/>
        <v>111999.70000000001</v>
      </c>
      <c r="Q8" s="5">
        <f t="shared" si="5"/>
        <v>-0.29999999998835847</v>
      </c>
      <c r="R8" s="1"/>
    </row>
    <row r="9" spans="1:18">
      <c r="A9" s="1" t="s">
        <v>81</v>
      </c>
      <c r="B9" s="2">
        <v>1092</v>
      </c>
      <c r="C9" s="2" t="s">
        <v>114</v>
      </c>
      <c r="D9" s="2" t="s">
        <v>115</v>
      </c>
      <c r="E9" s="1" t="s">
        <v>116</v>
      </c>
      <c r="F9" s="1">
        <v>20709</v>
      </c>
      <c r="G9" s="1"/>
      <c r="H9" s="1"/>
      <c r="I9" s="1"/>
      <c r="J9" s="1">
        <v>17550</v>
      </c>
      <c r="K9" s="1"/>
      <c r="L9" s="5">
        <f t="shared" si="0"/>
        <v>3159</v>
      </c>
      <c r="M9" s="5">
        <f t="shared" si="1"/>
        <v>1579.5</v>
      </c>
      <c r="N9" s="5">
        <f t="shared" si="2"/>
        <v>1579.5</v>
      </c>
      <c r="O9" s="5">
        <f t="shared" si="3"/>
        <v>0</v>
      </c>
      <c r="P9" s="5">
        <f t="shared" si="4"/>
        <v>20709</v>
      </c>
      <c r="Q9" s="5">
        <f t="shared" si="5"/>
        <v>0</v>
      </c>
      <c r="R9" s="1"/>
    </row>
    <row r="10" spans="1:18">
      <c r="A10" s="1" t="s">
        <v>81</v>
      </c>
      <c r="B10" s="2">
        <v>1043</v>
      </c>
      <c r="C10" s="2" t="s">
        <v>117</v>
      </c>
      <c r="D10" s="2" t="s">
        <v>115</v>
      </c>
      <c r="E10" s="1" t="s">
        <v>116</v>
      </c>
      <c r="F10" s="1">
        <v>33453</v>
      </c>
      <c r="G10" s="1"/>
      <c r="H10" s="1"/>
      <c r="I10" s="1"/>
      <c r="J10" s="1">
        <v>28350</v>
      </c>
      <c r="K10" s="1"/>
      <c r="L10" s="5">
        <f t="shared" si="0"/>
        <v>5103</v>
      </c>
      <c r="M10" s="5">
        <f t="shared" si="1"/>
        <v>2551.5</v>
      </c>
      <c r="N10" s="5">
        <f t="shared" si="2"/>
        <v>2551.5</v>
      </c>
      <c r="O10" s="5">
        <f t="shared" si="3"/>
        <v>0</v>
      </c>
      <c r="P10" s="5">
        <f t="shared" si="4"/>
        <v>33453</v>
      </c>
      <c r="Q10" s="5">
        <f t="shared" si="5"/>
        <v>0</v>
      </c>
      <c r="R10" s="1"/>
    </row>
    <row r="11" spans="1:18">
      <c r="A11" s="1" t="s">
        <v>81</v>
      </c>
      <c r="B11" s="2">
        <v>1031</v>
      </c>
      <c r="C11" s="2" t="s">
        <v>118</v>
      </c>
      <c r="D11" s="2" t="s">
        <v>115</v>
      </c>
      <c r="E11" s="1" t="s">
        <v>116</v>
      </c>
      <c r="F11" s="1">
        <v>39028</v>
      </c>
      <c r="G11" s="1"/>
      <c r="H11" s="1"/>
      <c r="I11" s="1"/>
      <c r="J11" s="1">
        <v>33075</v>
      </c>
      <c r="K11" s="1"/>
      <c r="L11" s="5">
        <f t="shared" si="0"/>
        <v>5953.5</v>
      </c>
      <c r="M11" s="5">
        <f t="shared" si="1"/>
        <v>2976.75</v>
      </c>
      <c r="N11" s="5">
        <f t="shared" si="2"/>
        <v>2976.75</v>
      </c>
      <c r="O11" s="5">
        <f t="shared" si="3"/>
        <v>0</v>
      </c>
      <c r="P11" s="5">
        <f t="shared" si="4"/>
        <v>39028.5</v>
      </c>
      <c r="Q11" s="5">
        <f t="shared" si="5"/>
        <v>0.5</v>
      </c>
      <c r="R11" s="1"/>
    </row>
    <row r="12" spans="1:18">
      <c r="A12" s="1" t="s">
        <v>81</v>
      </c>
      <c r="B12" s="2">
        <v>1015</v>
      </c>
      <c r="C12" s="2" t="s">
        <v>119</v>
      </c>
      <c r="D12" s="2" t="s">
        <v>115</v>
      </c>
      <c r="E12" s="1" t="s">
        <v>116</v>
      </c>
      <c r="F12" s="1">
        <v>41418</v>
      </c>
      <c r="G12" s="1"/>
      <c r="H12" s="1"/>
      <c r="I12" s="1"/>
      <c r="J12" s="1">
        <v>35100</v>
      </c>
      <c r="K12" s="1"/>
      <c r="L12" s="5">
        <f t="shared" si="0"/>
        <v>6318</v>
      </c>
      <c r="M12" s="5">
        <f t="shared" si="1"/>
        <v>3159</v>
      </c>
      <c r="N12" s="5">
        <f t="shared" si="2"/>
        <v>3159</v>
      </c>
      <c r="O12" s="5">
        <f t="shared" si="3"/>
        <v>0</v>
      </c>
      <c r="P12" s="5">
        <f t="shared" si="4"/>
        <v>41418</v>
      </c>
      <c r="Q12" s="5">
        <f t="shared" si="5"/>
        <v>0</v>
      </c>
      <c r="R12" s="1"/>
    </row>
    <row r="13" spans="1:18">
      <c r="A13" s="1" t="s">
        <v>81</v>
      </c>
      <c r="B13" s="2">
        <v>35</v>
      </c>
      <c r="C13" s="2" t="s">
        <v>120</v>
      </c>
      <c r="D13" s="2" t="s">
        <v>121</v>
      </c>
      <c r="E13" s="1" t="s">
        <v>122</v>
      </c>
      <c r="F13" s="1">
        <v>93987</v>
      </c>
      <c r="G13" s="1"/>
      <c r="H13" s="1"/>
      <c r="I13" s="1"/>
      <c r="J13" s="1">
        <v>79650</v>
      </c>
      <c r="K13" s="1"/>
      <c r="L13" s="5">
        <f t="shared" si="0"/>
        <v>14337</v>
      </c>
      <c r="M13" s="5">
        <f t="shared" si="1"/>
        <v>7168.5</v>
      </c>
      <c r="N13" s="5">
        <f t="shared" si="2"/>
        <v>7168.5</v>
      </c>
      <c r="O13" s="5">
        <f t="shared" si="3"/>
        <v>0</v>
      </c>
      <c r="P13" s="5">
        <f t="shared" si="4"/>
        <v>93987</v>
      </c>
      <c r="Q13" s="5">
        <f t="shared" si="5"/>
        <v>0</v>
      </c>
      <c r="R13" s="1"/>
    </row>
    <row r="14" spans="1:18">
      <c r="A14" s="1" t="s">
        <v>81</v>
      </c>
      <c r="B14" s="2">
        <v>37</v>
      </c>
      <c r="C14" s="2" t="s">
        <v>117</v>
      </c>
      <c r="D14" s="2" t="s">
        <v>121</v>
      </c>
      <c r="E14" s="1" t="s">
        <v>122</v>
      </c>
      <c r="F14" s="1">
        <v>76464</v>
      </c>
      <c r="G14" s="1"/>
      <c r="H14" s="1"/>
      <c r="I14" s="1"/>
      <c r="J14" s="1">
        <v>64800</v>
      </c>
      <c r="K14" s="1"/>
      <c r="L14" s="5">
        <f t="shared" si="0"/>
        <v>11664</v>
      </c>
      <c r="M14" s="5">
        <f t="shared" si="1"/>
        <v>5832</v>
      </c>
      <c r="N14" s="5">
        <f t="shared" si="2"/>
        <v>5832</v>
      </c>
      <c r="O14" s="5">
        <f t="shared" si="3"/>
        <v>0</v>
      </c>
      <c r="P14" s="5">
        <f t="shared" si="4"/>
        <v>76464</v>
      </c>
      <c r="Q14" s="5">
        <f t="shared" si="5"/>
        <v>0</v>
      </c>
      <c r="R14" s="1"/>
    </row>
    <row r="15" spans="1:18">
      <c r="A15" s="1" t="s">
        <v>81</v>
      </c>
      <c r="B15" s="2">
        <v>36</v>
      </c>
      <c r="C15" s="2" t="s">
        <v>123</v>
      </c>
      <c r="D15" s="2" t="s">
        <v>121</v>
      </c>
      <c r="E15" s="1" t="s">
        <v>122</v>
      </c>
      <c r="F15" s="1">
        <v>65313</v>
      </c>
      <c r="G15" s="1"/>
      <c r="H15" s="1"/>
      <c r="I15" s="1"/>
      <c r="J15" s="1">
        <v>55350</v>
      </c>
      <c r="K15" s="1"/>
      <c r="L15" s="5">
        <f t="shared" si="0"/>
        <v>9963</v>
      </c>
      <c r="M15" s="5">
        <f t="shared" si="1"/>
        <v>4981.5</v>
      </c>
      <c r="N15" s="5">
        <f t="shared" si="2"/>
        <v>4981.5</v>
      </c>
      <c r="O15" s="5">
        <f t="shared" si="3"/>
        <v>0</v>
      </c>
      <c r="P15" s="5">
        <f t="shared" si="4"/>
        <v>65313</v>
      </c>
      <c r="Q15" s="5">
        <f t="shared" si="5"/>
        <v>0</v>
      </c>
      <c r="R15" s="1"/>
    </row>
    <row r="16" spans="1:18">
      <c r="A16" s="1" t="s">
        <v>81</v>
      </c>
      <c r="B16" s="2">
        <v>38</v>
      </c>
      <c r="C16" s="2" t="s">
        <v>124</v>
      </c>
      <c r="D16" s="2" t="s">
        <v>121</v>
      </c>
      <c r="E16" s="1" t="s">
        <v>122</v>
      </c>
      <c r="F16" s="1">
        <v>82836</v>
      </c>
      <c r="G16" s="1"/>
      <c r="H16" s="1"/>
      <c r="I16" s="1"/>
      <c r="J16" s="1">
        <v>70200</v>
      </c>
      <c r="K16" s="1"/>
      <c r="L16" s="5">
        <f t="shared" si="0"/>
        <v>12636</v>
      </c>
      <c r="M16" s="5">
        <f t="shared" si="1"/>
        <v>6318</v>
      </c>
      <c r="N16" s="5">
        <f t="shared" si="2"/>
        <v>6318</v>
      </c>
      <c r="O16" s="5">
        <f t="shared" si="3"/>
        <v>0</v>
      </c>
      <c r="P16" s="5">
        <f t="shared" si="4"/>
        <v>82836</v>
      </c>
      <c r="Q16" s="5">
        <f t="shared" si="5"/>
        <v>0</v>
      </c>
      <c r="R16" s="1"/>
    </row>
    <row r="17" spans="1:18">
      <c r="A17" s="1" t="s">
        <v>81</v>
      </c>
      <c r="B17" s="2">
        <v>39</v>
      </c>
      <c r="C17" s="2" t="s">
        <v>125</v>
      </c>
      <c r="D17" s="2" t="s">
        <v>121</v>
      </c>
      <c r="E17" s="1" t="s">
        <v>122</v>
      </c>
      <c r="F17" s="1">
        <v>62605</v>
      </c>
      <c r="G17" s="1"/>
      <c r="H17" s="1"/>
      <c r="I17" s="1"/>
      <c r="J17" s="1">
        <v>53055</v>
      </c>
      <c r="K17" s="1"/>
      <c r="L17" s="5">
        <f t="shared" si="0"/>
        <v>9549.9</v>
      </c>
      <c r="M17" s="5">
        <f t="shared" si="1"/>
        <v>4774.95</v>
      </c>
      <c r="N17" s="5">
        <f t="shared" si="2"/>
        <v>4774.95</v>
      </c>
      <c r="O17" s="5">
        <f t="shared" si="3"/>
        <v>0</v>
      </c>
      <c r="P17" s="5">
        <f t="shared" si="4"/>
        <v>62604.899999999994</v>
      </c>
      <c r="Q17" s="5">
        <f t="shared" si="5"/>
        <v>-0.10000000000582077</v>
      </c>
      <c r="R17" s="1"/>
    </row>
    <row r="18" spans="1:18">
      <c r="A18" s="1" t="s">
        <v>81</v>
      </c>
      <c r="B18" s="2">
        <v>33</v>
      </c>
      <c r="C18" s="2" t="s">
        <v>126</v>
      </c>
      <c r="D18" s="2" t="s">
        <v>121</v>
      </c>
      <c r="E18" s="1" t="s">
        <v>122</v>
      </c>
      <c r="F18" s="1">
        <v>76464</v>
      </c>
      <c r="G18" s="1"/>
      <c r="H18" s="1"/>
      <c r="I18" s="1"/>
      <c r="J18" s="1">
        <v>64800</v>
      </c>
      <c r="K18" s="1"/>
      <c r="L18" s="1">
        <f t="shared" si="0"/>
        <v>11664</v>
      </c>
      <c r="M18" s="1">
        <f t="shared" si="1"/>
        <v>5832</v>
      </c>
      <c r="N18" s="1">
        <f t="shared" si="2"/>
        <v>5832</v>
      </c>
      <c r="O18" s="1">
        <f t="shared" si="3"/>
        <v>0</v>
      </c>
      <c r="P18" s="1">
        <f t="shared" si="4"/>
        <v>76464</v>
      </c>
      <c r="Q18" s="5">
        <f t="shared" si="5"/>
        <v>0</v>
      </c>
      <c r="R18" s="1"/>
    </row>
    <row r="19" spans="1:18">
      <c r="A19" s="1" t="s">
        <v>81</v>
      </c>
      <c r="B19" s="2">
        <v>40</v>
      </c>
      <c r="C19" s="2" t="s">
        <v>127</v>
      </c>
      <c r="D19" s="2" t="s">
        <v>121</v>
      </c>
      <c r="E19" s="1" t="s">
        <v>122</v>
      </c>
      <c r="F19" s="1">
        <v>49383</v>
      </c>
      <c r="G19" s="1"/>
      <c r="H19" s="1"/>
      <c r="I19" s="1"/>
      <c r="J19" s="1">
        <v>41850</v>
      </c>
      <c r="K19" s="1"/>
      <c r="L19" s="5">
        <f t="shared" si="0"/>
        <v>7533</v>
      </c>
      <c r="M19" s="5">
        <f t="shared" si="1"/>
        <v>3766.5</v>
      </c>
      <c r="N19" s="5">
        <f t="shared" si="2"/>
        <v>3766.5</v>
      </c>
      <c r="O19" s="5">
        <f t="shared" si="3"/>
        <v>0</v>
      </c>
      <c r="P19" s="5">
        <f t="shared" si="4"/>
        <v>49383</v>
      </c>
      <c r="Q19" s="5">
        <f t="shared" si="5"/>
        <v>0</v>
      </c>
      <c r="R19" s="1"/>
    </row>
    <row r="20" spans="1:18">
      <c r="A20" s="1" t="s">
        <v>224</v>
      </c>
      <c r="B20" s="2" t="s">
        <v>233</v>
      </c>
      <c r="C20" s="2" t="s">
        <v>215</v>
      </c>
      <c r="D20" s="2" t="s">
        <v>234</v>
      </c>
      <c r="E20" s="1" t="s">
        <v>235</v>
      </c>
      <c r="F20" s="1">
        <v>22796</v>
      </c>
      <c r="G20" s="1"/>
      <c r="H20" s="1"/>
      <c r="I20" s="1"/>
      <c r="J20" s="1">
        <v>17200</v>
      </c>
      <c r="K20" s="1"/>
      <c r="L20" s="5">
        <f t="shared" si="0"/>
        <v>3096</v>
      </c>
      <c r="M20" s="5">
        <f t="shared" si="1"/>
        <v>0</v>
      </c>
      <c r="N20" s="5">
        <f t="shared" si="2"/>
        <v>0</v>
      </c>
      <c r="O20" s="5">
        <f t="shared" si="3"/>
        <v>3096</v>
      </c>
      <c r="P20" s="5">
        <f t="shared" si="4"/>
        <v>20296</v>
      </c>
      <c r="Q20" s="5">
        <f t="shared" si="5"/>
        <v>-2500</v>
      </c>
      <c r="R20" s="1" t="s">
        <v>236</v>
      </c>
    </row>
    <row r="21" spans="1:18">
      <c r="A21" s="1" t="s">
        <v>175</v>
      </c>
      <c r="B21" s="2" t="s">
        <v>241</v>
      </c>
      <c r="C21" s="2" t="s">
        <v>242</v>
      </c>
      <c r="D21" s="2" t="s">
        <v>243</v>
      </c>
      <c r="E21" s="1" t="s">
        <v>244</v>
      </c>
      <c r="F21" s="1">
        <v>11060</v>
      </c>
      <c r="G21" s="1"/>
      <c r="H21" s="1"/>
      <c r="I21" s="1">
        <v>9875.25</v>
      </c>
      <c r="J21" s="1"/>
      <c r="K21" s="1"/>
      <c r="L21" s="5">
        <f t="shared" si="0"/>
        <v>1185.03</v>
      </c>
      <c r="M21" s="5">
        <f t="shared" si="1"/>
        <v>592.51499999999999</v>
      </c>
      <c r="N21" s="5">
        <f t="shared" si="2"/>
        <v>592.51499999999999</v>
      </c>
      <c r="O21" s="5">
        <f t="shared" si="3"/>
        <v>0</v>
      </c>
      <c r="P21" s="5">
        <f t="shared" si="4"/>
        <v>11060.279999999999</v>
      </c>
      <c r="Q21" s="5">
        <f t="shared" si="5"/>
        <v>0.27999999999883585</v>
      </c>
      <c r="R21" s="1"/>
    </row>
    <row r="22" spans="1:18">
      <c r="A22" s="1" t="s">
        <v>175</v>
      </c>
      <c r="B22" s="33" t="s">
        <v>256</v>
      </c>
      <c r="C22" s="2" t="s">
        <v>257</v>
      </c>
      <c r="D22" s="2" t="s">
        <v>121</v>
      </c>
      <c r="E22" s="1" t="s">
        <v>122</v>
      </c>
      <c r="F22" s="1">
        <v>68157</v>
      </c>
      <c r="G22" s="1"/>
      <c r="H22" s="1"/>
      <c r="I22" s="1"/>
      <c r="J22" s="1">
        <v>57760</v>
      </c>
      <c r="K22" s="1"/>
      <c r="L22" s="5">
        <f t="shared" si="0"/>
        <v>10396.799999999999</v>
      </c>
      <c r="M22" s="5">
        <f t="shared" si="1"/>
        <v>5198.3999999999996</v>
      </c>
      <c r="N22" s="5">
        <f t="shared" si="2"/>
        <v>5198.3999999999996</v>
      </c>
      <c r="O22" s="5">
        <f t="shared" si="3"/>
        <v>0</v>
      </c>
      <c r="P22" s="5">
        <f t="shared" si="4"/>
        <v>68156.800000000003</v>
      </c>
      <c r="Q22" s="5">
        <f t="shared" si="5"/>
        <v>-0.19999999999708962</v>
      </c>
      <c r="R22" s="1"/>
    </row>
    <row r="23" spans="1:18">
      <c r="A23" s="1" t="s">
        <v>175</v>
      </c>
      <c r="B23" s="33" t="s">
        <v>258</v>
      </c>
      <c r="C23" s="2" t="s">
        <v>217</v>
      </c>
      <c r="D23" s="2" t="s">
        <v>121</v>
      </c>
      <c r="E23" s="1" t="s">
        <v>122</v>
      </c>
      <c r="F23" s="1">
        <v>84960</v>
      </c>
      <c r="G23" s="1"/>
      <c r="H23" s="1"/>
      <c r="I23" s="1"/>
      <c r="J23" s="1">
        <v>72000</v>
      </c>
      <c r="K23" s="1"/>
      <c r="L23" s="5">
        <f t="shared" si="0"/>
        <v>12960</v>
      </c>
      <c r="M23" s="5">
        <f t="shared" si="1"/>
        <v>6480</v>
      </c>
      <c r="N23" s="5">
        <f t="shared" si="2"/>
        <v>6480</v>
      </c>
      <c r="O23" s="5">
        <f t="shared" si="3"/>
        <v>0</v>
      </c>
      <c r="P23" s="5">
        <f t="shared" si="4"/>
        <v>84960</v>
      </c>
      <c r="Q23" s="5">
        <f t="shared" si="5"/>
        <v>0</v>
      </c>
      <c r="R23" s="1"/>
    </row>
    <row r="24" spans="1:18">
      <c r="A24" s="1" t="s">
        <v>237</v>
      </c>
      <c r="B24" s="2">
        <v>214</v>
      </c>
      <c r="C24" s="2" t="s">
        <v>238</v>
      </c>
      <c r="D24" s="2" t="s">
        <v>239</v>
      </c>
      <c r="E24" s="1" t="s">
        <v>240</v>
      </c>
      <c r="F24" s="1">
        <v>17559</v>
      </c>
      <c r="G24" s="1"/>
      <c r="H24" s="1"/>
      <c r="I24" s="1"/>
      <c r="J24" s="1">
        <v>14880</v>
      </c>
      <c r="K24" s="1"/>
      <c r="L24" s="5">
        <f t="shared" si="0"/>
        <v>2678.4</v>
      </c>
      <c r="M24" s="5">
        <f t="shared" si="1"/>
        <v>1339.2</v>
      </c>
      <c r="N24" s="5">
        <f t="shared" si="2"/>
        <v>1339.2</v>
      </c>
      <c r="O24" s="5">
        <f t="shared" si="3"/>
        <v>0</v>
      </c>
      <c r="P24" s="5">
        <f t="shared" si="4"/>
        <v>17558.400000000001</v>
      </c>
      <c r="Q24" s="5">
        <f t="shared" si="5"/>
        <v>-0.59999999999854481</v>
      </c>
      <c r="R24" s="1"/>
    </row>
    <row r="25" spans="1:18">
      <c r="A25" s="1" t="s">
        <v>237</v>
      </c>
      <c r="B25" s="2" t="s">
        <v>252</v>
      </c>
      <c r="C25" s="2" t="s">
        <v>253</v>
      </c>
      <c r="D25" s="2" t="s">
        <v>255</v>
      </c>
      <c r="E25" s="1" t="s">
        <v>254</v>
      </c>
      <c r="F25" s="1">
        <v>3050</v>
      </c>
      <c r="G25" s="1"/>
      <c r="H25" s="1"/>
      <c r="I25" s="1"/>
      <c r="J25" s="1">
        <v>2585</v>
      </c>
      <c r="K25" s="1"/>
      <c r="L25" s="5">
        <f t="shared" si="0"/>
        <v>465.3</v>
      </c>
      <c r="M25" s="5">
        <f t="shared" si="1"/>
        <v>232.65</v>
      </c>
      <c r="N25" s="5">
        <f t="shared" si="2"/>
        <v>232.65</v>
      </c>
      <c r="O25" s="5">
        <f t="shared" si="3"/>
        <v>0</v>
      </c>
      <c r="P25" s="5">
        <f t="shared" si="4"/>
        <v>3050.3</v>
      </c>
      <c r="Q25" s="5">
        <f t="shared" si="5"/>
        <v>0.3000000000001819</v>
      </c>
      <c r="R25" s="1"/>
    </row>
    <row r="26" spans="1:18">
      <c r="A26" s="1" t="s">
        <v>73</v>
      </c>
      <c r="B26" s="2">
        <v>99</v>
      </c>
      <c r="C26" s="2" t="s">
        <v>251</v>
      </c>
      <c r="D26" s="2" t="s">
        <v>97</v>
      </c>
      <c r="E26" s="1" t="s">
        <v>232</v>
      </c>
      <c r="F26" s="1">
        <v>31064</v>
      </c>
      <c r="G26" s="1"/>
      <c r="H26" s="1"/>
      <c r="I26" s="1"/>
      <c r="J26" s="1">
        <v>26325</v>
      </c>
      <c r="K26" s="1"/>
      <c r="L26" s="5">
        <f t="shared" si="0"/>
        <v>4738.5</v>
      </c>
      <c r="M26" s="5">
        <f t="shared" si="1"/>
        <v>2369.25</v>
      </c>
      <c r="N26" s="5">
        <f t="shared" si="2"/>
        <v>2369.25</v>
      </c>
      <c r="O26" s="5">
        <f t="shared" si="3"/>
        <v>0</v>
      </c>
      <c r="P26" s="5">
        <f t="shared" si="4"/>
        <v>31063.5</v>
      </c>
      <c r="Q26" s="5">
        <f t="shared" si="5"/>
        <v>-0.5</v>
      </c>
      <c r="R26" s="1"/>
    </row>
    <row r="27" spans="1:18">
      <c r="A27" s="1" t="s">
        <v>73</v>
      </c>
      <c r="B27" s="2">
        <v>127</v>
      </c>
      <c r="C27" s="2" t="s">
        <v>231</v>
      </c>
      <c r="D27" s="2" t="s">
        <v>97</v>
      </c>
      <c r="E27" s="1" t="s">
        <v>232</v>
      </c>
      <c r="F27" s="1">
        <v>31064</v>
      </c>
      <c r="G27" s="1"/>
      <c r="H27" s="1"/>
      <c r="I27" s="1"/>
      <c r="J27" s="1">
        <v>26325</v>
      </c>
      <c r="K27" s="1"/>
      <c r="L27" s="5">
        <f t="shared" si="0"/>
        <v>4738.5</v>
      </c>
      <c r="M27" s="5">
        <f t="shared" si="1"/>
        <v>2369.25</v>
      </c>
      <c r="N27" s="5">
        <f t="shared" si="2"/>
        <v>2369.25</v>
      </c>
      <c r="O27" s="5">
        <f t="shared" si="3"/>
        <v>0</v>
      </c>
      <c r="P27" s="5">
        <f t="shared" si="4"/>
        <v>31063.5</v>
      </c>
      <c r="Q27" s="5">
        <f t="shared" si="5"/>
        <v>-0.5</v>
      </c>
      <c r="R27" s="1"/>
    </row>
    <row r="28" spans="1:18">
      <c r="A28" s="1" t="s">
        <v>73</v>
      </c>
      <c r="B28" s="2" t="s">
        <v>245</v>
      </c>
      <c r="C28" s="2" t="s">
        <v>246</v>
      </c>
      <c r="D28" s="2" t="s">
        <v>248</v>
      </c>
      <c r="E28" s="1" t="s">
        <v>247</v>
      </c>
      <c r="F28" s="1">
        <v>66307</v>
      </c>
      <c r="G28" s="1"/>
      <c r="H28" s="1"/>
      <c r="I28" s="1"/>
      <c r="J28" s="1">
        <v>56192</v>
      </c>
      <c r="K28" s="1"/>
      <c r="L28" s="5">
        <f t="shared" si="0"/>
        <v>10114.56</v>
      </c>
      <c r="M28" s="5">
        <f t="shared" si="1"/>
        <v>5057.28</v>
      </c>
      <c r="N28" s="5">
        <f t="shared" si="2"/>
        <v>5057.28</v>
      </c>
      <c r="O28" s="5">
        <f t="shared" si="3"/>
        <v>0</v>
      </c>
      <c r="P28" s="5">
        <f t="shared" si="4"/>
        <v>66306.559999999998</v>
      </c>
      <c r="Q28" s="5">
        <f t="shared" si="5"/>
        <v>-0.44000000000232831</v>
      </c>
      <c r="R28" s="1"/>
    </row>
    <row r="29" spans="1:18">
      <c r="A29" s="1" t="s">
        <v>73</v>
      </c>
      <c r="B29" s="2" t="s">
        <v>249</v>
      </c>
      <c r="C29" s="2" t="s">
        <v>250</v>
      </c>
      <c r="D29" s="2" t="s">
        <v>248</v>
      </c>
      <c r="E29" s="1" t="s">
        <v>247</v>
      </c>
      <c r="F29" s="1">
        <v>5947</v>
      </c>
      <c r="G29" s="1"/>
      <c r="H29" s="1"/>
      <c r="I29" s="1"/>
      <c r="J29" s="1">
        <v>5040</v>
      </c>
      <c r="K29" s="1"/>
      <c r="L29" s="5">
        <f t="shared" si="0"/>
        <v>907.2</v>
      </c>
      <c r="M29" s="5">
        <f t="shared" si="1"/>
        <v>453.6</v>
      </c>
      <c r="N29" s="5">
        <f t="shared" si="2"/>
        <v>453.6</v>
      </c>
      <c r="O29" s="5">
        <f t="shared" si="3"/>
        <v>0</v>
      </c>
      <c r="P29" s="5">
        <f t="shared" si="4"/>
        <v>5947.2000000000007</v>
      </c>
      <c r="Q29" s="5">
        <f t="shared" si="5"/>
        <v>0.2000000000007276</v>
      </c>
      <c r="R29" s="1"/>
    </row>
    <row r="30" spans="1:18">
      <c r="A30" s="1" t="s">
        <v>78</v>
      </c>
      <c r="B30" s="2" t="s">
        <v>317</v>
      </c>
      <c r="C30" s="2" t="s">
        <v>318</v>
      </c>
      <c r="D30" s="2" t="s">
        <v>115</v>
      </c>
      <c r="E30" s="1" t="s">
        <v>116</v>
      </c>
      <c r="F30" s="1">
        <v>89621</v>
      </c>
      <c r="G30" s="1"/>
      <c r="H30" s="1"/>
      <c r="I30" s="1"/>
      <c r="J30" s="1">
        <v>75950</v>
      </c>
      <c r="K30" s="1"/>
      <c r="L30" s="5">
        <f t="shared" si="0"/>
        <v>13671</v>
      </c>
      <c r="M30" s="5">
        <f t="shared" si="1"/>
        <v>6835.5</v>
      </c>
      <c r="N30" s="5">
        <f t="shared" si="2"/>
        <v>6835.5</v>
      </c>
      <c r="O30" s="5">
        <f t="shared" si="3"/>
        <v>0</v>
      </c>
      <c r="P30" s="5">
        <f t="shared" si="4"/>
        <v>89621</v>
      </c>
      <c r="Q30" s="5">
        <f t="shared" si="5"/>
        <v>0</v>
      </c>
      <c r="R30" s="1"/>
    </row>
    <row r="31" spans="1:18">
      <c r="A31" s="1" t="s">
        <v>78</v>
      </c>
      <c r="B31" s="2" t="s">
        <v>319</v>
      </c>
      <c r="C31" s="2" t="s">
        <v>320</v>
      </c>
      <c r="D31" s="2" t="s">
        <v>115</v>
      </c>
      <c r="E31" s="1" t="s">
        <v>116</v>
      </c>
      <c r="F31" s="1">
        <v>95462</v>
      </c>
      <c r="G31" s="1"/>
      <c r="H31" s="1"/>
      <c r="I31" s="1"/>
      <c r="J31" s="1">
        <v>80900</v>
      </c>
      <c r="K31" s="1"/>
      <c r="L31" s="5">
        <f t="shared" si="0"/>
        <v>14562</v>
      </c>
      <c r="M31" s="5">
        <f t="shared" si="1"/>
        <v>7281</v>
      </c>
      <c r="N31" s="5">
        <f t="shared" si="2"/>
        <v>7281</v>
      </c>
      <c r="O31" s="5">
        <f t="shared" si="3"/>
        <v>0</v>
      </c>
      <c r="P31" s="5">
        <f t="shared" si="4"/>
        <v>95462</v>
      </c>
      <c r="Q31" s="5">
        <f t="shared" si="5"/>
        <v>0</v>
      </c>
      <c r="R31" s="1"/>
    </row>
    <row r="32" spans="1:18">
      <c r="A32" s="1" t="s">
        <v>78</v>
      </c>
      <c r="B32" s="2" t="s">
        <v>321</v>
      </c>
      <c r="C32" s="2" t="s">
        <v>271</v>
      </c>
      <c r="D32" s="2" t="s">
        <v>115</v>
      </c>
      <c r="E32" s="1" t="s">
        <v>116</v>
      </c>
      <c r="F32" s="1">
        <v>91627</v>
      </c>
      <c r="G32" s="1"/>
      <c r="H32" s="1"/>
      <c r="I32" s="1"/>
      <c r="J32" s="1">
        <v>77650</v>
      </c>
      <c r="K32" s="1"/>
      <c r="L32" s="5">
        <f t="shared" si="0"/>
        <v>13977</v>
      </c>
      <c r="M32" s="5">
        <f t="shared" si="1"/>
        <v>6988.5</v>
      </c>
      <c r="N32" s="5">
        <f t="shared" si="2"/>
        <v>6988.5</v>
      </c>
      <c r="O32" s="5">
        <f t="shared" si="3"/>
        <v>0</v>
      </c>
      <c r="P32" s="5">
        <f t="shared" si="4"/>
        <v>91627</v>
      </c>
      <c r="Q32" s="5">
        <f t="shared" si="5"/>
        <v>0</v>
      </c>
      <c r="R32" s="1"/>
    </row>
    <row r="33" spans="1:18">
      <c r="A33" s="1" t="s">
        <v>78</v>
      </c>
      <c r="B33" s="2" t="s">
        <v>322</v>
      </c>
      <c r="C33" s="2" t="s">
        <v>323</v>
      </c>
      <c r="D33" s="2" t="s">
        <v>115</v>
      </c>
      <c r="E33" s="1" t="s">
        <v>116</v>
      </c>
      <c r="F33" s="1">
        <v>91509</v>
      </c>
      <c r="G33" s="1"/>
      <c r="H33" s="1"/>
      <c r="I33" s="1"/>
      <c r="J33" s="1">
        <v>77550</v>
      </c>
      <c r="K33" s="1"/>
      <c r="L33" s="5">
        <f t="shared" si="0"/>
        <v>13959</v>
      </c>
      <c r="M33" s="5">
        <f t="shared" si="1"/>
        <v>6979.5</v>
      </c>
      <c r="N33" s="5">
        <f t="shared" si="2"/>
        <v>6979.5</v>
      </c>
      <c r="O33" s="5">
        <f t="shared" si="3"/>
        <v>0</v>
      </c>
      <c r="P33" s="5">
        <f t="shared" si="4"/>
        <v>91509</v>
      </c>
      <c r="Q33" s="5">
        <f t="shared" si="5"/>
        <v>0</v>
      </c>
      <c r="R33" s="1"/>
    </row>
    <row r="34" spans="1:18">
      <c r="A34" s="1" t="s">
        <v>78</v>
      </c>
      <c r="B34" s="2" t="s">
        <v>324</v>
      </c>
      <c r="C34" s="2" t="s">
        <v>325</v>
      </c>
      <c r="D34" s="2" t="s">
        <v>115</v>
      </c>
      <c r="E34" s="1" t="s">
        <v>116</v>
      </c>
      <c r="F34" s="1">
        <v>97940</v>
      </c>
      <c r="G34" s="1"/>
      <c r="H34" s="1"/>
      <c r="I34" s="1"/>
      <c r="J34" s="1">
        <v>83000</v>
      </c>
      <c r="K34" s="1"/>
      <c r="L34" s="5">
        <f t="shared" si="0"/>
        <v>14940</v>
      </c>
      <c r="M34" s="5">
        <f t="shared" si="1"/>
        <v>7470</v>
      </c>
      <c r="N34" s="5">
        <f t="shared" si="2"/>
        <v>7470</v>
      </c>
      <c r="O34" s="5">
        <f t="shared" si="3"/>
        <v>0</v>
      </c>
      <c r="P34" s="5">
        <f t="shared" si="4"/>
        <v>97940</v>
      </c>
      <c r="Q34" s="5">
        <f t="shared" si="5"/>
        <v>0</v>
      </c>
      <c r="R34" s="1"/>
    </row>
    <row r="35" spans="1:18">
      <c r="A35" s="1" t="s">
        <v>78</v>
      </c>
      <c r="B35" s="2" t="s">
        <v>326</v>
      </c>
      <c r="C35" s="2" t="s">
        <v>327</v>
      </c>
      <c r="D35" s="2" t="s">
        <v>115</v>
      </c>
      <c r="E35" s="1" t="s">
        <v>116</v>
      </c>
      <c r="F35" s="1">
        <v>93279</v>
      </c>
      <c r="G35" s="1"/>
      <c r="H35" s="1"/>
      <c r="I35" s="1"/>
      <c r="J35" s="1">
        <v>79050</v>
      </c>
      <c r="K35" s="1"/>
      <c r="L35" s="5">
        <f t="shared" si="0"/>
        <v>14229</v>
      </c>
      <c r="M35" s="5">
        <f t="shared" si="1"/>
        <v>7114.5</v>
      </c>
      <c r="N35" s="5">
        <f t="shared" si="2"/>
        <v>7114.5</v>
      </c>
      <c r="O35" s="5">
        <f t="shared" si="3"/>
        <v>0</v>
      </c>
      <c r="P35" s="5">
        <f t="shared" si="4"/>
        <v>93279</v>
      </c>
      <c r="Q35" s="5">
        <f t="shared" si="5"/>
        <v>0</v>
      </c>
      <c r="R35" s="1"/>
    </row>
    <row r="36" spans="1:18">
      <c r="A36" s="1" t="s">
        <v>78</v>
      </c>
      <c r="B36" s="2" t="s">
        <v>328</v>
      </c>
      <c r="C36" s="2" t="s">
        <v>329</v>
      </c>
      <c r="D36" s="2" t="s">
        <v>115</v>
      </c>
      <c r="E36" s="1" t="s">
        <v>116</v>
      </c>
      <c r="F36" s="1">
        <v>98294</v>
      </c>
      <c r="G36" s="1"/>
      <c r="H36" s="1"/>
      <c r="I36" s="1"/>
      <c r="J36" s="1">
        <v>83300</v>
      </c>
      <c r="K36" s="1"/>
      <c r="L36" s="5">
        <f t="shared" si="0"/>
        <v>14994</v>
      </c>
      <c r="M36" s="5">
        <f t="shared" si="1"/>
        <v>7497</v>
      </c>
      <c r="N36" s="5">
        <f t="shared" si="2"/>
        <v>7497</v>
      </c>
      <c r="O36" s="5">
        <f t="shared" si="3"/>
        <v>0</v>
      </c>
      <c r="P36" s="5">
        <f t="shared" si="4"/>
        <v>98294</v>
      </c>
      <c r="Q36" s="5">
        <f t="shared" si="5"/>
        <v>0</v>
      </c>
      <c r="R36" s="1"/>
    </row>
    <row r="37" spans="1:18">
      <c r="A37" s="1" t="s">
        <v>78</v>
      </c>
      <c r="B37" s="2" t="s">
        <v>330</v>
      </c>
      <c r="C37" s="2" t="s">
        <v>331</v>
      </c>
      <c r="D37" s="2" t="s">
        <v>115</v>
      </c>
      <c r="E37" s="1" t="s">
        <v>116</v>
      </c>
      <c r="F37" s="1">
        <v>95108</v>
      </c>
      <c r="G37" s="1"/>
      <c r="H37" s="1"/>
      <c r="I37" s="1"/>
      <c r="J37" s="1">
        <v>80600</v>
      </c>
      <c r="K37" s="1"/>
      <c r="L37" s="5">
        <f t="shared" si="0"/>
        <v>14508</v>
      </c>
      <c r="M37" s="5">
        <f t="shared" si="1"/>
        <v>7254</v>
      </c>
      <c r="N37" s="5">
        <f t="shared" si="2"/>
        <v>7254</v>
      </c>
      <c r="O37" s="5">
        <f t="shared" si="3"/>
        <v>0</v>
      </c>
      <c r="P37" s="5">
        <f t="shared" si="4"/>
        <v>95108</v>
      </c>
      <c r="Q37" s="5">
        <f t="shared" si="5"/>
        <v>0</v>
      </c>
      <c r="R37" s="1"/>
    </row>
    <row r="38" spans="1:18">
      <c r="A38" s="1" t="s">
        <v>78</v>
      </c>
      <c r="B38" s="2" t="s">
        <v>332</v>
      </c>
      <c r="C38" s="2" t="s">
        <v>333</v>
      </c>
      <c r="D38" s="2" t="s">
        <v>115</v>
      </c>
      <c r="E38" s="1" t="s">
        <v>116</v>
      </c>
      <c r="F38" s="1">
        <v>77762</v>
      </c>
      <c r="G38" s="1"/>
      <c r="H38" s="1"/>
      <c r="I38" s="1"/>
      <c r="J38" s="1">
        <v>65900</v>
      </c>
      <c r="K38" s="1"/>
      <c r="L38" s="5">
        <f t="shared" si="0"/>
        <v>11862</v>
      </c>
      <c r="M38" s="5">
        <f t="shared" si="1"/>
        <v>5931</v>
      </c>
      <c r="N38" s="5">
        <f t="shared" si="2"/>
        <v>5931</v>
      </c>
      <c r="O38" s="5">
        <f t="shared" si="3"/>
        <v>0</v>
      </c>
      <c r="P38" s="5">
        <f t="shared" si="4"/>
        <v>77762</v>
      </c>
      <c r="Q38" s="5">
        <f t="shared" si="5"/>
        <v>0</v>
      </c>
      <c r="R38" s="1"/>
    </row>
    <row r="39" spans="1:18">
      <c r="A39" s="1" t="s">
        <v>81</v>
      </c>
      <c r="B39" s="40">
        <v>46</v>
      </c>
      <c r="C39" s="2" t="s">
        <v>334</v>
      </c>
      <c r="D39" s="2" t="s">
        <v>335</v>
      </c>
      <c r="E39" s="1" t="s">
        <v>336</v>
      </c>
      <c r="F39" s="1">
        <v>36805</v>
      </c>
      <c r="G39" s="1"/>
      <c r="H39" s="1"/>
      <c r="I39" s="1"/>
      <c r="J39" s="1">
        <v>31190</v>
      </c>
      <c r="K39" s="1"/>
      <c r="L39" s="5">
        <f t="shared" si="0"/>
        <v>5614.2</v>
      </c>
      <c r="M39" s="5">
        <f t="shared" si="1"/>
        <v>2807.1</v>
      </c>
      <c r="N39" s="5">
        <f t="shared" si="2"/>
        <v>2807.1</v>
      </c>
      <c r="O39" s="5">
        <f t="shared" si="3"/>
        <v>0</v>
      </c>
      <c r="P39" s="5">
        <f t="shared" si="4"/>
        <v>36804.199999999997</v>
      </c>
      <c r="Q39" s="5">
        <f t="shared" si="5"/>
        <v>-0.80000000000291038</v>
      </c>
      <c r="R39" s="1"/>
    </row>
    <row r="40" spans="1:18">
      <c r="A40" s="1" t="s">
        <v>81</v>
      </c>
      <c r="B40" s="40">
        <v>44</v>
      </c>
      <c r="C40" s="2" t="s">
        <v>337</v>
      </c>
      <c r="D40" s="2" t="s">
        <v>335</v>
      </c>
      <c r="E40" s="1" t="s">
        <v>336</v>
      </c>
      <c r="F40" s="1">
        <v>399647</v>
      </c>
      <c r="G40" s="1"/>
      <c r="H40" s="1"/>
      <c r="I40" s="1"/>
      <c r="J40" s="1">
        <v>338684</v>
      </c>
      <c r="K40" s="1"/>
      <c r="L40" s="5">
        <f t="shared" si="0"/>
        <v>60963.12</v>
      </c>
      <c r="M40" s="5">
        <f t="shared" si="1"/>
        <v>30481.56</v>
      </c>
      <c r="N40" s="5">
        <f t="shared" si="2"/>
        <v>30481.56</v>
      </c>
      <c r="O40" s="5">
        <f t="shared" si="3"/>
        <v>0</v>
      </c>
      <c r="P40" s="5">
        <f t="shared" si="4"/>
        <v>399647.12</v>
      </c>
      <c r="Q40" s="5">
        <f t="shared" si="5"/>
        <v>0.11999999999534339</v>
      </c>
      <c r="R40" s="1"/>
    </row>
    <row r="41" spans="1:18">
      <c r="A41" s="1" t="s">
        <v>81</v>
      </c>
      <c r="B41" s="40">
        <v>50</v>
      </c>
      <c r="C41" s="2" t="s">
        <v>338</v>
      </c>
      <c r="D41" s="2" t="s">
        <v>335</v>
      </c>
      <c r="E41" s="1" t="s">
        <v>336</v>
      </c>
      <c r="F41" s="1">
        <v>137388</v>
      </c>
      <c r="G41" s="1"/>
      <c r="H41" s="1"/>
      <c r="I41" s="1"/>
      <c r="J41" s="1">
        <v>116430</v>
      </c>
      <c r="K41" s="1"/>
      <c r="L41" s="5">
        <f t="shared" si="0"/>
        <v>20957.400000000001</v>
      </c>
      <c r="M41" s="5">
        <f t="shared" si="1"/>
        <v>10478.700000000001</v>
      </c>
      <c r="N41" s="5">
        <f t="shared" si="2"/>
        <v>10478.700000000001</v>
      </c>
      <c r="O41" s="5">
        <f t="shared" si="3"/>
        <v>0</v>
      </c>
      <c r="P41" s="5">
        <f t="shared" si="4"/>
        <v>137387.4</v>
      </c>
      <c r="Q41" s="5">
        <f t="shared" si="5"/>
        <v>-0.60000000000582077</v>
      </c>
      <c r="R41" s="1"/>
    </row>
    <row r="42" spans="1:18">
      <c r="A42" s="1" t="s">
        <v>81</v>
      </c>
      <c r="B42" s="40">
        <v>523</v>
      </c>
      <c r="C42" s="2" t="s">
        <v>339</v>
      </c>
      <c r="D42" s="2" t="s">
        <v>340</v>
      </c>
      <c r="E42" s="1" t="s">
        <v>341</v>
      </c>
      <c r="F42" s="1">
        <v>35164</v>
      </c>
      <c r="G42" s="1"/>
      <c r="H42" s="1"/>
      <c r="I42" s="1"/>
      <c r="J42" s="1">
        <v>29800</v>
      </c>
      <c r="K42" s="1"/>
      <c r="L42" s="5">
        <f t="shared" si="0"/>
        <v>5364</v>
      </c>
      <c r="M42" s="5">
        <f t="shared" si="1"/>
        <v>2682</v>
      </c>
      <c r="N42" s="5">
        <f t="shared" si="2"/>
        <v>2682</v>
      </c>
      <c r="O42" s="5">
        <f t="shared" si="3"/>
        <v>0</v>
      </c>
      <c r="P42" s="5">
        <f t="shared" si="4"/>
        <v>35164</v>
      </c>
      <c r="Q42" s="5">
        <f t="shared" si="5"/>
        <v>0</v>
      </c>
      <c r="R42" s="1"/>
    </row>
    <row r="43" spans="1:18">
      <c r="A43" s="1" t="s">
        <v>81</v>
      </c>
      <c r="B43" s="40">
        <v>53</v>
      </c>
      <c r="C43" s="2" t="s">
        <v>339</v>
      </c>
      <c r="D43" s="2" t="s">
        <v>335</v>
      </c>
      <c r="E43" s="1" t="s">
        <v>336</v>
      </c>
      <c r="F43" s="1">
        <v>15840</v>
      </c>
      <c r="G43" s="1"/>
      <c r="H43" s="1"/>
      <c r="I43" s="1"/>
      <c r="J43" s="1">
        <v>13423</v>
      </c>
      <c r="K43" s="1"/>
      <c r="L43" s="5">
        <f t="shared" si="0"/>
        <v>2416.14</v>
      </c>
      <c r="M43" s="5">
        <f t="shared" si="1"/>
        <v>1208.07</v>
      </c>
      <c r="N43" s="5">
        <f t="shared" si="2"/>
        <v>1208.07</v>
      </c>
      <c r="O43" s="5">
        <f t="shared" si="3"/>
        <v>0</v>
      </c>
      <c r="P43" s="5">
        <f t="shared" si="4"/>
        <v>15839.14</v>
      </c>
      <c r="Q43" s="5">
        <f t="shared" si="5"/>
        <v>-0.86000000000058208</v>
      </c>
      <c r="R43" s="1"/>
    </row>
    <row r="44" spans="1:18">
      <c r="A44" s="1" t="s">
        <v>81</v>
      </c>
      <c r="B44" s="40">
        <v>56</v>
      </c>
      <c r="C44" s="2" t="s">
        <v>342</v>
      </c>
      <c r="D44" s="2" t="s">
        <v>335</v>
      </c>
      <c r="E44" s="1" t="s">
        <v>336</v>
      </c>
      <c r="F44" s="1">
        <v>9747</v>
      </c>
      <c r="G44" s="1"/>
      <c r="H44" s="1"/>
      <c r="I44" s="1"/>
      <c r="J44" s="1">
        <v>8260</v>
      </c>
      <c r="K44" s="1"/>
      <c r="L44" s="5">
        <f t="shared" si="0"/>
        <v>1486.8</v>
      </c>
      <c r="M44" s="5">
        <f t="shared" si="1"/>
        <v>743.4</v>
      </c>
      <c r="N44" s="5">
        <f t="shared" si="2"/>
        <v>743.4</v>
      </c>
      <c r="O44" s="5">
        <f t="shared" si="3"/>
        <v>0</v>
      </c>
      <c r="P44" s="5">
        <f t="shared" si="4"/>
        <v>9746.7999999999993</v>
      </c>
      <c r="Q44" s="5">
        <f t="shared" si="5"/>
        <v>-0.2000000000007276</v>
      </c>
      <c r="R44" s="1"/>
    </row>
    <row r="45" spans="1:18">
      <c r="A45" s="1" t="s">
        <v>81</v>
      </c>
      <c r="B45" s="40">
        <v>60</v>
      </c>
      <c r="C45" s="2" t="s">
        <v>298</v>
      </c>
      <c r="D45" s="2" t="s">
        <v>335</v>
      </c>
      <c r="E45" s="1" t="s">
        <v>336</v>
      </c>
      <c r="F45" s="1">
        <v>5145</v>
      </c>
      <c r="G45" s="1"/>
      <c r="H45" s="1"/>
      <c r="I45" s="1"/>
      <c r="J45" s="1">
        <v>4360</v>
      </c>
      <c r="K45" s="1"/>
      <c r="L45" s="5">
        <f t="shared" si="0"/>
        <v>784.8</v>
      </c>
      <c r="M45" s="5">
        <f t="shared" si="1"/>
        <v>392.4</v>
      </c>
      <c r="N45" s="5">
        <f t="shared" si="2"/>
        <v>392.4</v>
      </c>
      <c r="O45" s="5">
        <f t="shared" si="3"/>
        <v>0</v>
      </c>
      <c r="P45" s="5">
        <f t="shared" si="4"/>
        <v>5144.7999999999993</v>
      </c>
      <c r="Q45" s="5">
        <f t="shared" si="5"/>
        <v>-0.2000000000007276</v>
      </c>
      <c r="R45" s="1"/>
    </row>
    <row r="46" spans="1:18">
      <c r="A46" s="1" t="s">
        <v>81</v>
      </c>
      <c r="B46" s="40" t="s">
        <v>343</v>
      </c>
      <c r="C46" s="2" t="s">
        <v>302</v>
      </c>
      <c r="D46" s="2" t="s">
        <v>115</v>
      </c>
      <c r="E46" s="1" t="s">
        <v>116</v>
      </c>
      <c r="F46" s="1">
        <v>92737</v>
      </c>
      <c r="G46" s="1"/>
      <c r="H46" s="1"/>
      <c r="I46" s="1"/>
      <c r="J46" s="1">
        <v>78591</v>
      </c>
      <c r="K46" s="1"/>
      <c r="L46" s="5">
        <f t="shared" si="0"/>
        <v>14146.38</v>
      </c>
      <c r="M46" s="5">
        <f t="shared" si="1"/>
        <v>7073.19</v>
      </c>
      <c r="N46" s="5">
        <f t="shared" si="2"/>
        <v>7073.19</v>
      </c>
      <c r="O46" s="5">
        <f t="shared" si="3"/>
        <v>0</v>
      </c>
      <c r="P46" s="5">
        <f t="shared" si="4"/>
        <v>92737.38</v>
      </c>
      <c r="Q46" s="5">
        <f t="shared" si="5"/>
        <v>0.38000000000465661</v>
      </c>
      <c r="R46" s="1"/>
    </row>
    <row r="47" spans="1:18">
      <c r="A47" s="1" t="s">
        <v>81</v>
      </c>
      <c r="B47" s="40" t="s">
        <v>344</v>
      </c>
      <c r="C47" s="2" t="s">
        <v>345</v>
      </c>
      <c r="D47" s="2" t="s">
        <v>115</v>
      </c>
      <c r="E47" s="1" t="s">
        <v>116</v>
      </c>
      <c r="F47" s="1">
        <v>89789</v>
      </c>
      <c r="G47" s="1"/>
      <c r="H47" s="1"/>
      <c r="I47" s="1"/>
      <c r="J47" s="1">
        <v>76092</v>
      </c>
      <c r="K47" s="1"/>
      <c r="L47" s="5">
        <f t="shared" si="0"/>
        <v>13696.56</v>
      </c>
      <c r="M47" s="5">
        <f t="shared" si="1"/>
        <v>6848.28</v>
      </c>
      <c r="N47" s="5">
        <f t="shared" si="2"/>
        <v>6848.28</v>
      </c>
      <c r="O47" s="5">
        <f t="shared" si="3"/>
        <v>0</v>
      </c>
      <c r="P47" s="5">
        <f t="shared" si="4"/>
        <v>89788.56</v>
      </c>
      <c r="Q47" s="5">
        <f t="shared" si="5"/>
        <v>-0.44000000000232831</v>
      </c>
      <c r="R47" s="1"/>
    </row>
    <row r="48" spans="1:18">
      <c r="A48" s="1" t="s">
        <v>81</v>
      </c>
      <c r="B48" s="40" t="s">
        <v>346</v>
      </c>
      <c r="C48" s="2" t="s">
        <v>298</v>
      </c>
      <c r="D48" s="2" t="s">
        <v>115</v>
      </c>
      <c r="E48" s="1" t="s">
        <v>116</v>
      </c>
      <c r="F48" s="1">
        <v>95344</v>
      </c>
      <c r="G48" s="1"/>
      <c r="H48" s="1"/>
      <c r="I48" s="1"/>
      <c r="J48" s="1">
        <v>80800</v>
      </c>
      <c r="K48" s="1"/>
      <c r="L48" s="5">
        <f t="shared" si="0"/>
        <v>14544</v>
      </c>
      <c r="M48" s="5">
        <f t="shared" si="1"/>
        <v>7272</v>
      </c>
      <c r="N48" s="5">
        <f t="shared" si="2"/>
        <v>7272</v>
      </c>
      <c r="O48" s="5">
        <f t="shared" si="3"/>
        <v>0</v>
      </c>
      <c r="P48" s="5">
        <f t="shared" si="4"/>
        <v>95344</v>
      </c>
      <c r="Q48" s="5">
        <f t="shared" si="5"/>
        <v>0</v>
      </c>
      <c r="R48" s="1"/>
    </row>
    <row r="49" spans="1:18">
      <c r="A49" s="1" t="s">
        <v>81</v>
      </c>
      <c r="B49" s="40" t="s">
        <v>347</v>
      </c>
      <c r="C49" s="2" t="s">
        <v>348</v>
      </c>
      <c r="D49" s="2" t="s">
        <v>115</v>
      </c>
      <c r="E49" s="1" t="s">
        <v>116</v>
      </c>
      <c r="F49" s="1">
        <v>595541</v>
      </c>
      <c r="G49" s="1"/>
      <c r="H49" s="1"/>
      <c r="I49" s="1"/>
      <c r="J49" s="1">
        <v>504696</v>
      </c>
      <c r="K49" s="1"/>
      <c r="L49" s="5">
        <f t="shared" si="0"/>
        <v>90845.28</v>
      </c>
      <c r="M49" s="5">
        <f t="shared" si="1"/>
        <v>45422.64</v>
      </c>
      <c r="N49" s="5">
        <f t="shared" si="2"/>
        <v>45422.64</v>
      </c>
      <c r="O49" s="5">
        <f t="shared" si="3"/>
        <v>0</v>
      </c>
      <c r="P49" s="5">
        <f t="shared" si="4"/>
        <v>595541.28</v>
      </c>
      <c r="Q49" s="5">
        <f t="shared" si="5"/>
        <v>0.28000000002793968</v>
      </c>
      <c r="R49" s="1"/>
    </row>
    <row r="50" spans="1:18">
      <c r="A50" s="1" t="s">
        <v>81</v>
      </c>
      <c r="B50" s="40" t="s">
        <v>349</v>
      </c>
      <c r="C50" s="2" t="s">
        <v>350</v>
      </c>
      <c r="D50" s="2" t="s">
        <v>255</v>
      </c>
      <c r="E50" s="1" t="s">
        <v>254</v>
      </c>
      <c r="F50" s="1">
        <v>8400</v>
      </c>
      <c r="G50" s="1"/>
      <c r="H50" s="1"/>
      <c r="I50" s="1"/>
      <c r="J50" s="1">
        <v>7119</v>
      </c>
      <c r="K50" s="1"/>
      <c r="L50" s="5">
        <f t="shared" si="0"/>
        <v>1281.42</v>
      </c>
      <c r="M50" s="5">
        <f t="shared" si="1"/>
        <v>640.71</v>
      </c>
      <c r="N50" s="5">
        <f t="shared" si="2"/>
        <v>640.71</v>
      </c>
      <c r="O50" s="5">
        <f t="shared" si="3"/>
        <v>0</v>
      </c>
      <c r="P50" s="5">
        <f t="shared" si="4"/>
        <v>8400.42</v>
      </c>
      <c r="Q50" s="5">
        <f t="shared" si="5"/>
        <v>0.42000000000007276</v>
      </c>
      <c r="R50" s="1"/>
    </row>
    <row r="51" spans="1:18">
      <c r="A51" s="1" t="s">
        <v>81</v>
      </c>
      <c r="B51" s="40">
        <v>715</v>
      </c>
      <c r="C51" s="2" t="s">
        <v>351</v>
      </c>
      <c r="D51" s="2" t="s">
        <v>239</v>
      </c>
      <c r="E51" s="1" t="s">
        <v>240</v>
      </c>
      <c r="F51" s="1">
        <v>34338</v>
      </c>
      <c r="G51" s="1"/>
      <c r="H51" s="1"/>
      <c r="I51" s="1"/>
      <c r="J51" s="1">
        <v>29100</v>
      </c>
      <c r="K51" s="1"/>
      <c r="L51" s="5">
        <f t="shared" si="0"/>
        <v>5238</v>
      </c>
      <c r="M51" s="5">
        <f t="shared" si="1"/>
        <v>2619</v>
      </c>
      <c r="N51" s="5">
        <f t="shared" si="2"/>
        <v>2619</v>
      </c>
      <c r="O51" s="5">
        <f t="shared" si="3"/>
        <v>0</v>
      </c>
      <c r="P51" s="5">
        <f t="shared" si="4"/>
        <v>34338</v>
      </c>
      <c r="Q51" s="5">
        <f t="shared" si="5"/>
        <v>0</v>
      </c>
      <c r="R51" s="1"/>
    </row>
    <row r="52" spans="1:18">
      <c r="A52" s="1" t="s">
        <v>81</v>
      </c>
      <c r="B52" s="40">
        <v>108290</v>
      </c>
      <c r="C52" s="2" t="s">
        <v>338</v>
      </c>
      <c r="D52" s="2" t="s">
        <v>104</v>
      </c>
      <c r="E52" s="1" t="s">
        <v>105</v>
      </c>
      <c r="F52" s="1">
        <v>109190</v>
      </c>
      <c r="G52" s="1"/>
      <c r="H52" s="1"/>
      <c r="I52" s="1"/>
      <c r="J52" s="1">
        <v>92534.399999999994</v>
      </c>
      <c r="K52" s="1"/>
      <c r="L52" s="5">
        <f t="shared" si="0"/>
        <v>16656.191999999999</v>
      </c>
      <c r="M52" s="5">
        <f t="shared" si="1"/>
        <v>8328.0959999999995</v>
      </c>
      <c r="N52" s="5">
        <f t="shared" si="2"/>
        <v>8328.0959999999995</v>
      </c>
      <c r="O52" s="5">
        <f t="shared" si="3"/>
        <v>0</v>
      </c>
      <c r="P52" s="5">
        <f t="shared" si="4"/>
        <v>109190.592</v>
      </c>
      <c r="Q52" s="5">
        <f t="shared" si="5"/>
        <v>0.59200000000419095</v>
      </c>
      <c r="R52" s="1"/>
    </row>
    <row r="53" spans="1:18">
      <c r="A53" s="1" t="s">
        <v>81</v>
      </c>
      <c r="B53" s="40" t="s">
        <v>352</v>
      </c>
      <c r="C53" s="2" t="s">
        <v>348</v>
      </c>
      <c r="D53" s="2" t="s">
        <v>255</v>
      </c>
      <c r="E53" s="1" t="s">
        <v>254</v>
      </c>
      <c r="F53" s="1">
        <v>6050</v>
      </c>
      <c r="G53" s="1"/>
      <c r="H53" s="1"/>
      <c r="I53" s="1"/>
      <c r="J53" s="1">
        <v>5127</v>
      </c>
      <c r="K53" s="1"/>
      <c r="L53" s="5">
        <f t="shared" si="0"/>
        <v>922.86</v>
      </c>
      <c r="M53" s="5">
        <f t="shared" si="1"/>
        <v>461.43</v>
      </c>
      <c r="N53" s="5">
        <f t="shared" si="2"/>
        <v>461.43</v>
      </c>
      <c r="O53" s="5">
        <f t="shared" si="3"/>
        <v>0</v>
      </c>
      <c r="P53" s="5">
        <f t="shared" si="4"/>
        <v>6049.8600000000006</v>
      </c>
      <c r="Q53" s="5">
        <f t="shared" si="5"/>
        <v>-0.13999999999941792</v>
      </c>
      <c r="R53" s="1"/>
    </row>
    <row r="54" spans="1:18">
      <c r="A54" s="1" t="s">
        <v>81</v>
      </c>
      <c r="B54" s="40">
        <v>1542</v>
      </c>
      <c r="C54" s="2" t="s">
        <v>353</v>
      </c>
      <c r="D54" s="2" t="s">
        <v>354</v>
      </c>
      <c r="E54" s="1" t="s">
        <v>355</v>
      </c>
      <c r="F54" s="1">
        <v>15003</v>
      </c>
      <c r="G54" s="1"/>
      <c r="H54" s="1"/>
      <c r="I54" s="1"/>
      <c r="J54" s="1">
        <v>12715</v>
      </c>
      <c r="K54" s="1"/>
      <c r="L54" s="5">
        <f t="shared" si="0"/>
        <v>2288.6999999999998</v>
      </c>
      <c r="M54" s="5">
        <f t="shared" si="1"/>
        <v>1144.3499999999999</v>
      </c>
      <c r="N54" s="5">
        <f t="shared" si="2"/>
        <v>1144.3499999999999</v>
      </c>
      <c r="O54" s="5">
        <f t="shared" si="3"/>
        <v>0</v>
      </c>
      <c r="P54" s="5">
        <f t="shared" si="4"/>
        <v>15003.7</v>
      </c>
      <c r="Q54" s="5">
        <f t="shared" si="5"/>
        <v>0.7000000000007276</v>
      </c>
      <c r="R54" s="1"/>
    </row>
    <row r="55" spans="1:18">
      <c r="A55" s="1" t="s">
        <v>81</v>
      </c>
      <c r="B55" s="40">
        <v>1556</v>
      </c>
      <c r="C55" s="2" t="s">
        <v>302</v>
      </c>
      <c r="D55" s="2" t="s">
        <v>354</v>
      </c>
      <c r="E55" s="1" t="s">
        <v>355</v>
      </c>
      <c r="F55" s="1">
        <v>7817</v>
      </c>
      <c r="G55" s="1"/>
      <c r="H55" s="1"/>
      <c r="I55" s="1"/>
      <c r="J55" s="1">
        <v>6625</v>
      </c>
      <c r="K55" s="1"/>
      <c r="L55" s="1">
        <f t="shared" si="0"/>
        <v>1192.5</v>
      </c>
      <c r="M55" s="1">
        <f t="shared" si="1"/>
        <v>596.25</v>
      </c>
      <c r="N55" s="1">
        <f t="shared" si="2"/>
        <v>596.25</v>
      </c>
      <c r="O55" s="1">
        <f t="shared" si="3"/>
        <v>0</v>
      </c>
      <c r="P55" s="1">
        <f t="shared" si="4"/>
        <v>7817.5</v>
      </c>
      <c r="Q55" s="5">
        <f t="shared" si="5"/>
        <v>0.5</v>
      </c>
      <c r="R55" s="1"/>
    </row>
    <row r="56" spans="1:18">
      <c r="A56" s="1" t="s">
        <v>81</v>
      </c>
      <c r="B56" s="40" t="s">
        <v>360</v>
      </c>
      <c r="C56" s="37" t="s">
        <v>361</v>
      </c>
      <c r="D56" s="37" t="s">
        <v>362</v>
      </c>
      <c r="E56" s="37" t="s">
        <v>363</v>
      </c>
      <c r="F56" s="1">
        <v>27990</v>
      </c>
      <c r="G56" s="1"/>
      <c r="H56" s="1"/>
      <c r="I56" s="1"/>
      <c r="J56" s="1"/>
      <c r="K56" s="1">
        <v>21867.18</v>
      </c>
      <c r="L56" s="1">
        <f t="shared" si="0"/>
        <v>6122.8104000000003</v>
      </c>
      <c r="M56" s="1">
        <f t="shared" si="1"/>
        <v>3061.4052000000001</v>
      </c>
      <c r="N56" s="1">
        <f t="shared" si="2"/>
        <v>3061.4052000000001</v>
      </c>
      <c r="O56" s="1">
        <f t="shared" si="3"/>
        <v>0</v>
      </c>
      <c r="P56" s="1">
        <f t="shared" si="4"/>
        <v>27989.990400000002</v>
      </c>
      <c r="Q56" s="5">
        <f t="shared" si="5"/>
        <v>-9.5999999975902028E-3</v>
      </c>
      <c r="R56" s="1"/>
    </row>
    <row r="57" spans="1:18">
      <c r="A57" s="1" t="s">
        <v>85</v>
      </c>
      <c r="B57" s="38" t="s">
        <v>357</v>
      </c>
      <c r="C57" s="37" t="s">
        <v>358</v>
      </c>
      <c r="D57" s="37" t="s">
        <v>356</v>
      </c>
      <c r="E57" s="37" t="s">
        <v>359</v>
      </c>
      <c r="F57" s="1">
        <v>19050</v>
      </c>
      <c r="G57" s="1"/>
      <c r="H57" s="1"/>
      <c r="I57" s="1"/>
      <c r="J57" s="1">
        <f>16016.94+127.12</f>
        <v>16144.060000000001</v>
      </c>
      <c r="K57" s="1"/>
      <c r="L57" s="1">
        <f t="shared" si="0"/>
        <v>2905.9308000000001</v>
      </c>
      <c r="M57" s="1">
        <f t="shared" si="1"/>
        <v>1452.9654</v>
      </c>
      <c r="N57" s="1">
        <f t="shared" si="2"/>
        <v>1452.9654</v>
      </c>
      <c r="O57" s="1">
        <f t="shared" si="3"/>
        <v>0</v>
      </c>
      <c r="P57" s="1">
        <f t="shared" si="4"/>
        <v>19049.990800000003</v>
      </c>
      <c r="Q57" s="5">
        <f t="shared" si="5"/>
        <v>-9.1999999967811164E-3</v>
      </c>
      <c r="R57" s="1"/>
    </row>
    <row r="58" spans="1:18">
      <c r="A58" s="1" t="s">
        <v>85</v>
      </c>
      <c r="B58" s="2" t="s">
        <v>364</v>
      </c>
      <c r="C58" s="2" t="s">
        <v>365</v>
      </c>
      <c r="D58" s="2" t="s">
        <v>115</v>
      </c>
      <c r="E58" s="1" t="s">
        <v>116</v>
      </c>
      <c r="F58" s="1">
        <v>95816</v>
      </c>
      <c r="G58" s="1"/>
      <c r="H58" s="1"/>
      <c r="I58" s="1"/>
      <c r="J58" s="1">
        <v>81200</v>
      </c>
      <c r="K58" s="1"/>
      <c r="L58" s="1">
        <f t="shared" si="0"/>
        <v>14616</v>
      </c>
      <c r="M58" s="1">
        <f t="shared" si="1"/>
        <v>7308</v>
      </c>
      <c r="N58" s="1">
        <f t="shared" si="2"/>
        <v>7308</v>
      </c>
      <c r="O58" s="1">
        <f t="shared" si="3"/>
        <v>0</v>
      </c>
      <c r="P58" s="1">
        <f t="shared" si="4"/>
        <v>95816</v>
      </c>
      <c r="Q58" s="5">
        <f t="shared" si="5"/>
        <v>0</v>
      </c>
      <c r="R58" s="1"/>
    </row>
    <row r="59" spans="1:18">
      <c r="A59" s="1" t="s">
        <v>85</v>
      </c>
      <c r="B59" s="2" t="s">
        <v>366</v>
      </c>
      <c r="C59" s="2" t="s">
        <v>365</v>
      </c>
      <c r="D59" s="2" t="s">
        <v>115</v>
      </c>
      <c r="E59" s="1" t="s">
        <v>116</v>
      </c>
      <c r="F59" s="1">
        <v>64251</v>
      </c>
      <c r="G59" s="1"/>
      <c r="H59" s="1"/>
      <c r="I59" s="1"/>
      <c r="J59" s="1">
        <v>54450</v>
      </c>
      <c r="K59" s="1"/>
      <c r="L59" s="1">
        <f t="shared" si="0"/>
        <v>9801</v>
      </c>
      <c r="M59" s="1">
        <f t="shared" si="1"/>
        <v>4900.5</v>
      </c>
      <c r="N59" s="1">
        <f t="shared" si="2"/>
        <v>4900.5</v>
      </c>
      <c r="O59" s="1">
        <f t="shared" si="3"/>
        <v>0</v>
      </c>
      <c r="P59" s="1">
        <f t="shared" si="4"/>
        <v>64251</v>
      </c>
      <c r="Q59" s="5">
        <f t="shared" si="5"/>
        <v>0</v>
      </c>
      <c r="R59" s="1"/>
    </row>
    <row r="60" spans="1:18">
      <c r="A60" s="1" t="s">
        <v>85</v>
      </c>
      <c r="B60" s="2" t="s">
        <v>367</v>
      </c>
      <c r="C60" s="2" t="s">
        <v>368</v>
      </c>
      <c r="D60" s="2" t="s">
        <v>115</v>
      </c>
      <c r="E60" s="1" t="s">
        <v>116</v>
      </c>
      <c r="F60" s="1">
        <v>94754</v>
      </c>
      <c r="G60" s="1"/>
      <c r="H60" s="1"/>
      <c r="I60" s="1"/>
      <c r="J60" s="1">
        <v>80300</v>
      </c>
      <c r="K60" s="1"/>
      <c r="L60" s="1">
        <f t="shared" si="0"/>
        <v>14454</v>
      </c>
      <c r="M60" s="1">
        <f t="shared" si="1"/>
        <v>7227</v>
      </c>
      <c r="N60" s="1">
        <f t="shared" si="2"/>
        <v>7227</v>
      </c>
      <c r="O60" s="1">
        <f t="shared" si="3"/>
        <v>0</v>
      </c>
      <c r="P60" s="1">
        <f t="shared" si="4"/>
        <v>94754</v>
      </c>
      <c r="Q60" s="5">
        <f t="shared" si="5"/>
        <v>0</v>
      </c>
      <c r="R60" s="1"/>
    </row>
    <row r="61" spans="1:18">
      <c r="A61" s="1" t="s">
        <v>85</v>
      </c>
      <c r="B61" s="2" t="s">
        <v>369</v>
      </c>
      <c r="C61" s="2" t="s">
        <v>314</v>
      </c>
      <c r="D61" s="2" t="s">
        <v>115</v>
      </c>
      <c r="E61" s="1" t="s">
        <v>116</v>
      </c>
      <c r="F61" s="1">
        <v>97562</v>
      </c>
      <c r="G61" s="1"/>
      <c r="H61" s="1"/>
      <c r="I61" s="1"/>
      <c r="J61" s="1">
        <v>82680</v>
      </c>
      <c r="K61" s="1"/>
      <c r="L61" s="1">
        <f t="shared" si="0"/>
        <v>14882.4</v>
      </c>
      <c r="M61" s="1">
        <f t="shared" si="1"/>
        <v>7441.2</v>
      </c>
      <c r="N61" s="1">
        <f t="shared" si="2"/>
        <v>7441.2</v>
      </c>
      <c r="O61" s="1">
        <f t="shared" si="3"/>
        <v>0</v>
      </c>
      <c r="P61" s="1">
        <f t="shared" si="4"/>
        <v>97562.4</v>
      </c>
      <c r="Q61" s="5">
        <f t="shared" si="5"/>
        <v>0.39999999999417923</v>
      </c>
      <c r="R61" s="1"/>
    </row>
    <row r="62" spans="1:18">
      <c r="A62" s="1" t="s">
        <v>85</v>
      </c>
      <c r="B62" s="2" t="s">
        <v>370</v>
      </c>
      <c r="C62" s="2" t="s">
        <v>371</v>
      </c>
      <c r="D62" s="2" t="s">
        <v>115</v>
      </c>
      <c r="E62" s="1" t="s">
        <v>116</v>
      </c>
      <c r="F62" s="1">
        <v>98388</v>
      </c>
      <c r="G62" s="1"/>
      <c r="H62" s="1"/>
      <c r="I62" s="1"/>
      <c r="J62" s="1">
        <v>83380</v>
      </c>
      <c r="K62" s="1"/>
      <c r="L62" s="1">
        <f t="shared" si="0"/>
        <v>15008.4</v>
      </c>
      <c r="M62" s="1">
        <f t="shared" si="1"/>
        <v>7504.2</v>
      </c>
      <c r="N62" s="1">
        <f t="shared" si="2"/>
        <v>7504.2</v>
      </c>
      <c r="O62" s="1">
        <f t="shared" si="3"/>
        <v>0</v>
      </c>
      <c r="P62" s="1">
        <f t="shared" si="4"/>
        <v>98388.4</v>
      </c>
      <c r="Q62" s="5">
        <f t="shared" si="5"/>
        <v>0.39999999999417923</v>
      </c>
      <c r="R62" s="1"/>
    </row>
    <row r="63" spans="1:18">
      <c r="A63" s="1" t="s">
        <v>85</v>
      </c>
      <c r="B63" s="2" t="s">
        <v>372</v>
      </c>
      <c r="C63" s="2" t="s">
        <v>373</v>
      </c>
      <c r="D63" s="2" t="s">
        <v>115</v>
      </c>
      <c r="E63" s="1" t="s">
        <v>116</v>
      </c>
      <c r="F63" s="1">
        <v>94754</v>
      </c>
      <c r="G63" s="1"/>
      <c r="H63" s="1"/>
      <c r="I63" s="1"/>
      <c r="J63" s="1">
        <v>80300</v>
      </c>
      <c r="K63" s="1"/>
      <c r="L63" s="1">
        <f t="shared" si="0"/>
        <v>14454</v>
      </c>
      <c r="M63" s="1">
        <f t="shared" si="1"/>
        <v>7227</v>
      </c>
      <c r="N63" s="1">
        <f t="shared" si="2"/>
        <v>7227</v>
      </c>
      <c r="O63" s="1">
        <f t="shared" si="3"/>
        <v>0</v>
      </c>
      <c r="P63" s="1">
        <f t="shared" si="4"/>
        <v>94754</v>
      </c>
      <c r="Q63" s="5">
        <f t="shared" si="5"/>
        <v>0</v>
      </c>
      <c r="R63" s="1"/>
    </row>
    <row r="64" spans="1:18">
      <c r="A64" s="1" t="s">
        <v>85</v>
      </c>
      <c r="B64" s="41" t="s">
        <v>376</v>
      </c>
      <c r="C64" s="2" t="s">
        <v>316</v>
      </c>
      <c r="D64" s="39" t="s">
        <v>374</v>
      </c>
      <c r="E64" s="39" t="s">
        <v>375</v>
      </c>
      <c r="F64" s="1">
        <v>17899.900000000001</v>
      </c>
      <c r="G64" s="1"/>
      <c r="H64" s="1"/>
      <c r="I64" s="1"/>
      <c r="J64" s="1">
        <v>15169.49</v>
      </c>
      <c r="K64" s="1"/>
      <c r="L64" s="1">
        <f t="shared" si="0"/>
        <v>2730.5082000000002</v>
      </c>
      <c r="M64" s="1">
        <f t="shared" si="1"/>
        <v>1365.2541000000001</v>
      </c>
      <c r="N64" s="1">
        <f t="shared" si="2"/>
        <v>1365.2541000000001</v>
      </c>
      <c r="O64" s="1">
        <f t="shared" si="3"/>
        <v>0</v>
      </c>
      <c r="P64" s="1">
        <f t="shared" si="4"/>
        <v>17899.998200000002</v>
      </c>
      <c r="Q64" s="5">
        <f t="shared" si="5"/>
        <v>9.8200000000360887E-2</v>
      </c>
      <c r="R64" s="1"/>
    </row>
    <row r="65" spans="1:19">
      <c r="A65" s="1" t="s">
        <v>85</v>
      </c>
      <c r="B65" s="41" t="s">
        <v>379</v>
      </c>
      <c r="C65" s="2"/>
      <c r="D65" s="39" t="s">
        <v>377</v>
      </c>
      <c r="E65" s="39" t="s">
        <v>378</v>
      </c>
      <c r="F65" s="1">
        <v>1288</v>
      </c>
      <c r="G65" s="1"/>
      <c r="H65" s="1"/>
      <c r="I65" s="1">
        <v>1150</v>
      </c>
      <c r="J65" s="1"/>
      <c r="K65" s="1"/>
      <c r="L65" s="1">
        <f t="shared" si="0"/>
        <v>138</v>
      </c>
      <c r="M65" s="1">
        <f t="shared" si="1"/>
        <v>69</v>
      </c>
      <c r="N65" s="1">
        <f t="shared" si="2"/>
        <v>69</v>
      </c>
      <c r="O65" s="1">
        <f t="shared" si="3"/>
        <v>0</v>
      </c>
      <c r="P65" s="1">
        <f t="shared" si="4"/>
        <v>1288</v>
      </c>
      <c r="Q65" s="5">
        <f t="shared" si="5"/>
        <v>0</v>
      </c>
      <c r="R65" s="1"/>
    </row>
    <row r="66" spans="1:19">
      <c r="A66" s="1" t="s">
        <v>85</v>
      </c>
      <c r="B66" s="41" t="s">
        <v>380</v>
      </c>
      <c r="C66" s="2" t="s">
        <v>381</v>
      </c>
      <c r="D66" s="39" t="s">
        <v>101</v>
      </c>
      <c r="E66" s="39" t="s">
        <v>102</v>
      </c>
      <c r="F66" s="1">
        <v>2520</v>
      </c>
      <c r="G66" s="1"/>
      <c r="H66" s="1"/>
      <c r="I66" s="1">
        <v>2250</v>
      </c>
      <c r="J66" s="1"/>
      <c r="K66" s="1"/>
      <c r="L66" s="1">
        <f t="shared" si="0"/>
        <v>270</v>
      </c>
      <c r="M66" s="1">
        <f t="shared" si="1"/>
        <v>135</v>
      </c>
      <c r="N66" s="1">
        <f t="shared" si="2"/>
        <v>135</v>
      </c>
      <c r="O66" s="1">
        <f t="shared" si="3"/>
        <v>0</v>
      </c>
      <c r="P66" s="1">
        <f t="shared" si="4"/>
        <v>2520</v>
      </c>
      <c r="Q66" s="5">
        <f t="shared" si="5"/>
        <v>0</v>
      </c>
      <c r="R66" s="1"/>
    </row>
    <row r="67" spans="1:19">
      <c r="A67" s="1" t="s">
        <v>85</v>
      </c>
      <c r="B67" s="41" t="s">
        <v>384</v>
      </c>
      <c r="C67" s="2" t="s">
        <v>385</v>
      </c>
      <c r="D67" s="39" t="s">
        <v>382</v>
      </c>
      <c r="E67" s="39" t="s">
        <v>383</v>
      </c>
      <c r="F67" s="1">
        <v>350</v>
      </c>
      <c r="G67" s="1"/>
      <c r="H67" s="1"/>
      <c r="I67" s="1">
        <v>296.61</v>
      </c>
      <c r="J67" s="1"/>
      <c r="K67" s="1"/>
      <c r="L67" s="1">
        <f t="shared" ref="L67:L130" si="6">+(H67*$H$1/100)+(I67*$I$1/100)+(J67*$J$1/100)+(K67*$K$1/100)</f>
        <v>35.593200000000003</v>
      </c>
      <c r="M67" s="1">
        <f t="shared" ref="M67:M130" si="7">+IF(VALUE(LEFT(D67,2))=33,L67/2,0)</f>
        <v>0</v>
      </c>
      <c r="N67" s="1">
        <f t="shared" ref="N67:N130" si="8">+M67</f>
        <v>0</v>
      </c>
      <c r="O67" s="1">
        <f t="shared" ref="O67:O130" si="9">+IF(VALUE(LEFT(D67,2))=33,0,L67)</f>
        <v>35.593200000000003</v>
      </c>
      <c r="P67" s="1">
        <f t="shared" ref="P67:P130" si="10">SUM(G67:K67)+M67+N67+O67</f>
        <v>332.20320000000004</v>
      </c>
      <c r="Q67" s="5">
        <f t="shared" ref="Q67:Q130" si="11">P67-F67</f>
        <v>-17.796799999999962</v>
      </c>
      <c r="R67" s="1"/>
    </row>
    <row r="68" spans="1:19">
      <c r="A68" s="1" t="s">
        <v>85</v>
      </c>
      <c r="B68" s="41" t="s">
        <v>386</v>
      </c>
      <c r="C68" s="2" t="s">
        <v>387</v>
      </c>
      <c r="D68" s="39" t="s">
        <v>388</v>
      </c>
      <c r="E68" s="43" t="s">
        <v>389</v>
      </c>
      <c r="F68" s="1">
        <v>12565</v>
      </c>
      <c r="G68" s="1"/>
      <c r="H68" s="1"/>
      <c r="I68" s="1"/>
      <c r="J68" s="1">
        <v>10648</v>
      </c>
      <c r="K68" s="1"/>
      <c r="L68" s="1">
        <f t="shared" si="6"/>
        <v>1916.64</v>
      </c>
      <c r="M68" s="1">
        <f t="shared" si="7"/>
        <v>958.32</v>
      </c>
      <c r="N68" s="1">
        <f t="shared" si="8"/>
        <v>958.32</v>
      </c>
      <c r="O68" s="1">
        <f t="shared" si="9"/>
        <v>0</v>
      </c>
      <c r="P68" s="1">
        <f t="shared" si="10"/>
        <v>12564.64</v>
      </c>
      <c r="Q68" s="5">
        <f t="shared" si="11"/>
        <v>-0.36000000000058208</v>
      </c>
      <c r="R68" s="1"/>
    </row>
    <row r="69" spans="1:19" s="1" customFormat="1">
      <c r="A69" s="1" t="s">
        <v>85</v>
      </c>
      <c r="B69" s="41" t="s">
        <v>390</v>
      </c>
      <c r="C69" s="2" t="s">
        <v>385</v>
      </c>
      <c r="D69" s="39" t="s">
        <v>391</v>
      </c>
      <c r="E69" s="43" t="s">
        <v>392</v>
      </c>
      <c r="F69" s="1">
        <v>4578</v>
      </c>
      <c r="H69" s="1">
        <v>4360</v>
      </c>
      <c r="L69" s="1">
        <f t="shared" si="6"/>
        <v>218</v>
      </c>
      <c r="M69" s="1">
        <f t="shared" si="7"/>
        <v>0</v>
      </c>
      <c r="N69" s="1">
        <f t="shared" si="8"/>
        <v>0</v>
      </c>
      <c r="O69" s="1">
        <f t="shared" si="9"/>
        <v>218</v>
      </c>
      <c r="P69" s="1">
        <f t="shared" si="10"/>
        <v>4578</v>
      </c>
      <c r="Q69" s="5">
        <f t="shared" si="11"/>
        <v>0</v>
      </c>
      <c r="S69" s="42"/>
    </row>
    <row r="70" spans="1:19">
      <c r="A70" s="1" t="s">
        <v>85</v>
      </c>
      <c r="B70" s="41" t="s">
        <v>393</v>
      </c>
      <c r="C70" s="2" t="s">
        <v>394</v>
      </c>
      <c r="D70" s="39" t="s">
        <v>395</v>
      </c>
      <c r="E70" s="43" t="s">
        <v>396</v>
      </c>
      <c r="F70" s="1">
        <v>25960</v>
      </c>
      <c r="G70" s="1"/>
      <c r="H70" s="1"/>
      <c r="I70" s="1"/>
      <c r="J70" s="1">
        <v>22000</v>
      </c>
      <c r="K70" s="1"/>
      <c r="L70" s="1">
        <f t="shared" si="6"/>
        <v>3960</v>
      </c>
      <c r="M70" s="1">
        <f t="shared" si="7"/>
        <v>1980</v>
      </c>
      <c r="N70" s="1">
        <f t="shared" si="8"/>
        <v>1980</v>
      </c>
      <c r="O70" s="1">
        <f t="shared" si="9"/>
        <v>0</v>
      </c>
      <c r="P70" s="1">
        <f t="shared" si="10"/>
        <v>25960</v>
      </c>
      <c r="Q70" s="5">
        <f t="shared" si="11"/>
        <v>0</v>
      </c>
      <c r="R70" s="1"/>
    </row>
    <row r="71" spans="1:19">
      <c r="A71" s="1" t="s">
        <v>90</v>
      </c>
      <c r="B71" s="41">
        <v>14</v>
      </c>
      <c r="C71" s="44">
        <v>44179</v>
      </c>
      <c r="D71" s="39" t="s">
        <v>400</v>
      </c>
      <c r="E71" s="43" t="s">
        <v>401</v>
      </c>
      <c r="F71" s="1">
        <v>6271</v>
      </c>
      <c r="G71" s="1"/>
      <c r="H71" s="1"/>
      <c r="I71" s="1"/>
      <c r="J71" s="1">
        <v>5314.54</v>
      </c>
      <c r="K71" s="1"/>
      <c r="L71" s="1">
        <f t="shared" si="6"/>
        <v>956.61720000000003</v>
      </c>
      <c r="M71" s="1">
        <f t="shared" si="7"/>
        <v>478.30860000000001</v>
      </c>
      <c r="N71" s="1">
        <f t="shared" si="8"/>
        <v>478.30860000000001</v>
      </c>
      <c r="O71" s="1">
        <f t="shared" si="9"/>
        <v>0</v>
      </c>
      <c r="P71" s="1">
        <f t="shared" si="10"/>
        <v>6271.1572000000006</v>
      </c>
      <c r="Q71" s="5">
        <f t="shared" si="11"/>
        <v>0.15720000000055734</v>
      </c>
      <c r="R71" s="1"/>
    </row>
    <row r="72" spans="1:19">
      <c r="A72" s="1" t="s">
        <v>90</v>
      </c>
      <c r="B72" s="41" t="s">
        <v>402</v>
      </c>
      <c r="C72" s="44">
        <v>44180</v>
      </c>
      <c r="D72" s="39" t="s">
        <v>109</v>
      </c>
      <c r="E72" s="43" t="s">
        <v>110</v>
      </c>
      <c r="F72" s="1">
        <v>26445</v>
      </c>
      <c r="G72" s="1"/>
      <c r="H72" s="1"/>
      <c r="I72" s="1"/>
      <c r="J72" s="1">
        <v>22411</v>
      </c>
      <c r="K72" s="1"/>
      <c r="L72" s="1">
        <f t="shared" si="6"/>
        <v>4033.98</v>
      </c>
      <c r="M72" s="1">
        <f t="shared" si="7"/>
        <v>2016.99</v>
      </c>
      <c r="N72" s="1">
        <f t="shared" si="8"/>
        <v>2016.99</v>
      </c>
      <c r="O72" s="1">
        <f t="shared" si="9"/>
        <v>0</v>
      </c>
      <c r="P72" s="1">
        <f t="shared" si="10"/>
        <v>26444.980000000003</v>
      </c>
      <c r="Q72" s="5">
        <f t="shared" si="11"/>
        <v>-1.9999999996798579E-2</v>
      </c>
      <c r="R72" s="1"/>
    </row>
    <row r="73" spans="1:19">
      <c r="A73" s="1" t="s">
        <v>90</v>
      </c>
      <c r="B73" s="2" t="s">
        <v>403</v>
      </c>
      <c r="C73" s="44">
        <v>44182</v>
      </c>
      <c r="D73" s="2" t="s">
        <v>388</v>
      </c>
      <c r="E73" s="1" t="s">
        <v>389</v>
      </c>
      <c r="F73" s="1">
        <v>18002</v>
      </c>
      <c r="G73" s="1"/>
      <c r="H73" s="1"/>
      <c r="I73" s="1"/>
      <c r="J73" s="1">
        <v>15256</v>
      </c>
      <c r="K73" s="1"/>
      <c r="L73" s="1">
        <f t="shared" si="6"/>
        <v>2746.08</v>
      </c>
      <c r="M73" s="1">
        <f t="shared" si="7"/>
        <v>1373.04</v>
      </c>
      <c r="N73" s="1">
        <f t="shared" si="8"/>
        <v>1373.04</v>
      </c>
      <c r="O73" s="1">
        <f t="shared" si="9"/>
        <v>0</v>
      </c>
      <c r="P73" s="1">
        <f t="shared" si="10"/>
        <v>18002.080000000002</v>
      </c>
      <c r="Q73" s="5">
        <f t="shared" si="11"/>
        <v>8.000000000174623E-2</v>
      </c>
      <c r="R73" s="1"/>
    </row>
    <row r="74" spans="1:19">
      <c r="A74" s="1" t="s">
        <v>90</v>
      </c>
      <c r="B74" s="2" t="s">
        <v>404</v>
      </c>
      <c r="C74" s="44">
        <v>44183</v>
      </c>
      <c r="D74" s="2" t="s">
        <v>405</v>
      </c>
      <c r="E74" s="1" t="s">
        <v>406</v>
      </c>
      <c r="F74" s="1">
        <v>18212</v>
      </c>
      <c r="G74" s="1"/>
      <c r="H74" s="1"/>
      <c r="I74" s="1"/>
      <c r="J74" s="1">
        <v>15434</v>
      </c>
      <c r="K74" s="1"/>
      <c r="L74" s="1">
        <f t="shared" si="6"/>
        <v>2778.12</v>
      </c>
      <c r="M74" s="1">
        <f t="shared" si="7"/>
        <v>1389.06</v>
      </c>
      <c r="N74" s="1">
        <f t="shared" si="8"/>
        <v>1389.06</v>
      </c>
      <c r="O74" s="1">
        <f t="shared" si="9"/>
        <v>0</v>
      </c>
      <c r="P74" s="1">
        <f t="shared" si="10"/>
        <v>18212.120000000003</v>
      </c>
      <c r="Q74" s="5">
        <f t="shared" si="11"/>
        <v>0.12000000000261934</v>
      </c>
      <c r="R74" s="1"/>
    </row>
    <row r="75" spans="1:19">
      <c r="A75" s="1" t="s">
        <v>90</v>
      </c>
      <c r="B75" s="2">
        <v>16653</v>
      </c>
      <c r="C75" s="44">
        <v>44184</v>
      </c>
      <c r="D75" s="2" t="s">
        <v>104</v>
      </c>
      <c r="E75" s="1" t="s">
        <v>105</v>
      </c>
      <c r="F75" s="1">
        <v>24760</v>
      </c>
      <c r="G75" s="1"/>
      <c r="H75" s="1"/>
      <c r="I75" s="1"/>
      <c r="J75" s="1">
        <v>20983.25</v>
      </c>
      <c r="K75" s="1"/>
      <c r="L75" s="1">
        <f t="shared" si="6"/>
        <v>3776.9850000000001</v>
      </c>
      <c r="M75" s="1">
        <f t="shared" si="7"/>
        <v>1888.4925000000001</v>
      </c>
      <c r="N75" s="1">
        <f t="shared" si="8"/>
        <v>1888.4925000000001</v>
      </c>
      <c r="O75" s="1">
        <f t="shared" si="9"/>
        <v>0</v>
      </c>
      <c r="P75" s="1">
        <f t="shared" si="10"/>
        <v>24760.235000000001</v>
      </c>
      <c r="Q75" s="5">
        <f t="shared" si="11"/>
        <v>0.23500000000058208</v>
      </c>
      <c r="R75" s="1"/>
    </row>
    <row r="76" spans="1:19">
      <c r="A76" s="1" t="s">
        <v>90</v>
      </c>
      <c r="B76" s="2">
        <v>108870</v>
      </c>
      <c r="C76" s="44">
        <v>44186</v>
      </c>
      <c r="D76" s="2" t="s">
        <v>104</v>
      </c>
      <c r="E76" s="1" t="s">
        <v>105</v>
      </c>
      <c r="F76" s="1">
        <v>86303</v>
      </c>
      <c r="G76" s="1"/>
      <c r="H76" s="1"/>
      <c r="I76" s="1"/>
      <c r="J76" s="1">
        <v>73138.3</v>
      </c>
      <c r="K76" s="1"/>
      <c r="L76" s="1">
        <f t="shared" si="6"/>
        <v>13164.894000000002</v>
      </c>
      <c r="M76" s="1">
        <f t="shared" si="7"/>
        <v>6582.447000000001</v>
      </c>
      <c r="N76" s="1">
        <f t="shared" si="8"/>
        <v>6582.447000000001</v>
      </c>
      <c r="O76" s="1">
        <f t="shared" si="9"/>
        <v>0</v>
      </c>
      <c r="P76" s="1">
        <f t="shared" si="10"/>
        <v>86303.194000000003</v>
      </c>
      <c r="Q76" s="5">
        <f t="shared" si="11"/>
        <v>0.19400000000314321</v>
      </c>
      <c r="R76" s="1"/>
    </row>
    <row r="77" spans="1:19">
      <c r="A77" s="1" t="s">
        <v>90</v>
      </c>
      <c r="B77" s="2" t="s">
        <v>407</v>
      </c>
      <c r="C77" s="44">
        <v>44190</v>
      </c>
      <c r="D77" s="2" t="s">
        <v>408</v>
      </c>
      <c r="E77" s="1" t="s">
        <v>409</v>
      </c>
      <c r="F77" s="1">
        <v>16975</v>
      </c>
      <c r="G77" s="1"/>
      <c r="H77" s="1"/>
      <c r="I77" s="1"/>
      <c r="J77" s="1">
        <v>14385</v>
      </c>
      <c r="K77" s="1"/>
      <c r="L77" s="1">
        <f t="shared" si="6"/>
        <v>2589.3000000000002</v>
      </c>
      <c r="M77" s="1">
        <f t="shared" si="7"/>
        <v>1294.6500000000001</v>
      </c>
      <c r="N77" s="1">
        <f t="shared" si="8"/>
        <v>1294.6500000000001</v>
      </c>
      <c r="O77" s="1">
        <f t="shared" si="9"/>
        <v>0</v>
      </c>
      <c r="P77" s="1">
        <f t="shared" si="10"/>
        <v>16974.3</v>
      </c>
      <c r="Q77" s="5">
        <f t="shared" si="11"/>
        <v>-0.7000000000007276</v>
      </c>
      <c r="R77" s="1"/>
    </row>
    <row r="78" spans="1:19">
      <c r="A78" s="1" t="s">
        <v>90</v>
      </c>
      <c r="B78" s="2" t="s">
        <v>410</v>
      </c>
      <c r="C78" s="44">
        <v>44191</v>
      </c>
      <c r="D78" s="2" t="s">
        <v>411</v>
      </c>
      <c r="E78" s="1" t="s">
        <v>412</v>
      </c>
      <c r="F78" s="1">
        <v>935</v>
      </c>
      <c r="G78" s="1"/>
      <c r="H78" s="1"/>
      <c r="I78" s="1"/>
      <c r="J78" s="1">
        <v>792.36</v>
      </c>
      <c r="K78" s="1"/>
      <c r="L78" s="1">
        <f t="shared" si="6"/>
        <v>142.62479999999999</v>
      </c>
      <c r="M78" s="1">
        <f t="shared" si="7"/>
        <v>71.312399999999997</v>
      </c>
      <c r="N78" s="1">
        <f t="shared" si="8"/>
        <v>71.312399999999997</v>
      </c>
      <c r="O78" s="1">
        <f t="shared" si="9"/>
        <v>0</v>
      </c>
      <c r="P78" s="1">
        <f t="shared" si="10"/>
        <v>934.98480000000006</v>
      </c>
      <c r="Q78" s="5">
        <f t="shared" si="11"/>
        <v>-1.5199999999936153E-2</v>
      </c>
      <c r="R78" s="1"/>
    </row>
    <row r="79" spans="1:19">
      <c r="A79" s="1" t="s">
        <v>90</v>
      </c>
      <c r="B79" s="2" t="s">
        <v>413</v>
      </c>
      <c r="C79" s="44">
        <v>44191</v>
      </c>
      <c r="D79" s="2" t="s">
        <v>411</v>
      </c>
      <c r="E79" s="1" t="s">
        <v>412</v>
      </c>
      <c r="F79" s="1">
        <v>315</v>
      </c>
      <c r="G79" s="1"/>
      <c r="H79" s="1"/>
      <c r="I79" s="1"/>
      <c r="J79" s="1">
        <v>266.95999999999998</v>
      </c>
      <c r="K79" s="1"/>
      <c r="L79" s="1">
        <f t="shared" si="6"/>
        <v>48.052799999999998</v>
      </c>
      <c r="M79" s="1">
        <f t="shared" si="7"/>
        <v>24.026399999999999</v>
      </c>
      <c r="N79" s="1">
        <f t="shared" si="8"/>
        <v>24.026399999999999</v>
      </c>
      <c r="O79" s="1">
        <f t="shared" si="9"/>
        <v>0</v>
      </c>
      <c r="P79" s="1">
        <f t="shared" si="10"/>
        <v>315.01280000000003</v>
      </c>
      <c r="Q79" s="5">
        <f t="shared" si="11"/>
        <v>1.2800000000027012E-2</v>
      </c>
      <c r="R79" s="1"/>
    </row>
    <row r="80" spans="1:19">
      <c r="A80" s="1" t="s">
        <v>90</v>
      </c>
      <c r="B80" s="2" t="s">
        <v>414</v>
      </c>
      <c r="C80" s="44">
        <v>44194</v>
      </c>
      <c r="D80" s="2" t="s">
        <v>121</v>
      </c>
      <c r="E80" s="1" t="s">
        <v>122</v>
      </c>
      <c r="F80" s="1">
        <v>84217</v>
      </c>
      <c r="G80" s="1"/>
      <c r="H80" s="1"/>
      <c r="I80" s="1"/>
      <c r="J80" s="1">
        <v>71370</v>
      </c>
      <c r="K80" s="1"/>
      <c r="L80" s="1">
        <f t="shared" si="6"/>
        <v>12846.6</v>
      </c>
      <c r="M80" s="1">
        <f t="shared" si="7"/>
        <v>6423.3</v>
      </c>
      <c r="N80" s="1">
        <f t="shared" si="8"/>
        <v>6423.3</v>
      </c>
      <c r="O80" s="1">
        <f t="shared" si="9"/>
        <v>0</v>
      </c>
      <c r="P80" s="1">
        <f t="shared" si="10"/>
        <v>84216.6</v>
      </c>
      <c r="Q80" s="5">
        <f t="shared" si="11"/>
        <v>-0.39999999999417923</v>
      </c>
      <c r="R80" s="1"/>
    </row>
    <row r="81" spans="1:18">
      <c r="A81" s="1" t="s">
        <v>90</v>
      </c>
      <c r="B81" s="2" t="s">
        <v>415</v>
      </c>
      <c r="C81" s="44">
        <v>44194</v>
      </c>
      <c r="D81" s="2" t="s">
        <v>121</v>
      </c>
      <c r="E81" s="1" t="s">
        <v>122</v>
      </c>
      <c r="F81" s="1">
        <v>86211</v>
      </c>
      <c r="G81" s="1"/>
      <c r="H81" s="1"/>
      <c r="I81" s="1"/>
      <c r="J81" s="1">
        <v>73060</v>
      </c>
      <c r="K81" s="1"/>
      <c r="L81" s="1">
        <f t="shared" si="6"/>
        <v>13150.8</v>
      </c>
      <c r="M81" s="1">
        <f t="shared" si="7"/>
        <v>6575.4</v>
      </c>
      <c r="N81" s="1">
        <f t="shared" si="8"/>
        <v>6575.4</v>
      </c>
      <c r="O81" s="1">
        <f t="shared" si="9"/>
        <v>0</v>
      </c>
      <c r="P81" s="1">
        <f t="shared" si="10"/>
        <v>86210.799999999988</v>
      </c>
      <c r="Q81" s="5">
        <f t="shared" si="11"/>
        <v>-0.20000000001164153</v>
      </c>
      <c r="R81" s="1"/>
    </row>
    <row r="82" spans="1:18">
      <c r="A82" s="1" t="s">
        <v>90</v>
      </c>
      <c r="B82" s="2" t="s">
        <v>416</v>
      </c>
      <c r="C82" s="44">
        <v>44194</v>
      </c>
      <c r="D82" s="2" t="s">
        <v>121</v>
      </c>
      <c r="E82" s="1" t="s">
        <v>122</v>
      </c>
      <c r="F82" s="1">
        <v>93999</v>
      </c>
      <c r="G82" s="1"/>
      <c r="H82" s="1"/>
      <c r="I82" s="1"/>
      <c r="J82" s="1">
        <v>79660</v>
      </c>
      <c r="K82" s="1"/>
      <c r="L82" s="1">
        <f t="shared" si="6"/>
        <v>14338.8</v>
      </c>
      <c r="M82" s="1">
        <f t="shared" si="7"/>
        <v>7169.4</v>
      </c>
      <c r="N82" s="1">
        <f t="shared" si="8"/>
        <v>7169.4</v>
      </c>
      <c r="O82" s="1">
        <f t="shared" si="9"/>
        <v>0</v>
      </c>
      <c r="P82" s="1">
        <f t="shared" si="10"/>
        <v>93998.799999999988</v>
      </c>
      <c r="Q82" s="5">
        <f t="shared" si="11"/>
        <v>-0.20000000001164153</v>
      </c>
      <c r="R82" s="1"/>
    </row>
    <row r="83" spans="1:18">
      <c r="A83" s="1" t="s">
        <v>128</v>
      </c>
      <c r="B83" s="2" t="s">
        <v>423</v>
      </c>
      <c r="C83" s="2" t="s">
        <v>424</v>
      </c>
      <c r="D83" s="2" t="s">
        <v>422</v>
      </c>
      <c r="E83" s="1" t="s">
        <v>421</v>
      </c>
      <c r="F83" s="1">
        <v>40659</v>
      </c>
      <c r="G83" s="1"/>
      <c r="H83" s="1"/>
      <c r="I83" s="1"/>
      <c r="J83" s="1">
        <v>34200</v>
      </c>
      <c r="K83" s="1"/>
      <c r="L83" s="1">
        <f t="shared" si="6"/>
        <v>6156</v>
      </c>
      <c r="M83" s="1">
        <f t="shared" si="7"/>
        <v>3078</v>
      </c>
      <c r="N83" s="1">
        <f t="shared" si="8"/>
        <v>3078</v>
      </c>
      <c r="O83" s="1">
        <f t="shared" si="9"/>
        <v>0</v>
      </c>
      <c r="P83" s="1">
        <f t="shared" si="10"/>
        <v>40356</v>
      </c>
      <c r="Q83" s="5">
        <f t="shared" si="11"/>
        <v>-303</v>
      </c>
      <c r="R83" s="1" t="s">
        <v>425</v>
      </c>
    </row>
    <row r="84" spans="1:18">
      <c r="A84" s="1" t="s">
        <v>224</v>
      </c>
      <c r="B84" s="33" t="s">
        <v>447</v>
      </c>
      <c r="C84" s="2" t="s">
        <v>446</v>
      </c>
      <c r="D84" s="2" t="s">
        <v>121</v>
      </c>
      <c r="E84" s="1" t="s">
        <v>122</v>
      </c>
      <c r="F84" s="1">
        <v>95948</v>
      </c>
      <c r="G84" s="1"/>
      <c r="H84" s="1"/>
      <c r="I84" s="1"/>
      <c r="J84" s="1">
        <v>81312</v>
      </c>
      <c r="K84" s="1"/>
      <c r="L84" s="1">
        <f t="shared" si="6"/>
        <v>14636.16</v>
      </c>
      <c r="M84" s="1">
        <f t="shared" si="7"/>
        <v>7318.08</v>
      </c>
      <c r="N84" s="1">
        <f t="shared" si="8"/>
        <v>7318.08</v>
      </c>
      <c r="O84" s="1">
        <f t="shared" si="9"/>
        <v>0</v>
      </c>
      <c r="P84" s="1">
        <f t="shared" si="10"/>
        <v>95948.160000000003</v>
      </c>
      <c r="Q84" s="5">
        <f t="shared" si="11"/>
        <v>0.16000000000349246</v>
      </c>
      <c r="R84" s="1"/>
    </row>
    <row r="85" spans="1:18">
      <c r="A85" s="1" t="s">
        <v>224</v>
      </c>
      <c r="B85" s="33" t="s">
        <v>448</v>
      </c>
      <c r="C85" s="2" t="s">
        <v>449</v>
      </c>
      <c r="D85" s="2" t="s">
        <v>121</v>
      </c>
      <c r="E85" s="1" t="s">
        <v>122</v>
      </c>
      <c r="F85" s="1">
        <v>96642</v>
      </c>
      <c r="G85" s="1"/>
      <c r="H85" s="1"/>
      <c r="I85" s="1"/>
      <c r="J85" s="1">
        <v>81900</v>
      </c>
      <c r="K85" s="1"/>
      <c r="L85" s="1">
        <f t="shared" si="6"/>
        <v>14742</v>
      </c>
      <c r="M85" s="1">
        <f t="shared" si="7"/>
        <v>7371</v>
      </c>
      <c r="N85" s="1">
        <f t="shared" si="8"/>
        <v>7371</v>
      </c>
      <c r="O85" s="1">
        <f t="shared" si="9"/>
        <v>0</v>
      </c>
      <c r="P85" s="1">
        <f t="shared" si="10"/>
        <v>96642</v>
      </c>
      <c r="Q85" s="5">
        <f t="shared" si="11"/>
        <v>0</v>
      </c>
      <c r="R85" s="1"/>
    </row>
    <row r="86" spans="1:18">
      <c r="A86" s="1" t="s">
        <v>224</v>
      </c>
      <c r="B86" s="33" t="s">
        <v>450</v>
      </c>
      <c r="C86" s="2" t="s">
        <v>451</v>
      </c>
      <c r="D86" s="2" t="s">
        <v>121</v>
      </c>
      <c r="E86" s="1" t="s">
        <v>122</v>
      </c>
      <c r="F86" s="1">
        <v>87325</v>
      </c>
      <c r="G86" s="1"/>
      <c r="H86" s="1"/>
      <c r="I86" s="1"/>
      <c r="J86" s="1">
        <v>74004</v>
      </c>
      <c r="K86" s="1"/>
      <c r="L86" s="1">
        <f t="shared" si="6"/>
        <v>13320.72</v>
      </c>
      <c r="M86" s="1">
        <f t="shared" si="7"/>
        <v>6660.36</v>
      </c>
      <c r="N86" s="1">
        <f t="shared" si="8"/>
        <v>6660.36</v>
      </c>
      <c r="O86" s="1">
        <f t="shared" si="9"/>
        <v>0</v>
      </c>
      <c r="P86" s="1">
        <f t="shared" si="10"/>
        <v>87324.72</v>
      </c>
      <c r="Q86" s="5">
        <f t="shared" si="11"/>
        <v>-0.27999999999883585</v>
      </c>
      <c r="R86" s="1"/>
    </row>
    <row r="87" spans="1:18">
      <c r="A87" s="1" t="s">
        <v>224</v>
      </c>
      <c r="B87" s="33" t="s">
        <v>452</v>
      </c>
      <c r="C87" s="2" t="s">
        <v>453</v>
      </c>
      <c r="D87" s="2" t="s">
        <v>121</v>
      </c>
      <c r="E87" s="1" t="s">
        <v>122</v>
      </c>
      <c r="F87" s="1">
        <v>75430</v>
      </c>
      <c r="G87" s="1"/>
      <c r="H87" s="1"/>
      <c r="I87" s="1"/>
      <c r="J87" s="1">
        <v>63924</v>
      </c>
      <c r="K87" s="1"/>
      <c r="L87" s="1">
        <f t="shared" si="6"/>
        <v>11506.32</v>
      </c>
      <c r="M87" s="1">
        <f t="shared" si="7"/>
        <v>5753.16</v>
      </c>
      <c r="N87" s="1">
        <f t="shared" si="8"/>
        <v>5753.16</v>
      </c>
      <c r="O87" s="1">
        <f t="shared" si="9"/>
        <v>0</v>
      </c>
      <c r="P87" s="1">
        <f t="shared" si="10"/>
        <v>75430.320000000007</v>
      </c>
      <c r="Q87" s="5">
        <f t="shared" si="11"/>
        <v>0.32000000000698492</v>
      </c>
      <c r="R87" s="1"/>
    </row>
    <row r="88" spans="1:18">
      <c r="A88" s="1" t="s">
        <v>224</v>
      </c>
      <c r="B88" s="2">
        <v>159</v>
      </c>
      <c r="C88" s="2" t="s">
        <v>454</v>
      </c>
      <c r="D88" s="2" t="s">
        <v>455</v>
      </c>
      <c r="E88" s="1" t="s">
        <v>456</v>
      </c>
      <c r="F88" s="1">
        <v>10844</v>
      </c>
      <c r="G88" s="1"/>
      <c r="H88" s="1"/>
      <c r="I88" s="1"/>
      <c r="J88" s="1">
        <v>9190</v>
      </c>
      <c r="K88" s="1"/>
      <c r="L88" s="1">
        <f t="shared" si="6"/>
        <v>1654.2</v>
      </c>
      <c r="M88" s="1">
        <f t="shared" si="7"/>
        <v>827.1</v>
      </c>
      <c r="N88" s="1">
        <f t="shared" si="8"/>
        <v>827.1</v>
      </c>
      <c r="O88" s="1">
        <f t="shared" si="9"/>
        <v>0</v>
      </c>
      <c r="P88" s="1">
        <f t="shared" si="10"/>
        <v>10844.2</v>
      </c>
      <c r="Q88" s="5">
        <f t="shared" si="11"/>
        <v>0.2000000000007276</v>
      </c>
      <c r="R88" s="1"/>
    </row>
    <row r="89" spans="1:18">
      <c r="A89" s="1" t="s">
        <v>224</v>
      </c>
      <c r="B89" s="41" t="s">
        <v>460</v>
      </c>
      <c r="C89" s="46">
        <v>44252</v>
      </c>
      <c r="D89" s="39" t="s">
        <v>104</v>
      </c>
      <c r="E89" s="39" t="s">
        <v>458</v>
      </c>
      <c r="F89" s="1">
        <v>104641</v>
      </c>
      <c r="G89" s="1"/>
      <c r="H89" s="1"/>
      <c r="I89" s="1"/>
      <c r="J89" s="1">
        <v>88678.8</v>
      </c>
      <c r="K89" s="1"/>
      <c r="L89" s="1">
        <f t="shared" si="6"/>
        <v>15962.184000000001</v>
      </c>
      <c r="M89" s="1">
        <f t="shared" si="7"/>
        <v>7981.0920000000006</v>
      </c>
      <c r="N89" s="1">
        <f t="shared" si="8"/>
        <v>7981.0920000000006</v>
      </c>
      <c r="O89" s="1">
        <f t="shared" si="9"/>
        <v>0</v>
      </c>
      <c r="P89" s="1">
        <f t="shared" si="10"/>
        <v>104640.98400000001</v>
      </c>
      <c r="Q89" s="5">
        <f t="shared" si="11"/>
        <v>-1.5999999988707714E-2</v>
      </c>
      <c r="R89" s="1"/>
    </row>
    <row r="90" spans="1:18">
      <c r="A90" s="1" t="s">
        <v>224</v>
      </c>
      <c r="B90" s="41" t="s">
        <v>461</v>
      </c>
      <c r="C90" s="46">
        <v>44237</v>
      </c>
      <c r="D90" s="39" t="s">
        <v>457</v>
      </c>
      <c r="E90" s="39" t="s">
        <v>459</v>
      </c>
      <c r="F90" s="1">
        <v>34800</v>
      </c>
      <c r="G90" s="1"/>
      <c r="H90" s="1"/>
      <c r="I90" s="1"/>
      <c r="J90" s="1">
        <v>29491.53</v>
      </c>
      <c r="K90" s="1"/>
      <c r="L90" s="1">
        <f t="shared" si="6"/>
        <v>5308.4754000000003</v>
      </c>
      <c r="M90" s="1">
        <f t="shared" si="7"/>
        <v>2654.2377000000001</v>
      </c>
      <c r="N90" s="1">
        <f t="shared" si="8"/>
        <v>2654.2377000000001</v>
      </c>
      <c r="O90" s="1">
        <f t="shared" si="9"/>
        <v>0</v>
      </c>
      <c r="P90" s="1">
        <f t="shared" si="10"/>
        <v>34800.005400000002</v>
      </c>
      <c r="Q90" s="5">
        <f t="shared" si="11"/>
        <v>5.4000000018277206E-3</v>
      </c>
      <c r="R90" s="1"/>
    </row>
    <row r="91" spans="1:18">
      <c r="A91" s="1" t="s">
        <v>224</v>
      </c>
      <c r="B91" s="41" t="s">
        <v>469</v>
      </c>
      <c r="C91" s="46">
        <v>44232</v>
      </c>
      <c r="D91" s="39" t="s">
        <v>462</v>
      </c>
      <c r="E91" s="39" t="s">
        <v>465</v>
      </c>
      <c r="F91" s="1">
        <v>12272</v>
      </c>
      <c r="G91" s="1"/>
      <c r="H91" s="1"/>
      <c r="I91" s="1"/>
      <c r="J91" s="1">
        <v>10400</v>
      </c>
      <c r="K91" s="1"/>
      <c r="L91" s="1">
        <f t="shared" si="6"/>
        <v>1872</v>
      </c>
      <c r="M91" s="1">
        <f t="shared" si="7"/>
        <v>936</v>
      </c>
      <c r="N91" s="1">
        <f t="shared" si="8"/>
        <v>936</v>
      </c>
      <c r="O91" s="1">
        <f t="shared" si="9"/>
        <v>0</v>
      </c>
      <c r="P91" s="1">
        <f t="shared" si="10"/>
        <v>12272</v>
      </c>
      <c r="Q91" s="5">
        <f t="shared" si="11"/>
        <v>0</v>
      </c>
      <c r="R91" s="1"/>
    </row>
    <row r="92" spans="1:18">
      <c r="A92" s="1" t="s">
        <v>224</v>
      </c>
      <c r="B92" s="41" t="s">
        <v>470</v>
      </c>
      <c r="C92" s="46">
        <v>44244</v>
      </c>
      <c r="D92" s="39" t="s">
        <v>463</v>
      </c>
      <c r="E92" s="39" t="s">
        <v>466</v>
      </c>
      <c r="F92" s="1">
        <v>465</v>
      </c>
      <c r="G92" s="1"/>
      <c r="H92" s="1"/>
      <c r="I92" s="1"/>
      <c r="J92" s="1">
        <v>394.07</v>
      </c>
      <c r="K92" s="1"/>
      <c r="L92" s="1">
        <f t="shared" si="6"/>
        <v>70.932600000000008</v>
      </c>
      <c r="M92" s="1">
        <f t="shared" si="7"/>
        <v>0</v>
      </c>
      <c r="N92" s="1">
        <f t="shared" si="8"/>
        <v>0</v>
      </c>
      <c r="O92" s="1">
        <f t="shared" si="9"/>
        <v>70.932600000000008</v>
      </c>
      <c r="P92" s="1">
        <f t="shared" si="10"/>
        <v>465.00260000000003</v>
      </c>
      <c r="Q92" s="5">
        <f t="shared" si="11"/>
        <v>2.6000000000294676E-3</v>
      </c>
      <c r="R92" s="1"/>
    </row>
    <row r="93" spans="1:18">
      <c r="A93" s="1" t="s">
        <v>224</v>
      </c>
      <c r="B93" s="41" t="s">
        <v>471</v>
      </c>
      <c r="C93" s="46">
        <v>44244</v>
      </c>
      <c r="D93" s="39" t="s">
        <v>464</v>
      </c>
      <c r="E93" s="39" t="s">
        <v>467</v>
      </c>
      <c r="F93" s="1">
        <v>598</v>
      </c>
      <c r="G93" s="1"/>
      <c r="H93" s="1"/>
      <c r="I93" s="1"/>
      <c r="J93" s="1">
        <v>533.92999999999995</v>
      </c>
      <c r="K93" s="1"/>
      <c r="L93" s="1">
        <f t="shared" si="6"/>
        <v>96.107399999999998</v>
      </c>
      <c r="M93" s="1">
        <f t="shared" si="7"/>
        <v>0</v>
      </c>
      <c r="N93" s="1">
        <f t="shared" si="8"/>
        <v>0</v>
      </c>
      <c r="O93" s="1">
        <f t="shared" si="9"/>
        <v>96.107399999999998</v>
      </c>
      <c r="P93" s="1">
        <f t="shared" si="10"/>
        <v>630.03739999999993</v>
      </c>
      <c r="Q93" s="5">
        <f t="shared" si="11"/>
        <v>32.037399999999934</v>
      </c>
      <c r="R93" s="1"/>
    </row>
    <row r="94" spans="1:18">
      <c r="A94" s="1" t="s">
        <v>224</v>
      </c>
      <c r="B94" s="41" t="s">
        <v>472</v>
      </c>
      <c r="C94" s="46">
        <v>44251</v>
      </c>
      <c r="D94" s="39" t="s">
        <v>255</v>
      </c>
      <c r="E94" s="39" t="s">
        <v>254</v>
      </c>
      <c r="F94" s="1">
        <v>7950</v>
      </c>
      <c r="G94" s="1"/>
      <c r="H94" s="1"/>
      <c r="I94" s="1"/>
      <c r="J94" s="1">
        <v>6737</v>
      </c>
      <c r="K94" s="1"/>
      <c r="L94" s="1">
        <f t="shared" si="6"/>
        <v>1212.6600000000001</v>
      </c>
      <c r="M94" s="1">
        <f t="shared" si="7"/>
        <v>606.33000000000004</v>
      </c>
      <c r="N94" s="1">
        <f t="shared" si="8"/>
        <v>606.33000000000004</v>
      </c>
      <c r="O94" s="1">
        <f t="shared" si="9"/>
        <v>0</v>
      </c>
      <c r="P94" s="1">
        <f t="shared" si="10"/>
        <v>7949.66</v>
      </c>
      <c r="Q94" s="5">
        <f t="shared" si="11"/>
        <v>-0.34000000000014552</v>
      </c>
      <c r="R94" s="1"/>
    </row>
    <row r="95" spans="1:18">
      <c r="A95" s="1" t="s">
        <v>224</v>
      </c>
      <c r="B95" s="41" t="s">
        <v>473</v>
      </c>
      <c r="C95" s="46">
        <v>44252</v>
      </c>
      <c r="D95" s="39" t="s">
        <v>388</v>
      </c>
      <c r="E95" s="39" t="s">
        <v>389</v>
      </c>
      <c r="F95" s="1">
        <v>14587</v>
      </c>
      <c r="G95" s="1"/>
      <c r="H95" s="1"/>
      <c r="I95" s="1"/>
      <c r="J95" s="1">
        <v>12362</v>
      </c>
      <c r="K95" s="1"/>
      <c r="L95" s="1">
        <f t="shared" si="6"/>
        <v>2225.16</v>
      </c>
      <c r="M95" s="1">
        <f t="shared" si="7"/>
        <v>1112.58</v>
      </c>
      <c r="N95" s="1">
        <f t="shared" si="8"/>
        <v>1112.58</v>
      </c>
      <c r="O95" s="1">
        <f t="shared" si="9"/>
        <v>0</v>
      </c>
      <c r="P95" s="1">
        <f t="shared" si="10"/>
        <v>14587.16</v>
      </c>
      <c r="Q95" s="5">
        <f t="shared" si="11"/>
        <v>0.15999999999985448</v>
      </c>
      <c r="R95" s="1"/>
    </row>
    <row r="96" spans="1:18">
      <c r="A96" s="1" t="s">
        <v>224</v>
      </c>
      <c r="B96" s="41" t="s">
        <v>474</v>
      </c>
      <c r="C96" s="46">
        <v>44254</v>
      </c>
      <c r="D96" s="39" t="s">
        <v>388</v>
      </c>
      <c r="E96" s="39" t="s">
        <v>389</v>
      </c>
      <c r="F96" s="1">
        <v>16246</v>
      </c>
      <c r="G96" s="1"/>
      <c r="H96" s="1"/>
      <c r="I96" s="1"/>
      <c r="J96" s="1">
        <v>13768</v>
      </c>
      <c r="K96" s="1"/>
      <c r="L96" s="1">
        <f t="shared" si="6"/>
        <v>2478.2399999999998</v>
      </c>
      <c r="M96" s="1">
        <f t="shared" si="7"/>
        <v>1239.1199999999999</v>
      </c>
      <c r="N96" s="1">
        <f t="shared" si="8"/>
        <v>1239.1199999999999</v>
      </c>
      <c r="O96" s="1">
        <f t="shared" si="9"/>
        <v>0</v>
      </c>
      <c r="P96" s="1">
        <f t="shared" si="10"/>
        <v>16246.239999999998</v>
      </c>
      <c r="Q96" s="5">
        <f t="shared" si="11"/>
        <v>0.23999999999796273</v>
      </c>
      <c r="R96" s="1"/>
    </row>
    <row r="97" spans="1:18">
      <c r="A97" s="1" t="s">
        <v>224</v>
      </c>
      <c r="B97" s="41" t="s">
        <v>475</v>
      </c>
      <c r="C97" s="46">
        <v>44244</v>
      </c>
      <c r="D97" s="39" t="s">
        <v>234</v>
      </c>
      <c r="E97" s="39" t="s">
        <v>468</v>
      </c>
      <c r="F97" s="1">
        <v>32360</v>
      </c>
      <c r="G97" s="1"/>
      <c r="H97" s="1"/>
      <c r="I97" s="1"/>
      <c r="J97" s="1">
        <v>23356</v>
      </c>
      <c r="K97" s="1"/>
      <c r="L97" s="1">
        <f t="shared" si="6"/>
        <v>4204.08</v>
      </c>
      <c r="M97" s="1">
        <f t="shared" si="7"/>
        <v>0</v>
      </c>
      <c r="N97" s="1">
        <f t="shared" si="8"/>
        <v>0</v>
      </c>
      <c r="O97" s="1">
        <f t="shared" si="9"/>
        <v>4204.08</v>
      </c>
      <c r="P97" s="1">
        <f t="shared" si="10"/>
        <v>27560.080000000002</v>
      </c>
      <c r="Q97" s="5">
        <f t="shared" si="11"/>
        <v>-4799.9199999999983</v>
      </c>
      <c r="R97" s="1"/>
    </row>
    <row r="98" spans="1:18">
      <c r="A98" s="1" t="s">
        <v>224</v>
      </c>
      <c r="B98" s="41" t="s">
        <v>476</v>
      </c>
      <c r="C98" s="46">
        <v>44207</v>
      </c>
      <c r="D98" s="39" t="s">
        <v>121</v>
      </c>
      <c r="E98" s="39" t="s">
        <v>122</v>
      </c>
      <c r="F98" s="1">
        <v>92521.44</v>
      </c>
      <c r="G98" s="1"/>
      <c r="H98" s="1"/>
      <c r="I98" s="1"/>
      <c r="J98" s="1">
        <v>78408</v>
      </c>
      <c r="K98" s="1"/>
      <c r="L98" s="1">
        <f t="shared" si="6"/>
        <v>14113.44</v>
      </c>
      <c r="M98" s="1">
        <f t="shared" si="7"/>
        <v>7056.72</v>
      </c>
      <c r="N98" s="1">
        <f t="shared" si="8"/>
        <v>7056.72</v>
      </c>
      <c r="O98" s="1">
        <f t="shared" si="9"/>
        <v>0</v>
      </c>
      <c r="P98" s="1">
        <f t="shared" si="10"/>
        <v>92521.44</v>
      </c>
      <c r="Q98" s="5">
        <f t="shared" si="11"/>
        <v>0</v>
      </c>
      <c r="R98" s="1"/>
    </row>
    <row r="99" spans="1:18">
      <c r="A99" s="1" t="s">
        <v>224</v>
      </c>
      <c r="B99" s="41" t="s">
        <v>477</v>
      </c>
      <c r="C99" s="46">
        <v>44224</v>
      </c>
      <c r="D99" s="39" t="s">
        <v>121</v>
      </c>
      <c r="E99" s="39" t="s">
        <v>122</v>
      </c>
      <c r="F99" s="1">
        <v>84733.440000000002</v>
      </c>
      <c r="G99" s="1"/>
      <c r="H99" s="1"/>
      <c r="I99" s="1"/>
      <c r="J99" s="1">
        <v>71808</v>
      </c>
      <c r="K99" s="1"/>
      <c r="L99" s="1">
        <f t="shared" si="6"/>
        <v>12925.44</v>
      </c>
      <c r="M99" s="1">
        <f t="shared" si="7"/>
        <v>6462.72</v>
      </c>
      <c r="N99" s="1">
        <f t="shared" si="8"/>
        <v>6462.72</v>
      </c>
      <c r="O99" s="1">
        <f t="shared" si="9"/>
        <v>0</v>
      </c>
      <c r="P99" s="1">
        <f t="shared" si="10"/>
        <v>84733.440000000002</v>
      </c>
      <c r="Q99" s="5">
        <f t="shared" si="11"/>
        <v>0</v>
      </c>
      <c r="R99" s="1"/>
    </row>
    <row r="100" spans="1:18">
      <c r="A100" s="1" t="s">
        <v>224</v>
      </c>
      <c r="B100" s="41" t="s">
        <v>478</v>
      </c>
      <c r="C100" s="46">
        <v>44225</v>
      </c>
      <c r="D100" s="39" t="s">
        <v>121</v>
      </c>
      <c r="E100" s="39" t="s">
        <v>122</v>
      </c>
      <c r="F100" s="1">
        <v>96514.559999999998</v>
      </c>
      <c r="G100" s="1"/>
      <c r="H100" s="1"/>
      <c r="I100" s="1"/>
      <c r="J100" s="1">
        <v>81792</v>
      </c>
      <c r="K100" s="1"/>
      <c r="L100" s="1">
        <f t="shared" si="6"/>
        <v>14722.56</v>
      </c>
      <c r="M100" s="1">
        <f t="shared" si="7"/>
        <v>7361.28</v>
      </c>
      <c r="N100" s="1">
        <f t="shared" si="8"/>
        <v>7361.28</v>
      </c>
      <c r="O100" s="1">
        <f t="shared" si="9"/>
        <v>0</v>
      </c>
      <c r="P100" s="1">
        <f t="shared" si="10"/>
        <v>96514.559999999998</v>
      </c>
      <c r="Q100" s="5">
        <f t="shared" si="11"/>
        <v>0</v>
      </c>
      <c r="R100" s="1"/>
    </row>
    <row r="101" spans="1:18">
      <c r="A101" s="1" t="s">
        <v>224</v>
      </c>
      <c r="B101" s="41" t="s">
        <v>479</v>
      </c>
      <c r="C101" s="46">
        <v>44225</v>
      </c>
      <c r="D101" s="39" t="s">
        <v>121</v>
      </c>
      <c r="E101" s="39" t="s">
        <v>122</v>
      </c>
      <c r="F101" s="1">
        <v>95740.479999999996</v>
      </c>
      <c r="G101" s="1"/>
      <c r="H101" s="1"/>
      <c r="I101" s="1"/>
      <c r="J101" s="1">
        <v>81136</v>
      </c>
      <c r="K101" s="1"/>
      <c r="L101" s="1">
        <f t="shared" si="6"/>
        <v>14604.48</v>
      </c>
      <c r="M101" s="1">
        <f t="shared" si="7"/>
        <v>7302.24</v>
      </c>
      <c r="N101" s="1">
        <f t="shared" si="8"/>
        <v>7302.24</v>
      </c>
      <c r="O101" s="1">
        <f t="shared" si="9"/>
        <v>0</v>
      </c>
      <c r="P101" s="1">
        <f t="shared" si="10"/>
        <v>95740.48000000001</v>
      </c>
      <c r="Q101" s="5">
        <f t="shared" si="11"/>
        <v>0</v>
      </c>
      <c r="R101" s="1"/>
    </row>
    <row r="102" spans="1:18">
      <c r="A102" s="1" t="s">
        <v>224</v>
      </c>
      <c r="B102" s="41" t="s">
        <v>480</v>
      </c>
      <c r="C102" s="46">
        <v>44209</v>
      </c>
      <c r="D102" s="39" t="s">
        <v>239</v>
      </c>
      <c r="E102" s="39" t="s">
        <v>240</v>
      </c>
      <c r="F102" s="48">
        <v>2190</v>
      </c>
      <c r="G102" s="1"/>
      <c r="H102" s="1"/>
      <c r="I102" s="1"/>
      <c r="J102" s="48">
        <v>1856</v>
      </c>
      <c r="K102" s="1"/>
      <c r="L102" s="1">
        <f t="shared" si="6"/>
        <v>334.08</v>
      </c>
      <c r="M102" s="1">
        <f t="shared" si="7"/>
        <v>167.04</v>
      </c>
      <c r="N102" s="1">
        <f t="shared" si="8"/>
        <v>167.04</v>
      </c>
      <c r="O102" s="1">
        <f t="shared" si="9"/>
        <v>0</v>
      </c>
      <c r="P102" s="1">
        <f t="shared" si="10"/>
        <v>2190.08</v>
      </c>
      <c r="Q102" s="5">
        <f t="shared" si="11"/>
        <v>7.999999999992724E-2</v>
      </c>
      <c r="R102" s="1"/>
    </row>
    <row r="103" spans="1:18">
      <c r="A103" s="1" t="s">
        <v>224</v>
      </c>
      <c r="B103" s="41" t="s">
        <v>485</v>
      </c>
      <c r="C103" s="46">
        <v>44198</v>
      </c>
      <c r="D103" s="39" t="s">
        <v>481</v>
      </c>
      <c r="E103" s="39" t="s">
        <v>483</v>
      </c>
      <c r="F103" s="48">
        <v>2778</v>
      </c>
      <c r="G103" s="1"/>
      <c r="H103" s="1"/>
      <c r="I103" s="1"/>
      <c r="J103" s="48">
        <v>2354.25</v>
      </c>
      <c r="K103" s="1"/>
      <c r="L103" s="1">
        <f t="shared" si="6"/>
        <v>423.76499999999999</v>
      </c>
      <c r="M103" s="1">
        <f t="shared" si="7"/>
        <v>211.88249999999999</v>
      </c>
      <c r="N103" s="1">
        <f t="shared" si="8"/>
        <v>211.88249999999999</v>
      </c>
      <c r="O103" s="1">
        <f t="shared" si="9"/>
        <v>0</v>
      </c>
      <c r="P103" s="1">
        <f t="shared" si="10"/>
        <v>2778.0150000000003</v>
      </c>
      <c r="Q103" s="5">
        <f t="shared" si="11"/>
        <v>1.5000000000327418E-2</v>
      </c>
      <c r="R103" s="1"/>
    </row>
    <row r="104" spans="1:18">
      <c r="A104" s="1" t="s">
        <v>224</v>
      </c>
      <c r="B104" s="41" t="s">
        <v>486</v>
      </c>
      <c r="C104" s="46">
        <v>44218</v>
      </c>
      <c r="D104" s="39" t="s">
        <v>482</v>
      </c>
      <c r="E104" s="39" t="s">
        <v>484</v>
      </c>
      <c r="F104" s="48">
        <v>892</v>
      </c>
      <c r="G104" s="1"/>
      <c r="H104" s="1"/>
      <c r="I104" s="48">
        <v>50</v>
      </c>
      <c r="J104" s="48">
        <v>707.97</v>
      </c>
      <c r="K104" s="1"/>
      <c r="L104" s="1">
        <f t="shared" si="6"/>
        <v>133.43459999999999</v>
      </c>
      <c r="M104" s="1">
        <f t="shared" si="7"/>
        <v>66.717299999999994</v>
      </c>
      <c r="N104" s="1">
        <f t="shared" si="8"/>
        <v>66.717299999999994</v>
      </c>
      <c r="O104" s="1">
        <f t="shared" si="9"/>
        <v>0</v>
      </c>
      <c r="P104" s="1">
        <f t="shared" si="10"/>
        <v>891.40460000000007</v>
      </c>
      <c r="Q104" s="5">
        <f t="shared" si="11"/>
        <v>-0.59539999999992688</v>
      </c>
      <c r="R104" s="1"/>
    </row>
    <row r="105" spans="1:18">
      <c r="A105" s="1" t="s">
        <v>224</v>
      </c>
      <c r="B105" s="41" t="s">
        <v>490</v>
      </c>
      <c r="C105" s="2" t="s">
        <v>489</v>
      </c>
      <c r="D105" s="39" t="s">
        <v>487</v>
      </c>
      <c r="E105" s="39" t="s">
        <v>488</v>
      </c>
      <c r="F105" s="1">
        <v>374</v>
      </c>
      <c r="G105" s="1"/>
      <c r="H105" s="1">
        <v>356.19</v>
      </c>
      <c r="I105" s="1"/>
      <c r="J105" s="1"/>
      <c r="K105" s="1"/>
      <c r="L105" s="1">
        <f t="shared" si="6"/>
        <v>17.8095</v>
      </c>
      <c r="M105" s="1">
        <f t="shared" si="7"/>
        <v>0</v>
      </c>
      <c r="N105" s="1">
        <f t="shared" si="8"/>
        <v>0</v>
      </c>
      <c r="O105" s="1">
        <f t="shared" si="9"/>
        <v>17.8095</v>
      </c>
      <c r="P105" s="1">
        <f t="shared" si="10"/>
        <v>373.99950000000001</v>
      </c>
      <c r="Q105" s="5">
        <f t="shared" si="11"/>
        <v>-4.9999999998817657E-4</v>
      </c>
      <c r="R105" s="1"/>
    </row>
    <row r="106" spans="1:18">
      <c r="A106" s="1" t="s">
        <v>175</v>
      </c>
      <c r="B106" s="37" t="s">
        <v>516</v>
      </c>
      <c r="C106" s="50">
        <v>44275</v>
      </c>
      <c r="D106" s="37" t="s">
        <v>234</v>
      </c>
      <c r="E106" s="37" t="s">
        <v>468</v>
      </c>
      <c r="F106" s="1">
        <v>8184</v>
      </c>
      <c r="G106" s="1"/>
      <c r="H106" s="1"/>
      <c r="I106" s="1"/>
      <c r="J106" s="1">
        <v>6300</v>
      </c>
      <c r="K106" s="1"/>
      <c r="L106" s="1">
        <f t="shared" si="6"/>
        <v>1134</v>
      </c>
      <c r="M106" s="1">
        <f t="shared" si="7"/>
        <v>0</v>
      </c>
      <c r="N106" s="1">
        <f t="shared" si="8"/>
        <v>0</v>
      </c>
      <c r="O106" s="1">
        <f t="shared" si="9"/>
        <v>1134</v>
      </c>
      <c r="P106" s="1">
        <f t="shared" si="10"/>
        <v>7434</v>
      </c>
      <c r="Q106" s="5">
        <f t="shared" si="11"/>
        <v>-750</v>
      </c>
      <c r="R106" s="1"/>
    </row>
    <row r="107" spans="1:18">
      <c r="A107" s="1" t="s">
        <v>175</v>
      </c>
      <c r="B107" s="37" t="s">
        <v>517</v>
      </c>
      <c r="C107" s="50">
        <v>44277</v>
      </c>
      <c r="D107" s="37" t="s">
        <v>512</v>
      </c>
      <c r="E107" s="37" t="s">
        <v>514</v>
      </c>
      <c r="F107" s="1">
        <v>1374</v>
      </c>
      <c r="G107" s="1"/>
      <c r="H107" s="1"/>
      <c r="I107" s="1"/>
      <c r="J107" s="1">
        <v>1164.4100000000001</v>
      </c>
      <c r="K107" s="1"/>
      <c r="L107" s="1">
        <f t="shared" si="6"/>
        <v>209.59380000000002</v>
      </c>
      <c r="M107" s="1">
        <f t="shared" si="7"/>
        <v>0</v>
      </c>
      <c r="N107" s="1">
        <f t="shared" si="8"/>
        <v>0</v>
      </c>
      <c r="O107" s="1">
        <f t="shared" si="9"/>
        <v>209.59380000000002</v>
      </c>
      <c r="P107" s="1">
        <f t="shared" si="10"/>
        <v>1374.0038000000002</v>
      </c>
      <c r="Q107" s="5">
        <f t="shared" si="11"/>
        <v>3.8000000001829903E-3</v>
      </c>
      <c r="R107" s="1"/>
    </row>
    <row r="108" spans="1:18">
      <c r="A108" s="1" t="s">
        <v>175</v>
      </c>
      <c r="B108" s="37" t="s">
        <v>518</v>
      </c>
      <c r="C108" s="50">
        <v>44275</v>
      </c>
      <c r="D108" s="37" t="s">
        <v>388</v>
      </c>
      <c r="E108" s="37" t="s">
        <v>389</v>
      </c>
      <c r="F108" s="1">
        <v>34973</v>
      </c>
      <c r="G108" s="1"/>
      <c r="H108" s="1"/>
      <c r="I108" s="1"/>
      <c r="J108" s="1">
        <v>29638</v>
      </c>
      <c r="K108" s="1"/>
      <c r="L108" s="1">
        <f t="shared" si="6"/>
        <v>5334.84</v>
      </c>
      <c r="M108" s="1">
        <f t="shared" si="7"/>
        <v>2667.42</v>
      </c>
      <c r="N108" s="1">
        <f t="shared" si="8"/>
        <v>2667.42</v>
      </c>
      <c r="O108" s="1">
        <f t="shared" si="9"/>
        <v>0</v>
      </c>
      <c r="P108" s="1">
        <f t="shared" si="10"/>
        <v>34972.839999999997</v>
      </c>
      <c r="Q108" s="5">
        <f t="shared" si="11"/>
        <v>-0.16000000000349246</v>
      </c>
      <c r="R108" s="1"/>
    </row>
    <row r="109" spans="1:18">
      <c r="A109" s="1" t="s">
        <v>175</v>
      </c>
      <c r="B109" s="37" t="s">
        <v>519</v>
      </c>
      <c r="C109" s="50">
        <v>44273</v>
      </c>
      <c r="D109" s="37" t="s">
        <v>513</v>
      </c>
      <c r="E109" s="37" t="s">
        <v>515</v>
      </c>
      <c r="F109" s="1">
        <v>8500</v>
      </c>
      <c r="G109" s="1"/>
      <c r="H109" s="1"/>
      <c r="I109" s="1"/>
      <c r="J109" s="1">
        <v>7204.14</v>
      </c>
      <c r="K109" s="1"/>
      <c r="L109" s="1">
        <f t="shared" si="6"/>
        <v>1296.7452000000001</v>
      </c>
      <c r="M109" s="1">
        <f t="shared" si="7"/>
        <v>648.37260000000003</v>
      </c>
      <c r="N109" s="1">
        <f t="shared" si="8"/>
        <v>648.37260000000003</v>
      </c>
      <c r="O109" s="1">
        <f t="shared" si="9"/>
        <v>0</v>
      </c>
      <c r="P109" s="1">
        <f t="shared" si="10"/>
        <v>8500.8852000000006</v>
      </c>
      <c r="Q109" s="5">
        <f t="shared" si="11"/>
        <v>0.88520000000062282</v>
      </c>
      <c r="R109" s="1"/>
    </row>
    <row r="110" spans="1:18" s="59" customFormat="1">
      <c r="A110" s="1" t="s">
        <v>175</v>
      </c>
      <c r="B110" s="37" t="s">
        <v>542</v>
      </c>
      <c r="C110" s="50" t="s">
        <v>543</v>
      </c>
      <c r="D110" s="37" t="s">
        <v>544</v>
      </c>
      <c r="E110" s="37" t="s">
        <v>545</v>
      </c>
      <c r="F110" s="1">
        <v>472059</v>
      </c>
      <c r="G110" s="1"/>
      <c r="H110" s="1"/>
      <c r="I110" s="1"/>
      <c r="J110" s="1">
        <v>400050</v>
      </c>
      <c r="K110" s="1"/>
      <c r="L110" s="51">
        <f t="shared" si="6"/>
        <v>72009</v>
      </c>
      <c r="M110" s="51">
        <f t="shared" si="7"/>
        <v>36004.5</v>
      </c>
      <c r="N110" s="51">
        <f t="shared" si="8"/>
        <v>36004.5</v>
      </c>
      <c r="O110" s="51">
        <f t="shared" si="9"/>
        <v>0</v>
      </c>
      <c r="P110" s="51">
        <f t="shared" si="10"/>
        <v>472059</v>
      </c>
      <c r="Q110" s="51">
        <f t="shared" si="11"/>
        <v>0</v>
      </c>
      <c r="R110" s="1"/>
    </row>
    <row r="111" spans="1:18">
      <c r="A111" s="58" t="s">
        <v>520</v>
      </c>
      <c r="B111" s="37" t="s">
        <v>538</v>
      </c>
      <c r="C111" s="50">
        <v>44287</v>
      </c>
      <c r="D111" s="37" t="s">
        <v>115</v>
      </c>
      <c r="E111" s="37" t="s">
        <v>116</v>
      </c>
      <c r="F111" s="1">
        <v>79898</v>
      </c>
      <c r="G111" s="1"/>
      <c r="H111" s="1"/>
      <c r="I111" s="1"/>
      <c r="J111" s="1">
        <v>67710</v>
      </c>
      <c r="K111" s="1"/>
      <c r="L111" s="51">
        <f t="shared" si="6"/>
        <v>12187.8</v>
      </c>
      <c r="M111" s="51">
        <f t="shared" si="7"/>
        <v>6093.9</v>
      </c>
      <c r="N111" s="51">
        <f t="shared" si="8"/>
        <v>6093.9</v>
      </c>
      <c r="O111" s="51">
        <f t="shared" si="9"/>
        <v>0</v>
      </c>
      <c r="P111" s="51">
        <f t="shared" si="10"/>
        <v>79897.799999999988</v>
      </c>
      <c r="Q111" s="51">
        <f t="shared" si="11"/>
        <v>-0.20000000001164153</v>
      </c>
      <c r="R111" s="1"/>
    </row>
    <row r="112" spans="1:18">
      <c r="A112" s="58" t="s">
        <v>520</v>
      </c>
      <c r="B112" s="37" t="s">
        <v>539</v>
      </c>
      <c r="C112" s="44">
        <v>44294</v>
      </c>
      <c r="D112" s="37" t="s">
        <v>115</v>
      </c>
      <c r="E112" s="37" t="s">
        <v>116</v>
      </c>
      <c r="F112" s="1">
        <v>87816</v>
      </c>
      <c r="G112" s="1"/>
      <c r="H112" s="1"/>
      <c r="I112" s="1"/>
      <c r="J112" s="1">
        <v>74420</v>
      </c>
      <c r="K112" s="1"/>
      <c r="L112" s="51">
        <f t="shared" si="6"/>
        <v>13395.6</v>
      </c>
      <c r="M112" s="51">
        <f t="shared" si="7"/>
        <v>6697.8</v>
      </c>
      <c r="N112" s="51">
        <f t="shared" si="8"/>
        <v>6697.8</v>
      </c>
      <c r="O112" s="51">
        <f t="shared" si="9"/>
        <v>0</v>
      </c>
      <c r="P112" s="51">
        <f t="shared" si="10"/>
        <v>87815.6</v>
      </c>
      <c r="Q112" s="51">
        <f t="shared" si="11"/>
        <v>-0.39999999999417923</v>
      </c>
      <c r="R112" s="1"/>
    </row>
    <row r="113" spans="1:18">
      <c r="A113" s="58" t="s">
        <v>520</v>
      </c>
      <c r="B113" s="37" t="s">
        <v>540</v>
      </c>
      <c r="C113" s="44">
        <v>44308</v>
      </c>
      <c r="D113" s="37" t="s">
        <v>115</v>
      </c>
      <c r="E113" s="37" t="s">
        <v>116</v>
      </c>
      <c r="F113" s="1">
        <v>70612</v>
      </c>
      <c r="G113" s="1"/>
      <c r="H113" s="1"/>
      <c r="I113" s="1"/>
      <c r="J113" s="1">
        <v>59841</v>
      </c>
      <c r="K113" s="1"/>
      <c r="L113" s="51">
        <f t="shared" si="6"/>
        <v>10771.38</v>
      </c>
      <c r="M113" s="51">
        <f t="shared" si="7"/>
        <v>5385.69</v>
      </c>
      <c r="N113" s="51">
        <f t="shared" si="8"/>
        <v>5385.69</v>
      </c>
      <c r="O113" s="51">
        <f t="shared" si="9"/>
        <v>0</v>
      </c>
      <c r="P113" s="51">
        <f t="shared" si="10"/>
        <v>70612.38</v>
      </c>
      <c r="Q113" s="51">
        <f t="shared" si="11"/>
        <v>0.38000000000465661</v>
      </c>
      <c r="R113" s="1"/>
    </row>
    <row r="114" spans="1:18">
      <c r="A114" s="58" t="s">
        <v>520</v>
      </c>
      <c r="B114" s="37" t="s">
        <v>541</v>
      </c>
      <c r="C114" s="44">
        <v>44315</v>
      </c>
      <c r="D114" s="37" t="s">
        <v>115</v>
      </c>
      <c r="E114" s="37" t="s">
        <v>116</v>
      </c>
      <c r="F114" s="1">
        <v>424034</v>
      </c>
      <c r="G114" s="1"/>
      <c r="H114" s="1"/>
      <c r="I114" s="1"/>
      <c r="J114" s="1">
        <v>359351</v>
      </c>
      <c r="K114" s="1"/>
      <c r="L114" s="51">
        <f t="shared" si="6"/>
        <v>64683.18</v>
      </c>
      <c r="M114" s="51">
        <f t="shared" si="7"/>
        <v>32341.59</v>
      </c>
      <c r="N114" s="51">
        <f t="shared" si="8"/>
        <v>32341.59</v>
      </c>
      <c r="O114" s="51">
        <f t="shared" si="9"/>
        <v>0</v>
      </c>
      <c r="P114" s="51">
        <f t="shared" si="10"/>
        <v>424034.18000000005</v>
      </c>
      <c r="Q114" s="51">
        <f t="shared" si="11"/>
        <v>0.18000000005122274</v>
      </c>
      <c r="R114" s="1"/>
    </row>
    <row r="115" spans="1:18">
      <c r="A115" s="58" t="s">
        <v>520</v>
      </c>
      <c r="B115" s="37" t="s">
        <v>546</v>
      </c>
      <c r="C115" s="50">
        <v>44289</v>
      </c>
      <c r="D115" s="37" t="s">
        <v>234</v>
      </c>
      <c r="E115" s="37" t="s">
        <v>468</v>
      </c>
      <c r="F115" s="37">
        <v>37956</v>
      </c>
      <c r="G115" s="1"/>
      <c r="H115" s="1"/>
      <c r="I115" s="1"/>
      <c r="J115" s="37">
        <v>32166</v>
      </c>
      <c r="K115" s="1"/>
      <c r="L115" s="51">
        <f t="shared" si="6"/>
        <v>5789.88</v>
      </c>
      <c r="M115" s="51">
        <f t="shared" si="7"/>
        <v>0</v>
      </c>
      <c r="N115" s="51">
        <f t="shared" si="8"/>
        <v>0</v>
      </c>
      <c r="O115" s="51">
        <f t="shared" si="9"/>
        <v>5789.88</v>
      </c>
      <c r="P115" s="51">
        <f t="shared" si="10"/>
        <v>37955.879999999997</v>
      </c>
      <c r="Q115" s="51">
        <f t="shared" si="11"/>
        <v>-0.12000000000261934</v>
      </c>
      <c r="R115" s="1"/>
    </row>
    <row r="116" spans="1:18">
      <c r="A116" s="58" t="s">
        <v>520</v>
      </c>
      <c r="B116" s="37" t="s">
        <v>547</v>
      </c>
      <c r="C116" s="50">
        <v>44308</v>
      </c>
      <c r="D116" s="37" t="s">
        <v>234</v>
      </c>
      <c r="E116" s="37" t="s">
        <v>468</v>
      </c>
      <c r="F116" s="37">
        <v>50379</v>
      </c>
      <c r="G116" s="1"/>
      <c r="H116" s="1"/>
      <c r="I116" s="1"/>
      <c r="J116" s="37">
        <v>42694</v>
      </c>
      <c r="K116" s="1"/>
      <c r="L116" s="51">
        <f t="shared" si="6"/>
        <v>7684.92</v>
      </c>
      <c r="M116" s="51">
        <f t="shared" si="7"/>
        <v>0</v>
      </c>
      <c r="N116" s="51">
        <f t="shared" si="8"/>
        <v>0</v>
      </c>
      <c r="O116" s="51">
        <f t="shared" si="9"/>
        <v>7684.92</v>
      </c>
      <c r="P116" s="51">
        <f t="shared" si="10"/>
        <v>50378.92</v>
      </c>
      <c r="Q116" s="51">
        <f t="shared" si="11"/>
        <v>-8.000000000174623E-2</v>
      </c>
      <c r="R116" s="1"/>
    </row>
    <row r="117" spans="1:18">
      <c r="A117" s="58" t="s">
        <v>520</v>
      </c>
      <c r="B117" s="37" t="s">
        <v>554</v>
      </c>
      <c r="C117" s="50">
        <v>44298</v>
      </c>
      <c r="D117" s="37" t="s">
        <v>239</v>
      </c>
      <c r="E117" s="37" t="s">
        <v>552</v>
      </c>
      <c r="F117" s="37">
        <v>2191</v>
      </c>
      <c r="G117" s="1"/>
      <c r="H117" s="60"/>
      <c r="I117" s="61"/>
      <c r="J117" s="37">
        <v>1856</v>
      </c>
      <c r="K117" s="60"/>
      <c r="L117" s="51">
        <f t="shared" si="6"/>
        <v>334.08</v>
      </c>
      <c r="M117" s="51">
        <f t="shared" si="7"/>
        <v>167.04</v>
      </c>
      <c r="N117" s="51">
        <f t="shared" si="8"/>
        <v>167.04</v>
      </c>
      <c r="O117" s="51">
        <f t="shared" si="9"/>
        <v>0</v>
      </c>
      <c r="P117" s="51">
        <f t="shared" si="10"/>
        <v>2190.08</v>
      </c>
      <c r="Q117" s="51">
        <f t="shared" si="11"/>
        <v>-0.92000000000007276</v>
      </c>
      <c r="R117" s="1"/>
    </row>
    <row r="118" spans="1:18">
      <c r="A118" s="58" t="s">
        <v>520</v>
      </c>
      <c r="B118" s="37" t="s">
        <v>555</v>
      </c>
      <c r="C118" s="50">
        <v>44293</v>
      </c>
      <c r="D118" s="37" t="s">
        <v>239</v>
      </c>
      <c r="E118" s="37" t="s">
        <v>552</v>
      </c>
      <c r="F118" s="37">
        <v>4602</v>
      </c>
      <c r="G118" s="1"/>
      <c r="H118" s="1"/>
      <c r="I118" s="1"/>
      <c r="J118" s="37">
        <v>3900</v>
      </c>
      <c r="K118" s="1"/>
      <c r="L118" s="51">
        <f t="shared" si="6"/>
        <v>702</v>
      </c>
      <c r="M118" s="51">
        <f t="shared" si="7"/>
        <v>351</v>
      </c>
      <c r="N118" s="51">
        <f t="shared" si="8"/>
        <v>351</v>
      </c>
      <c r="O118" s="51">
        <f t="shared" si="9"/>
        <v>0</v>
      </c>
      <c r="P118" s="51">
        <f t="shared" si="10"/>
        <v>4602</v>
      </c>
      <c r="Q118" s="51">
        <f t="shared" si="11"/>
        <v>0</v>
      </c>
      <c r="R118" s="1"/>
    </row>
    <row r="119" spans="1:18">
      <c r="A119" s="58" t="s">
        <v>520</v>
      </c>
      <c r="B119" s="37" t="s">
        <v>556</v>
      </c>
      <c r="C119" s="50">
        <v>44298</v>
      </c>
      <c r="D119" s="37" t="s">
        <v>255</v>
      </c>
      <c r="E119" s="37" t="s">
        <v>553</v>
      </c>
      <c r="F119" s="37">
        <v>6360</v>
      </c>
      <c r="G119" s="1"/>
      <c r="H119" s="1"/>
      <c r="I119" s="1"/>
      <c r="J119" s="37">
        <v>5389.8</v>
      </c>
      <c r="K119" s="1"/>
      <c r="L119" s="51">
        <f t="shared" si="6"/>
        <v>970.1640000000001</v>
      </c>
      <c r="M119" s="51">
        <f t="shared" si="7"/>
        <v>485.08200000000005</v>
      </c>
      <c r="N119" s="51">
        <f t="shared" si="8"/>
        <v>485.08200000000005</v>
      </c>
      <c r="O119" s="51">
        <f t="shared" si="9"/>
        <v>0</v>
      </c>
      <c r="P119" s="51">
        <f t="shared" si="10"/>
        <v>6359.9640000000009</v>
      </c>
      <c r="Q119" s="51">
        <f t="shared" si="11"/>
        <v>-3.5999999999148713E-2</v>
      </c>
      <c r="R119" s="1"/>
    </row>
    <row r="120" spans="1:18">
      <c r="A120" s="58" t="s">
        <v>520</v>
      </c>
      <c r="B120" s="37" t="s">
        <v>557</v>
      </c>
      <c r="C120" s="50">
        <v>44308</v>
      </c>
      <c r="D120" s="37" t="s">
        <v>255</v>
      </c>
      <c r="E120" s="37" t="s">
        <v>553</v>
      </c>
      <c r="F120" s="37">
        <v>1650</v>
      </c>
      <c r="G120" s="1"/>
      <c r="H120" s="1"/>
      <c r="I120" s="1"/>
      <c r="J120" s="37">
        <v>1398</v>
      </c>
      <c r="K120" s="1"/>
      <c r="L120" s="51">
        <f t="shared" si="6"/>
        <v>251.64</v>
      </c>
      <c r="M120" s="51">
        <f t="shared" si="7"/>
        <v>125.82</v>
      </c>
      <c r="N120" s="51">
        <f t="shared" si="8"/>
        <v>125.82</v>
      </c>
      <c r="O120" s="51">
        <f t="shared" si="9"/>
        <v>0</v>
      </c>
      <c r="P120" s="51">
        <f t="shared" si="10"/>
        <v>1649.6399999999999</v>
      </c>
      <c r="Q120" s="51">
        <f t="shared" si="11"/>
        <v>-0.36000000000012733</v>
      </c>
      <c r="R120" s="1"/>
    </row>
    <row r="121" spans="1:18">
      <c r="A121" s="58" t="s">
        <v>520</v>
      </c>
      <c r="B121" s="37" t="s">
        <v>558</v>
      </c>
      <c r="C121" s="50">
        <v>44299</v>
      </c>
      <c r="D121" s="37" t="s">
        <v>388</v>
      </c>
      <c r="E121" s="37" t="s">
        <v>389</v>
      </c>
      <c r="F121" s="37">
        <v>8738</v>
      </c>
      <c r="G121" s="1"/>
      <c r="H121" s="1"/>
      <c r="I121" s="1"/>
      <c r="J121" s="37">
        <v>7405</v>
      </c>
      <c r="K121" s="1"/>
      <c r="L121" s="51">
        <f t="shared" si="6"/>
        <v>1332.9</v>
      </c>
      <c r="M121" s="51">
        <f t="shared" si="7"/>
        <v>666.45</v>
      </c>
      <c r="N121" s="51">
        <f t="shared" si="8"/>
        <v>666.45</v>
      </c>
      <c r="O121" s="51">
        <f t="shared" si="9"/>
        <v>0</v>
      </c>
      <c r="P121" s="51">
        <f t="shared" si="10"/>
        <v>8737.9</v>
      </c>
      <c r="Q121" s="51">
        <f t="shared" si="11"/>
        <v>-0.1000000000003638</v>
      </c>
      <c r="R121" s="1"/>
    </row>
    <row r="122" spans="1:18">
      <c r="A122" s="58" t="s">
        <v>520</v>
      </c>
      <c r="B122" s="37" t="s">
        <v>559</v>
      </c>
      <c r="C122" s="50">
        <v>44301</v>
      </c>
      <c r="D122" s="37" t="s">
        <v>388</v>
      </c>
      <c r="E122" s="37" t="s">
        <v>389</v>
      </c>
      <c r="F122" s="37">
        <v>24369</v>
      </c>
      <c r="G122" s="1"/>
      <c r="H122" s="1"/>
      <c r="I122" s="1"/>
      <c r="J122" s="37">
        <v>20652</v>
      </c>
      <c r="K122" s="1"/>
      <c r="L122" s="51">
        <f t="shared" si="6"/>
        <v>3717.36</v>
      </c>
      <c r="M122" s="51">
        <f t="shared" si="7"/>
        <v>1858.68</v>
      </c>
      <c r="N122" s="51">
        <f t="shared" si="8"/>
        <v>1858.68</v>
      </c>
      <c r="O122" s="51">
        <f t="shared" si="9"/>
        <v>0</v>
      </c>
      <c r="P122" s="51">
        <f t="shared" si="10"/>
        <v>24369.360000000001</v>
      </c>
      <c r="Q122" s="51">
        <f t="shared" si="11"/>
        <v>0.36000000000058208</v>
      </c>
      <c r="R122" s="1"/>
    </row>
    <row r="123" spans="1:18">
      <c r="A123" s="58" t="s">
        <v>520</v>
      </c>
      <c r="B123" s="37" t="s">
        <v>551</v>
      </c>
      <c r="C123" s="50">
        <v>44294</v>
      </c>
      <c r="D123" s="37" t="s">
        <v>104</v>
      </c>
      <c r="E123" s="37" t="s">
        <v>105</v>
      </c>
      <c r="F123" s="37">
        <v>11215</v>
      </c>
      <c r="G123" s="1"/>
      <c r="H123" s="1"/>
      <c r="I123" s="1"/>
      <c r="J123" s="37">
        <v>9504</v>
      </c>
      <c r="K123" s="1"/>
      <c r="L123" s="51">
        <f t="shared" si="6"/>
        <v>1710.72</v>
      </c>
      <c r="M123" s="51">
        <f t="shared" si="7"/>
        <v>855.36</v>
      </c>
      <c r="N123" s="51">
        <f t="shared" si="8"/>
        <v>855.36</v>
      </c>
      <c r="O123" s="51">
        <f t="shared" si="9"/>
        <v>0</v>
      </c>
      <c r="P123" s="51">
        <f t="shared" si="10"/>
        <v>11214.720000000001</v>
      </c>
      <c r="Q123" s="51">
        <f t="shared" si="11"/>
        <v>-0.27999999999883585</v>
      </c>
      <c r="R123" s="1"/>
    </row>
    <row r="124" spans="1:18">
      <c r="A124" s="58" t="s">
        <v>520</v>
      </c>
      <c r="B124" s="37" t="s">
        <v>549</v>
      </c>
      <c r="C124" s="50">
        <v>44290</v>
      </c>
      <c r="D124" s="37" t="s">
        <v>550</v>
      </c>
      <c r="E124" s="37" t="s">
        <v>548</v>
      </c>
      <c r="F124" s="37">
        <v>3628.19</v>
      </c>
      <c r="G124" s="1"/>
      <c r="H124" s="37">
        <v>1201.6099999999999</v>
      </c>
      <c r="I124" s="37">
        <v>481.28</v>
      </c>
      <c r="J124" s="37">
        <v>1445.65</v>
      </c>
      <c r="K124" s="1"/>
      <c r="L124" s="51">
        <f>+(H124*$H$1/100)+(I124*$I$1/100)+(J124*$J$1/100)+(K124*$K$1/100)</f>
        <v>378.05109999999996</v>
      </c>
      <c r="M124" s="51">
        <f t="shared" si="7"/>
        <v>0</v>
      </c>
      <c r="N124" s="51">
        <f t="shared" si="8"/>
        <v>0</v>
      </c>
      <c r="O124" s="51">
        <f t="shared" si="9"/>
        <v>378.05109999999996</v>
      </c>
      <c r="P124" s="51">
        <f t="shared" si="10"/>
        <v>3506.5911000000001</v>
      </c>
      <c r="Q124" s="51">
        <f t="shared" si="11"/>
        <v>-121.59889999999996</v>
      </c>
      <c r="R124" s="1"/>
    </row>
    <row r="125" spans="1:18">
      <c r="A125" s="58" t="s">
        <v>520</v>
      </c>
      <c r="B125" s="37" t="s">
        <v>560</v>
      </c>
      <c r="C125" s="50">
        <v>44299</v>
      </c>
      <c r="D125" s="37" t="s">
        <v>248</v>
      </c>
      <c r="E125" s="37" t="s">
        <v>247</v>
      </c>
      <c r="F125" s="37">
        <v>6726</v>
      </c>
      <c r="G125" s="1"/>
      <c r="H125" s="1"/>
      <c r="I125" s="1"/>
      <c r="J125" s="37">
        <v>5700</v>
      </c>
      <c r="K125" s="1"/>
      <c r="L125" s="51">
        <f t="shared" si="6"/>
        <v>1026</v>
      </c>
      <c r="M125" s="51">
        <f t="shared" si="7"/>
        <v>513</v>
      </c>
      <c r="N125" s="51">
        <f t="shared" si="8"/>
        <v>513</v>
      </c>
      <c r="O125" s="51">
        <f t="shared" si="9"/>
        <v>0</v>
      </c>
      <c r="P125" s="51">
        <f t="shared" si="10"/>
        <v>6726</v>
      </c>
      <c r="Q125" s="51">
        <f t="shared" si="11"/>
        <v>0</v>
      </c>
      <c r="R125" s="1"/>
    </row>
    <row r="126" spans="1:18">
      <c r="A126" s="58" t="s">
        <v>567</v>
      </c>
      <c r="B126" s="37" t="s">
        <v>564</v>
      </c>
      <c r="C126" s="50">
        <v>44318</v>
      </c>
      <c r="D126" s="37" t="s">
        <v>561</v>
      </c>
      <c r="E126" s="37" t="s">
        <v>562</v>
      </c>
      <c r="F126" s="37">
        <v>12999</v>
      </c>
      <c r="G126" s="1"/>
      <c r="H126" s="1"/>
      <c r="I126" s="1"/>
      <c r="J126" s="37">
        <v>11016.1</v>
      </c>
      <c r="K126" s="1"/>
      <c r="L126" s="51">
        <f t="shared" si="6"/>
        <v>1982.8980000000001</v>
      </c>
      <c r="M126" s="51">
        <f t="shared" si="7"/>
        <v>0</v>
      </c>
      <c r="N126" s="51">
        <f t="shared" si="8"/>
        <v>0</v>
      </c>
      <c r="O126" s="51">
        <f t="shared" si="9"/>
        <v>1982.8980000000001</v>
      </c>
      <c r="P126" s="51">
        <f t="shared" si="10"/>
        <v>12998.998</v>
      </c>
      <c r="Q126" s="51">
        <f t="shared" si="11"/>
        <v>-2.0000000004074536E-3</v>
      </c>
      <c r="R126" s="1"/>
    </row>
    <row r="127" spans="1:18">
      <c r="A127" s="58" t="s">
        <v>567</v>
      </c>
      <c r="B127" s="37" t="s">
        <v>565</v>
      </c>
      <c r="C127" s="50">
        <v>44323</v>
      </c>
      <c r="D127" s="37" t="s">
        <v>101</v>
      </c>
      <c r="E127" s="37" t="s">
        <v>563</v>
      </c>
      <c r="F127" s="37">
        <v>12600</v>
      </c>
      <c r="G127" s="1"/>
      <c r="H127" s="1"/>
      <c r="I127" s="37">
        <v>11250</v>
      </c>
      <c r="J127" s="37"/>
      <c r="K127" s="1"/>
      <c r="L127" s="51">
        <f t="shared" si="6"/>
        <v>1350</v>
      </c>
      <c r="M127" s="51">
        <f t="shared" si="7"/>
        <v>675</v>
      </c>
      <c r="N127" s="51">
        <f t="shared" si="8"/>
        <v>675</v>
      </c>
      <c r="O127" s="51">
        <f t="shared" si="9"/>
        <v>0</v>
      </c>
      <c r="P127" s="51">
        <f t="shared" si="10"/>
        <v>12600</v>
      </c>
      <c r="Q127" s="51">
        <f t="shared" si="11"/>
        <v>0</v>
      </c>
      <c r="R127" s="1"/>
    </row>
    <row r="128" spans="1:18">
      <c r="A128" s="58" t="s">
        <v>567</v>
      </c>
      <c r="B128" s="37" t="s">
        <v>566</v>
      </c>
      <c r="C128" s="50">
        <v>44319</v>
      </c>
      <c r="D128" s="37" t="s">
        <v>408</v>
      </c>
      <c r="E128" s="37" t="s">
        <v>409</v>
      </c>
      <c r="F128" s="37">
        <v>4383</v>
      </c>
      <c r="G128" s="1"/>
      <c r="H128" s="1"/>
      <c r="I128" s="1"/>
      <c r="J128" s="37">
        <v>3714.29</v>
      </c>
      <c r="K128" s="1"/>
      <c r="L128" s="51">
        <f t="shared" si="6"/>
        <v>668.57220000000007</v>
      </c>
      <c r="M128" s="51">
        <f t="shared" si="7"/>
        <v>334.28610000000003</v>
      </c>
      <c r="N128" s="51">
        <f t="shared" si="8"/>
        <v>334.28610000000003</v>
      </c>
      <c r="O128" s="51">
        <f t="shared" si="9"/>
        <v>0</v>
      </c>
      <c r="P128" s="51">
        <f t="shared" si="10"/>
        <v>4382.8622000000005</v>
      </c>
      <c r="Q128" s="51">
        <f t="shared" si="11"/>
        <v>-0.13779999999951542</v>
      </c>
      <c r="R128" s="1"/>
    </row>
    <row r="129" spans="1:18">
      <c r="A129" s="58" t="s">
        <v>579</v>
      </c>
      <c r="B129" s="71" t="s">
        <v>578</v>
      </c>
      <c r="C129" s="50">
        <v>44373</v>
      </c>
      <c r="D129" s="37" t="s">
        <v>121</v>
      </c>
      <c r="E129" s="37" t="s">
        <v>122</v>
      </c>
      <c r="F129" s="37">
        <v>94494</v>
      </c>
      <c r="G129" s="1"/>
      <c r="H129" s="1"/>
      <c r="I129" s="1"/>
      <c r="J129" s="37">
        <v>80080</v>
      </c>
      <c r="K129" s="1"/>
      <c r="L129" s="64">
        <f t="shared" si="6"/>
        <v>14414.4</v>
      </c>
      <c r="M129" s="64">
        <f t="shared" si="7"/>
        <v>7207.2</v>
      </c>
      <c r="N129" s="64">
        <f t="shared" si="8"/>
        <v>7207.2</v>
      </c>
      <c r="O129" s="64">
        <f t="shared" si="9"/>
        <v>0</v>
      </c>
      <c r="P129" s="64">
        <f t="shared" si="10"/>
        <v>94494.399999999994</v>
      </c>
      <c r="Q129" s="51">
        <f t="shared" si="11"/>
        <v>0.39999999999417923</v>
      </c>
      <c r="R129" s="1"/>
    </row>
    <row r="130" spans="1:18">
      <c r="A130" s="58" t="s">
        <v>579</v>
      </c>
      <c r="B130" s="71" t="s">
        <v>580</v>
      </c>
      <c r="C130" s="50">
        <v>44376</v>
      </c>
      <c r="D130" s="37" t="s">
        <v>121</v>
      </c>
      <c r="E130" s="37" t="s">
        <v>122</v>
      </c>
      <c r="F130" s="37">
        <v>96925</v>
      </c>
      <c r="G130" s="1"/>
      <c r="H130" s="1"/>
      <c r="I130" s="37"/>
      <c r="J130" s="37">
        <v>82140</v>
      </c>
      <c r="K130" s="1"/>
      <c r="L130" s="64">
        <f t="shared" si="6"/>
        <v>14785.2</v>
      </c>
      <c r="M130" s="64">
        <f t="shared" si="7"/>
        <v>7392.6</v>
      </c>
      <c r="N130" s="64">
        <f t="shared" si="8"/>
        <v>7392.6</v>
      </c>
      <c r="O130" s="64">
        <f t="shared" si="9"/>
        <v>0</v>
      </c>
      <c r="P130" s="64">
        <f t="shared" si="10"/>
        <v>96925.200000000012</v>
      </c>
      <c r="Q130" s="51">
        <f t="shared" si="11"/>
        <v>0.20000000001164153</v>
      </c>
      <c r="R130" s="1"/>
    </row>
    <row r="131" spans="1:18">
      <c r="A131" s="58" t="s">
        <v>581</v>
      </c>
      <c r="B131" s="2">
        <v>230</v>
      </c>
      <c r="C131" s="44">
        <v>44325</v>
      </c>
      <c r="D131" s="4" t="s">
        <v>595</v>
      </c>
      <c r="E131" s="1" t="s">
        <v>594</v>
      </c>
      <c r="F131" s="1">
        <v>12000</v>
      </c>
      <c r="G131" s="1"/>
      <c r="H131" s="1"/>
      <c r="I131" s="1">
        <v>10714.29</v>
      </c>
      <c r="J131" s="1"/>
      <c r="K131" s="1"/>
      <c r="L131" s="64">
        <f t="shared" ref="L131:L148" si="12">+(H131*$H$1/100)+(I131*$I$1/100)+(J131*$J$1/100)+(K131*$K$1/100)</f>
        <v>1285.7148000000002</v>
      </c>
      <c r="M131" s="64">
        <f t="shared" ref="M131:M148" si="13">+IF(VALUE(LEFT(D131,2))=33,L131/2,0)</f>
        <v>642.8574000000001</v>
      </c>
      <c r="N131" s="64">
        <f t="shared" ref="N131:N148" si="14">+M131</f>
        <v>642.8574000000001</v>
      </c>
      <c r="O131" s="64">
        <f t="shared" ref="O131:O148" si="15">+IF(VALUE(LEFT(D131,2))=33,0,L131)</f>
        <v>0</v>
      </c>
      <c r="P131" s="64">
        <f t="shared" ref="P131:P148" si="16">SUM(G131:K131)+M131+N131+O131</f>
        <v>12000.004800000002</v>
      </c>
      <c r="Q131" s="51">
        <f t="shared" ref="Q131:Q148" si="17">P131-F131</f>
        <v>4.8000000024330802E-3</v>
      </c>
      <c r="R131" s="1"/>
    </row>
    <row r="132" spans="1:18">
      <c r="A132" s="58" t="s">
        <v>581</v>
      </c>
      <c r="B132" s="2" t="s">
        <v>584</v>
      </c>
      <c r="C132" s="44">
        <v>44391</v>
      </c>
      <c r="D132" s="4" t="s">
        <v>121</v>
      </c>
      <c r="E132" s="1" t="s">
        <v>122</v>
      </c>
      <c r="F132" s="1">
        <v>97874</v>
      </c>
      <c r="G132" s="1"/>
      <c r="H132" s="1"/>
      <c r="I132" s="1"/>
      <c r="J132" s="1">
        <v>82944</v>
      </c>
      <c r="K132" s="1"/>
      <c r="L132" s="64">
        <f t="shared" si="12"/>
        <v>14929.92</v>
      </c>
      <c r="M132" s="64">
        <f t="shared" si="13"/>
        <v>7464.96</v>
      </c>
      <c r="N132" s="64">
        <f t="shared" si="14"/>
        <v>7464.96</v>
      </c>
      <c r="O132" s="64">
        <f t="shared" si="15"/>
        <v>0</v>
      </c>
      <c r="P132" s="64">
        <f t="shared" si="16"/>
        <v>97873.920000000013</v>
      </c>
      <c r="Q132" s="51">
        <f t="shared" si="17"/>
        <v>-7.9999999987194315E-2</v>
      </c>
      <c r="R132" s="1"/>
    </row>
    <row r="133" spans="1:18">
      <c r="A133" s="58" t="s">
        <v>581</v>
      </c>
      <c r="B133" s="2" t="s">
        <v>585</v>
      </c>
      <c r="C133" s="44">
        <v>44394</v>
      </c>
      <c r="D133" s="4" t="s">
        <v>121</v>
      </c>
      <c r="E133" s="1" t="s">
        <v>122</v>
      </c>
      <c r="F133" s="66">
        <v>74043</v>
      </c>
      <c r="G133" s="66"/>
      <c r="H133" s="66"/>
      <c r="I133" s="67"/>
      <c r="J133" s="67">
        <v>62748</v>
      </c>
      <c r="K133" s="67"/>
      <c r="L133" s="64">
        <f t="shared" si="12"/>
        <v>11294.64</v>
      </c>
      <c r="M133" s="64">
        <f t="shared" si="13"/>
        <v>5647.32</v>
      </c>
      <c r="N133" s="64">
        <f t="shared" si="14"/>
        <v>5647.32</v>
      </c>
      <c r="O133" s="64">
        <f t="shared" si="15"/>
        <v>0</v>
      </c>
      <c r="P133" s="64">
        <f t="shared" si="16"/>
        <v>74042.640000000014</v>
      </c>
      <c r="Q133" s="51">
        <f t="shared" si="17"/>
        <v>-0.35999999998603016</v>
      </c>
      <c r="R133" s="1"/>
    </row>
    <row r="134" spans="1:18">
      <c r="A134" s="58" t="s">
        <v>581</v>
      </c>
      <c r="B134" s="33" t="s">
        <v>596</v>
      </c>
      <c r="C134" s="44">
        <v>44394</v>
      </c>
      <c r="D134" s="4" t="s">
        <v>255</v>
      </c>
      <c r="E134" s="1" t="s">
        <v>254</v>
      </c>
      <c r="F134" s="1">
        <v>4800</v>
      </c>
      <c r="G134" s="1"/>
      <c r="H134" s="1"/>
      <c r="I134" s="1"/>
      <c r="J134" s="1">
        <v>4068</v>
      </c>
      <c r="K134" s="1"/>
      <c r="L134" s="64">
        <f t="shared" si="12"/>
        <v>732.24</v>
      </c>
      <c r="M134" s="64">
        <f t="shared" si="13"/>
        <v>366.12</v>
      </c>
      <c r="N134" s="64">
        <f t="shared" si="14"/>
        <v>366.12</v>
      </c>
      <c r="O134" s="64">
        <f t="shared" si="15"/>
        <v>0</v>
      </c>
      <c r="P134" s="64">
        <f t="shared" si="16"/>
        <v>4800.24</v>
      </c>
      <c r="Q134" s="51">
        <f t="shared" si="17"/>
        <v>0.23999999999978172</v>
      </c>
      <c r="R134" s="1"/>
    </row>
    <row r="135" spans="1:18">
      <c r="A135" s="58" t="s">
        <v>581</v>
      </c>
      <c r="B135" s="2" t="s">
        <v>602</v>
      </c>
      <c r="C135" s="44">
        <v>44394</v>
      </c>
      <c r="D135" s="4" t="s">
        <v>599</v>
      </c>
      <c r="E135" s="1" t="s">
        <v>389</v>
      </c>
      <c r="F135" s="1">
        <v>21068</v>
      </c>
      <c r="G135" s="1"/>
      <c r="H135" s="1"/>
      <c r="I135" s="1"/>
      <c r="J135" s="1">
        <v>17854</v>
      </c>
      <c r="K135" s="1"/>
      <c r="L135" s="64">
        <f t="shared" si="12"/>
        <v>3213.72</v>
      </c>
      <c r="M135" s="64">
        <f t="shared" si="13"/>
        <v>1606.86</v>
      </c>
      <c r="N135" s="64">
        <f t="shared" si="14"/>
        <v>1606.86</v>
      </c>
      <c r="O135" s="64">
        <f t="shared" si="15"/>
        <v>0</v>
      </c>
      <c r="P135" s="64">
        <f t="shared" si="16"/>
        <v>21067.72</v>
      </c>
      <c r="Q135" s="51">
        <f t="shared" si="17"/>
        <v>-0.27999999999883585</v>
      </c>
      <c r="R135" s="1"/>
    </row>
    <row r="136" spans="1:18">
      <c r="A136" s="58" t="s">
        <v>581</v>
      </c>
      <c r="B136" s="2" t="s">
        <v>586</v>
      </c>
      <c r="C136" s="44">
        <v>44399</v>
      </c>
      <c r="D136" s="4" t="s">
        <v>121</v>
      </c>
      <c r="E136" s="1" t="s">
        <v>122</v>
      </c>
      <c r="F136" s="1">
        <v>84305</v>
      </c>
      <c r="G136" s="1"/>
      <c r="H136" s="1"/>
      <c r="I136" s="1"/>
      <c r="J136" s="1">
        <v>71445</v>
      </c>
      <c r="K136" s="1"/>
      <c r="L136" s="64">
        <f t="shared" si="12"/>
        <v>12860.1</v>
      </c>
      <c r="M136" s="64">
        <f t="shared" si="13"/>
        <v>6430.05</v>
      </c>
      <c r="N136" s="64">
        <f t="shared" si="14"/>
        <v>6430.05</v>
      </c>
      <c r="O136" s="64">
        <f t="shared" si="15"/>
        <v>0</v>
      </c>
      <c r="P136" s="64">
        <f t="shared" si="16"/>
        <v>84305.1</v>
      </c>
      <c r="Q136" s="51">
        <f t="shared" si="17"/>
        <v>0.10000000000582077</v>
      </c>
      <c r="R136" s="1"/>
    </row>
    <row r="137" spans="1:18">
      <c r="A137" s="58" t="s">
        <v>581</v>
      </c>
      <c r="B137" s="37">
        <v>58</v>
      </c>
      <c r="C137" s="50">
        <v>44400</v>
      </c>
      <c r="D137" s="54" t="s">
        <v>582</v>
      </c>
      <c r="E137" s="37" t="s">
        <v>583</v>
      </c>
      <c r="F137" s="37">
        <v>315060</v>
      </c>
      <c r="G137" s="1"/>
      <c r="H137" s="1"/>
      <c r="I137" s="1"/>
      <c r="J137" s="37">
        <v>267000</v>
      </c>
      <c r="K137" s="1"/>
      <c r="L137" s="64">
        <f t="shared" si="12"/>
        <v>48060</v>
      </c>
      <c r="M137" s="64">
        <f t="shared" si="13"/>
        <v>24030</v>
      </c>
      <c r="N137" s="64">
        <f t="shared" si="14"/>
        <v>24030</v>
      </c>
      <c r="O137" s="64">
        <f t="shared" si="15"/>
        <v>0</v>
      </c>
      <c r="P137" s="64">
        <f t="shared" si="16"/>
        <v>315060</v>
      </c>
      <c r="Q137" s="51">
        <f t="shared" si="17"/>
        <v>0</v>
      </c>
      <c r="R137" s="1"/>
    </row>
    <row r="138" spans="1:18">
      <c r="A138" s="58" t="s">
        <v>581</v>
      </c>
      <c r="B138" s="2" t="s">
        <v>600</v>
      </c>
      <c r="C138" s="50">
        <v>44401</v>
      </c>
      <c r="D138" s="4" t="s">
        <v>599</v>
      </c>
      <c r="E138" s="1" t="s">
        <v>389</v>
      </c>
      <c r="F138" s="1">
        <v>21488</v>
      </c>
      <c r="G138" s="1"/>
      <c r="H138" s="1"/>
      <c r="I138" s="1"/>
      <c r="J138" s="1">
        <v>18210</v>
      </c>
      <c r="K138" s="1"/>
      <c r="L138" s="64">
        <f t="shared" si="12"/>
        <v>3277.8</v>
      </c>
      <c r="M138" s="64">
        <f t="shared" si="13"/>
        <v>1638.9</v>
      </c>
      <c r="N138" s="64">
        <f t="shared" si="14"/>
        <v>1638.9</v>
      </c>
      <c r="O138" s="64">
        <f t="shared" si="15"/>
        <v>0</v>
      </c>
      <c r="P138" s="64">
        <f t="shared" si="16"/>
        <v>21487.800000000003</v>
      </c>
      <c r="Q138" s="51">
        <f t="shared" si="17"/>
        <v>-0.19999999999708962</v>
      </c>
      <c r="R138" s="1"/>
    </row>
    <row r="139" spans="1:18">
      <c r="A139" s="58" t="s">
        <v>581</v>
      </c>
      <c r="B139" s="2" t="s">
        <v>587</v>
      </c>
      <c r="C139" s="44">
        <v>44406</v>
      </c>
      <c r="D139" s="4" t="s">
        <v>121</v>
      </c>
      <c r="E139" s="1" t="s">
        <v>122</v>
      </c>
      <c r="F139" s="1">
        <v>91704</v>
      </c>
      <c r="G139" s="1"/>
      <c r="H139" s="1"/>
      <c r="I139" s="1"/>
      <c r="J139" s="1">
        <v>77715</v>
      </c>
      <c r="K139" s="1"/>
      <c r="L139" s="64">
        <f t="shared" si="12"/>
        <v>13988.7</v>
      </c>
      <c r="M139" s="64">
        <f t="shared" si="13"/>
        <v>6994.35</v>
      </c>
      <c r="N139" s="64">
        <f t="shared" si="14"/>
        <v>6994.35</v>
      </c>
      <c r="O139" s="64">
        <f t="shared" si="15"/>
        <v>0</v>
      </c>
      <c r="P139" s="64">
        <f t="shared" si="16"/>
        <v>91703.700000000012</v>
      </c>
      <c r="Q139" s="51">
        <f t="shared" si="17"/>
        <v>-0.29999999998835847</v>
      </c>
      <c r="R139" s="1"/>
    </row>
    <row r="140" spans="1:18">
      <c r="A140" s="58" t="s">
        <v>581</v>
      </c>
      <c r="B140" s="2" t="s">
        <v>598</v>
      </c>
      <c r="C140" s="50">
        <v>44406</v>
      </c>
      <c r="D140" s="4" t="s">
        <v>599</v>
      </c>
      <c r="E140" s="1" t="s">
        <v>389</v>
      </c>
      <c r="F140" s="1">
        <v>37212</v>
      </c>
      <c r="G140" s="1"/>
      <c r="H140" s="1"/>
      <c r="I140" s="1"/>
      <c r="J140" s="1">
        <v>31536</v>
      </c>
      <c r="K140" s="1"/>
      <c r="L140" s="64">
        <f t="shared" si="12"/>
        <v>5676.48</v>
      </c>
      <c r="M140" s="64">
        <f t="shared" si="13"/>
        <v>2838.24</v>
      </c>
      <c r="N140" s="64">
        <f t="shared" si="14"/>
        <v>2838.24</v>
      </c>
      <c r="O140" s="64">
        <f t="shared" si="15"/>
        <v>0</v>
      </c>
      <c r="P140" s="64">
        <f t="shared" si="16"/>
        <v>37212.479999999996</v>
      </c>
      <c r="Q140" s="51">
        <f t="shared" si="17"/>
        <v>0.47999999999592546</v>
      </c>
      <c r="R140" s="1"/>
    </row>
    <row r="141" spans="1:18">
      <c r="A141" s="58" t="s">
        <v>581</v>
      </c>
      <c r="B141" s="33" t="s">
        <v>592</v>
      </c>
      <c r="C141" s="44">
        <v>44407</v>
      </c>
      <c r="D141" s="4" t="s">
        <v>255</v>
      </c>
      <c r="E141" s="1" t="s">
        <v>254</v>
      </c>
      <c r="F141" s="1">
        <v>4200</v>
      </c>
      <c r="G141" s="1"/>
      <c r="H141" s="1"/>
      <c r="I141" s="1"/>
      <c r="J141" s="1">
        <v>3559</v>
      </c>
      <c r="K141" s="1"/>
      <c r="L141" s="64">
        <f t="shared" si="12"/>
        <v>640.62</v>
      </c>
      <c r="M141" s="64">
        <f t="shared" si="13"/>
        <v>320.31</v>
      </c>
      <c r="N141" s="64">
        <f t="shared" si="14"/>
        <v>320.31</v>
      </c>
      <c r="O141" s="64">
        <f t="shared" si="15"/>
        <v>0</v>
      </c>
      <c r="P141" s="64">
        <f t="shared" si="16"/>
        <v>4199.62</v>
      </c>
      <c r="Q141" s="51">
        <f t="shared" si="17"/>
        <v>-0.38000000000010914</v>
      </c>
      <c r="R141" s="1"/>
    </row>
    <row r="142" spans="1:18">
      <c r="A142" s="58" t="s">
        <v>581</v>
      </c>
      <c r="B142" s="33" t="s">
        <v>597</v>
      </c>
      <c r="C142" s="44">
        <v>44407</v>
      </c>
      <c r="D142" s="4" t="s">
        <v>255</v>
      </c>
      <c r="E142" s="1" t="s">
        <v>254</v>
      </c>
      <c r="F142" s="1">
        <v>9775</v>
      </c>
      <c r="G142" s="1"/>
      <c r="H142" s="1"/>
      <c r="I142" s="1"/>
      <c r="J142" s="1">
        <v>8284</v>
      </c>
      <c r="K142" s="1"/>
      <c r="L142" s="64">
        <f t="shared" si="12"/>
        <v>1491.12</v>
      </c>
      <c r="M142" s="64">
        <f t="shared" si="13"/>
        <v>745.56</v>
      </c>
      <c r="N142" s="64">
        <f t="shared" si="14"/>
        <v>745.56</v>
      </c>
      <c r="O142" s="64">
        <f t="shared" si="15"/>
        <v>0</v>
      </c>
      <c r="P142" s="64">
        <f t="shared" si="16"/>
        <v>9775.119999999999</v>
      </c>
      <c r="Q142" s="51">
        <f t="shared" si="17"/>
        <v>0.11999999999898137</v>
      </c>
      <c r="R142" s="1"/>
    </row>
    <row r="143" spans="1:18">
      <c r="A143" s="58" t="s">
        <v>581</v>
      </c>
      <c r="B143" s="2" t="s">
        <v>588</v>
      </c>
      <c r="C143" s="44">
        <v>44408</v>
      </c>
      <c r="D143" s="4" t="s">
        <v>121</v>
      </c>
      <c r="E143" s="1" t="s">
        <v>122</v>
      </c>
      <c r="F143" s="1">
        <v>97874</v>
      </c>
      <c r="G143" s="1"/>
      <c r="H143" s="1"/>
      <c r="I143" s="1"/>
      <c r="J143" s="1">
        <v>82944</v>
      </c>
      <c r="K143" s="1"/>
      <c r="L143" s="64">
        <f t="shared" si="12"/>
        <v>14929.92</v>
      </c>
      <c r="M143" s="64">
        <f t="shared" si="13"/>
        <v>7464.96</v>
      </c>
      <c r="N143" s="64">
        <f t="shared" si="14"/>
        <v>7464.96</v>
      </c>
      <c r="O143" s="64">
        <f t="shared" si="15"/>
        <v>0</v>
      </c>
      <c r="P143" s="64">
        <f t="shared" si="16"/>
        <v>97873.920000000013</v>
      </c>
      <c r="Q143" s="51">
        <f t="shared" si="17"/>
        <v>-7.9999999987194315E-2</v>
      </c>
      <c r="R143" s="1"/>
    </row>
    <row r="144" spans="1:18">
      <c r="A144" s="58" t="s">
        <v>603</v>
      </c>
      <c r="B144" s="2" t="s">
        <v>604</v>
      </c>
      <c r="C144" s="44">
        <v>44417</v>
      </c>
      <c r="D144" s="4" t="s">
        <v>255</v>
      </c>
      <c r="E144" s="1" t="s">
        <v>254</v>
      </c>
      <c r="F144" s="1">
        <v>11950</v>
      </c>
      <c r="G144" s="1"/>
      <c r="H144" s="1"/>
      <c r="I144" s="1"/>
      <c r="J144" s="1">
        <v>10127</v>
      </c>
      <c r="K144" s="1"/>
      <c r="L144" s="64">
        <f t="shared" si="12"/>
        <v>1822.86</v>
      </c>
      <c r="M144" s="64">
        <f t="shared" si="13"/>
        <v>911.43</v>
      </c>
      <c r="N144" s="64">
        <f t="shared" si="14"/>
        <v>911.43</v>
      </c>
      <c r="O144" s="64">
        <f t="shared" si="15"/>
        <v>0</v>
      </c>
      <c r="P144" s="64">
        <f t="shared" si="16"/>
        <v>11949.86</v>
      </c>
      <c r="Q144" s="51">
        <f t="shared" si="17"/>
        <v>-0.13999999999941792</v>
      </c>
      <c r="R144" s="1"/>
    </row>
    <row r="145" spans="1:18">
      <c r="A145" s="58" t="s">
        <v>603</v>
      </c>
      <c r="B145" s="2">
        <v>280</v>
      </c>
      <c r="C145" s="44">
        <v>44418</v>
      </c>
      <c r="D145" s="4" t="s">
        <v>589</v>
      </c>
      <c r="E145" s="1" t="s">
        <v>590</v>
      </c>
      <c r="F145" s="1">
        <v>62127</v>
      </c>
      <c r="G145" s="1"/>
      <c r="H145" s="1"/>
      <c r="I145" s="1"/>
      <c r="J145" s="1">
        <v>52650</v>
      </c>
      <c r="K145" s="1"/>
      <c r="L145" s="64">
        <f t="shared" si="12"/>
        <v>9477</v>
      </c>
      <c r="M145" s="64">
        <f t="shared" si="13"/>
        <v>4738.5</v>
      </c>
      <c r="N145" s="64">
        <f t="shared" si="14"/>
        <v>4738.5</v>
      </c>
      <c r="O145" s="64">
        <f t="shared" si="15"/>
        <v>0</v>
      </c>
      <c r="P145" s="64">
        <f t="shared" si="16"/>
        <v>62127</v>
      </c>
      <c r="Q145" s="51">
        <f t="shared" si="17"/>
        <v>0</v>
      </c>
      <c r="R145" s="1"/>
    </row>
    <row r="146" spans="1:18">
      <c r="A146" s="58" t="s">
        <v>603</v>
      </c>
      <c r="B146" s="2" t="s">
        <v>591</v>
      </c>
      <c r="C146" s="44">
        <v>44419</v>
      </c>
      <c r="D146" s="54" t="s">
        <v>248</v>
      </c>
      <c r="E146" s="37" t="s">
        <v>247</v>
      </c>
      <c r="F146" s="1">
        <v>56378</v>
      </c>
      <c r="G146" s="1"/>
      <c r="H146" s="1"/>
      <c r="I146" s="1"/>
      <c r="J146" s="1">
        <v>47778</v>
      </c>
      <c r="K146" s="1"/>
      <c r="L146" s="64">
        <f t="shared" si="12"/>
        <v>8600.0400000000009</v>
      </c>
      <c r="M146" s="64">
        <f t="shared" si="13"/>
        <v>4300.0200000000004</v>
      </c>
      <c r="N146" s="64">
        <f t="shared" si="14"/>
        <v>4300.0200000000004</v>
      </c>
      <c r="O146" s="64">
        <f t="shared" si="15"/>
        <v>0</v>
      </c>
      <c r="P146" s="64">
        <f t="shared" si="16"/>
        <v>56378.040000000008</v>
      </c>
      <c r="Q146" s="51">
        <f t="shared" si="17"/>
        <v>4.0000000008149073E-2</v>
      </c>
      <c r="R146" s="1"/>
    </row>
    <row r="147" spans="1:18">
      <c r="A147" s="58" t="s">
        <v>603</v>
      </c>
      <c r="B147" s="33" t="s">
        <v>593</v>
      </c>
      <c r="C147" s="44">
        <v>44419</v>
      </c>
      <c r="D147" s="4" t="s">
        <v>255</v>
      </c>
      <c r="E147" s="1" t="s">
        <v>254</v>
      </c>
      <c r="F147" s="1">
        <v>7850</v>
      </c>
      <c r="G147" s="1"/>
      <c r="H147" s="1"/>
      <c r="I147" s="1"/>
      <c r="J147" s="1">
        <v>6653</v>
      </c>
      <c r="K147" s="1"/>
      <c r="L147" s="64">
        <f t="shared" si="12"/>
        <v>1197.54</v>
      </c>
      <c r="M147" s="64">
        <f t="shared" si="13"/>
        <v>598.77</v>
      </c>
      <c r="N147" s="64">
        <f t="shared" si="14"/>
        <v>598.77</v>
      </c>
      <c r="O147" s="64">
        <f t="shared" si="15"/>
        <v>0</v>
      </c>
      <c r="P147" s="64">
        <f t="shared" si="16"/>
        <v>7850.5400000000009</v>
      </c>
      <c r="Q147" s="51">
        <f t="shared" si="17"/>
        <v>0.54000000000087311</v>
      </c>
      <c r="R147" s="1"/>
    </row>
    <row r="148" spans="1:18">
      <c r="A148" s="58" t="s">
        <v>603</v>
      </c>
      <c r="B148" s="2" t="s">
        <v>601</v>
      </c>
      <c r="C148" s="44">
        <v>44420</v>
      </c>
      <c r="D148" s="4" t="s">
        <v>599</v>
      </c>
      <c r="E148" s="1" t="s">
        <v>389</v>
      </c>
      <c r="F148" s="1">
        <v>37212</v>
      </c>
      <c r="G148" s="1"/>
      <c r="H148" s="1"/>
      <c r="I148" s="1"/>
      <c r="J148" s="1">
        <v>31536</v>
      </c>
      <c r="K148" s="1"/>
      <c r="L148" s="64">
        <f t="shared" si="12"/>
        <v>5676.48</v>
      </c>
      <c r="M148" s="64">
        <f t="shared" si="13"/>
        <v>2838.24</v>
      </c>
      <c r="N148" s="64">
        <f t="shared" si="14"/>
        <v>2838.24</v>
      </c>
      <c r="O148" s="64">
        <f t="shared" si="15"/>
        <v>0</v>
      </c>
      <c r="P148" s="64">
        <f t="shared" si="16"/>
        <v>37212.479999999996</v>
      </c>
      <c r="Q148" s="51">
        <f t="shared" si="17"/>
        <v>0.47999999999592546</v>
      </c>
      <c r="R1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DEC-21 SALES</vt:lpstr>
      <vt:lpstr>DEC-21 PURCHASE</vt:lpstr>
      <vt:lpstr>OVERALL SALES</vt:lpstr>
      <vt:lpstr>OVERALL PURCHASE</vt:lpstr>
      <vt:lpstr>Sheet2</vt:lpstr>
      <vt:lpstr>SALES</vt:lpstr>
      <vt:lpstr>purchase</vt:lpstr>
      <vt:lpstr>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2022-02-04T07:03:17Z</dcterms:modified>
</cp:coreProperties>
</file>