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GST\SRI SAI SHRADHA ENTERPRISES\2021-22\11 FEB 22\"/>
    </mc:Choice>
  </mc:AlternateContent>
  <xr:revisionPtr revIDLastSave="0" documentId="13_ncr:1_{FF13CCC0-09EB-4209-B15E-420741986BBC}" xr6:coauthVersionLast="47" xr6:coauthVersionMax="47" xr10:uidLastSave="{00000000-0000-0000-0000-000000000000}"/>
  <bookViews>
    <workbookView xWindow="-120" yWindow="-120" windowWidth="20730" windowHeight="11310" tabRatio="824" xr2:uid="{00000000-000D-0000-FFFF-FFFF00000000}"/>
  </bookViews>
  <sheets>
    <sheet name="FEB-2022 SALES" sheetId="13" r:id="rId1"/>
    <sheet name="FEB-22 PURCHASE" sheetId="9" r:id="rId2"/>
    <sheet name="FEB-22 HSN WISE" sheetId="12" r:id="rId3"/>
    <sheet name="OVERALL SALES" sheetId="4" r:id="rId4"/>
    <sheet name="OVERALL PURCHASE" sheetId="5" r:id="rId5"/>
  </sheets>
  <definedNames>
    <definedName name="_xlnm._FilterDatabase" localSheetId="0" hidden="1">'FEB-2022 SALES'!$A$1:$R$2</definedName>
    <definedName name="_xlnm._FilterDatabase" localSheetId="4" hidden="1">'OVERALL PURCHASE'!$A$2:$R$3</definedName>
    <definedName name="_xlnm._FilterDatabase" localSheetId="3" hidden="1">'OVERALL SALES'!$A$1:$R$3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2" l="1"/>
  <c r="M17" i="12"/>
  <c r="N17" i="12"/>
  <c r="M21" i="12"/>
  <c r="O18" i="12"/>
  <c r="O17" i="12"/>
  <c r="N18" i="12"/>
  <c r="M18" i="12"/>
  <c r="L18" i="12"/>
  <c r="I18" i="12"/>
  <c r="I17" i="12"/>
  <c r="L5" i="12"/>
  <c r="M5" i="12"/>
  <c r="N5" i="12" s="1"/>
  <c r="O5" i="12"/>
  <c r="O4" i="12"/>
  <c r="L4" i="12"/>
  <c r="M4" i="12" s="1"/>
  <c r="N4" i="12" s="1"/>
  <c r="Q5" i="13"/>
  <c r="P5" i="13"/>
  <c r="O5" i="13"/>
  <c r="N5" i="13"/>
  <c r="M5" i="13"/>
  <c r="L5" i="13"/>
  <c r="O15" i="13"/>
  <c r="P5" i="12" l="1"/>
  <c r="Q5" i="12" s="1"/>
  <c r="P4" i="12"/>
  <c r="Q4" i="12" s="1"/>
  <c r="K7" i="13"/>
  <c r="J7" i="13"/>
  <c r="I7" i="13"/>
  <c r="H7" i="13"/>
  <c r="G7" i="13"/>
  <c r="F7" i="13"/>
  <c r="O4" i="13"/>
  <c r="L4" i="13"/>
  <c r="M4" i="13" s="1"/>
  <c r="O3" i="13"/>
  <c r="L3" i="13"/>
  <c r="M3" i="13" s="1"/>
  <c r="L32" i="4"/>
  <c r="M32" i="4"/>
  <c r="O32" i="4"/>
  <c r="L31" i="4"/>
  <c r="M31" i="4"/>
  <c r="O31" i="4"/>
  <c r="M7" i="13" l="1"/>
  <c r="M11" i="13" s="1"/>
  <c r="M15" i="13" s="1"/>
  <c r="O7" i="13"/>
  <c r="L7" i="13"/>
  <c r="N4" i="13"/>
  <c r="P4" i="13" s="1"/>
  <c r="Q4" i="13" s="1"/>
  <c r="N3" i="13"/>
  <c r="P3" i="13"/>
  <c r="N32" i="4"/>
  <c r="P32" i="4" s="1"/>
  <c r="Q32" i="4" s="1"/>
  <c r="N31" i="4"/>
  <c r="P31" i="4" s="1"/>
  <c r="Q31" i="4" s="1"/>
  <c r="O12" i="5"/>
  <c r="L12" i="5"/>
  <c r="M12" i="5" s="1"/>
  <c r="M11" i="5"/>
  <c r="N11" i="5" s="1"/>
  <c r="L11" i="5"/>
  <c r="O11" i="5" s="1"/>
  <c r="N7" i="13" l="1"/>
  <c r="N11" i="13" s="1"/>
  <c r="N15" i="13" s="1"/>
  <c r="P15" i="13" s="1"/>
  <c r="Q3" i="13"/>
  <c r="P7" i="13"/>
  <c r="N12" i="5"/>
  <c r="P12" i="5" s="1"/>
  <c r="Q12" i="5" s="1"/>
  <c r="P11" i="5"/>
  <c r="Q11" i="5" s="1"/>
  <c r="O10" i="5" l="1"/>
  <c r="L10" i="5"/>
  <c r="M10" i="5" s="1"/>
  <c r="M9" i="5"/>
  <c r="N9" i="5" s="1"/>
  <c r="L9" i="5"/>
  <c r="O9" i="5" s="1"/>
  <c r="N8" i="5"/>
  <c r="M8" i="5"/>
  <c r="L8" i="5"/>
  <c r="O8" i="5" s="1"/>
  <c r="M7" i="5"/>
  <c r="N7" i="5" s="1"/>
  <c r="L7" i="5"/>
  <c r="O7" i="5" s="1"/>
  <c r="O6" i="5"/>
  <c r="L6" i="5"/>
  <c r="M6" i="5" s="1"/>
  <c r="N10" i="5" l="1"/>
  <c r="P10" i="5" s="1"/>
  <c r="Q10" i="5" s="1"/>
  <c r="P8" i="5"/>
  <c r="Q8" i="5" s="1"/>
  <c r="N6" i="5"/>
  <c r="P6" i="5" s="1"/>
  <c r="Q6" i="5" s="1"/>
  <c r="P7" i="5"/>
  <c r="Q7" i="5" s="1"/>
  <c r="P9" i="5"/>
  <c r="Q9" i="5" s="1"/>
  <c r="O30" i="4" l="1"/>
  <c r="L30" i="4"/>
  <c r="M30" i="4" s="1"/>
  <c r="O29" i="4"/>
  <c r="M29" i="4"/>
  <c r="L29" i="4"/>
  <c r="N30" i="4" l="1"/>
  <c r="P30" i="4" s="1"/>
  <c r="Q30" i="4" s="1"/>
  <c r="N29" i="4"/>
  <c r="P29" i="4" s="1"/>
  <c r="Q29" i="4" s="1"/>
  <c r="K5" i="9" l="1"/>
  <c r="J5" i="9"/>
  <c r="I5" i="9"/>
  <c r="H5" i="9"/>
  <c r="G5" i="9"/>
  <c r="F5" i="9"/>
  <c r="F10" i="12" l="1"/>
  <c r="J10" i="12"/>
  <c r="H10" i="12"/>
  <c r="O3" i="12"/>
  <c r="L3" i="12"/>
  <c r="M3" i="12" s="1"/>
  <c r="O28" i="4"/>
  <c r="L28" i="4"/>
  <c r="M28" i="4" s="1"/>
  <c r="N28" i="4" s="1"/>
  <c r="O27" i="4"/>
  <c r="L27" i="4"/>
  <c r="M27" i="4" s="1"/>
  <c r="N27" i="4" s="1"/>
  <c r="O26" i="4"/>
  <c r="L26" i="4"/>
  <c r="M26" i="4" s="1"/>
  <c r="O25" i="4"/>
  <c r="L25" i="4"/>
  <c r="M25" i="4" s="1"/>
  <c r="O24" i="4"/>
  <c r="L24" i="4"/>
  <c r="M24" i="4" s="1"/>
  <c r="N24" i="4" s="1"/>
  <c r="P24" i="4" s="1"/>
  <c r="Q24" i="4" s="1"/>
  <c r="O23" i="4"/>
  <c r="L23" i="4"/>
  <c r="M23" i="4" s="1"/>
  <c r="L21" i="12" l="1"/>
  <c r="O10" i="12"/>
  <c r="L10" i="12"/>
  <c r="P28" i="4"/>
  <c r="Q28" i="4" s="1"/>
  <c r="N3" i="12"/>
  <c r="P3" i="12" s="1"/>
  <c r="M10" i="12"/>
  <c r="N26" i="4"/>
  <c r="P26" i="4" s="1"/>
  <c r="Q26" i="4" s="1"/>
  <c r="N25" i="4"/>
  <c r="P25" i="4" s="1"/>
  <c r="Q25" i="4" s="1"/>
  <c r="N23" i="4"/>
  <c r="P23" i="4" s="1"/>
  <c r="Q23" i="4" s="1"/>
  <c r="P27" i="4"/>
  <c r="Q27" i="4" s="1"/>
  <c r="O22" i="4"/>
  <c r="L22" i="4"/>
  <c r="M22" i="4" s="1"/>
  <c r="O21" i="4"/>
  <c r="L21" i="4"/>
  <c r="M21" i="4" s="1"/>
  <c r="L20" i="4"/>
  <c r="M20" i="4" s="1"/>
  <c r="N20" i="4" s="1"/>
  <c r="O20" i="4"/>
  <c r="L19" i="4"/>
  <c r="M19" i="4" s="1"/>
  <c r="N19" i="4" s="1"/>
  <c r="O19" i="4"/>
  <c r="L18" i="4"/>
  <c r="M18" i="4" s="1"/>
  <c r="O18" i="4"/>
  <c r="N21" i="12" l="1"/>
  <c r="Q3" i="12"/>
  <c r="N22" i="4"/>
  <c r="P22" i="4" s="1"/>
  <c r="Q22" i="4" s="1"/>
  <c r="N21" i="4"/>
  <c r="P21" i="4" s="1"/>
  <c r="Q21" i="4" s="1"/>
  <c r="P20" i="4"/>
  <c r="Q20" i="4" s="1"/>
  <c r="P19" i="4"/>
  <c r="Q19" i="4" s="1"/>
  <c r="N18" i="4"/>
  <c r="P18" i="4" s="1"/>
  <c r="Q18" i="4" s="1"/>
  <c r="O5" i="9"/>
  <c r="L5" i="9"/>
  <c r="N10" i="12" l="1"/>
  <c r="P10" i="12"/>
  <c r="Q10" i="12"/>
  <c r="M5" i="9"/>
  <c r="O17" i="4"/>
  <c r="L17" i="4"/>
  <c r="M17" i="4" s="1"/>
  <c r="O16" i="4"/>
  <c r="L16" i="4"/>
  <c r="M16" i="4" s="1"/>
  <c r="O15" i="4"/>
  <c r="L15" i="4"/>
  <c r="M15" i="4" s="1"/>
  <c r="O14" i="4"/>
  <c r="L14" i="4"/>
  <c r="M14" i="4" s="1"/>
  <c r="O13" i="4"/>
  <c r="L13" i="4"/>
  <c r="M13" i="4" s="1"/>
  <c r="O12" i="4"/>
  <c r="L12" i="4"/>
  <c r="M12" i="4" s="1"/>
  <c r="O11" i="4"/>
  <c r="L11" i="4"/>
  <c r="M11" i="4" s="1"/>
  <c r="N5" i="9" l="1"/>
  <c r="N11" i="4"/>
  <c r="P11" i="4" s="1"/>
  <c r="Q11" i="4" s="1"/>
  <c r="N14" i="4"/>
  <c r="P14" i="4" s="1"/>
  <c r="Q14" i="4" s="1"/>
  <c r="N13" i="4"/>
  <c r="P13" i="4" s="1"/>
  <c r="Q13" i="4" s="1"/>
  <c r="N17" i="4"/>
  <c r="P17" i="4" s="1"/>
  <c r="Q17" i="4" s="1"/>
  <c r="N12" i="4"/>
  <c r="P12" i="4" s="1"/>
  <c r="Q12" i="4" s="1"/>
  <c r="N16" i="4"/>
  <c r="P16" i="4" s="1"/>
  <c r="Q16" i="4" s="1"/>
  <c r="N15" i="4"/>
  <c r="P15" i="4" s="1"/>
  <c r="Q15" i="4" s="1"/>
  <c r="P5" i="9" l="1"/>
  <c r="M5" i="5"/>
  <c r="N5" i="5" s="1"/>
  <c r="L5" i="5"/>
  <c r="O5" i="5" s="1"/>
  <c r="M4" i="5"/>
  <c r="N4" i="5" s="1"/>
  <c r="L4" i="5"/>
  <c r="O4" i="5" s="1"/>
  <c r="M3" i="5"/>
  <c r="N3" i="5" s="1"/>
  <c r="L3" i="5"/>
  <c r="O3" i="5" s="1"/>
  <c r="P4" i="5" l="1"/>
  <c r="Q4" i="5" s="1"/>
  <c r="P3" i="5"/>
  <c r="Q3" i="5" s="1"/>
  <c r="P5" i="5"/>
  <c r="Q5" i="5" s="1"/>
  <c r="O10" i="4"/>
  <c r="L10" i="4"/>
  <c r="M10" i="4" s="1"/>
  <c r="N10" i="4" s="1"/>
  <c r="O9" i="4"/>
  <c r="L9" i="4"/>
  <c r="M9" i="4" s="1"/>
  <c r="O8" i="4"/>
  <c r="L8" i="4"/>
  <c r="M8" i="4" s="1"/>
  <c r="N8" i="4" s="1"/>
  <c r="O7" i="4"/>
  <c r="L7" i="4"/>
  <c r="M7" i="4" s="1"/>
  <c r="O6" i="4"/>
  <c r="L6" i="4"/>
  <c r="M6" i="4" s="1"/>
  <c r="O5" i="4"/>
  <c r="L5" i="4"/>
  <c r="M5" i="4" s="1"/>
  <c r="N5" i="4" s="1"/>
  <c r="O4" i="4"/>
  <c r="L4" i="4"/>
  <c r="M4" i="4" s="1"/>
  <c r="N4" i="4" s="1"/>
  <c r="O3" i="4"/>
  <c r="L3" i="4"/>
  <c r="M3" i="4" s="1"/>
  <c r="P8" i="4" l="1"/>
  <c r="Q8" i="4" s="1"/>
  <c r="P4" i="4"/>
  <c r="Q4" i="4" s="1"/>
  <c r="P5" i="4"/>
  <c r="Q5" i="4" s="1"/>
  <c r="P10" i="4"/>
  <c r="Q10" i="4" s="1"/>
  <c r="N9" i="4"/>
  <c r="P9" i="4" s="1"/>
  <c r="Q9" i="4" s="1"/>
  <c r="N6" i="4"/>
  <c r="P6" i="4" s="1"/>
  <c r="Q6" i="4" s="1"/>
  <c r="N7" i="4"/>
  <c r="P7" i="4" s="1"/>
  <c r="Q7" i="4" s="1"/>
  <c r="N3" i="4"/>
  <c r="P3" i="4" l="1"/>
  <c r="Q3" i="4" l="1"/>
</calcChain>
</file>

<file path=xl/sharedStrings.xml><?xml version="1.0" encoding="utf-8"?>
<sst xmlns="http://schemas.openxmlformats.org/spreadsheetml/2006/main" count="272" uniqueCount="63">
  <si>
    <t>Bill no</t>
  </si>
  <si>
    <t>Date</t>
  </si>
  <si>
    <t>GST NO OF PARTY</t>
  </si>
  <si>
    <t>INVOICE VALUE</t>
  </si>
  <si>
    <t>TAXABLE AMT</t>
  </si>
  <si>
    <t>NET GST</t>
  </si>
  <si>
    <t>SGST</t>
  </si>
  <si>
    <t>CGST</t>
  </si>
  <si>
    <t>IGST</t>
  </si>
  <si>
    <t>TOTAL VALUE</t>
  </si>
  <si>
    <t>PARTY NAME_Bill</t>
  </si>
  <si>
    <t>REMARKS</t>
  </si>
  <si>
    <t>MONTH</t>
  </si>
  <si>
    <t>24AAWPJ0891N2ZZ</t>
  </si>
  <si>
    <t>ARASAN PLASTICS</t>
  </si>
  <si>
    <t>33ADPPJ8394J1ZW</t>
  </si>
  <si>
    <t>33AAUPU2135Q1ZX</t>
  </si>
  <si>
    <t>SRI SAI JANANI ENTERPRISES</t>
  </si>
  <si>
    <t>VARDHMAN ENTERPRISES</t>
  </si>
  <si>
    <t>042020</t>
  </si>
  <si>
    <t>APPL INDUSTRIES LTD</t>
  </si>
  <si>
    <t>33AAFCA1026J1Z5</t>
  </si>
  <si>
    <t>042021</t>
  </si>
  <si>
    <t>052020</t>
  </si>
  <si>
    <t>07.05.2021</t>
  </si>
  <si>
    <t>FOCUS &amp; CO</t>
  </si>
  <si>
    <t>28.05.2021</t>
  </si>
  <si>
    <t>062020</t>
  </si>
  <si>
    <t>072021</t>
  </si>
  <si>
    <t>00</t>
  </si>
  <si>
    <t>11-Jun-21</t>
  </si>
  <si>
    <t>29AAKFJ0745M1ZW</t>
  </si>
  <si>
    <t>Jayalakshmi Polymix</t>
  </si>
  <si>
    <t>LAIBA LIPENG VENTURES</t>
  </si>
  <si>
    <t>33ALMPM3620P1ZS</t>
  </si>
  <si>
    <t>33ALAPU5229N1ZR</t>
  </si>
  <si>
    <t>A STAR PLASTICS</t>
  </si>
  <si>
    <t>kgs</t>
  </si>
  <si>
    <t>jgs</t>
  </si>
  <si>
    <t>33CDAPN4978D1ZK</t>
  </si>
  <si>
    <t>HSN</t>
  </si>
  <si>
    <t>QTY</t>
  </si>
  <si>
    <t>UQC</t>
  </si>
  <si>
    <t>33ADPPJ8394JIZW</t>
  </si>
  <si>
    <t>01.09.2021</t>
  </si>
  <si>
    <t>21.09.2021</t>
  </si>
  <si>
    <t>24.09.2021</t>
  </si>
  <si>
    <t>25.09.2021</t>
  </si>
  <si>
    <t>TTV</t>
  </si>
  <si>
    <t>RATE</t>
  </si>
  <si>
    <t>TAX</t>
  </si>
  <si>
    <t>TIV</t>
  </si>
  <si>
    <t>KG</t>
  </si>
  <si>
    <t>082021</t>
  </si>
  <si>
    <t>092021</t>
  </si>
  <si>
    <t>02.09.2021</t>
  </si>
  <si>
    <t>26.09.2021</t>
  </si>
  <si>
    <t>KGS</t>
  </si>
  <si>
    <t>APPL INDUSTRIES LTD.</t>
  </si>
  <si>
    <t>SALES</t>
  </si>
  <si>
    <t xml:space="preserve">PURCHASE </t>
  </si>
  <si>
    <t>ELECTRONIC CREDIT LEDGER</t>
  </si>
  <si>
    <t>SRI SAI SARADHA -GST 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</si>
</sst>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/dd/yyyy"/>
    <numFmt numFmtId="165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ont="1" applyFill="1" applyBorder="1" applyAlignment="1">
      <alignment horizontal="right"/>
    </xf>
    <xf numFmtId="0" fontId="2" fillId="0" borderId="1" xfId="0" applyFont="1" applyFill="1" applyBorder="1"/>
    <xf numFmtId="0" fontId="0" fillId="0" borderId="1" xfId="0" applyBorder="1" applyAlignment="1">
      <alignment horizontal="right"/>
    </xf>
    <xf numFmtId="0" fontId="0" fillId="2" borderId="1" xfId="0" quotePrefix="1" applyFill="1" applyBorder="1" applyAlignment="1">
      <alignment horizontal="left"/>
    </xf>
    <xf numFmtId="14" fontId="0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2" xfId="0" quotePrefix="1" applyFill="1" applyBorder="1" applyAlignment="1">
      <alignment horizontal="left"/>
    </xf>
    <xf numFmtId="0" fontId="0" fillId="2" borderId="2" xfId="0" applyFont="1" applyFill="1" applyBorder="1" applyAlignment="1">
      <alignment horizontal="right"/>
    </xf>
    <xf numFmtId="14" fontId="0" fillId="2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Fill="1" applyBorder="1"/>
    <xf numFmtId="0" fontId="0" fillId="2" borderId="2" xfId="0" applyFill="1" applyBorder="1"/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/>
    <xf numFmtId="4" fontId="0" fillId="2" borderId="1" xfId="0" applyNumberFormat="1" applyFill="1" applyBorder="1"/>
    <xf numFmtId="0" fontId="1" fillId="2" borderId="3" xfId="0" applyFont="1" applyFill="1" applyBorder="1"/>
    <xf numFmtId="0" fontId="0" fillId="2" borderId="1" xfId="0" applyFill="1" applyBorder="1" applyAlignment="1">
      <alignment horizontal="left"/>
    </xf>
    <xf numFmtId="0" fontId="0" fillId="2" borderId="1" xfId="0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43" fontId="0" fillId="2" borderId="0" xfId="1" applyFont="1" applyFill="1"/>
    <xf numFmtId="0" fontId="0" fillId="2" borderId="1" xfId="0" applyFill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5" fontId="0" fillId="0" borderId="1" xfId="0" applyNumberFormat="1" applyBorder="1"/>
    <xf numFmtId="164" fontId="0" fillId="2" borderId="1" xfId="0" applyNumberFormat="1" applyFill="1" applyBorder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2" borderId="0" xfId="0" applyFont="1" applyFill="1" applyAlignment="1">
      <alignment horizontal="left"/>
    </xf>
    <xf numFmtId="165" fontId="0" fillId="2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4" fontId="0" fillId="2" borderId="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4" fontId="0" fillId="2" borderId="1" xfId="0" applyNumberFormat="1" applyFill="1" applyBorder="1" applyAlignment="1">
      <alignment horizontal="right" vertical="center"/>
    </xf>
    <xf numFmtId="0" fontId="0" fillId="2" borderId="0" xfId="0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4" xfId="0" applyFont="1" applyFill="1" applyBorder="1"/>
    <xf numFmtId="4" fontId="0" fillId="2" borderId="0" xfId="0" applyNumberFormat="1" applyFill="1"/>
    <xf numFmtId="4" fontId="0" fillId="2" borderId="0" xfId="0" applyNumberFormat="1" applyFill="1" applyBorder="1"/>
    <xf numFmtId="4" fontId="0" fillId="2" borderId="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4" fontId="0" fillId="2" borderId="8" xfId="0" applyNumberFormat="1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12" xfId="0" applyFill="1" applyBorder="1"/>
    <xf numFmtId="0" fontId="1" fillId="2" borderId="5" xfId="0" applyFont="1" applyFill="1" applyBorder="1"/>
    <xf numFmtId="4" fontId="1" fillId="3" borderId="9" xfId="0" applyNumberFormat="1" applyFont="1" applyFill="1" applyBorder="1"/>
    <xf numFmtId="4" fontId="1" fillId="3" borderId="13" xfId="0" applyNumberFormat="1" applyFont="1" applyFill="1" applyBorder="1" applyAlignment="1">
      <alignment horizontal="center"/>
    </xf>
    <xf numFmtId="4" fontId="1" fillId="3" borderId="14" xfId="0" applyNumberFormat="1" applyFont="1" applyFill="1" applyBorder="1" applyAlignment="1">
      <alignment horizontal="center"/>
    </xf>
    <xf numFmtId="4" fontId="1" fillId="3" borderId="15" xfId="0" applyNumberFormat="1" applyFont="1" applyFill="1" applyBorder="1" applyAlignment="1">
      <alignment horizontal="center"/>
    </xf>
    <xf numFmtId="14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R5" sqref="R5"/>
    </sheetView>
  </sheetViews>
  <sheetFormatPr defaultRowHeight="15" x14ac:dyDescent="0.25"/>
  <cols>
    <col min="1" max="1" width="8" style="10" bestFit="1" customWidth="1"/>
    <col min="2" max="2" width="6.5703125" style="2" bestFit="1" customWidth="1"/>
    <col min="3" max="3" width="10.7109375" style="2" bestFit="1" customWidth="1"/>
    <col min="4" max="4" width="18.140625" style="2" bestFit="1" customWidth="1"/>
    <col min="5" max="5" width="26.5703125" style="3" bestFit="1" customWidth="1"/>
    <col min="6" max="6" width="14.85546875" style="4" bestFit="1" customWidth="1"/>
    <col min="7" max="11" width="13.42578125" style="4" bestFit="1" customWidth="1"/>
    <col min="12" max="12" width="26" style="4" bestFit="1" customWidth="1"/>
    <col min="13" max="14" width="8.140625" style="4" customWidth="1"/>
    <col min="15" max="15" width="8.85546875" style="4" bestFit="1" customWidth="1"/>
    <col min="16" max="16" width="12.85546875" style="4" bestFit="1" customWidth="1"/>
    <col min="17" max="17" width="9.5703125" style="4" bestFit="1" customWidth="1"/>
    <col min="18" max="20" width="5" style="4" bestFit="1" customWidth="1"/>
    <col min="21" max="16384" width="9.140625" style="4"/>
  </cols>
  <sheetData>
    <row r="1" spans="1:20" s="1" customFormat="1" x14ac:dyDescent="0.25">
      <c r="A1" s="9"/>
      <c r="B1" s="8"/>
      <c r="C1" s="8"/>
      <c r="D1" s="8"/>
      <c r="E1" s="7"/>
      <c r="F1" s="7"/>
      <c r="G1" s="7">
        <v>0</v>
      </c>
      <c r="H1" s="7">
        <v>5</v>
      </c>
      <c r="I1" s="7">
        <v>12</v>
      </c>
      <c r="J1" s="7">
        <v>18</v>
      </c>
      <c r="K1" s="7">
        <v>28</v>
      </c>
      <c r="L1" s="7"/>
      <c r="M1" s="7"/>
      <c r="N1" s="7"/>
      <c r="O1" s="7"/>
      <c r="P1" s="7"/>
      <c r="Q1" s="7"/>
      <c r="R1" s="34"/>
    </row>
    <row r="2" spans="1:20" s="1" customFormat="1" x14ac:dyDescent="0.25">
      <c r="A2" s="9" t="s">
        <v>12</v>
      </c>
      <c r="B2" s="8" t="s">
        <v>0</v>
      </c>
      <c r="C2" s="6" t="s">
        <v>1</v>
      </c>
      <c r="D2" s="8" t="s">
        <v>2</v>
      </c>
      <c r="E2" s="7" t="s">
        <v>10</v>
      </c>
      <c r="F2" s="7" t="s">
        <v>3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11</v>
      </c>
      <c r="R2" s="7" t="s">
        <v>40</v>
      </c>
      <c r="S2" s="7" t="s">
        <v>41</v>
      </c>
      <c r="T2" s="7" t="s">
        <v>42</v>
      </c>
    </row>
    <row r="3" spans="1:20" x14ac:dyDescent="0.25">
      <c r="A3" s="35">
        <v>22022</v>
      </c>
      <c r="B3" s="11">
        <v>73</v>
      </c>
      <c r="C3" s="15">
        <v>44595</v>
      </c>
      <c r="D3" s="11" t="s">
        <v>21</v>
      </c>
      <c r="E3" s="71" t="s">
        <v>58</v>
      </c>
      <c r="F3" s="33">
        <v>100005</v>
      </c>
      <c r="G3" s="33"/>
      <c r="H3" s="33"/>
      <c r="I3" s="33"/>
      <c r="J3" s="33">
        <v>84750</v>
      </c>
      <c r="K3" s="33"/>
      <c r="L3" s="33">
        <f t="shared" ref="L3:L5" si="0">+(H3*$H$1/100)+(I3*$I$1/100)+(J3*$J$1/100)+(K3*$K$1/100)</f>
        <v>15255</v>
      </c>
      <c r="M3" s="33">
        <f t="shared" ref="M3:M5" si="1">+IF(VALUE(LEFT(D3,2))=33,L3/2,0)</f>
        <v>7627.5</v>
      </c>
      <c r="N3" s="33">
        <f t="shared" ref="N3:N5" si="2">+M3</f>
        <v>7627.5</v>
      </c>
      <c r="O3" s="5">
        <f t="shared" ref="O3:O5" si="3">+IF(VALUE(LEFT(D3,2))=33,0,L3)</f>
        <v>0</v>
      </c>
      <c r="P3" s="5">
        <f t="shared" ref="P3:P5" si="4">SUM(G3:K3)+M3+N3+O3</f>
        <v>100005</v>
      </c>
      <c r="Q3" s="5">
        <f t="shared" ref="Q3:Q5" si="5">+P3-F3</f>
        <v>0</v>
      </c>
      <c r="R3" s="5">
        <v>3206</v>
      </c>
      <c r="S3" s="5">
        <v>1500</v>
      </c>
      <c r="T3" s="5" t="s">
        <v>37</v>
      </c>
    </row>
    <row r="4" spans="1:20" x14ac:dyDescent="0.25">
      <c r="A4" s="35">
        <v>22022</v>
      </c>
      <c r="B4" s="11">
        <v>74</v>
      </c>
      <c r="C4" s="15">
        <v>44595</v>
      </c>
      <c r="D4" s="11" t="s">
        <v>35</v>
      </c>
      <c r="E4" s="5" t="s">
        <v>36</v>
      </c>
      <c r="F4" s="33">
        <v>11288</v>
      </c>
      <c r="G4" s="33"/>
      <c r="H4" s="33">
        <v>10750</v>
      </c>
      <c r="I4" s="33"/>
      <c r="J4" s="33"/>
      <c r="K4" s="33"/>
      <c r="L4" s="33">
        <f t="shared" si="0"/>
        <v>537.5</v>
      </c>
      <c r="M4" s="33">
        <f t="shared" si="1"/>
        <v>268.75</v>
      </c>
      <c r="N4" s="33">
        <f t="shared" si="2"/>
        <v>268.75</v>
      </c>
      <c r="O4" s="5">
        <f t="shared" si="3"/>
        <v>0</v>
      </c>
      <c r="P4" s="5">
        <f t="shared" si="4"/>
        <v>11287.5</v>
      </c>
      <c r="Q4" s="5">
        <f t="shared" si="5"/>
        <v>-0.5</v>
      </c>
      <c r="R4" s="5">
        <v>2522</v>
      </c>
      <c r="S4" s="5">
        <v>1000</v>
      </c>
      <c r="T4" s="5" t="s">
        <v>37</v>
      </c>
    </row>
    <row r="5" spans="1:20" x14ac:dyDescent="0.25">
      <c r="A5" s="35">
        <v>22022</v>
      </c>
      <c r="B5" s="11">
        <v>75</v>
      </c>
      <c r="C5" s="15">
        <v>44609</v>
      </c>
      <c r="D5" s="11" t="s">
        <v>34</v>
      </c>
      <c r="E5" s="36" t="s">
        <v>33</v>
      </c>
      <c r="F5" s="33">
        <v>11288</v>
      </c>
      <c r="G5" s="5"/>
      <c r="H5" s="33">
        <v>10750</v>
      </c>
      <c r="I5" s="5"/>
      <c r="J5" s="5"/>
      <c r="K5" s="5"/>
      <c r="L5" s="33">
        <f t="shared" si="0"/>
        <v>537.5</v>
      </c>
      <c r="M5" s="33">
        <f t="shared" si="1"/>
        <v>268.75</v>
      </c>
      <c r="N5" s="33">
        <f t="shared" si="2"/>
        <v>268.75</v>
      </c>
      <c r="O5" s="5">
        <f t="shared" si="3"/>
        <v>0</v>
      </c>
      <c r="P5" s="5">
        <f t="shared" si="4"/>
        <v>11287.5</v>
      </c>
      <c r="Q5" s="5">
        <f t="shared" si="5"/>
        <v>-0.5</v>
      </c>
      <c r="R5" s="5">
        <v>2522</v>
      </c>
      <c r="S5" s="5">
        <v>675</v>
      </c>
      <c r="T5" s="5" t="s">
        <v>37</v>
      </c>
    </row>
    <row r="7" spans="1:20" x14ac:dyDescent="0.25">
      <c r="F7" s="33">
        <f>SUM(F3:F6)</f>
        <v>122581</v>
      </c>
      <c r="G7" s="33">
        <f t="shared" ref="G7:P7" si="6">SUM(G3:G6)</f>
        <v>0</v>
      </c>
      <c r="H7" s="33">
        <f t="shared" si="6"/>
        <v>21500</v>
      </c>
      <c r="I7" s="33">
        <f t="shared" si="6"/>
        <v>0</v>
      </c>
      <c r="J7" s="33">
        <f t="shared" si="6"/>
        <v>84750</v>
      </c>
      <c r="K7" s="33">
        <f t="shared" si="6"/>
        <v>0</v>
      </c>
      <c r="L7" s="33">
        <f t="shared" si="6"/>
        <v>16330</v>
      </c>
      <c r="M7" s="33">
        <f t="shared" si="6"/>
        <v>8165</v>
      </c>
      <c r="N7" s="33">
        <f t="shared" si="6"/>
        <v>8165</v>
      </c>
      <c r="O7" s="33">
        <f t="shared" si="6"/>
        <v>0</v>
      </c>
      <c r="P7" s="33">
        <f t="shared" si="6"/>
        <v>122580</v>
      </c>
    </row>
    <row r="8" spans="1:20" ht="15.75" thickBot="1" x14ac:dyDescent="0.3">
      <c r="F8" s="73"/>
      <c r="G8" s="73"/>
      <c r="H8" s="73"/>
      <c r="I8" s="73"/>
      <c r="J8" s="73"/>
      <c r="K8" s="73"/>
      <c r="L8" s="73"/>
      <c r="M8" s="74"/>
      <c r="N8" s="74"/>
      <c r="O8" s="74"/>
      <c r="P8" s="73"/>
    </row>
    <row r="9" spans="1:20" ht="15.75" thickBot="1" x14ac:dyDescent="0.3">
      <c r="F9" s="73"/>
      <c r="G9" s="73"/>
      <c r="H9" s="73"/>
      <c r="I9" s="73"/>
      <c r="J9" s="73"/>
      <c r="K9" s="73"/>
      <c r="L9" s="84" t="s">
        <v>62</v>
      </c>
      <c r="M9" s="85"/>
      <c r="N9" s="85"/>
      <c r="O9" s="85"/>
      <c r="P9" s="86"/>
    </row>
    <row r="10" spans="1:20" x14ac:dyDescent="0.25">
      <c r="L10" s="79"/>
      <c r="M10" s="80" t="s">
        <v>6</v>
      </c>
      <c r="N10" s="80" t="s">
        <v>7</v>
      </c>
      <c r="O10" s="80" t="s">
        <v>8</v>
      </c>
      <c r="P10" s="81"/>
    </row>
    <row r="11" spans="1:20" x14ac:dyDescent="0.25">
      <c r="I11" s="72"/>
      <c r="L11" s="82" t="s">
        <v>59</v>
      </c>
      <c r="M11" s="33">
        <f>M7</f>
        <v>8165</v>
      </c>
      <c r="N11" s="33">
        <f t="shared" ref="N11" si="7">N7</f>
        <v>8165</v>
      </c>
      <c r="O11" s="5"/>
      <c r="P11" s="76"/>
    </row>
    <row r="12" spans="1:20" x14ac:dyDescent="0.25">
      <c r="L12" s="82" t="s">
        <v>60</v>
      </c>
      <c r="M12" s="5">
        <v>0</v>
      </c>
      <c r="N12" s="5">
        <v>0</v>
      </c>
      <c r="O12" s="5"/>
      <c r="P12" s="76"/>
    </row>
    <row r="13" spans="1:20" x14ac:dyDescent="0.25">
      <c r="L13" s="82" t="s">
        <v>61</v>
      </c>
      <c r="M13" s="5">
        <v>0</v>
      </c>
      <c r="N13" s="5">
        <v>0</v>
      </c>
      <c r="O13" s="5">
        <v>5200</v>
      </c>
      <c r="P13" s="76"/>
    </row>
    <row r="14" spans="1:20" x14ac:dyDescent="0.25">
      <c r="L14" s="75"/>
      <c r="M14" s="5"/>
      <c r="N14" s="5"/>
      <c r="O14" s="5"/>
      <c r="P14" s="76"/>
    </row>
    <row r="15" spans="1:20" ht="15.75" thickBot="1" x14ac:dyDescent="0.3">
      <c r="L15" s="77"/>
      <c r="M15" s="78">
        <f>M11-M12-M13</f>
        <v>8165</v>
      </c>
      <c r="N15" s="78">
        <f t="shared" ref="N15:O15" si="8">N11-N12-N13</f>
        <v>8165</v>
      </c>
      <c r="O15" s="78">
        <f t="shared" si="8"/>
        <v>-5200</v>
      </c>
      <c r="P15" s="83">
        <f>SUM(M15:O15)</f>
        <v>11130</v>
      </c>
    </row>
  </sheetData>
  <mergeCells count="1">
    <mergeCell ref="L9:P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F13" sqref="F13"/>
    </sheetView>
  </sheetViews>
  <sheetFormatPr defaultRowHeight="15" x14ac:dyDescent="0.25"/>
  <cols>
    <col min="1" max="1" width="8" style="4" bestFit="1" customWidth="1"/>
    <col min="2" max="2" width="6.5703125" style="4" bestFit="1" customWidth="1"/>
    <col min="3" max="3" width="10.7109375" style="4" bestFit="1" customWidth="1"/>
    <col min="4" max="4" width="18.140625" style="4" bestFit="1" customWidth="1"/>
    <col min="5" max="5" width="26.5703125" style="4" bestFit="1" customWidth="1"/>
    <col min="6" max="6" width="15" style="4" bestFit="1" customWidth="1"/>
    <col min="7" max="7" width="13.42578125" style="4" bestFit="1" customWidth="1"/>
    <col min="8" max="8" width="13.5703125" style="4" bestFit="1" customWidth="1"/>
    <col min="9" max="9" width="13.42578125" style="4" bestFit="1" customWidth="1"/>
    <col min="10" max="10" width="13.5703125" style="4" bestFit="1" customWidth="1"/>
    <col min="11" max="11" width="13.42578125" style="4" bestFit="1" customWidth="1"/>
    <col min="12" max="12" width="9.140625" style="4" bestFit="1" customWidth="1"/>
    <col min="13" max="14" width="8.42578125" style="4" bestFit="1" customWidth="1"/>
    <col min="15" max="15" width="8.28515625" style="4" bestFit="1" customWidth="1"/>
    <col min="16" max="16" width="12.85546875" style="4" bestFit="1" customWidth="1"/>
    <col min="17" max="17" width="9.5703125" style="4" bestFit="1" customWidth="1"/>
    <col min="18" max="16384" width="9.140625" style="4"/>
  </cols>
  <sheetData>
    <row r="1" spans="1:17" x14ac:dyDescent="0.25">
      <c r="A1" s="9"/>
      <c r="B1" s="8"/>
      <c r="C1" s="8"/>
      <c r="D1" s="8"/>
      <c r="E1" s="7"/>
      <c r="F1" s="7"/>
      <c r="G1" s="7">
        <v>0</v>
      </c>
      <c r="H1" s="7">
        <v>5</v>
      </c>
      <c r="I1" s="7">
        <v>12</v>
      </c>
      <c r="J1" s="7">
        <v>18</v>
      </c>
      <c r="K1" s="7">
        <v>28</v>
      </c>
      <c r="L1" s="7"/>
      <c r="M1" s="7"/>
      <c r="N1" s="7"/>
      <c r="O1" s="7"/>
      <c r="P1" s="7"/>
      <c r="Q1" s="7"/>
    </row>
    <row r="2" spans="1:17" x14ac:dyDescent="0.25">
      <c r="A2" s="9" t="s">
        <v>12</v>
      </c>
      <c r="B2" s="8" t="s">
        <v>0</v>
      </c>
      <c r="C2" s="6" t="s">
        <v>1</v>
      </c>
      <c r="D2" s="8" t="s">
        <v>2</v>
      </c>
      <c r="E2" s="7" t="s">
        <v>10</v>
      </c>
      <c r="F2" s="7" t="s">
        <v>3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5</v>
      </c>
      <c r="M2" s="7" t="s">
        <v>6</v>
      </c>
      <c r="N2" s="7" t="s">
        <v>7</v>
      </c>
      <c r="O2" s="32" t="s">
        <v>8</v>
      </c>
      <c r="P2" s="32" t="s">
        <v>9</v>
      </c>
      <c r="Q2" s="32" t="s">
        <v>11</v>
      </c>
    </row>
    <row r="5" spans="1:17" x14ac:dyDescent="0.25">
      <c r="F5" s="33">
        <f t="shared" ref="F5:P5" si="0">SUM(F3:F4)</f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topLeftCell="E1" workbookViewId="0">
      <selection activeCell="L17" sqref="L17"/>
    </sheetView>
  </sheetViews>
  <sheetFormatPr defaultRowHeight="15" x14ac:dyDescent="0.25"/>
  <cols>
    <col min="1" max="1" width="8" style="4" bestFit="1" customWidth="1"/>
    <col min="2" max="2" width="6.5703125" style="4" bestFit="1" customWidth="1"/>
    <col min="3" max="3" width="10.7109375" style="4" bestFit="1" customWidth="1"/>
    <col min="4" max="4" width="18.140625" style="4" bestFit="1" customWidth="1"/>
    <col min="5" max="5" width="26.5703125" style="4" bestFit="1" customWidth="1"/>
    <col min="6" max="6" width="14.85546875" style="4" bestFit="1" customWidth="1"/>
    <col min="7" max="11" width="13.42578125" style="4" bestFit="1" customWidth="1"/>
    <col min="12" max="14" width="10" style="4" bestFit="1" customWidth="1"/>
    <col min="15" max="15" width="6" style="4" bestFit="1" customWidth="1"/>
    <col min="16" max="16" width="12.85546875" style="4" bestFit="1" customWidth="1"/>
    <col min="17" max="17" width="9.5703125" style="4" bestFit="1" customWidth="1"/>
    <col min="18" max="23" width="5" style="4" bestFit="1" customWidth="1"/>
    <col min="24" max="16384" width="9.140625" style="4"/>
  </cols>
  <sheetData>
    <row r="1" spans="1:23" x14ac:dyDescent="0.25">
      <c r="A1" s="9"/>
      <c r="B1" s="8"/>
      <c r="C1" s="8"/>
      <c r="D1" s="8"/>
      <c r="E1" s="7"/>
      <c r="F1" s="7"/>
      <c r="G1" s="7">
        <v>0</v>
      </c>
      <c r="H1" s="7">
        <v>5</v>
      </c>
      <c r="I1" s="7">
        <v>12</v>
      </c>
      <c r="J1" s="7">
        <v>18</v>
      </c>
      <c r="K1" s="7">
        <v>28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5"/>
    </row>
    <row r="2" spans="1:23" x14ac:dyDescent="0.25">
      <c r="A2" s="9" t="s">
        <v>12</v>
      </c>
      <c r="B2" s="8" t="s">
        <v>0</v>
      </c>
      <c r="C2" s="6" t="s">
        <v>1</v>
      </c>
      <c r="D2" s="8" t="s">
        <v>2</v>
      </c>
      <c r="E2" s="7" t="s">
        <v>10</v>
      </c>
      <c r="F2" s="7" t="s">
        <v>3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11</v>
      </c>
      <c r="R2" s="7" t="s">
        <v>40</v>
      </c>
      <c r="S2" s="7" t="s">
        <v>41</v>
      </c>
      <c r="T2" s="7" t="s">
        <v>42</v>
      </c>
      <c r="U2" s="7" t="s">
        <v>40</v>
      </c>
      <c r="V2" s="7" t="s">
        <v>41</v>
      </c>
      <c r="W2" s="7" t="s">
        <v>42</v>
      </c>
    </row>
    <row r="3" spans="1:23" x14ac:dyDescent="0.25">
      <c r="A3" s="35">
        <v>22022</v>
      </c>
      <c r="B3" s="11">
        <v>73</v>
      </c>
      <c r="C3" s="15">
        <v>44595</v>
      </c>
      <c r="D3" s="5" t="s">
        <v>21</v>
      </c>
      <c r="E3" s="36" t="s">
        <v>20</v>
      </c>
      <c r="F3" s="33">
        <v>100005</v>
      </c>
      <c r="G3" s="5"/>
      <c r="H3" s="5"/>
      <c r="I3" s="5"/>
      <c r="J3" s="5">
        <v>84750</v>
      </c>
      <c r="K3" s="5"/>
      <c r="L3" s="5">
        <f t="shared" ref="L3:L5" si="0">+(H3*$H$1/100)+(I3*$I$1/100)+(J3*$J$1/100)+(K3*$K$1/100)</f>
        <v>15255</v>
      </c>
      <c r="M3" s="5">
        <f t="shared" ref="M3:M5" si="1">+IF(VALUE(LEFT(D3,2))=33,L3/2,0)</f>
        <v>7627.5</v>
      </c>
      <c r="N3" s="5">
        <f t="shared" ref="N3:N5" si="2">+M3</f>
        <v>7627.5</v>
      </c>
      <c r="O3" s="5">
        <f t="shared" ref="O3:O5" si="3">+IF(VALUE(LEFT(D3,2))=33,0,L3)</f>
        <v>0</v>
      </c>
      <c r="P3" s="5">
        <f t="shared" ref="P3:P5" si="4">SUM(G3:K3)+M3+N3+O3</f>
        <v>100005</v>
      </c>
      <c r="Q3" s="5">
        <f t="shared" ref="Q3:Q5" si="5">+P3-F3</f>
        <v>0</v>
      </c>
      <c r="R3" s="5">
        <v>3206</v>
      </c>
      <c r="S3" s="5">
        <v>1500</v>
      </c>
      <c r="T3" s="5" t="s">
        <v>37</v>
      </c>
      <c r="U3" s="5"/>
      <c r="V3" s="5"/>
      <c r="W3" s="5"/>
    </row>
    <row r="4" spans="1:23" x14ac:dyDescent="0.25">
      <c r="A4" s="35">
        <v>22022</v>
      </c>
      <c r="B4" s="5">
        <v>74</v>
      </c>
      <c r="C4" s="15">
        <v>44595</v>
      </c>
      <c r="D4" s="5" t="s">
        <v>35</v>
      </c>
      <c r="E4" s="5" t="s">
        <v>36</v>
      </c>
      <c r="F4" s="33">
        <v>11288</v>
      </c>
      <c r="G4" s="5"/>
      <c r="H4" s="5">
        <v>10750</v>
      </c>
      <c r="I4" s="5"/>
      <c r="J4" s="5"/>
      <c r="K4" s="5"/>
      <c r="L4" s="5">
        <f t="shared" si="0"/>
        <v>537.5</v>
      </c>
      <c r="M4" s="5">
        <f t="shared" si="1"/>
        <v>268.75</v>
      </c>
      <c r="N4" s="5">
        <f t="shared" si="2"/>
        <v>268.75</v>
      </c>
      <c r="O4" s="5">
        <f t="shared" si="3"/>
        <v>0</v>
      </c>
      <c r="P4" s="5">
        <f t="shared" si="4"/>
        <v>11287.5</v>
      </c>
      <c r="Q4" s="5">
        <f t="shared" si="5"/>
        <v>-0.5</v>
      </c>
      <c r="R4" s="5">
        <v>2522</v>
      </c>
      <c r="S4" s="5">
        <v>250</v>
      </c>
      <c r="T4" s="5" t="s">
        <v>37</v>
      </c>
      <c r="U4" s="5"/>
      <c r="V4" s="5"/>
      <c r="W4" s="5"/>
    </row>
    <row r="5" spans="1:23" ht="15.75" customHeight="1" x14ac:dyDescent="0.25">
      <c r="A5" s="35"/>
      <c r="B5" s="5">
        <v>75</v>
      </c>
      <c r="C5" s="87">
        <v>44609</v>
      </c>
      <c r="D5" s="5" t="s">
        <v>34</v>
      </c>
      <c r="E5" s="36" t="s">
        <v>33</v>
      </c>
      <c r="F5" s="33">
        <v>11288</v>
      </c>
      <c r="G5" s="5"/>
      <c r="H5" s="5">
        <v>10750</v>
      </c>
      <c r="I5" s="5"/>
      <c r="J5" s="5"/>
      <c r="K5" s="5"/>
      <c r="L5" s="5">
        <f t="shared" si="0"/>
        <v>537.5</v>
      </c>
      <c r="M5" s="5">
        <f t="shared" si="1"/>
        <v>268.75</v>
      </c>
      <c r="N5" s="5">
        <f t="shared" si="2"/>
        <v>268.75</v>
      </c>
      <c r="O5" s="5">
        <f t="shared" si="3"/>
        <v>0</v>
      </c>
      <c r="P5" s="5">
        <f t="shared" si="4"/>
        <v>11287.5</v>
      </c>
      <c r="Q5" s="5">
        <f t="shared" si="5"/>
        <v>-0.5</v>
      </c>
      <c r="R5" s="5">
        <v>2522</v>
      </c>
      <c r="S5" s="5">
        <v>250</v>
      </c>
      <c r="T5" s="5" t="s">
        <v>37</v>
      </c>
      <c r="U5" s="5"/>
      <c r="V5" s="5"/>
      <c r="W5" s="5"/>
    </row>
    <row r="6" spans="1:23" x14ac:dyDescent="0.25">
      <c r="A6" s="35"/>
      <c r="B6" s="5"/>
      <c r="C6" s="5"/>
      <c r="D6" s="5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3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3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10" spans="1:23" x14ac:dyDescent="0.25">
      <c r="F10" s="39">
        <f>SUM(F3:F9)</f>
        <v>122581</v>
      </c>
      <c r="G10" s="39"/>
      <c r="H10" s="39">
        <f>SUM(H3:H9)</f>
        <v>21500</v>
      </c>
      <c r="I10" s="39"/>
      <c r="J10" s="39">
        <f>SUM(J3:J9)</f>
        <v>84750</v>
      </c>
      <c r="K10" s="39"/>
      <c r="L10" s="39">
        <f>SUM(L3:L9)</f>
        <v>16330</v>
      </c>
      <c r="M10" s="39">
        <f>SUM(M3:M9)</f>
        <v>8165</v>
      </c>
      <c r="N10" s="39">
        <f>SUM(N3:N9)</f>
        <v>8165</v>
      </c>
      <c r="O10" s="39">
        <f>SUM(O3:O9)</f>
        <v>0</v>
      </c>
      <c r="P10" s="39">
        <f>SUM(P3:P9)</f>
        <v>122580</v>
      </c>
      <c r="Q10" s="39">
        <f>SUM(Q3:Q9)</f>
        <v>-1</v>
      </c>
    </row>
    <row r="16" spans="1:23" x14ac:dyDescent="0.25">
      <c r="H16" s="7" t="s">
        <v>40</v>
      </c>
      <c r="I16" s="7" t="s">
        <v>41</v>
      </c>
      <c r="J16" s="7" t="s">
        <v>42</v>
      </c>
      <c r="K16" s="7" t="s">
        <v>49</v>
      </c>
      <c r="L16" s="7" t="s">
        <v>48</v>
      </c>
      <c r="M16" s="7" t="s">
        <v>50</v>
      </c>
      <c r="N16" s="7" t="s">
        <v>51</v>
      </c>
    </row>
    <row r="17" spans="8:15" x14ac:dyDescent="0.25">
      <c r="H17" s="5">
        <v>3206</v>
      </c>
      <c r="I17" s="5">
        <f>S3</f>
        <v>1500</v>
      </c>
      <c r="J17" s="5" t="s">
        <v>52</v>
      </c>
      <c r="K17" s="5">
        <v>18</v>
      </c>
      <c r="L17" s="38">
        <f>J3</f>
        <v>84750</v>
      </c>
      <c r="M17" s="38">
        <f>L3</f>
        <v>15255</v>
      </c>
      <c r="N17" s="38">
        <f>F3</f>
        <v>100005</v>
      </c>
      <c r="O17" s="37">
        <f>M17/2</f>
        <v>7627.5</v>
      </c>
    </row>
    <row r="18" spans="8:15" x14ac:dyDescent="0.25">
      <c r="H18" s="5">
        <v>2522</v>
      </c>
      <c r="I18" s="5">
        <f>S4+S5</f>
        <v>500</v>
      </c>
      <c r="J18" s="5" t="s">
        <v>52</v>
      </c>
      <c r="K18" s="5">
        <v>5</v>
      </c>
      <c r="L18" s="38">
        <f>H4+H5</f>
        <v>21500</v>
      </c>
      <c r="M18" s="38">
        <f>L18*K18%</f>
        <v>1075</v>
      </c>
      <c r="N18" s="38">
        <f>L18+M18</f>
        <v>22575</v>
      </c>
      <c r="O18" s="37">
        <f>M18/2</f>
        <v>537.5</v>
      </c>
    </row>
    <row r="20" spans="8:15" x14ac:dyDescent="0.25">
      <c r="L20" s="37"/>
      <c r="M20" s="37"/>
      <c r="N20" s="37"/>
    </row>
    <row r="21" spans="8:15" x14ac:dyDescent="0.25">
      <c r="L21" s="38">
        <f>SUM(L17:L20)</f>
        <v>106250</v>
      </c>
      <c r="M21" s="38">
        <f>SUM(M17:M20)</f>
        <v>16330</v>
      </c>
      <c r="N21" s="38">
        <f>SUM(N17:N20)</f>
        <v>122580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3"/>
  <sheetViews>
    <sheetView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A33" sqref="A33"/>
    </sheetView>
  </sheetViews>
  <sheetFormatPr defaultRowHeight="15" x14ac:dyDescent="0.25"/>
  <cols>
    <col min="1" max="1" width="8" style="10" bestFit="1" customWidth="1"/>
    <col min="2" max="2" width="11" style="2" bestFit="1" customWidth="1"/>
    <col min="3" max="3" width="10.7109375" style="2" bestFit="1" customWidth="1"/>
    <col min="4" max="4" width="18.5703125" style="2" bestFit="1" customWidth="1"/>
    <col min="5" max="5" width="45.28515625" style="3" bestFit="1" customWidth="1"/>
    <col min="6" max="6" width="15" style="4" bestFit="1" customWidth="1"/>
    <col min="7" max="11" width="13.5703125" style="4" bestFit="1" customWidth="1"/>
    <col min="12" max="12" width="9.28515625" style="4" bestFit="1" customWidth="1"/>
    <col min="13" max="15" width="8.5703125" style="4" bestFit="1" customWidth="1"/>
    <col min="16" max="16" width="13" style="4" bestFit="1" customWidth="1"/>
    <col min="17" max="17" width="9.7109375" style="4" bestFit="1" customWidth="1"/>
    <col min="18" max="18" width="12.85546875" style="4" bestFit="1" customWidth="1"/>
    <col min="19" max="16384" width="9.140625" style="4"/>
  </cols>
  <sheetData>
    <row r="1" spans="1:20" s="1" customFormat="1" x14ac:dyDescent="0.25">
      <c r="A1" s="9"/>
      <c r="B1" s="8"/>
      <c r="C1" s="8"/>
      <c r="D1" s="8"/>
      <c r="E1" s="7"/>
      <c r="F1" s="7"/>
      <c r="G1" s="7">
        <v>0</v>
      </c>
      <c r="H1" s="7">
        <v>5</v>
      </c>
      <c r="I1" s="7">
        <v>12</v>
      </c>
      <c r="J1" s="7">
        <v>18</v>
      </c>
      <c r="K1" s="7">
        <v>28</v>
      </c>
      <c r="L1" s="7"/>
      <c r="M1" s="7"/>
      <c r="N1" s="7"/>
      <c r="O1" s="7"/>
      <c r="P1" s="7"/>
      <c r="Q1" s="7"/>
      <c r="R1" s="34"/>
    </row>
    <row r="2" spans="1:20" s="1" customFormat="1" x14ac:dyDescent="0.25">
      <c r="A2" s="9" t="s">
        <v>12</v>
      </c>
      <c r="B2" s="8" t="s">
        <v>0</v>
      </c>
      <c r="C2" s="6" t="s">
        <v>1</v>
      </c>
      <c r="D2" s="8" t="s">
        <v>2</v>
      </c>
      <c r="E2" s="7" t="s">
        <v>10</v>
      </c>
      <c r="F2" s="7" t="s">
        <v>3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11</v>
      </c>
      <c r="R2" s="7" t="s">
        <v>40</v>
      </c>
      <c r="S2" s="7" t="s">
        <v>41</v>
      </c>
      <c r="T2" s="7" t="s">
        <v>42</v>
      </c>
    </row>
    <row r="3" spans="1:20" x14ac:dyDescent="0.25">
      <c r="A3" s="14" t="s">
        <v>19</v>
      </c>
      <c r="B3" s="11">
        <v>43</v>
      </c>
      <c r="C3" s="15">
        <v>44295</v>
      </c>
      <c r="D3" s="13" t="s">
        <v>15</v>
      </c>
      <c r="E3" s="12" t="s">
        <v>14</v>
      </c>
      <c r="F3" s="5">
        <v>7560</v>
      </c>
      <c r="G3" s="5"/>
      <c r="H3" s="5">
        <v>7200</v>
      </c>
      <c r="I3" s="5"/>
      <c r="J3" s="5"/>
      <c r="K3" s="5"/>
      <c r="L3" s="12">
        <f t="shared" ref="L3:L8" si="0">+(H3*$H$1/100)+(I3*$I$1/100)+(J3*$J$1/100)+(K3*$K$1/100)</f>
        <v>360</v>
      </c>
      <c r="M3" s="12">
        <f t="shared" ref="M3:M8" si="1">+IF(VALUE(LEFT(D3,2))=33,L3/2,0)</f>
        <v>180</v>
      </c>
      <c r="N3" s="12">
        <f t="shared" ref="N3:N8" si="2">+M3</f>
        <v>180</v>
      </c>
      <c r="O3" s="12">
        <f t="shared" ref="O3:O8" si="3">+IF(VALUE(LEFT(D3,2))=33,0,L3)</f>
        <v>0</v>
      </c>
      <c r="P3" s="12">
        <f t="shared" ref="P3:P8" si="4">SUM(G3:K3)+M3+N3+O3</f>
        <v>7560</v>
      </c>
      <c r="Q3" s="12">
        <f t="shared" ref="Q3:Q8" si="5">+P3-F3</f>
        <v>0</v>
      </c>
      <c r="R3" s="5"/>
      <c r="S3" s="5"/>
      <c r="T3" s="5"/>
    </row>
    <row r="4" spans="1:20" x14ac:dyDescent="0.25">
      <c r="A4" s="14" t="s">
        <v>19</v>
      </c>
      <c r="B4" s="11">
        <v>44</v>
      </c>
      <c r="C4" s="15">
        <v>44301</v>
      </c>
      <c r="D4" s="13" t="s">
        <v>16</v>
      </c>
      <c r="E4" s="12" t="s">
        <v>17</v>
      </c>
      <c r="F4" s="5">
        <v>47200</v>
      </c>
      <c r="G4" s="5"/>
      <c r="H4" s="5"/>
      <c r="I4" s="5"/>
      <c r="J4" s="5">
        <v>40000</v>
      </c>
      <c r="K4" s="5"/>
      <c r="L4" s="12">
        <f t="shared" si="0"/>
        <v>7200</v>
      </c>
      <c r="M4" s="12">
        <f t="shared" si="1"/>
        <v>3600</v>
      </c>
      <c r="N4" s="12">
        <f t="shared" si="2"/>
        <v>3600</v>
      </c>
      <c r="O4" s="12">
        <f t="shared" si="3"/>
        <v>0</v>
      </c>
      <c r="P4" s="12">
        <f t="shared" si="4"/>
        <v>47200</v>
      </c>
      <c r="Q4" s="12">
        <f t="shared" si="5"/>
        <v>0</v>
      </c>
      <c r="R4" s="5"/>
      <c r="S4" s="5"/>
      <c r="T4" s="5"/>
    </row>
    <row r="5" spans="1:20" x14ac:dyDescent="0.25">
      <c r="A5" s="14" t="s">
        <v>19</v>
      </c>
      <c r="B5" s="11">
        <v>45</v>
      </c>
      <c r="C5" s="15">
        <v>44305</v>
      </c>
      <c r="D5" s="13" t="s">
        <v>21</v>
      </c>
      <c r="E5" s="12" t="s">
        <v>20</v>
      </c>
      <c r="F5" s="5">
        <v>33335</v>
      </c>
      <c r="G5" s="5"/>
      <c r="H5" s="5"/>
      <c r="I5" s="5"/>
      <c r="J5" s="5">
        <v>28250</v>
      </c>
      <c r="K5" s="5"/>
      <c r="L5" s="12">
        <f t="shared" si="0"/>
        <v>5085</v>
      </c>
      <c r="M5" s="12">
        <f t="shared" si="1"/>
        <v>2542.5</v>
      </c>
      <c r="N5" s="12">
        <f t="shared" si="2"/>
        <v>2542.5</v>
      </c>
      <c r="O5" s="12">
        <f t="shared" si="3"/>
        <v>0</v>
      </c>
      <c r="P5" s="12">
        <f t="shared" si="4"/>
        <v>33335</v>
      </c>
      <c r="Q5" s="12">
        <f t="shared" si="5"/>
        <v>0</v>
      </c>
      <c r="R5" s="5"/>
      <c r="S5" s="5"/>
      <c r="T5" s="5"/>
    </row>
    <row r="6" spans="1:20" x14ac:dyDescent="0.25">
      <c r="A6" s="14" t="s">
        <v>19</v>
      </c>
      <c r="B6" s="11">
        <v>46</v>
      </c>
      <c r="C6" s="15">
        <v>44307</v>
      </c>
      <c r="D6" s="13" t="s">
        <v>15</v>
      </c>
      <c r="E6" s="12" t="s">
        <v>14</v>
      </c>
      <c r="F6" s="5">
        <v>30450</v>
      </c>
      <c r="G6" s="5"/>
      <c r="H6" s="5">
        <v>29000</v>
      </c>
      <c r="I6" s="5"/>
      <c r="J6" s="5"/>
      <c r="K6" s="5"/>
      <c r="L6" s="12">
        <f t="shared" si="0"/>
        <v>1450</v>
      </c>
      <c r="M6" s="12">
        <f t="shared" si="1"/>
        <v>725</v>
      </c>
      <c r="N6" s="12">
        <f t="shared" si="2"/>
        <v>725</v>
      </c>
      <c r="O6" s="12">
        <f t="shared" si="3"/>
        <v>0</v>
      </c>
      <c r="P6" s="12">
        <f t="shared" si="4"/>
        <v>30450</v>
      </c>
      <c r="Q6" s="12">
        <f t="shared" si="5"/>
        <v>0</v>
      </c>
      <c r="R6" s="5"/>
      <c r="S6" s="5"/>
      <c r="T6" s="5"/>
    </row>
    <row r="7" spans="1:20" x14ac:dyDescent="0.25">
      <c r="A7" s="14" t="s">
        <v>19</v>
      </c>
      <c r="B7" s="11">
        <v>47</v>
      </c>
      <c r="C7" s="15">
        <v>44308</v>
      </c>
      <c r="D7" s="13" t="s">
        <v>16</v>
      </c>
      <c r="E7" s="12" t="s">
        <v>17</v>
      </c>
      <c r="F7" s="5">
        <v>47775</v>
      </c>
      <c r="G7" s="5"/>
      <c r="H7" s="5">
        <v>45500</v>
      </c>
      <c r="I7" s="5"/>
      <c r="J7" s="5"/>
      <c r="K7" s="5"/>
      <c r="L7" s="12">
        <f t="shared" si="0"/>
        <v>2275</v>
      </c>
      <c r="M7" s="12">
        <f t="shared" si="1"/>
        <v>1137.5</v>
      </c>
      <c r="N7" s="12">
        <f t="shared" si="2"/>
        <v>1137.5</v>
      </c>
      <c r="O7" s="12">
        <f t="shared" si="3"/>
        <v>0</v>
      </c>
      <c r="P7" s="12">
        <f t="shared" si="4"/>
        <v>47775</v>
      </c>
      <c r="Q7" s="12">
        <f t="shared" si="5"/>
        <v>0</v>
      </c>
      <c r="R7" s="5"/>
      <c r="S7" s="5"/>
      <c r="T7" s="5"/>
    </row>
    <row r="8" spans="1:20" x14ac:dyDescent="0.25">
      <c r="A8" s="14" t="s">
        <v>19</v>
      </c>
      <c r="B8" s="11">
        <v>48</v>
      </c>
      <c r="C8" s="15">
        <v>44308</v>
      </c>
      <c r="D8" s="13" t="s">
        <v>16</v>
      </c>
      <c r="E8" s="12" t="s">
        <v>17</v>
      </c>
      <c r="F8" s="5">
        <v>23600</v>
      </c>
      <c r="G8" s="5"/>
      <c r="H8" s="5"/>
      <c r="I8" s="5"/>
      <c r="J8" s="5">
        <v>20000</v>
      </c>
      <c r="K8" s="5"/>
      <c r="L8" s="12">
        <f t="shared" si="0"/>
        <v>3600</v>
      </c>
      <c r="M8" s="12">
        <f t="shared" si="1"/>
        <v>1800</v>
      </c>
      <c r="N8" s="12">
        <f t="shared" si="2"/>
        <v>1800</v>
      </c>
      <c r="O8" s="12">
        <f t="shared" si="3"/>
        <v>0</v>
      </c>
      <c r="P8" s="12">
        <f t="shared" si="4"/>
        <v>23600</v>
      </c>
      <c r="Q8" s="12">
        <f t="shared" si="5"/>
        <v>0</v>
      </c>
      <c r="R8" s="5"/>
      <c r="S8" s="5"/>
      <c r="T8" s="5"/>
    </row>
    <row r="9" spans="1:20" x14ac:dyDescent="0.25">
      <c r="A9" s="14" t="s">
        <v>23</v>
      </c>
      <c r="B9" s="11">
        <v>49</v>
      </c>
      <c r="C9" s="11" t="s">
        <v>24</v>
      </c>
      <c r="D9" s="13" t="s">
        <v>21</v>
      </c>
      <c r="E9" s="12" t="s">
        <v>20</v>
      </c>
      <c r="F9" s="5">
        <v>66670</v>
      </c>
      <c r="G9" s="5"/>
      <c r="H9" s="5"/>
      <c r="I9" s="5"/>
      <c r="J9" s="5">
        <v>56500</v>
      </c>
      <c r="K9" s="5"/>
      <c r="L9" s="12">
        <f t="shared" ref="L9" si="6">+(H9*$H$1/100)+(I9*$I$1/100)+(J9*$J$1/100)+(K9*$K$1/100)</f>
        <v>10170</v>
      </c>
      <c r="M9" s="12">
        <f t="shared" ref="M9" si="7">+IF(VALUE(LEFT(D9,2))=33,L9/2,0)</f>
        <v>5085</v>
      </c>
      <c r="N9" s="12">
        <f t="shared" ref="N9" si="8">+M9</f>
        <v>5085</v>
      </c>
      <c r="O9" s="12">
        <f t="shared" ref="O9" si="9">+IF(VALUE(LEFT(D9,2))=33,0,L9)</f>
        <v>0</v>
      </c>
      <c r="P9" s="12">
        <f t="shared" ref="P9" si="10">SUM(G9:K9)+M9+N9+O9</f>
        <v>66670</v>
      </c>
      <c r="Q9" s="12">
        <f t="shared" ref="Q9" si="11">+P9-F9</f>
        <v>0</v>
      </c>
      <c r="R9" s="5"/>
      <c r="S9" s="5"/>
      <c r="T9" s="5"/>
    </row>
    <row r="10" spans="1:20" x14ac:dyDescent="0.25">
      <c r="A10" s="14" t="s">
        <v>23</v>
      </c>
      <c r="B10" s="11">
        <v>50</v>
      </c>
      <c r="C10" s="11" t="s">
        <v>26</v>
      </c>
      <c r="D10" s="11">
        <v>33</v>
      </c>
      <c r="E10" s="12" t="s">
        <v>25</v>
      </c>
      <c r="F10" s="5">
        <v>11800</v>
      </c>
      <c r="G10" s="5"/>
      <c r="H10" s="5"/>
      <c r="I10" s="5"/>
      <c r="J10" s="5">
        <v>10000</v>
      </c>
      <c r="K10" s="5"/>
      <c r="L10" s="12">
        <f t="shared" ref="L10:L20" si="12">+(H10*$H$1/100)+(I10*$I$1/100)+(J10*$J$1/100)+(K10*$K$1/100)</f>
        <v>1800</v>
      </c>
      <c r="M10" s="12">
        <f t="shared" ref="M10:M20" si="13">+IF(VALUE(LEFT(D10,2))=33,L10/2,0)</f>
        <v>900</v>
      </c>
      <c r="N10" s="12">
        <f t="shared" ref="N10:N20" si="14">+M10</f>
        <v>900</v>
      </c>
      <c r="O10" s="12">
        <f t="shared" ref="O10:O20" si="15">+IF(VALUE(LEFT(D10,2))=33,0,L10)</f>
        <v>0</v>
      </c>
      <c r="P10" s="12">
        <f t="shared" ref="P10:P20" si="16">SUM(G10:K10)+M10+N10+O10</f>
        <v>11800</v>
      </c>
      <c r="Q10" s="12">
        <f t="shared" ref="Q10:Q20" si="17">+P10-F10</f>
        <v>0</v>
      </c>
      <c r="R10" s="5"/>
      <c r="S10" s="5"/>
      <c r="T10" s="5"/>
    </row>
    <row r="11" spans="1:20" x14ac:dyDescent="0.25">
      <c r="A11" s="24" t="s">
        <v>27</v>
      </c>
      <c r="B11" s="25">
        <v>51</v>
      </c>
      <c r="C11" s="26">
        <v>44354</v>
      </c>
      <c r="D11" s="27" t="s">
        <v>16</v>
      </c>
      <c r="E11" s="28" t="s">
        <v>17</v>
      </c>
      <c r="F11" s="29">
        <v>10500</v>
      </c>
      <c r="G11" s="29"/>
      <c r="H11" s="29">
        <v>10000</v>
      </c>
      <c r="I11" s="29"/>
      <c r="J11" s="29"/>
      <c r="K11" s="29"/>
      <c r="L11" s="28">
        <f t="shared" si="12"/>
        <v>500</v>
      </c>
      <c r="M11" s="28">
        <f t="shared" si="13"/>
        <v>250</v>
      </c>
      <c r="N11" s="28">
        <f t="shared" si="14"/>
        <v>250</v>
      </c>
      <c r="O11" s="28">
        <f t="shared" si="15"/>
        <v>0</v>
      </c>
      <c r="P11" s="28">
        <f t="shared" si="16"/>
        <v>10500</v>
      </c>
      <c r="Q11" s="28">
        <f t="shared" si="17"/>
        <v>0</v>
      </c>
      <c r="R11" s="29">
        <v>3206</v>
      </c>
      <c r="S11" s="29">
        <v>1000</v>
      </c>
      <c r="T11" s="29"/>
    </row>
    <row r="12" spans="1:20" s="30" customFormat="1" x14ac:dyDescent="0.25">
      <c r="A12" s="14" t="s">
        <v>28</v>
      </c>
      <c r="B12" s="11">
        <v>52</v>
      </c>
      <c r="C12" s="15">
        <v>44389</v>
      </c>
      <c r="D12" s="13" t="s">
        <v>21</v>
      </c>
      <c r="E12" s="12" t="s">
        <v>20</v>
      </c>
      <c r="F12" s="5">
        <v>66670</v>
      </c>
      <c r="G12" s="5"/>
      <c r="H12" s="5"/>
      <c r="I12" s="5"/>
      <c r="J12" s="5">
        <v>56500</v>
      </c>
      <c r="K12" s="5"/>
      <c r="L12" s="12">
        <f t="shared" si="12"/>
        <v>10170</v>
      </c>
      <c r="M12" s="12">
        <f t="shared" si="13"/>
        <v>5085</v>
      </c>
      <c r="N12" s="12">
        <f t="shared" si="14"/>
        <v>5085</v>
      </c>
      <c r="O12" s="12">
        <f t="shared" si="15"/>
        <v>0</v>
      </c>
      <c r="P12" s="12">
        <f t="shared" si="16"/>
        <v>66670</v>
      </c>
      <c r="Q12" s="12">
        <f t="shared" si="17"/>
        <v>0</v>
      </c>
      <c r="R12" s="30">
        <v>3206</v>
      </c>
      <c r="S12" s="30">
        <v>1000</v>
      </c>
      <c r="T12" s="30" t="s">
        <v>38</v>
      </c>
    </row>
    <row r="13" spans="1:20" s="30" customFormat="1" x14ac:dyDescent="0.25">
      <c r="A13" s="14" t="s">
        <v>28</v>
      </c>
      <c r="B13" s="30">
        <v>53</v>
      </c>
      <c r="C13" s="15">
        <v>44389</v>
      </c>
      <c r="D13" s="30" t="s">
        <v>16</v>
      </c>
      <c r="E13" s="30" t="s">
        <v>17</v>
      </c>
      <c r="F13" s="30">
        <v>15340</v>
      </c>
      <c r="J13" s="30">
        <v>13000</v>
      </c>
      <c r="L13" s="12">
        <f t="shared" si="12"/>
        <v>2340</v>
      </c>
      <c r="M13" s="12">
        <f t="shared" si="13"/>
        <v>1170</v>
      </c>
      <c r="N13" s="12">
        <f t="shared" si="14"/>
        <v>1170</v>
      </c>
      <c r="O13" s="12">
        <f t="shared" si="15"/>
        <v>0</v>
      </c>
      <c r="P13" s="12">
        <f t="shared" si="16"/>
        <v>15340</v>
      </c>
      <c r="Q13" s="12">
        <f t="shared" si="17"/>
        <v>0</v>
      </c>
      <c r="R13" s="30">
        <v>3206</v>
      </c>
      <c r="S13" s="30">
        <v>1000</v>
      </c>
      <c r="T13" s="30" t="s">
        <v>37</v>
      </c>
    </row>
    <row r="14" spans="1:20" s="30" customFormat="1" x14ac:dyDescent="0.25">
      <c r="A14" s="14" t="s">
        <v>28</v>
      </c>
      <c r="B14" s="30">
        <v>54</v>
      </c>
      <c r="C14" s="31">
        <v>44391</v>
      </c>
      <c r="D14" s="30" t="s">
        <v>16</v>
      </c>
      <c r="E14" s="30" t="s">
        <v>17</v>
      </c>
      <c r="F14" s="30">
        <v>12272</v>
      </c>
      <c r="J14" s="30">
        <v>10400</v>
      </c>
      <c r="L14" s="12">
        <f t="shared" si="12"/>
        <v>1872</v>
      </c>
      <c r="M14" s="12">
        <f t="shared" si="13"/>
        <v>936</v>
      </c>
      <c r="N14" s="12">
        <f t="shared" si="14"/>
        <v>936</v>
      </c>
      <c r="O14" s="12">
        <f t="shared" si="15"/>
        <v>0</v>
      </c>
      <c r="P14" s="12">
        <f t="shared" si="16"/>
        <v>12272</v>
      </c>
      <c r="Q14" s="12">
        <f t="shared" si="17"/>
        <v>0</v>
      </c>
      <c r="R14" s="30">
        <v>3206</v>
      </c>
      <c r="S14" s="30">
        <v>800</v>
      </c>
      <c r="T14" s="30" t="s">
        <v>37</v>
      </c>
    </row>
    <row r="15" spans="1:20" s="30" customFormat="1" x14ac:dyDescent="0.25">
      <c r="A15" s="14" t="s">
        <v>28</v>
      </c>
      <c r="B15" s="30">
        <v>55</v>
      </c>
      <c r="C15" s="31">
        <v>44391</v>
      </c>
      <c r="D15" s="30" t="s">
        <v>16</v>
      </c>
      <c r="E15" s="30" t="s">
        <v>17</v>
      </c>
      <c r="F15" s="30">
        <v>3150</v>
      </c>
      <c r="H15" s="30">
        <v>3000</v>
      </c>
      <c r="L15" s="12">
        <f t="shared" si="12"/>
        <v>150</v>
      </c>
      <c r="M15" s="12">
        <f t="shared" si="13"/>
        <v>75</v>
      </c>
      <c r="N15" s="12">
        <f t="shared" si="14"/>
        <v>75</v>
      </c>
      <c r="O15" s="12">
        <f t="shared" si="15"/>
        <v>0</v>
      </c>
      <c r="P15" s="12">
        <f t="shared" si="16"/>
        <v>3150</v>
      </c>
      <c r="Q15" s="12">
        <f t="shared" si="17"/>
        <v>0</v>
      </c>
      <c r="R15" s="30">
        <v>2522</v>
      </c>
      <c r="S15" s="30">
        <v>200</v>
      </c>
      <c r="T15" s="30" t="s">
        <v>37</v>
      </c>
    </row>
    <row r="16" spans="1:20" s="30" customFormat="1" x14ac:dyDescent="0.25">
      <c r="A16" s="14" t="s">
        <v>28</v>
      </c>
      <c r="B16" s="30">
        <v>56</v>
      </c>
      <c r="C16" s="31">
        <v>44393</v>
      </c>
      <c r="D16" s="30" t="s">
        <v>34</v>
      </c>
      <c r="E16" s="30" t="s">
        <v>33</v>
      </c>
      <c r="F16" s="30">
        <v>13783</v>
      </c>
      <c r="H16" s="30">
        <v>13125</v>
      </c>
      <c r="L16" s="12">
        <f t="shared" si="12"/>
        <v>656.25</v>
      </c>
      <c r="M16" s="12">
        <f t="shared" si="13"/>
        <v>328.125</v>
      </c>
      <c r="N16" s="12">
        <f t="shared" si="14"/>
        <v>328.125</v>
      </c>
      <c r="O16" s="12">
        <f t="shared" si="15"/>
        <v>0</v>
      </c>
      <c r="P16" s="12">
        <f t="shared" si="16"/>
        <v>13781.25</v>
      </c>
      <c r="Q16" s="12">
        <f t="shared" si="17"/>
        <v>-1.75</v>
      </c>
      <c r="R16" s="30">
        <v>2522</v>
      </c>
      <c r="S16" s="30">
        <v>375</v>
      </c>
      <c r="T16" s="30" t="s">
        <v>37</v>
      </c>
    </row>
    <row r="17" spans="1:24" s="30" customFormat="1" x14ac:dyDescent="0.25">
      <c r="A17" s="14" t="s">
        <v>28</v>
      </c>
      <c r="B17" s="30">
        <v>57</v>
      </c>
      <c r="C17" s="31">
        <v>44404</v>
      </c>
      <c r="D17" s="30" t="s">
        <v>35</v>
      </c>
      <c r="E17" s="30" t="s">
        <v>36</v>
      </c>
      <c r="F17" s="30">
        <v>3387</v>
      </c>
      <c r="H17" s="30">
        <v>3225</v>
      </c>
      <c r="L17" s="12">
        <f t="shared" si="12"/>
        <v>161.25</v>
      </c>
      <c r="M17" s="12">
        <f t="shared" si="13"/>
        <v>80.625</v>
      </c>
      <c r="N17" s="12">
        <f t="shared" si="14"/>
        <v>80.625</v>
      </c>
      <c r="O17" s="12">
        <f t="shared" si="15"/>
        <v>0</v>
      </c>
      <c r="P17" s="12">
        <f t="shared" si="16"/>
        <v>3386.25</v>
      </c>
      <c r="Q17" s="12">
        <f t="shared" si="17"/>
        <v>-0.75</v>
      </c>
      <c r="R17" s="30">
        <v>2522</v>
      </c>
      <c r="S17" s="30">
        <v>75</v>
      </c>
      <c r="T17" s="30" t="s">
        <v>37</v>
      </c>
    </row>
    <row r="18" spans="1:24" x14ac:dyDescent="0.25">
      <c r="A18" s="35">
        <v>82021</v>
      </c>
      <c r="B18" s="11">
        <v>58</v>
      </c>
      <c r="C18" s="15">
        <v>44412</v>
      </c>
      <c r="D18" s="11" t="s">
        <v>39</v>
      </c>
      <c r="E18" s="36" t="s">
        <v>14</v>
      </c>
      <c r="F18" s="5">
        <v>32550</v>
      </c>
      <c r="G18" s="5"/>
      <c r="H18" s="5">
        <v>31000</v>
      </c>
      <c r="I18" s="5"/>
      <c r="J18" s="5"/>
      <c r="K18" s="5"/>
      <c r="L18" s="5">
        <f t="shared" si="12"/>
        <v>1550</v>
      </c>
      <c r="M18" s="5">
        <f t="shared" si="13"/>
        <v>775</v>
      </c>
      <c r="N18" s="5">
        <f t="shared" si="14"/>
        <v>775</v>
      </c>
      <c r="O18" s="5">
        <f t="shared" si="15"/>
        <v>0</v>
      </c>
      <c r="P18" s="5">
        <f t="shared" si="16"/>
        <v>32550</v>
      </c>
      <c r="Q18" s="5">
        <f t="shared" si="17"/>
        <v>0</v>
      </c>
      <c r="R18" s="30">
        <v>2522</v>
      </c>
      <c r="S18" s="5">
        <v>1000</v>
      </c>
      <c r="T18" s="30" t="s">
        <v>37</v>
      </c>
      <c r="U18" s="5"/>
      <c r="V18" s="5"/>
      <c r="W18" s="5"/>
      <c r="X18" s="5"/>
    </row>
    <row r="19" spans="1:24" x14ac:dyDescent="0.25">
      <c r="A19" s="35">
        <v>82021</v>
      </c>
      <c r="B19" s="11">
        <v>59</v>
      </c>
      <c r="C19" s="15">
        <v>44412</v>
      </c>
      <c r="D19" s="11" t="s">
        <v>43</v>
      </c>
      <c r="E19" s="36" t="s">
        <v>17</v>
      </c>
      <c r="F19" s="5">
        <v>32945</v>
      </c>
      <c r="G19" s="5"/>
      <c r="H19" s="5">
        <v>31375</v>
      </c>
      <c r="I19" s="5"/>
      <c r="J19" s="5"/>
      <c r="K19" s="5"/>
      <c r="L19" s="5">
        <f t="shared" si="12"/>
        <v>1568.75</v>
      </c>
      <c r="M19" s="5">
        <f t="shared" si="13"/>
        <v>784.375</v>
      </c>
      <c r="N19" s="5">
        <f t="shared" si="14"/>
        <v>784.375</v>
      </c>
      <c r="O19" s="5">
        <f t="shared" si="15"/>
        <v>0</v>
      </c>
      <c r="P19" s="5">
        <f t="shared" si="16"/>
        <v>32943.75</v>
      </c>
      <c r="Q19" s="5">
        <f t="shared" si="17"/>
        <v>-1.25</v>
      </c>
      <c r="R19" s="30">
        <v>2522</v>
      </c>
      <c r="S19" s="5">
        <v>2225</v>
      </c>
      <c r="T19" s="30" t="s">
        <v>37</v>
      </c>
      <c r="U19" s="5"/>
      <c r="V19" s="5"/>
      <c r="W19" s="5"/>
      <c r="X19" s="5"/>
    </row>
    <row r="20" spans="1:24" x14ac:dyDescent="0.25">
      <c r="A20" s="35">
        <v>82021</v>
      </c>
      <c r="B20" s="11">
        <v>60</v>
      </c>
      <c r="C20" s="15">
        <v>44413</v>
      </c>
      <c r="D20" s="30" t="s">
        <v>43</v>
      </c>
      <c r="E20" s="36" t="s">
        <v>17</v>
      </c>
      <c r="F20" s="5">
        <v>13650</v>
      </c>
      <c r="G20" s="5"/>
      <c r="H20" s="5">
        <v>13000</v>
      </c>
      <c r="I20" s="5"/>
      <c r="J20" s="5"/>
      <c r="K20" s="5"/>
      <c r="L20" s="5">
        <f t="shared" si="12"/>
        <v>650</v>
      </c>
      <c r="M20" s="5">
        <f t="shared" si="13"/>
        <v>325</v>
      </c>
      <c r="N20" s="5">
        <f t="shared" si="14"/>
        <v>325</v>
      </c>
      <c r="O20" s="5">
        <f t="shared" si="15"/>
        <v>0</v>
      </c>
      <c r="P20" s="5">
        <f t="shared" si="16"/>
        <v>13650</v>
      </c>
      <c r="Q20" s="5">
        <f t="shared" si="17"/>
        <v>0</v>
      </c>
      <c r="R20" s="30">
        <v>2522</v>
      </c>
      <c r="S20" s="5">
        <v>1000</v>
      </c>
      <c r="T20" s="30" t="s">
        <v>37</v>
      </c>
      <c r="U20" s="5"/>
      <c r="V20" s="5"/>
      <c r="W20" s="5"/>
      <c r="X20" s="5"/>
    </row>
    <row r="21" spans="1:24" x14ac:dyDescent="0.25">
      <c r="A21" s="35">
        <v>82021</v>
      </c>
      <c r="B21" s="11">
        <v>61</v>
      </c>
      <c r="C21" s="15">
        <v>44427</v>
      </c>
      <c r="D21" s="30" t="s">
        <v>43</v>
      </c>
      <c r="E21" s="36" t="s">
        <v>17</v>
      </c>
      <c r="F21" s="5">
        <v>14191</v>
      </c>
      <c r="G21" s="5"/>
      <c r="H21" s="5"/>
      <c r="I21" s="5"/>
      <c r="J21" s="5">
        <v>12025</v>
      </c>
      <c r="K21" s="5"/>
      <c r="L21" s="5">
        <f t="shared" ref="L21" si="18">+(H21*$H$1/100)+(I21*$I$1/100)+(J21*$J$1/100)+(K21*$K$1/100)</f>
        <v>2164.5</v>
      </c>
      <c r="M21" s="5">
        <f t="shared" ref="M21" si="19">+IF(VALUE(LEFT(D21,2))=33,L21/2,0)</f>
        <v>1082.25</v>
      </c>
      <c r="N21" s="5">
        <f t="shared" ref="N21" si="20">+M21</f>
        <v>1082.25</v>
      </c>
      <c r="O21" s="5">
        <f t="shared" ref="O21" si="21">+IF(VALUE(LEFT(D21,2))=33,0,L21)</f>
        <v>0</v>
      </c>
      <c r="P21" s="5">
        <f t="shared" ref="P21" si="22">SUM(G21:K21)+M21+N21+O21</f>
        <v>14189.5</v>
      </c>
      <c r="Q21" s="5">
        <f t="shared" ref="Q21" si="23">+P21-F21</f>
        <v>-1.5</v>
      </c>
      <c r="R21" s="5">
        <v>3206</v>
      </c>
      <c r="S21" s="5">
        <v>925</v>
      </c>
      <c r="T21" s="30" t="s">
        <v>37</v>
      </c>
      <c r="U21" s="5"/>
      <c r="V21" s="5"/>
      <c r="W21" s="5"/>
      <c r="X21" s="5"/>
    </row>
    <row r="22" spans="1:24" x14ac:dyDescent="0.25">
      <c r="A22" s="35">
        <v>82021</v>
      </c>
      <c r="B22" s="11">
        <v>62</v>
      </c>
      <c r="C22" s="15">
        <v>44427</v>
      </c>
      <c r="D22" s="30" t="s">
        <v>21</v>
      </c>
      <c r="E22" s="36" t="s">
        <v>20</v>
      </c>
      <c r="F22" s="5">
        <v>61671</v>
      </c>
      <c r="G22" s="5"/>
      <c r="H22" s="5"/>
      <c r="I22" s="5"/>
      <c r="J22" s="5">
        <v>52263</v>
      </c>
      <c r="K22" s="5"/>
      <c r="L22" s="5">
        <f t="shared" ref="L22:L28" si="24">+(H22*$H$1/100)+(I22*$I$1/100)+(J22*$J$1/100)+(K22*$K$1/100)</f>
        <v>9407.34</v>
      </c>
      <c r="M22" s="5">
        <f t="shared" ref="M22:M28" si="25">+IF(VALUE(LEFT(D22,2))=33,L22/2,0)</f>
        <v>4703.67</v>
      </c>
      <c r="N22" s="5">
        <f t="shared" ref="N22:N28" si="26">+M22</f>
        <v>4703.67</v>
      </c>
      <c r="O22" s="5">
        <f t="shared" ref="O22:O28" si="27">+IF(VALUE(LEFT(D22,2))=33,0,L22)</f>
        <v>0</v>
      </c>
      <c r="P22" s="5">
        <f t="shared" ref="P22:P28" si="28">SUM(G22:K22)+M22+N22+O22</f>
        <v>61670.34</v>
      </c>
      <c r="Q22" s="5">
        <f t="shared" ref="Q22:Q28" si="29">+P22-F22</f>
        <v>-0.66000000000349246</v>
      </c>
      <c r="R22" s="5">
        <v>3206</v>
      </c>
      <c r="S22" s="5">
        <v>925</v>
      </c>
      <c r="T22" s="30" t="s">
        <v>37</v>
      </c>
      <c r="U22" s="5"/>
      <c r="V22" s="5"/>
      <c r="W22" s="5"/>
      <c r="X22" s="5"/>
    </row>
    <row r="23" spans="1:24" x14ac:dyDescent="0.25">
      <c r="A23" s="35">
        <v>92021</v>
      </c>
      <c r="B23" s="11">
        <v>63</v>
      </c>
      <c r="C23" s="15" t="s">
        <v>44</v>
      </c>
      <c r="D23" s="5" t="s">
        <v>21</v>
      </c>
      <c r="E23" s="36" t="s">
        <v>20</v>
      </c>
      <c r="F23" s="5">
        <v>30003</v>
      </c>
      <c r="G23" s="5"/>
      <c r="H23" s="5"/>
      <c r="I23" s="5"/>
      <c r="J23" s="5">
        <v>25425</v>
      </c>
      <c r="K23" s="5"/>
      <c r="L23" s="5">
        <f t="shared" si="24"/>
        <v>4576.5</v>
      </c>
      <c r="M23" s="5">
        <f t="shared" si="25"/>
        <v>2288.25</v>
      </c>
      <c r="N23" s="5">
        <f t="shared" si="26"/>
        <v>2288.25</v>
      </c>
      <c r="O23" s="5">
        <f t="shared" si="27"/>
        <v>0</v>
      </c>
      <c r="P23" s="5">
        <f t="shared" si="28"/>
        <v>30001.5</v>
      </c>
      <c r="Q23" s="5">
        <f t="shared" si="29"/>
        <v>-1.5</v>
      </c>
      <c r="R23" s="5">
        <v>3206</v>
      </c>
      <c r="S23" s="5">
        <v>450</v>
      </c>
      <c r="T23" s="5" t="s">
        <v>37</v>
      </c>
      <c r="U23" s="5"/>
      <c r="V23" s="5"/>
      <c r="W23" s="5"/>
    </row>
    <row r="24" spans="1:24" x14ac:dyDescent="0.25">
      <c r="A24" s="35">
        <v>92021</v>
      </c>
      <c r="B24" s="5">
        <v>64</v>
      </c>
      <c r="C24" s="5" t="s">
        <v>45</v>
      </c>
      <c r="D24" s="5" t="s">
        <v>43</v>
      </c>
      <c r="E24" s="5" t="s">
        <v>14</v>
      </c>
      <c r="F24" s="5">
        <v>20345</v>
      </c>
      <c r="G24" s="5"/>
      <c r="H24" s="5">
        <v>19375</v>
      </c>
      <c r="I24" s="5"/>
      <c r="J24" s="5"/>
      <c r="K24" s="5"/>
      <c r="L24" s="5">
        <f t="shared" si="24"/>
        <v>968.75</v>
      </c>
      <c r="M24" s="5">
        <f t="shared" si="25"/>
        <v>484.375</v>
      </c>
      <c r="N24" s="5">
        <f t="shared" si="26"/>
        <v>484.375</v>
      </c>
      <c r="O24" s="5">
        <f t="shared" si="27"/>
        <v>0</v>
      </c>
      <c r="P24" s="5">
        <f t="shared" si="28"/>
        <v>20343.75</v>
      </c>
      <c r="Q24" s="5">
        <f t="shared" si="29"/>
        <v>-1.25</v>
      </c>
      <c r="R24" s="5">
        <v>2522</v>
      </c>
      <c r="S24" s="5">
        <v>625</v>
      </c>
      <c r="T24" s="5" t="s">
        <v>37</v>
      </c>
      <c r="U24" s="5"/>
      <c r="V24" s="5"/>
      <c r="W24" s="5"/>
    </row>
    <row r="25" spans="1:24" x14ac:dyDescent="0.25">
      <c r="A25" s="35">
        <v>92021</v>
      </c>
      <c r="B25" s="5">
        <v>65</v>
      </c>
      <c r="C25" s="5" t="s">
        <v>46</v>
      </c>
      <c r="D25" s="5" t="s">
        <v>21</v>
      </c>
      <c r="E25" s="36" t="s">
        <v>20</v>
      </c>
      <c r="F25" s="5">
        <v>33335</v>
      </c>
      <c r="G25" s="5"/>
      <c r="H25" s="5"/>
      <c r="I25" s="5"/>
      <c r="J25" s="5">
        <v>28250</v>
      </c>
      <c r="K25" s="5"/>
      <c r="L25" s="5">
        <f t="shared" si="24"/>
        <v>5085</v>
      </c>
      <c r="M25" s="5">
        <f t="shared" si="25"/>
        <v>2542.5</v>
      </c>
      <c r="N25" s="5">
        <f t="shared" si="26"/>
        <v>2542.5</v>
      </c>
      <c r="O25" s="5">
        <f t="shared" si="27"/>
        <v>0</v>
      </c>
      <c r="P25" s="5">
        <f t="shared" si="28"/>
        <v>33335</v>
      </c>
      <c r="Q25" s="5">
        <f t="shared" si="29"/>
        <v>0</v>
      </c>
      <c r="R25" s="5">
        <v>3206</v>
      </c>
      <c r="S25" s="5">
        <v>500</v>
      </c>
      <c r="T25" s="5" t="s">
        <v>37</v>
      </c>
      <c r="U25" s="5"/>
      <c r="V25" s="5"/>
      <c r="W25" s="5"/>
    </row>
    <row r="26" spans="1:24" x14ac:dyDescent="0.25">
      <c r="A26" s="35">
        <v>92021</v>
      </c>
      <c r="B26" s="5">
        <v>66</v>
      </c>
      <c r="C26" s="5" t="s">
        <v>46</v>
      </c>
      <c r="D26" s="5" t="s">
        <v>21</v>
      </c>
      <c r="E26" s="36" t="s">
        <v>20</v>
      </c>
      <c r="F26" s="5">
        <v>66670</v>
      </c>
      <c r="G26" s="5"/>
      <c r="H26" s="5"/>
      <c r="I26" s="5"/>
      <c r="J26" s="5">
        <v>56500</v>
      </c>
      <c r="K26" s="5"/>
      <c r="L26" s="5">
        <f t="shared" si="24"/>
        <v>10170</v>
      </c>
      <c r="M26" s="5">
        <f t="shared" si="25"/>
        <v>5085</v>
      </c>
      <c r="N26" s="5">
        <f t="shared" si="26"/>
        <v>5085</v>
      </c>
      <c r="O26" s="5">
        <f t="shared" si="27"/>
        <v>0</v>
      </c>
      <c r="P26" s="5">
        <f t="shared" si="28"/>
        <v>66670</v>
      </c>
      <c r="Q26" s="5">
        <f t="shared" si="29"/>
        <v>0</v>
      </c>
      <c r="R26" s="5">
        <v>3206</v>
      </c>
      <c r="S26" s="5">
        <v>1000</v>
      </c>
      <c r="T26" s="5" t="s">
        <v>37</v>
      </c>
      <c r="U26" s="5"/>
      <c r="V26" s="5"/>
      <c r="W26" s="5"/>
    </row>
    <row r="27" spans="1:24" x14ac:dyDescent="0.25">
      <c r="A27" s="35">
        <v>92021</v>
      </c>
      <c r="B27" s="5">
        <v>67</v>
      </c>
      <c r="C27" s="5" t="s">
        <v>47</v>
      </c>
      <c r="D27" s="5" t="s">
        <v>16</v>
      </c>
      <c r="E27" s="5" t="s">
        <v>17</v>
      </c>
      <c r="F27" s="5">
        <v>24676</v>
      </c>
      <c r="G27" s="5"/>
      <c r="H27" s="5">
        <v>23500</v>
      </c>
      <c r="I27" s="5"/>
      <c r="J27" s="5"/>
      <c r="K27" s="5"/>
      <c r="L27" s="5">
        <f t="shared" si="24"/>
        <v>1175</v>
      </c>
      <c r="M27" s="5">
        <f t="shared" si="25"/>
        <v>587.5</v>
      </c>
      <c r="N27" s="5">
        <f t="shared" si="26"/>
        <v>587.5</v>
      </c>
      <c r="O27" s="5">
        <f t="shared" si="27"/>
        <v>0</v>
      </c>
      <c r="P27" s="5">
        <f t="shared" si="28"/>
        <v>24675</v>
      </c>
      <c r="Q27" s="5">
        <f t="shared" si="29"/>
        <v>-1</v>
      </c>
      <c r="R27" s="5">
        <v>3206</v>
      </c>
      <c r="S27" s="5">
        <v>1000</v>
      </c>
      <c r="T27" s="5" t="s">
        <v>37</v>
      </c>
      <c r="U27" s="5">
        <v>2522</v>
      </c>
      <c r="V27" s="5">
        <v>1500</v>
      </c>
      <c r="W27" s="5" t="s">
        <v>37</v>
      </c>
    </row>
    <row r="28" spans="1:24" x14ac:dyDescent="0.25">
      <c r="A28" s="35">
        <v>92021</v>
      </c>
      <c r="B28" s="5">
        <v>68</v>
      </c>
      <c r="C28" s="5" t="s">
        <v>47</v>
      </c>
      <c r="D28" s="5" t="s">
        <v>16</v>
      </c>
      <c r="E28" s="5" t="s">
        <v>17</v>
      </c>
      <c r="F28" s="5">
        <v>23010</v>
      </c>
      <c r="G28" s="5"/>
      <c r="H28" s="5"/>
      <c r="I28" s="5"/>
      <c r="J28" s="5">
        <v>19500</v>
      </c>
      <c r="K28" s="5"/>
      <c r="L28" s="5">
        <f t="shared" si="24"/>
        <v>3510</v>
      </c>
      <c r="M28" s="5">
        <f t="shared" si="25"/>
        <v>1755</v>
      </c>
      <c r="N28" s="5">
        <f t="shared" si="26"/>
        <v>1755</v>
      </c>
      <c r="O28" s="5">
        <f t="shared" si="27"/>
        <v>0</v>
      </c>
      <c r="P28" s="5">
        <f t="shared" si="28"/>
        <v>23010</v>
      </c>
      <c r="Q28" s="5">
        <f t="shared" si="29"/>
        <v>0</v>
      </c>
      <c r="R28" s="5">
        <v>3206</v>
      </c>
      <c r="S28" s="5">
        <v>1500</v>
      </c>
      <c r="T28" s="5" t="s">
        <v>37</v>
      </c>
      <c r="U28" s="5"/>
      <c r="V28" s="5"/>
      <c r="W28" s="5"/>
    </row>
    <row r="29" spans="1:24" x14ac:dyDescent="0.25">
      <c r="A29" s="35">
        <v>112021</v>
      </c>
      <c r="B29" s="11">
        <v>69</v>
      </c>
      <c r="C29" s="15">
        <v>44502</v>
      </c>
      <c r="D29" s="11" t="s">
        <v>15</v>
      </c>
      <c r="E29" s="36" t="s">
        <v>14</v>
      </c>
      <c r="F29" s="5">
        <v>32550</v>
      </c>
      <c r="G29" s="5"/>
      <c r="H29" s="5">
        <v>31000</v>
      </c>
      <c r="I29" s="5"/>
      <c r="J29" s="5"/>
      <c r="K29" s="5"/>
      <c r="L29" s="5">
        <f t="shared" ref="L29" si="30">+(H29*$H$1/100)+(I29*$I$1/100)+(J29*$J$1/100)+(K29*$K$1/100)</f>
        <v>1550</v>
      </c>
      <c r="M29" s="5">
        <f t="shared" ref="M29" si="31">+IF(VALUE(LEFT(D29,2))=33,L29/2,0)</f>
        <v>775</v>
      </c>
      <c r="N29" s="5">
        <f t="shared" ref="N29" si="32">+M29</f>
        <v>775</v>
      </c>
      <c r="O29" s="5">
        <f t="shared" ref="O29" si="33">+IF(VALUE(LEFT(D29,2))=33,0,L29)</f>
        <v>0</v>
      </c>
      <c r="P29" s="5">
        <f t="shared" ref="P29" si="34">SUM(G29:K29)+M29+N29+O29</f>
        <v>32550</v>
      </c>
      <c r="Q29" s="5">
        <f t="shared" ref="Q29" si="35">+P29-F29</f>
        <v>0</v>
      </c>
      <c r="R29" s="5">
        <v>2522</v>
      </c>
      <c r="S29" s="5">
        <v>1000</v>
      </c>
      <c r="T29" s="5" t="s">
        <v>37</v>
      </c>
    </row>
    <row r="30" spans="1:24" x14ac:dyDescent="0.25">
      <c r="A30" s="35">
        <v>112021</v>
      </c>
      <c r="B30" s="11">
        <v>70</v>
      </c>
      <c r="C30" s="15">
        <v>44515</v>
      </c>
      <c r="D30" s="11" t="s">
        <v>16</v>
      </c>
      <c r="E30" s="36" t="s">
        <v>17</v>
      </c>
      <c r="F30" s="5">
        <v>3150</v>
      </c>
      <c r="G30" s="5"/>
      <c r="H30" s="5">
        <v>3000</v>
      </c>
      <c r="I30" s="5"/>
      <c r="J30" s="5"/>
      <c r="K30" s="5"/>
      <c r="L30" s="5">
        <f t="shared" ref="L30" si="36">+(H30*$H$1/100)+(I30*$I$1/100)+(J30*$J$1/100)+(K30*$K$1/100)</f>
        <v>150</v>
      </c>
      <c r="M30" s="5">
        <f t="shared" ref="M30" si="37">+IF(VALUE(LEFT(D30,2))=33,L30/2,0)</f>
        <v>75</v>
      </c>
      <c r="N30" s="5">
        <f t="shared" ref="N30" si="38">+M30</f>
        <v>75</v>
      </c>
      <c r="O30" s="5">
        <f t="shared" ref="O30" si="39">+IF(VALUE(LEFT(D30,2))=33,0,L30)</f>
        <v>0</v>
      </c>
      <c r="P30" s="5">
        <f t="shared" ref="P30" si="40">SUM(G30:K30)+M30+N30+O30</f>
        <v>3150</v>
      </c>
      <c r="Q30" s="5">
        <f t="shared" ref="Q30" si="41">+P30-F30</f>
        <v>0</v>
      </c>
      <c r="R30" s="5">
        <v>2522</v>
      </c>
      <c r="S30" s="5">
        <v>250</v>
      </c>
      <c r="T30" s="5" t="s">
        <v>37</v>
      </c>
    </row>
    <row r="31" spans="1:24" x14ac:dyDescent="0.25">
      <c r="A31" s="35">
        <v>122021</v>
      </c>
      <c r="B31" s="11">
        <v>71</v>
      </c>
      <c r="C31" s="15">
        <v>44534</v>
      </c>
      <c r="D31" s="11" t="s">
        <v>21</v>
      </c>
      <c r="E31" s="71" t="s">
        <v>58</v>
      </c>
      <c r="F31" s="5">
        <v>100005</v>
      </c>
      <c r="G31" s="5"/>
      <c r="H31" s="5"/>
      <c r="I31" s="5"/>
      <c r="J31" s="5">
        <v>84750</v>
      </c>
      <c r="K31" s="5"/>
      <c r="L31" s="5">
        <f t="shared" ref="L31" si="42">+(H31*$H$1/100)+(I31*$I$1/100)+(J31*$J$1/100)+(K31*$K$1/100)</f>
        <v>15255</v>
      </c>
      <c r="M31" s="5">
        <f t="shared" ref="M31" si="43">+IF(VALUE(LEFT(D31,2))=33,L31/2,0)</f>
        <v>7627.5</v>
      </c>
      <c r="N31" s="5">
        <f t="shared" ref="N31" si="44">+M31</f>
        <v>7627.5</v>
      </c>
      <c r="O31" s="5">
        <f t="shared" ref="O31" si="45">+IF(VALUE(LEFT(D31,2))=33,0,L31)</f>
        <v>0</v>
      </c>
      <c r="P31" s="5">
        <f t="shared" ref="P31" si="46">SUM(G31:K31)+M31+N31+O31</f>
        <v>100005</v>
      </c>
      <c r="Q31" s="5">
        <f t="shared" ref="Q31" si="47">+P31-F31</f>
        <v>0</v>
      </c>
      <c r="R31" s="5">
        <v>3206</v>
      </c>
      <c r="S31" s="5">
        <v>1500</v>
      </c>
      <c r="T31" s="5" t="s">
        <v>37</v>
      </c>
    </row>
    <row r="32" spans="1:24" x14ac:dyDescent="0.25">
      <c r="A32" s="35">
        <v>122021</v>
      </c>
      <c r="B32" s="11">
        <v>72</v>
      </c>
      <c r="C32" s="15">
        <v>44538</v>
      </c>
      <c r="D32" s="11" t="s">
        <v>16</v>
      </c>
      <c r="E32" s="5" t="s">
        <v>17</v>
      </c>
      <c r="F32" s="5">
        <v>18613</v>
      </c>
      <c r="G32" s="5"/>
      <c r="H32" s="5">
        <v>17725</v>
      </c>
      <c r="I32" s="5"/>
      <c r="J32" s="5"/>
      <c r="K32" s="5"/>
      <c r="L32" s="5">
        <f t="shared" ref="L32" si="48">+(H32*$H$1/100)+(I32*$I$1/100)+(J32*$J$1/100)+(K32*$K$1/100)</f>
        <v>886.25</v>
      </c>
      <c r="M32" s="5">
        <f t="shared" ref="M32" si="49">+IF(VALUE(LEFT(D32,2))=33,L32/2,0)</f>
        <v>443.125</v>
      </c>
      <c r="N32" s="5">
        <f t="shared" ref="N32" si="50">+M32</f>
        <v>443.125</v>
      </c>
      <c r="O32" s="5">
        <f t="shared" ref="O32" si="51">+IF(VALUE(LEFT(D32,2))=33,0,L32)</f>
        <v>0</v>
      </c>
      <c r="P32" s="5">
        <f t="shared" ref="P32" si="52">SUM(G32:K32)+M32+N32+O32</f>
        <v>18611.25</v>
      </c>
      <c r="Q32" s="5">
        <f t="shared" ref="Q32" si="53">+P32-F32</f>
        <v>-1.75</v>
      </c>
      <c r="R32" s="5">
        <v>3206</v>
      </c>
      <c r="S32" s="5">
        <v>1000</v>
      </c>
      <c r="T32" s="5" t="s">
        <v>37</v>
      </c>
    </row>
    <row r="33" spans="1:20" x14ac:dyDescent="0.25">
      <c r="A33" s="35"/>
      <c r="B33" s="11"/>
      <c r="C33" s="11"/>
      <c r="D33" s="11"/>
      <c r="E33" s="3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>
        <v>2522</v>
      </c>
      <c r="S33" s="5">
        <v>675</v>
      </c>
      <c r="T33" s="5" t="s">
        <v>37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selection activeCell="C5" sqref="C5"/>
    </sheetView>
  </sheetViews>
  <sheetFormatPr defaultRowHeight="15" x14ac:dyDescent="0.25"/>
  <cols>
    <col min="1" max="1" width="8" style="10" bestFit="1" customWidth="1"/>
    <col min="2" max="2" width="11" style="53" bestFit="1" customWidth="1"/>
    <col min="3" max="3" width="10.7109375" style="2" bestFit="1" customWidth="1"/>
    <col min="4" max="4" width="18.5703125" style="2" bestFit="1" customWidth="1"/>
    <col min="5" max="5" width="45.28515625" style="48" bestFit="1" customWidth="1"/>
    <col min="6" max="6" width="15" style="64" bestFit="1" customWidth="1"/>
    <col min="7" max="11" width="13.5703125" style="64" bestFit="1" customWidth="1"/>
    <col min="12" max="12" width="9.140625" style="64" bestFit="1" customWidth="1"/>
    <col min="13" max="14" width="8.5703125" style="64" bestFit="1" customWidth="1"/>
    <col min="15" max="15" width="9.140625" style="64" bestFit="1" customWidth="1"/>
    <col min="16" max="16" width="13" style="64" bestFit="1" customWidth="1"/>
    <col min="17" max="17" width="9.5703125" style="68" bestFit="1" customWidth="1"/>
    <col min="18" max="18" width="12.85546875" style="4" bestFit="1" customWidth="1"/>
    <col min="19" max="16384" width="9.140625" style="4"/>
  </cols>
  <sheetData>
    <row r="1" spans="1:21" s="16" customFormat="1" x14ac:dyDescent="0.25">
      <c r="A1" s="44"/>
      <c r="C1" s="17"/>
      <c r="D1" s="54"/>
      <c r="E1" s="44"/>
      <c r="F1" s="54"/>
      <c r="G1" s="54">
        <v>0</v>
      </c>
      <c r="H1" s="54">
        <v>5</v>
      </c>
      <c r="I1" s="54">
        <v>12</v>
      </c>
      <c r="J1" s="54">
        <v>18</v>
      </c>
      <c r="K1" s="54">
        <v>28</v>
      </c>
      <c r="L1" s="54"/>
      <c r="M1" s="54"/>
      <c r="N1" s="54"/>
      <c r="O1" s="54"/>
      <c r="P1" s="54"/>
    </row>
    <row r="2" spans="1:21" s="16" customFormat="1" x14ac:dyDescent="0.25">
      <c r="A2" s="45" t="s">
        <v>12</v>
      </c>
      <c r="B2" s="18" t="s">
        <v>0</v>
      </c>
      <c r="C2" s="19" t="s">
        <v>1</v>
      </c>
      <c r="D2" s="18" t="s">
        <v>2</v>
      </c>
      <c r="E2" s="45" t="s">
        <v>10</v>
      </c>
      <c r="F2" s="55" t="s">
        <v>3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5" t="s">
        <v>5</v>
      </c>
      <c r="M2" s="55" t="s">
        <v>6</v>
      </c>
      <c r="N2" s="55" t="s">
        <v>7</v>
      </c>
      <c r="O2" s="55" t="s">
        <v>8</v>
      </c>
      <c r="P2" s="55" t="s">
        <v>9</v>
      </c>
      <c r="Q2" s="18" t="s">
        <v>11</v>
      </c>
    </row>
    <row r="3" spans="1:21" s="22" customFormat="1" x14ac:dyDescent="0.25">
      <c r="A3" s="46" t="s">
        <v>22</v>
      </c>
      <c r="B3" s="20">
        <v>29</v>
      </c>
      <c r="C3" s="21">
        <v>44296</v>
      </c>
      <c r="D3" s="56" t="s">
        <v>13</v>
      </c>
      <c r="E3" s="46" t="s">
        <v>18</v>
      </c>
      <c r="F3" s="56">
        <v>138060</v>
      </c>
      <c r="G3" s="56"/>
      <c r="H3" s="56"/>
      <c r="I3" s="56"/>
      <c r="J3" s="56">
        <v>117000</v>
      </c>
      <c r="K3" s="56"/>
      <c r="L3" s="56">
        <f t="shared" ref="L3:L5" si="0">+(H3*$H$1/100)+(I3*$I$1/100)+(J3*$J$1/100)+(K3*$K$1/100)</f>
        <v>21060</v>
      </c>
      <c r="M3" s="56">
        <f t="shared" ref="M3:M5" si="1">+IF(VALUE(LEFT(D3,2))=33,L3/2,0)</f>
        <v>0</v>
      </c>
      <c r="N3" s="56">
        <f t="shared" ref="N3:N5" si="2">+M3</f>
        <v>0</v>
      </c>
      <c r="O3" s="56">
        <f t="shared" ref="O3:O5" si="3">+IF(VALUE(LEFT(D3,2))=33,0,L3)</f>
        <v>21060</v>
      </c>
      <c r="P3" s="56">
        <f t="shared" ref="P3:P5" si="4">SUM(G3:K3)+M3+N3+O3</f>
        <v>138060</v>
      </c>
      <c r="Q3" s="20">
        <f t="shared" ref="Q3:Q5" si="5">+P3-F3</f>
        <v>0</v>
      </c>
    </row>
    <row r="4" spans="1:21" s="22" customFormat="1" x14ac:dyDescent="0.25">
      <c r="A4" s="46" t="s">
        <v>22</v>
      </c>
      <c r="B4" s="20">
        <v>39</v>
      </c>
      <c r="C4" s="21">
        <v>44299</v>
      </c>
      <c r="D4" s="56" t="s">
        <v>13</v>
      </c>
      <c r="E4" s="46" t="s">
        <v>18</v>
      </c>
      <c r="F4" s="56">
        <v>52980</v>
      </c>
      <c r="G4" s="56"/>
      <c r="H4" s="56">
        <v>10000</v>
      </c>
      <c r="I4" s="56"/>
      <c r="J4" s="56">
        <v>36000</v>
      </c>
      <c r="K4" s="56"/>
      <c r="L4" s="56">
        <f t="shared" si="0"/>
        <v>6980</v>
      </c>
      <c r="M4" s="56">
        <f t="shared" si="1"/>
        <v>0</v>
      </c>
      <c r="N4" s="56">
        <f t="shared" si="2"/>
        <v>0</v>
      </c>
      <c r="O4" s="56">
        <f t="shared" si="3"/>
        <v>6980</v>
      </c>
      <c r="P4" s="56">
        <f t="shared" si="4"/>
        <v>52980</v>
      </c>
      <c r="Q4" s="20">
        <f t="shared" si="5"/>
        <v>0</v>
      </c>
    </row>
    <row r="5" spans="1:21" s="22" customFormat="1" x14ac:dyDescent="0.25">
      <c r="A5" s="50" t="s">
        <v>28</v>
      </c>
      <c r="B5" s="23" t="s">
        <v>29</v>
      </c>
      <c r="C5" s="21" t="s">
        <v>30</v>
      </c>
      <c r="D5" s="56" t="s">
        <v>31</v>
      </c>
      <c r="E5" s="46" t="s">
        <v>32</v>
      </c>
      <c r="F5" s="56">
        <v>2950</v>
      </c>
      <c r="G5" s="56"/>
      <c r="H5" s="56"/>
      <c r="I5" s="56"/>
      <c r="J5" s="56">
        <v>2500</v>
      </c>
      <c r="K5" s="56"/>
      <c r="L5" s="56">
        <f t="shared" si="0"/>
        <v>450</v>
      </c>
      <c r="M5" s="56">
        <f t="shared" si="1"/>
        <v>0</v>
      </c>
      <c r="N5" s="56">
        <f t="shared" si="2"/>
        <v>0</v>
      </c>
      <c r="O5" s="56">
        <f t="shared" si="3"/>
        <v>450</v>
      </c>
      <c r="P5" s="56">
        <f t="shared" si="4"/>
        <v>2950</v>
      </c>
      <c r="Q5" s="20">
        <f t="shared" si="5"/>
        <v>0</v>
      </c>
    </row>
    <row r="6" spans="1:21" x14ac:dyDescent="0.25">
      <c r="A6" s="14" t="s">
        <v>28</v>
      </c>
      <c r="B6" s="40">
        <v>579</v>
      </c>
      <c r="C6" s="41">
        <v>44389</v>
      </c>
      <c r="D6" s="13" t="s">
        <v>16</v>
      </c>
      <c r="E6" s="47" t="s">
        <v>17</v>
      </c>
      <c r="F6" s="58">
        <v>46020</v>
      </c>
      <c r="G6" s="58"/>
      <c r="H6" s="58"/>
      <c r="I6" s="58"/>
      <c r="J6" s="58">
        <v>39000</v>
      </c>
      <c r="K6" s="57"/>
      <c r="L6" s="59">
        <f t="shared" ref="L6:L12" si="6">+(H6*$H$1/100)+(I6*$I$1/100)+(J6*$J$1/100)+(K6*$K$1/100)</f>
        <v>7020</v>
      </c>
      <c r="M6" s="59">
        <f t="shared" ref="M6:M12" si="7">+IF(VALUE(LEFT(D6,2))=33,L6/2,0)</f>
        <v>3510</v>
      </c>
      <c r="N6" s="59">
        <f t="shared" ref="N6:N12" si="8">+M6</f>
        <v>3510</v>
      </c>
      <c r="O6" s="59">
        <f t="shared" ref="O6:O12" si="9">+IF(VALUE(LEFT(D6,2))=33,0,L6)</f>
        <v>0</v>
      </c>
      <c r="P6" s="59">
        <f t="shared" ref="P6:P12" si="10">SUM(G6:K6)+M6+N6+O6</f>
        <v>46020</v>
      </c>
      <c r="Q6" s="65">
        <f t="shared" ref="Q6:Q11" si="11">+P6-F6</f>
        <v>0</v>
      </c>
    </row>
    <row r="7" spans="1:21" x14ac:dyDescent="0.25">
      <c r="A7" s="14" t="s">
        <v>28</v>
      </c>
      <c r="B7" s="40">
        <v>345</v>
      </c>
      <c r="C7" s="41">
        <v>44384</v>
      </c>
      <c r="D7" s="56" t="s">
        <v>13</v>
      </c>
      <c r="E7" s="46" t="s">
        <v>18</v>
      </c>
      <c r="F7" s="58">
        <v>37800</v>
      </c>
      <c r="G7" s="58"/>
      <c r="H7" s="58">
        <v>36000</v>
      </c>
      <c r="I7" s="58"/>
      <c r="J7" s="58"/>
      <c r="K7" s="57"/>
      <c r="L7" s="59">
        <f t="shared" si="6"/>
        <v>1800</v>
      </c>
      <c r="M7" s="59">
        <f t="shared" si="7"/>
        <v>0</v>
      </c>
      <c r="N7" s="59">
        <f t="shared" si="8"/>
        <v>0</v>
      </c>
      <c r="O7" s="59">
        <f t="shared" si="9"/>
        <v>1800</v>
      </c>
      <c r="P7" s="59">
        <f t="shared" si="10"/>
        <v>37800</v>
      </c>
      <c r="Q7" s="65">
        <f t="shared" si="11"/>
        <v>0</v>
      </c>
    </row>
    <row r="8" spans="1:21" x14ac:dyDescent="0.25">
      <c r="A8" s="14" t="s">
        <v>28</v>
      </c>
      <c r="B8" s="40">
        <v>350</v>
      </c>
      <c r="C8" s="41">
        <v>44385</v>
      </c>
      <c r="D8" s="56" t="s">
        <v>13</v>
      </c>
      <c r="E8" s="46" t="s">
        <v>18</v>
      </c>
      <c r="F8" s="58">
        <v>58800</v>
      </c>
      <c r="G8" s="58"/>
      <c r="H8" s="58">
        <v>56000</v>
      </c>
      <c r="I8" s="58"/>
      <c r="J8" s="58"/>
      <c r="K8" s="57"/>
      <c r="L8" s="59">
        <f t="shared" si="6"/>
        <v>2800</v>
      </c>
      <c r="M8" s="59">
        <f t="shared" si="7"/>
        <v>0</v>
      </c>
      <c r="N8" s="59">
        <f t="shared" si="8"/>
        <v>0</v>
      </c>
      <c r="O8" s="59">
        <f t="shared" si="9"/>
        <v>2800</v>
      </c>
      <c r="P8" s="59">
        <f t="shared" si="10"/>
        <v>58800</v>
      </c>
      <c r="Q8" s="65">
        <f t="shared" si="11"/>
        <v>0</v>
      </c>
    </row>
    <row r="9" spans="1:21" x14ac:dyDescent="0.25">
      <c r="A9" s="14" t="s">
        <v>28</v>
      </c>
      <c r="B9" s="40">
        <v>327</v>
      </c>
      <c r="C9" s="42">
        <v>44378</v>
      </c>
      <c r="D9" s="56" t="s">
        <v>13</v>
      </c>
      <c r="E9" s="46" t="s">
        <v>18</v>
      </c>
      <c r="F9" s="58">
        <v>25200</v>
      </c>
      <c r="G9" s="13"/>
      <c r="H9" s="58">
        <v>24000</v>
      </c>
      <c r="I9" s="13"/>
      <c r="J9" s="13"/>
      <c r="K9" s="13"/>
      <c r="L9" s="59">
        <f t="shared" si="6"/>
        <v>1200</v>
      </c>
      <c r="M9" s="59">
        <f t="shared" si="7"/>
        <v>0</v>
      </c>
      <c r="N9" s="59">
        <f t="shared" si="8"/>
        <v>0</v>
      </c>
      <c r="O9" s="59">
        <f t="shared" si="9"/>
        <v>1200</v>
      </c>
      <c r="P9" s="59">
        <f t="shared" si="10"/>
        <v>25200</v>
      </c>
      <c r="Q9" s="65">
        <f t="shared" si="11"/>
        <v>0</v>
      </c>
    </row>
    <row r="10" spans="1:21" x14ac:dyDescent="0.25">
      <c r="A10" s="14" t="s">
        <v>53</v>
      </c>
      <c r="B10" s="52">
        <v>588</v>
      </c>
      <c r="C10" s="43">
        <v>44427</v>
      </c>
      <c r="D10" s="13" t="s">
        <v>43</v>
      </c>
      <c r="E10" s="35" t="s">
        <v>17</v>
      </c>
      <c r="F10" s="60">
        <v>42569</v>
      </c>
      <c r="G10" s="60"/>
      <c r="H10" s="60"/>
      <c r="I10" s="60"/>
      <c r="J10" s="60">
        <v>36075</v>
      </c>
      <c r="K10" s="60"/>
      <c r="L10" s="59">
        <f t="shared" si="6"/>
        <v>6493.5</v>
      </c>
      <c r="M10" s="59">
        <f t="shared" si="7"/>
        <v>3246.75</v>
      </c>
      <c r="N10" s="59">
        <f t="shared" si="8"/>
        <v>3246.75</v>
      </c>
      <c r="O10" s="59">
        <f t="shared" si="9"/>
        <v>0</v>
      </c>
      <c r="P10" s="59">
        <f t="shared" si="10"/>
        <v>42568.5</v>
      </c>
      <c r="Q10" s="65">
        <f t="shared" si="11"/>
        <v>-0.5</v>
      </c>
    </row>
    <row r="11" spans="1:21" x14ac:dyDescent="0.25">
      <c r="A11" s="14" t="s">
        <v>54</v>
      </c>
      <c r="B11" s="52">
        <v>598</v>
      </c>
      <c r="C11" s="43" t="s">
        <v>55</v>
      </c>
      <c r="D11" s="57">
        <v>34</v>
      </c>
      <c r="E11" s="5" t="s">
        <v>18</v>
      </c>
      <c r="F11" s="60">
        <v>47250</v>
      </c>
      <c r="G11" s="60"/>
      <c r="H11" s="60">
        <v>45000</v>
      </c>
      <c r="I11" s="60"/>
      <c r="J11" s="60"/>
      <c r="K11" s="60"/>
      <c r="L11" s="61">
        <f t="shared" si="6"/>
        <v>2250</v>
      </c>
      <c r="M11" s="61">
        <f t="shared" si="7"/>
        <v>0</v>
      </c>
      <c r="N11" s="61">
        <f t="shared" si="8"/>
        <v>0</v>
      </c>
      <c r="O11" s="61">
        <f t="shared" si="9"/>
        <v>2250</v>
      </c>
      <c r="P11" s="62">
        <f t="shared" si="10"/>
        <v>47250</v>
      </c>
      <c r="Q11" s="66">
        <f t="shared" si="11"/>
        <v>0</v>
      </c>
      <c r="R11" s="5"/>
      <c r="S11" s="5"/>
      <c r="T11" s="5"/>
      <c r="U11" s="5"/>
    </row>
    <row r="12" spans="1:21" x14ac:dyDescent="0.25">
      <c r="A12" s="51" t="s">
        <v>54</v>
      </c>
      <c r="B12" s="40">
        <v>594</v>
      </c>
      <c r="C12" s="49" t="s">
        <v>56</v>
      </c>
      <c r="D12" s="57" t="s">
        <v>16</v>
      </c>
      <c r="E12" s="5" t="s">
        <v>17</v>
      </c>
      <c r="F12" s="63">
        <v>69030</v>
      </c>
      <c r="G12" s="63"/>
      <c r="H12" s="63"/>
      <c r="I12" s="63"/>
      <c r="J12" s="63">
        <v>58500</v>
      </c>
      <c r="K12" s="63"/>
      <c r="L12" s="60">
        <f t="shared" si="6"/>
        <v>10530</v>
      </c>
      <c r="M12" s="60">
        <f t="shared" si="7"/>
        <v>5265</v>
      </c>
      <c r="N12" s="60">
        <f t="shared" si="8"/>
        <v>5265</v>
      </c>
      <c r="O12" s="60">
        <f t="shared" si="9"/>
        <v>0</v>
      </c>
      <c r="P12" s="60">
        <f t="shared" si="10"/>
        <v>69030</v>
      </c>
      <c r="Q12" s="67">
        <f t="shared" ref="Q12" si="12">F12-P12</f>
        <v>0</v>
      </c>
      <c r="R12" s="40"/>
      <c r="S12" s="40">
        <v>3006</v>
      </c>
      <c r="T12" s="40">
        <v>1500</v>
      </c>
      <c r="U12" s="40" t="s">
        <v>57</v>
      </c>
    </row>
    <row r="13" spans="1:21" x14ac:dyDescent="0.25">
      <c r="A13" s="35">
        <v>102021</v>
      </c>
      <c r="B13" s="69">
        <v>812</v>
      </c>
      <c r="C13" s="15">
        <v>44494</v>
      </c>
      <c r="D13" s="11" t="s">
        <v>13</v>
      </c>
      <c r="E13" s="70" t="s">
        <v>18</v>
      </c>
      <c r="F13" s="60">
        <v>75600</v>
      </c>
      <c r="G13" s="57"/>
      <c r="H13" s="57">
        <v>72000</v>
      </c>
      <c r="I13" s="57"/>
      <c r="J13" s="57"/>
      <c r="K13" s="57"/>
      <c r="L13" s="60">
        <v>3600</v>
      </c>
      <c r="M13" s="57">
        <v>0</v>
      </c>
      <c r="N13" s="57">
        <v>0</v>
      </c>
      <c r="O13" s="60">
        <v>3600</v>
      </c>
      <c r="P13" s="60">
        <v>75600</v>
      </c>
      <c r="Q13" s="52">
        <v>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FEB-2022 SALES</vt:lpstr>
      <vt:lpstr>FEB-22 PURCHASE</vt:lpstr>
      <vt:lpstr>FEB-22 HSN WISE</vt:lpstr>
      <vt:lpstr>OVERALL SALES</vt:lpstr>
      <vt:lpstr>OVERALL 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ARUL</cp:lastModifiedBy>
  <dcterms:created xsi:type="dcterms:W3CDTF">2017-10-18T06:26:52Z</dcterms:created>
  <dcterms:modified xsi:type="dcterms:W3CDTF">2022-03-08T07:26:31Z</dcterms:modified>
</cp:coreProperties>
</file>