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Z:\GST\DEECEE DIGITAL LIGHTING\2021-22\10 JAN 22\"/>
    </mc:Choice>
  </mc:AlternateContent>
  <xr:revisionPtr revIDLastSave="0" documentId="13_ncr:1_{F5282326-BC52-4DA3-8A75-538D7E0D9DD0}" xr6:coauthVersionLast="45" xr6:coauthVersionMax="45" xr10:uidLastSave="{00000000-0000-0000-0000-000000000000}"/>
  <bookViews>
    <workbookView xWindow="-120" yWindow="-120" windowWidth="20640" windowHeight="11310" tabRatio="748" activeTab="1" xr2:uid="{00000000-000D-0000-FFFF-FFFF00000000}"/>
  </bookViews>
  <sheets>
    <sheet name="JAN-22 SALES" sheetId="9" r:id="rId1"/>
    <sheet name="JAN-22 PURCHASE" sheetId="14" r:id="rId2"/>
    <sheet name="OVERALL SALES" sheetId="3" r:id="rId3"/>
    <sheet name="hsn" sheetId="15" r:id="rId4"/>
    <sheet name="OVERALL PURCHASE" sheetId="8" r:id="rId5"/>
    <sheet name="OVERALL PURCHASE - NEW" sheetId="16" r:id="rId6"/>
    <sheet name="CREDIT NOTE" sheetId="13" r:id="rId7"/>
  </sheets>
  <definedNames>
    <definedName name="_xlnm._FilterDatabase" localSheetId="3" hidden="1">hsn!$A$1:$L$8</definedName>
    <definedName name="_xlnm._FilterDatabase" localSheetId="1" hidden="1">'JAN-22 PURCHASE'!$A$2:$R$19</definedName>
    <definedName name="_xlnm._FilterDatabase" localSheetId="0" hidden="1">'JAN-22 SALES'!$A$2:$V$11</definedName>
    <definedName name="_xlnm._FilterDatabase" localSheetId="2" hidden="1">'OVERALL SALES'!$A$2:$S$2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1" i="14" l="1"/>
  <c r="O21" i="14"/>
  <c r="N21" i="14"/>
  <c r="M21" i="14"/>
  <c r="L21" i="14"/>
  <c r="J23" i="14"/>
  <c r="L23" i="14"/>
  <c r="M23" i="14"/>
  <c r="O23" i="14"/>
  <c r="F23" i="14"/>
  <c r="L20" i="14"/>
  <c r="M20" i="14" s="1"/>
  <c r="O20" i="14"/>
  <c r="N5" i="14"/>
  <c r="M5" i="14"/>
  <c r="L12" i="14"/>
  <c r="M12" i="14" s="1"/>
  <c r="N12" i="14" s="1"/>
  <c r="L3" i="14"/>
  <c r="M3" i="14"/>
  <c r="N3" i="14" s="1"/>
  <c r="O3" i="14"/>
  <c r="L4" i="14"/>
  <c r="M4" i="14" s="1"/>
  <c r="N4" i="14" s="1"/>
  <c r="O4" i="14"/>
  <c r="L5" i="14"/>
  <c r="O5" i="14"/>
  <c r="L6" i="14"/>
  <c r="M6" i="14" s="1"/>
  <c r="N6" i="14" s="1"/>
  <c r="O6" i="14"/>
  <c r="L7" i="14"/>
  <c r="M7" i="14" s="1"/>
  <c r="N7" i="14" s="1"/>
  <c r="O7" i="14"/>
  <c r="L8" i="14"/>
  <c r="M8" i="14" s="1"/>
  <c r="N8" i="14" s="1"/>
  <c r="O8" i="14"/>
  <c r="L9" i="14"/>
  <c r="M9" i="14" s="1"/>
  <c r="N9" i="14" s="1"/>
  <c r="O9" i="14"/>
  <c r="L10" i="14"/>
  <c r="M10" i="14" s="1"/>
  <c r="N10" i="14" s="1"/>
  <c r="O10" i="14"/>
  <c r="L11" i="14"/>
  <c r="M11" i="14"/>
  <c r="N11" i="14" s="1"/>
  <c r="O11" i="14"/>
  <c r="O12" i="14"/>
  <c r="N23" i="14" l="1"/>
  <c r="N20" i="14"/>
  <c r="P20" i="14" s="1"/>
  <c r="Q20" i="14" s="1"/>
  <c r="P12" i="14"/>
  <c r="Q12" i="14" s="1"/>
  <c r="P11" i="14"/>
  <c r="Q11" i="14" s="1"/>
  <c r="P10" i="14"/>
  <c r="Q10" i="14" s="1"/>
  <c r="P9" i="14"/>
  <c r="Q9" i="14" s="1"/>
  <c r="P8" i="14"/>
  <c r="Q8" i="14" s="1"/>
  <c r="P7" i="14"/>
  <c r="Q7" i="14" s="1"/>
  <c r="P6" i="14"/>
  <c r="Q6" i="14" s="1"/>
  <c r="P5" i="14"/>
  <c r="Q5" i="14" s="1"/>
  <c r="P4" i="14"/>
  <c r="Q4" i="14" s="1"/>
  <c r="P3" i="14"/>
  <c r="Q3" i="14" s="1"/>
  <c r="M11" i="9"/>
  <c r="N11" i="9" s="1"/>
  <c r="L11" i="9"/>
  <c r="O11" i="9" s="1"/>
  <c r="O10" i="9"/>
  <c r="L10" i="9"/>
  <c r="M10" i="9" s="1"/>
  <c r="N10" i="9" s="1"/>
  <c r="M9" i="9"/>
  <c r="N9" i="9" s="1"/>
  <c r="L9" i="9"/>
  <c r="O9" i="9" s="1"/>
  <c r="O8" i="9"/>
  <c r="L8" i="9"/>
  <c r="M8" i="9" s="1"/>
  <c r="N8" i="9" s="1"/>
  <c r="O7" i="9"/>
  <c r="L7" i="9"/>
  <c r="M7" i="9" s="1"/>
  <c r="N7" i="9" s="1"/>
  <c r="O6" i="9"/>
  <c r="L6" i="9"/>
  <c r="M6" i="9" s="1"/>
  <c r="N6" i="9" s="1"/>
  <c r="M5" i="9"/>
  <c r="N5" i="9" s="1"/>
  <c r="L5" i="9"/>
  <c r="O5" i="9" s="1"/>
  <c r="M4" i="9"/>
  <c r="N4" i="9" s="1"/>
  <c r="L4" i="9"/>
  <c r="O4" i="9" s="1"/>
  <c r="Q21" i="14" l="1"/>
  <c r="P8" i="9"/>
  <c r="Q8" i="9" s="1"/>
  <c r="P10" i="9"/>
  <c r="Q10" i="9" s="1"/>
  <c r="P6" i="9"/>
  <c r="Q6" i="9" s="1"/>
  <c r="P7" i="9"/>
  <c r="Q7" i="9" s="1"/>
  <c r="P5" i="9"/>
  <c r="Q5" i="9" s="1"/>
  <c r="P4" i="9"/>
  <c r="Q4" i="9" s="1"/>
  <c r="P11" i="9"/>
  <c r="Q11" i="9" s="1"/>
  <c r="P9" i="9"/>
  <c r="Q9" i="9" s="1"/>
  <c r="N22" i="9"/>
  <c r="M22" i="9"/>
  <c r="O22" i="9"/>
  <c r="L13" i="14"/>
  <c r="M13" i="14" s="1"/>
  <c r="N13" i="14" s="1"/>
  <c r="O13" i="14"/>
  <c r="L14" i="14"/>
  <c r="M14" i="14" s="1"/>
  <c r="O14" i="14"/>
  <c r="L15" i="14"/>
  <c r="O15" i="14" s="1"/>
  <c r="M15" i="14"/>
  <c r="N15" i="14" s="1"/>
  <c r="L16" i="14"/>
  <c r="M16" i="14" s="1"/>
  <c r="N16" i="14" s="1"/>
  <c r="O16" i="14"/>
  <c r="L17" i="14"/>
  <c r="M17" i="14" s="1"/>
  <c r="N17" i="14" s="1"/>
  <c r="O17" i="14"/>
  <c r="L18" i="14"/>
  <c r="M18" i="14" s="1"/>
  <c r="N18" i="14" s="1"/>
  <c r="O18" i="14"/>
  <c r="L19" i="14"/>
  <c r="M19" i="14" s="1"/>
  <c r="N19" i="14" s="1"/>
  <c r="O19" i="14"/>
  <c r="P23" i="14" l="1"/>
  <c r="Q23" i="14"/>
  <c r="P22" i="9"/>
  <c r="P16" i="14"/>
  <c r="Q16" i="14" s="1"/>
  <c r="P18" i="14"/>
  <c r="Q18" i="14" s="1"/>
  <c r="N14" i="14"/>
  <c r="P14" i="14" s="1"/>
  <c r="Q14" i="14" s="1"/>
  <c r="P19" i="14"/>
  <c r="Q19" i="14" s="1"/>
  <c r="P17" i="14"/>
  <c r="Q17" i="14" s="1"/>
  <c r="P15" i="14"/>
  <c r="Q15" i="14" s="1"/>
  <c r="P13" i="14"/>
  <c r="Q13" i="14" s="1"/>
  <c r="O38" i="8"/>
  <c r="M38" i="8"/>
  <c r="N38" i="8" s="1"/>
  <c r="L38" i="8"/>
  <c r="O37" i="8"/>
  <c r="L37" i="8"/>
  <c r="M37" i="8" s="1"/>
  <c r="O36" i="8"/>
  <c r="L36" i="8"/>
  <c r="M36" i="8" s="1"/>
  <c r="M35" i="8"/>
  <c r="N35" i="8" s="1"/>
  <c r="L35" i="8"/>
  <c r="O35" i="8" s="1"/>
  <c r="O34" i="8"/>
  <c r="L34" i="8"/>
  <c r="M34" i="8" s="1"/>
  <c r="O33" i="8"/>
  <c r="L33" i="8"/>
  <c r="M33" i="8" s="1"/>
  <c r="O32" i="8"/>
  <c r="L32" i="8"/>
  <c r="M32" i="8" s="1"/>
  <c r="O31" i="8"/>
  <c r="L31" i="8"/>
  <c r="M31" i="8" s="1"/>
  <c r="M30" i="8"/>
  <c r="N30" i="8" s="1"/>
  <c r="L30" i="8"/>
  <c r="O30" i="8" s="1"/>
  <c r="P32" i="8" l="1"/>
  <c r="Q32" i="8" s="1"/>
  <c r="N32" i="8"/>
  <c r="P34" i="8"/>
  <c r="Q34" i="8" s="1"/>
  <c r="N34" i="8"/>
  <c r="P36" i="8"/>
  <c r="Q36" i="8" s="1"/>
  <c r="N36" i="8"/>
  <c r="P30" i="8"/>
  <c r="Q30" i="8" s="1"/>
  <c r="P38" i="8"/>
  <c r="Q38" i="8" s="1"/>
  <c r="P35" i="8"/>
  <c r="Q35" i="8" s="1"/>
  <c r="N37" i="8"/>
  <c r="P37" i="8" s="1"/>
  <c r="Q37" i="8" s="1"/>
  <c r="N31" i="8"/>
  <c r="P31" i="8" s="1"/>
  <c r="Q31" i="8" s="1"/>
  <c r="N33" i="8"/>
  <c r="P33" i="8" s="1"/>
  <c r="Q33" i="8" s="1"/>
  <c r="G23" i="14"/>
  <c r="K23" i="14"/>
  <c r="I23" i="14"/>
  <c r="H23" i="14"/>
  <c r="M95" i="16" l="1"/>
  <c r="N95" i="16" s="1"/>
  <c r="L95" i="16"/>
  <c r="O95" i="16" s="1"/>
  <c r="O94" i="16"/>
  <c r="L94" i="16"/>
  <c r="M94" i="16" s="1"/>
  <c r="O93" i="16"/>
  <c r="L93" i="16"/>
  <c r="M93" i="16" s="1"/>
  <c r="O92" i="16"/>
  <c r="K92" i="16"/>
  <c r="H92" i="16"/>
  <c r="G92" i="16"/>
  <c r="M91" i="16"/>
  <c r="L91" i="16"/>
  <c r="O91" i="16" s="1"/>
  <c r="M90" i="16"/>
  <c r="L90" i="16"/>
  <c r="O90" i="16" s="1"/>
  <c r="M89" i="16"/>
  <c r="L89" i="16"/>
  <c r="O89" i="16" s="1"/>
  <c r="O88" i="16"/>
  <c r="L88" i="16"/>
  <c r="M88" i="16" s="1"/>
  <c r="O87" i="16"/>
  <c r="M87" i="16"/>
  <c r="L87" i="16"/>
  <c r="M86" i="16"/>
  <c r="L86" i="16"/>
  <c r="O86" i="16" s="1"/>
  <c r="M85" i="16"/>
  <c r="L85" i="16"/>
  <c r="O85" i="16" s="1"/>
  <c r="O84" i="16"/>
  <c r="L84" i="16"/>
  <c r="M84" i="16" s="1"/>
  <c r="M83" i="16"/>
  <c r="L83" i="16"/>
  <c r="O83" i="16" s="1"/>
  <c r="M82" i="16"/>
  <c r="L82" i="16"/>
  <c r="O82" i="16" s="1"/>
  <c r="O81" i="16"/>
  <c r="L81" i="16"/>
  <c r="M81" i="16" s="1"/>
  <c r="O80" i="16"/>
  <c r="L80" i="16"/>
  <c r="M80" i="16" s="1"/>
  <c r="O79" i="16"/>
  <c r="L79" i="16"/>
  <c r="M79" i="16" s="1"/>
  <c r="O78" i="16"/>
  <c r="L78" i="16"/>
  <c r="M78" i="16" s="1"/>
  <c r="O77" i="16"/>
  <c r="L77" i="16"/>
  <c r="M77" i="16" s="1"/>
  <c r="O76" i="16"/>
  <c r="L76" i="16"/>
  <c r="M76" i="16" s="1"/>
  <c r="O75" i="16"/>
  <c r="L75" i="16"/>
  <c r="M75" i="16" s="1"/>
  <c r="M74" i="16"/>
  <c r="L74" i="16"/>
  <c r="O74" i="16" s="1"/>
  <c r="O73" i="16"/>
  <c r="L73" i="16"/>
  <c r="M73" i="16" s="1"/>
  <c r="O72" i="16"/>
  <c r="L72" i="16"/>
  <c r="M72" i="16" s="1"/>
  <c r="O71" i="16"/>
  <c r="L71" i="16"/>
  <c r="M71" i="16" s="1"/>
  <c r="O70" i="16"/>
  <c r="L70" i="16"/>
  <c r="M70" i="16" s="1"/>
  <c r="O69" i="16"/>
  <c r="M69" i="16"/>
  <c r="L69" i="16"/>
  <c r="L92" i="16" l="1"/>
  <c r="M92" i="16" s="1"/>
  <c r="N92" i="16" s="1"/>
  <c r="P92" i="16" s="1"/>
  <c r="Q92" i="16" s="1"/>
  <c r="N69" i="16"/>
  <c r="P69" i="16" s="1"/>
  <c r="Q69" i="16" s="1"/>
  <c r="N93" i="16"/>
  <c r="P93" i="16" s="1"/>
  <c r="Q93" i="16" s="1"/>
  <c r="N94" i="16"/>
  <c r="P94" i="16" s="1"/>
  <c r="Q94" i="16" s="1"/>
  <c r="P95" i="16"/>
  <c r="Q95" i="16" s="1"/>
  <c r="N70" i="16"/>
  <c r="P70" i="16" s="1"/>
  <c r="Q70" i="16" s="1"/>
  <c r="N71" i="16"/>
  <c r="P71" i="16" s="1"/>
  <c r="Q71" i="16" s="1"/>
  <c r="N72" i="16"/>
  <c r="P72" i="16" s="1"/>
  <c r="Q72" i="16" s="1"/>
  <c r="N73" i="16"/>
  <c r="P73" i="16" s="1"/>
  <c r="Q73" i="16" s="1"/>
  <c r="N74" i="16"/>
  <c r="P74" i="16" s="1"/>
  <c r="Q74" i="16" s="1"/>
  <c r="N75" i="16"/>
  <c r="P75" i="16" s="1"/>
  <c r="Q75" i="16" s="1"/>
  <c r="N76" i="16"/>
  <c r="P76" i="16" s="1"/>
  <c r="Q76" i="16" s="1"/>
  <c r="N77" i="16"/>
  <c r="P77" i="16" s="1"/>
  <c r="Q77" i="16" s="1"/>
  <c r="N78" i="16"/>
  <c r="P78" i="16" s="1"/>
  <c r="Q78" i="16" s="1"/>
  <c r="N79" i="16"/>
  <c r="P79" i="16" s="1"/>
  <c r="Q79" i="16" s="1"/>
  <c r="N80" i="16"/>
  <c r="P80" i="16" s="1"/>
  <c r="Q80" i="16" s="1"/>
  <c r="N81" i="16"/>
  <c r="P81" i="16" s="1"/>
  <c r="Q81" i="16" s="1"/>
  <c r="N82" i="16"/>
  <c r="P82" i="16" s="1"/>
  <c r="Q82" i="16" s="1"/>
  <c r="N83" i="16"/>
  <c r="P83" i="16" s="1"/>
  <c r="Q83" i="16" s="1"/>
  <c r="N84" i="16"/>
  <c r="P84" i="16" s="1"/>
  <c r="Q84" i="16" s="1"/>
  <c r="N85" i="16"/>
  <c r="P85" i="16" s="1"/>
  <c r="Q85" i="16" s="1"/>
  <c r="N86" i="16"/>
  <c r="P86" i="16" s="1"/>
  <c r="Q86" i="16" s="1"/>
  <c r="N87" i="16"/>
  <c r="P87" i="16" s="1"/>
  <c r="Q87" i="16" s="1"/>
  <c r="N88" i="16"/>
  <c r="P88" i="16" s="1"/>
  <c r="Q88" i="16" s="1"/>
  <c r="N89" i="16"/>
  <c r="P89" i="16" s="1"/>
  <c r="Q89" i="16" s="1"/>
  <c r="N90" i="16"/>
  <c r="P90" i="16" s="1"/>
  <c r="Q90" i="16" s="1"/>
  <c r="N91" i="16"/>
  <c r="P91" i="16" s="1"/>
  <c r="Q91" i="16" s="1"/>
  <c r="O68" i="16" l="1"/>
  <c r="L68" i="16"/>
  <c r="M68" i="16" s="1"/>
  <c r="O67" i="16"/>
  <c r="L67" i="16"/>
  <c r="M67" i="16" s="1"/>
  <c r="O66" i="16"/>
  <c r="L66" i="16"/>
  <c r="M66" i="16" s="1"/>
  <c r="O65" i="16"/>
  <c r="L65" i="16"/>
  <c r="M65" i="16" s="1"/>
  <c r="M64" i="16"/>
  <c r="N64" i="16" s="1"/>
  <c r="L64" i="16"/>
  <c r="O64" i="16" s="1"/>
  <c r="O63" i="16"/>
  <c r="L63" i="16"/>
  <c r="M63" i="16" s="1"/>
  <c r="M62" i="16"/>
  <c r="N62" i="16" s="1"/>
  <c r="L62" i="16"/>
  <c r="O62" i="16" s="1"/>
  <c r="M61" i="16"/>
  <c r="N61" i="16" s="1"/>
  <c r="L61" i="16"/>
  <c r="O61" i="16" s="1"/>
  <c r="O60" i="16"/>
  <c r="L60" i="16"/>
  <c r="M60" i="16" s="1"/>
  <c r="O59" i="16"/>
  <c r="L59" i="16"/>
  <c r="M59" i="16" s="1"/>
  <c r="O58" i="16"/>
  <c r="L58" i="16"/>
  <c r="M58" i="16" s="1"/>
  <c r="O57" i="16"/>
  <c r="L57" i="16"/>
  <c r="M57" i="16" s="1"/>
  <c r="O56" i="16"/>
  <c r="L56" i="16"/>
  <c r="M56" i="16" s="1"/>
  <c r="M55" i="16"/>
  <c r="N55" i="16" s="1"/>
  <c r="L55" i="16"/>
  <c r="O55" i="16" s="1"/>
  <c r="O54" i="16"/>
  <c r="L54" i="16"/>
  <c r="M54" i="16" s="1"/>
  <c r="O53" i="16"/>
  <c r="L53" i="16"/>
  <c r="M53" i="16" s="1"/>
  <c r="O52" i="16"/>
  <c r="L52" i="16"/>
  <c r="M52" i="16" s="1"/>
  <c r="O51" i="16"/>
  <c r="L51" i="16"/>
  <c r="M51" i="16" s="1"/>
  <c r="O50" i="16"/>
  <c r="L50" i="16"/>
  <c r="M50" i="16" s="1"/>
  <c r="O49" i="16"/>
  <c r="L49" i="16"/>
  <c r="M49" i="16" s="1"/>
  <c r="O48" i="16"/>
  <c r="L48" i="16"/>
  <c r="M48" i="16" s="1"/>
  <c r="O47" i="16"/>
  <c r="L47" i="16"/>
  <c r="M47" i="16" s="1"/>
  <c r="N47" i="16" l="1"/>
  <c r="P47" i="16" s="1"/>
  <c r="Q47" i="16" s="1"/>
  <c r="N48" i="16"/>
  <c r="P48" i="16" s="1"/>
  <c r="Q48" i="16" s="1"/>
  <c r="N49" i="16"/>
  <c r="P49" i="16" s="1"/>
  <c r="Q49" i="16" s="1"/>
  <c r="N50" i="16"/>
  <c r="P50" i="16" s="1"/>
  <c r="Q50" i="16" s="1"/>
  <c r="N51" i="16"/>
  <c r="P51" i="16" s="1"/>
  <c r="Q51" i="16" s="1"/>
  <c r="N52" i="16"/>
  <c r="P52" i="16" s="1"/>
  <c r="Q52" i="16" s="1"/>
  <c r="N53" i="16"/>
  <c r="P53" i="16" s="1"/>
  <c r="Q53" i="16" s="1"/>
  <c r="N54" i="16"/>
  <c r="P54" i="16" s="1"/>
  <c r="Q54" i="16" s="1"/>
  <c r="P55" i="16"/>
  <c r="Q55" i="16" s="1"/>
  <c r="P62" i="16"/>
  <c r="Q62" i="16" s="1"/>
  <c r="N65" i="16"/>
  <c r="P65" i="16" s="1"/>
  <c r="Q65" i="16" s="1"/>
  <c r="N66" i="16"/>
  <c r="P66" i="16" s="1"/>
  <c r="Q66" i="16" s="1"/>
  <c r="N67" i="16"/>
  <c r="P67" i="16" s="1"/>
  <c r="Q67" i="16" s="1"/>
  <c r="N68" i="16"/>
  <c r="P68" i="16" s="1"/>
  <c r="Q68" i="16" s="1"/>
  <c r="N56" i="16"/>
  <c r="P56" i="16" s="1"/>
  <c r="Q56" i="16" s="1"/>
  <c r="N57" i="16"/>
  <c r="P57" i="16" s="1"/>
  <c r="Q57" i="16" s="1"/>
  <c r="N58" i="16"/>
  <c r="P58" i="16" s="1"/>
  <c r="Q58" i="16" s="1"/>
  <c r="N59" i="16"/>
  <c r="P59" i="16" s="1"/>
  <c r="Q59" i="16" s="1"/>
  <c r="N60" i="16"/>
  <c r="P60" i="16" s="1"/>
  <c r="Q60" i="16" s="1"/>
  <c r="P61" i="16"/>
  <c r="Q61" i="16" s="1"/>
  <c r="N63" i="16"/>
  <c r="P63" i="16" s="1"/>
  <c r="Q63" i="16" s="1"/>
  <c r="P64" i="16"/>
  <c r="Q64" i="16" s="1"/>
  <c r="Q46" i="16" l="1"/>
  <c r="O46" i="16"/>
  <c r="L46" i="16"/>
  <c r="M46" i="16" s="1"/>
  <c r="N46" i="16" s="1"/>
  <c r="O45" i="16"/>
  <c r="M45" i="16"/>
  <c r="L45" i="16"/>
  <c r="O44" i="16"/>
  <c r="L44" i="16"/>
  <c r="M44" i="16" s="1"/>
  <c r="O43" i="16"/>
  <c r="L43" i="16"/>
  <c r="M43" i="16" s="1"/>
  <c r="M42" i="16"/>
  <c r="L42" i="16"/>
  <c r="O42" i="16" s="1"/>
  <c r="M41" i="16"/>
  <c r="L41" i="16"/>
  <c r="O41" i="16" s="1"/>
  <c r="O40" i="16"/>
  <c r="L40" i="16"/>
  <c r="M40" i="16" s="1"/>
  <c r="O39" i="16"/>
  <c r="L39" i="16"/>
  <c r="M39" i="16" s="1"/>
  <c r="Q38" i="16"/>
  <c r="O38" i="16"/>
  <c r="L38" i="16"/>
  <c r="M38" i="16" s="1"/>
  <c r="N38" i="16" s="1"/>
  <c r="O37" i="16"/>
  <c r="L37" i="16"/>
  <c r="M37" i="16" s="1"/>
  <c r="O36" i="16"/>
  <c r="L36" i="16"/>
  <c r="M36" i="16" s="1"/>
  <c r="M35" i="16"/>
  <c r="N35" i="16" s="1"/>
  <c r="L35" i="16"/>
  <c r="O35" i="16" s="1"/>
  <c r="O34" i="16"/>
  <c r="L34" i="16"/>
  <c r="M34" i="16" s="1"/>
  <c r="M33" i="16"/>
  <c r="N33" i="16" s="1"/>
  <c r="L33" i="16"/>
  <c r="O33" i="16" s="1"/>
  <c r="M32" i="16"/>
  <c r="N32" i="16" s="1"/>
  <c r="L32" i="16"/>
  <c r="O32" i="16" s="1"/>
  <c r="M31" i="16"/>
  <c r="N31" i="16" s="1"/>
  <c r="L31" i="16"/>
  <c r="O31" i="16" s="1"/>
  <c r="O30" i="16"/>
  <c r="L30" i="16"/>
  <c r="M30" i="16" s="1"/>
  <c r="N30" i="16" l="1"/>
  <c r="P30" i="16" s="1"/>
  <c r="Q30" i="16" s="1"/>
  <c r="P31" i="16"/>
  <c r="Q31" i="16" s="1"/>
  <c r="P33" i="16"/>
  <c r="Q33" i="16" s="1"/>
  <c r="N36" i="16"/>
  <c r="P36" i="16" s="1"/>
  <c r="Q36" i="16" s="1"/>
  <c r="N37" i="16"/>
  <c r="P37" i="16" s="1"/>
  <c r="Q37" i="16" s="1"/>
  <c r="P32" i="16"/>
  <c r="Q32" i="16" s="1"/>
  <c r="N34" i="16"/>
  <c r="P34" i="16" s="1"/>
  <c r="Q34" i="16" s="1"/>
  <c r="P35" i="16"/>
  <c r="Q35" i="16" s="1"/>
  <c r="N39" i="16"/>
  <c r="P39" i="16" s="1"/>
  <c r="Q39" i="16" s="1"/>
  <c r="N40" i="16"/>
  <c r="P40" i="16" s="1"/>
  <c r="Q40" i="16" s="1"/>
  <c r="N41" i="16"/>
  <c r="P41" i="16" s="1"/>
  <c r="Q41" i="16" s="1"/>
  <c r="N42" i="16"/>
  <c r="P42" i="16" s="1"/>
  <c r="Q42" i="16" s="1"/>
  <c r="N43" i="16"/>
  <c r="P43" i="16" s="1"/>
  <c r="Q43" i="16" s="1"/>
  <c r="N44" i="16"/>
  <c r="P44" i="16" s="1"/>
  <c r="Q44" i="16" s="1"/>
  <c r="N45" i="16"/>
  <c r="P45" i="16" s="1"/>
  <c r="Q45" i="16" s="1"/>
  <c r="O29" i="16" l="1"/>
  <c r="L29" i="16"/>
  <c r="M29" i="16" s="1"/>
  <c r="O28" i="16"/>
  <c r="L28" i="16"/>
  <c r="M28" i="16" s="1"/>
  <c r="O27" i="16"/>
  <c r="L27" i="16"/>
  <c r="M27" i="16" s="1"/>
  <c r="O26" i="16"/>
  <c r="L26" i="16"/>
  <c r="M26" i="16" s="1"/>
  <c r="O25" i="16"/>
  <c r="L25" i="16"/>
  <c r="M25" i="16" s="1"/>
  <c r="O24" i="16"/>
  <c r="L24" i="16"/>
  <c r="M24" i="16" s="1"/>
  <c r="N24" i="16" l="1"/>
  <c r="P24" i="16" s="1"/>
  <c r="Q24" i="16" s="1"/>
  <c r="N25" i="16"/>
  <c r="P25" i="16" s="1"/>
  <c r="Q25" i="16" s="1"/>
  <c r="N26" i="16"/>
  <c r="P26" i="16" s="1"/>
  <c r="Q26" i="16" s="1"/>
  <c r="N27" i="16"/>
  <c r="P27" i="16" s="1"/>
  <c r="Q27" i="16" s="1"/>
  <c r="N28" i="16"/>
  <c r="P28" i="16" s="1"/>
  <c r="Q28" i="16" s="1"/>
  <c r="N29" i="16"/>
  <c r="P29" i="16" s="1"/>
  <c r="Q29" i="16" s="1"/>
  <c r="O23" i="16" l="1"/>
  <c r="L23" i="16"/>
  <c r="M23" i="16" s="1"/>
  <c r="O22" i="16"/>
  <c r="L22" i="16"/>
  <c r="M22" i="16" s="1"/>
  <c r="O21" i="16"/>
  <c r="L21" i="16"/>
  <c r="M21" i="16" s="1"/>
  <c r="O20" i="16"/>
  <c r="L20" i="16"/>
  <c r="M20" i="16" s="1"/>
  <c r="O19" i="16"/>
  <c r="L19" i="16"/>
  <c r="M19" i="16" s="1"/>
  <c r="O18" i="16"/>
  <c r="L18" i="16"/>
  <c r="M18" i="16" s="1"/>
  <c r="O17" i="16"/>
  <c r="L17" i="16"/>
  <c r="M17" i="16" s="1"/>
  <c r="O16" i="16"/>
  <c r="L16" i="16"/>
  <c r="M16" i="16" s="1"/>
  <c r="O15" i="16"/>
  <c r="L15" i="16"/>
  <c r="M15" i="16" s="1"/>
  <c r="M14" i="16"/>
  <c r="N14" i="16" s="1"/>
  <c r="L14" i="16"/>
  <c r="O14" i="16" s="1"/>
  <c r="O13" i="16"/>
  <c r="J13" i="16"/>
  <c r="L13" i="16" s="1"/>
  <c r="M13" i="16" s="1"/>
  <c r="O12" i="16"/>
  <c r="J12" i="16"/>
  <c r="L12" i="16" s="1"/>
  <c r="M12" i="16" s="1"/>
  <c r="O11" i="16"/>
  <c r="L11" i="16"/>
  <c r="M11" i="16" s="1"/>
  <c r="O10" i="16"/>
  <c r="L10" i="16"/>
  <c r="M10" i="16" s="1"/>
  <c r="O9" i="16"/>
  <c r="L9" i="16"/>
  <c r="M9" i="16" s="1"/>
  <c r="O8" i="16"/>
  <c r="L8" i="16"/>
  <c r="M8" i="16" s="1"/>
  <c r="O7" i="16"/>
  <c r="J7" i="16"/>
  <c r="L7" i="16" s="1"/>
  <c r="M7" i="16" s="1"/>
  <c r="M6" i="16"/>
  <c r="L6" i="16"/>
  <c r="O6" i="16" s="1"/>
  <c r="O5" i="16"/>
  <c r="L5" i="16"/>
  <c r="M5" i="16" s="1"/>
  <c r="O4" i="16"/>
  <c r="L4" i="16"/>
  <c r="M4" i="16" s="1"/>
  <c r="O3" i="16"/>
  <c r="L3" i="16"/>
  <c r="M3" i="16" s="1"/>
  <c r="N7" i="16" l="1"/>
  <c r="P7" i="16" s="1"/>
  <c r="Q7" i="16" s="1"/>
  <c r="N8" i="16"/>
  <c r="P8" i="16" s="1"/>
  <c r="Q8" i="16" s="1"/>
  <c r="N9" i="16"/>
  <c r="P9" i="16" s="1"/>
  <c r="Q9" i="16" s="1"/>
  <c r="N10" i="16"/>
  <c r="P10" i="16" s="1"/>
  <c r="Q10" i="16" s="1"/>
  <c r="N11" i="16"/>
  <c r="P11" i="16" s="1"/>
  <c r="Q11" i="16" s="1"/>
  <c r="N12" i="16"/>
  <c r="P12" i="16" s="1"/>
  <c r="Q12" i="16" s="1"/>
  <c r="N15" i="16"/>
  <c r="P15" i="16" s="1"/>
  <c r="Q15" i="16" s="1"/>
  <c r="N16" i="16"/>
  <c r="P16" i="16" s="1"/>
  <c r="Q16" i="16" s="1"/>
  <c r="N17" i="16"/>
  <c r="P17" i="16" s="1"/>
  <c r="Q17" i="16" s="1"/>
  <c r="N18" i="16"/>
  <c r="P18" i="16" s="1"/>
  <c r="Q18" i="16" s="1"/>
  <c r="N19" i="16"/>
  <c r="P19" i="16" s="1"/>
  <c r="Q19" i="16" s="1"/>
  <c r="N20" i="16"/>
  <c r="P20" i="16" s="1"/>
  <c r="Q20" i="16" s="1"/>
  <c r="N21" i="16"/>
  <c r="P21" i="16" s="1"/>
  <c r="Q21" i="16" s="1"/>
  <c r="N22" i="16"/>
  <c r="P22" i="16" s="1"/>
  <c r="Q22" i="16" s="1"/>
  <c r="N23" i="16"/>
  <c r="P23" i="16" s="1"/>
  <c r="Q23" i="16" s="1"/>
  <c r="N13" i="16"/>
  <c r="P13" i="16" s="1"/>
  <c r="Q13" i="16" s="1"/>
  <c r="P14" i="16"/>
  <c r="Q14" i="16" s="1"/>
  <c r="N3" i="16"/>
  <c r="P3" i="16" s="1"/>
  <c r="Q3" i="16" s="1"/>
  <c r="N4" i="16"/>
  <c r="P4" i="16" s="1"/>
  <c r="Q4" i="16" s="1"/>
  <c r="N5" i="16"/>
  <c r="P5" i="16" s="1"/>
  <c r="Q5" i="16" s="1"/>
  <c r="N6" i="16"/>
  <c r="P6" i="16" s="1"/>
  <c r="Q6" i="16" s="1"/>
  <c r="O57" i="3" l="1"/>
  <c r="L57" i="3"/>
  <c r="M57" i="3" s="1"/>
  <c r="O56" i="3"/>
  <c r="L56" i="3"/>
  <c r="M56" i="3" s="1"/>
  <c r="O55" i="3"/>
  <c r="L55" i="3"/>
  <c r="M55" i="3" s="1"/>
  <c r="O54" i="3"/>
  <c r="L54" i="3"/>
  <c r="M54" i="3" s="1"/>
  <c r="O53" i="3"/>
  <c r="L53" i="3"/>
  <c r="M53" i="3" s="1"/>
  <c r="O52" i="3"/>
  <c r="L52" i="3"/>
  <c r="M52" i="3" s="1"/>
  <c r="O51" i="3"/>
  <c r="L51" i="3"/>
  <c r="M51" i="3" s="1"/>
  <c r="O50" i="3"/>
  <c r="L50" i="3"/>
  <c r="M50" i="3" s="1"/>
  <c r="O49" i="3"/>
  <c r="L49" i="3"/>
  <c r="M49" i="3" s="1"/>
  <c r="M48" i="3"/>
  <c r="N48" i="3" s="1"/>
  <c r="L48" i="3"/>
  <c r="O48" i="3" s="1"/>
  <c r="O47" i="3"/>
  <c r="L47" i="3"/>
  <c r="M47" i="3" s="1"/>
  <c r="O46" i="3"/>
  <c r="L46" i="3"/>
  <c r="M46" i="3" s="1"/>
  <c r="O45" i="3"/>
  <c r="L45" i="3"/>
  <c r="M45" i="3" s="1"/>
  <c r="O44" i="3"/>
  <c r="L44" i="3"/>
  <c r="M44" i="3" s="1"/>
  <c r="O43" i="3"/>
  <c r="L43" i="3"/>
  <c r="M43" i="3" s="1"/>
  <c r="O42" i="3"/>
  <c r="L42" i="3"/>
  <c r="M42" i="3" s="1"/>
  <c r="O41" i="3"/>
  <c r="L41" i="3"/>
  <c r="M41" i="3" s="1"/>
  <c r="O40" i="3"/>
  <c r="L40" i="3"/>
  <c r="M40" i="3" s="1"/>
  <c r="O39" i="3"/>
  <c r="L39" i="3"/>
  <c r="M39" i="3" s="1"/>
  <c r="N51" i="3" l="1"/>
  <c r="P51" i="3" s="1"/>
  <c r="Q51" i="3" s="1"/>
  <c r="N52" i="3"/>
  <c r="P52" i="3" s="1"/>
  <c r="Q52" i="3" s="1"/>
  <c r="N53" i="3"/>
  <c r="P53" i="3" s="1"/>
  <c r="Q53" i="3" s="1"/>
  <c r="N54" i="3"/>
  <c r="P54" i="3" s="1"/>
  <c r="Q54" i="3" s="1"/>
  <c r="N55" i="3"/>
  <c r="P55" i="3" s="1"/>
  <c r="Q55" i="3" s="1"/>
  <c r="N56" i="3"/>
  <c r="P56" i="3" s="1"/>
  <c r="Q56" i="3" s="1"/>
  <c r="N57" i="3"/>
  <c r="P57" i="3" s="1"/>
  <c r="Q57" i="3" s="1"/>
  <c r="N49" i="3"/>
  <c r="P49" i="3" s="1"/>
  <c r="Q49" i="3" s="1"/>
  <c r="N50" i="3"/>
  <c r="P50" i="3" s="1"/>
  <c r="Q50" i="3" s="1"/>
  <c r="N39" i="3"/>
  <c r="P39" i="3" s="1"/>
  <c r="Q39" i="3" s="1"/>
  <c r="N40" i="3"/>
  <c r="P40" i="3" s="1"/>
  <c r="Q40" i="3" s="1"/>
  <c r="N41" i="3"/>
  <c r="P41" i="3" s="1"/>
  <c r="Q41" i="3" s="1"/>
  <c r="N42" i="3"/>
  <c r="P42" i="3" s="1"/>
  <c r="Q42" i="3" s="1"/>
  <c r="N43" i="3"/>
  <c r="P43" i="3" s="1"/>
  <c r="Q43" i="3" s="1"/>
  <c r="N44" i="3"/>
  <c r="P44" i="3" s="1"/>
  <c r="Q44" i="3" s="1"/>
  <c r="N45" i="3"/>
  <c r="P45" i="3" s="1"/>
  <c r="Q45" i="3" s="1"/>
  <c r="N46" i="3"/>
  <c r="P46" i="3" s="1"/>
  <c r="Q46" i="3" s="1"/>
  <c r="N47" i="3"/>
  <c r="P47" i="3" s="1"/>
  <c r="Q47" i="3" s="1"/>
  <c r="P48" i="3"/>
  <c r="Q48" i="3" s="1"/>
  <c r="K13" i="9" l="1"/>
  <c r="J13" i="9"/>
  <c r="I13" i="9"/>
  <c r="H13" i="9"/>
  <c r="G13" i="9"/>
  <c r="F13" i="9"/>
  <c r="O20" i="3"/>
  <c r="L20" i="3"/>
  <c r="M20" i="3" s="1"/>
  <c r="O19" i="3"/>
  <c r="L19" i="3"/>
  <c r="M19" i="3" s="1"/>
  <c r="O18" i="3"/>
  <c r="L18" i="3"/>
  <c r="M18" i="3" s="1"/>
  <c r="O17" i="3"/>
  <c r="L17" i="3"/>
  <c r="M17" i="3" s="1"/>
  <c r="O16" i="3"/>
  <c r="L16" i="3"/>
  <c r="M16" i="3" s="1"/>
  <c r="O15" i="3"/>
  <c r="K15" i="3"/>
  <c r="I15" i="3"/>
  <c r="H15" i="3"/>
  <c r="G15" i="3"/>
  <c r="P14" i="3"/>
  <c r="Q14" i="3" s="1"/>
  <c r="L14" i="3"/>
  <c r="M13" i="3"/>
  <c r="L13" i="3"/>
  <c r="O13" i="3" s="1"/>
  <c r="L15" i="3" l="1"/>
  <c r="M15" i="3" s="1"/>
  <c r="N15" i="3" s="1"/>
  <c r="N18" i="3"/>
  <c r="P18" i="3" s="1"/>
  <c r="Q18" i="3" s="1"/>
  <c r="N20" i="3"/>
  <c r="P20" i="3" s="1"/>
  <c r="Q20" i="3" s="1"/>
  <c r="N16" i="3"/>
  <c r="P16" i="3" s="1"/>
  <c r="Q16" i="3" s="1"/>
  <c r="N19" i="3"/>
  <c r="P19" i="3" s="1"/>
  <c r="Q19" i="3" s="1"/>
  <c r="N17" i="3"/>
  <c r="P17" i="3" s="1"/>
  <c r="Q17" i="3" s="1"/>
  <c r="N13" i="3"/>
  <c r="P13" i="3" s="1"/>
  <c r="Q13" i="3" s="1"/>
  <c r="P15" i="3" l="1"/>
  <c r="Q15" i="3" s="1"/>
  <c r="O26" i="3"/>
  <c r="L26" i="3"/>
  <c r="M26" i="3" s="1"/>
  <c r="O25" i="3"/>
  <c r="L25" i="3"/>
  <c r="M25" i="3" s="1"/>
  <c r="O24" i="3"/>
  <c r="L24" i="3"/>
  <c r="M24" i="3" s="1"/>
  <c r="N24" i="3" s="1"/>
  <c r="O23" i="3"/>
  <c r="L23" i="3"/>
  <c r="M23" i="3" s="1"/>
  <c r="L22" i="3"/>
  <c r="M22" i="3" s="1"/>
  <c r="O21" i="3"/>
  <c r="L21" i="3"/>
  <c r="M21" i="3" s="1"/>
  <c r="L27" i="3"/>
  <c r="M27" i="3" s="1"/>
  <c r="O27" i="3"/>
  <c r="N26" i="3" l="1"/>
  <c r="P26" i="3" s="1"/>
  <c r="Q26" i="3" s="1"/>
  <c r="P24" i="3"/>
  <c r="Q24" i="3" s="1"/>
  <c r="N21" i="3"/>
  <c r="P21" i="3" s="1"/>
  <c r="Q21" i="3" s="1"/>
  <c r="N25" i="3"/>
  <c r="P25" i="3" s="1"/>
  <c r="Q25" i="3" s="1"/>
  <c r="N23" i="3"/>
  <c r="P23" i="3" s="1"/>
  <c r="Q23" i="3" s="1"/>
  <c r="N22" i="3"/>
  <c r="P22" i="3" s="1"/>
  <c r="Q22" i="3" s="1"/>
  <c r="N27" i="3"/>
  <c r="P27" i="3" s="1"/>
  <c r="Q27" i="3" s="1"/>
  <c r="O38" i="3" l="1"/>
  <c r="L38" i="3"/>
  <c r="M38" i="3" s="1"/>
  <c r="O37" i="3"/>
  <c r="L37" i="3"/>
  <c r="M37" i="3" s="1"/>
  <c r="N37" i="3" s="1"/>
  <c r="O36" i="3"/>
  <c r="L36" i="3"/>
  <c r="M36" i="3" s="1"/>
  <c r="O35" i="3"/>
  <c r="L35" i="3"/>
  <c r="M35" i="3" s="1"/>
  <c r="N35" i="3" s="1"/>
  <c r="O34" i="3"/>
  <c r="L34" i="3"/>
  <c r="M34" i="3" s="1"/>
  <c r="O33" i="3"/>
  <c r="L33" i="3"/>
  <c r="M33" i="3" s="1"/>
  <c r="N33" i="3" s="1"/>
  <c r="O32" i="3"/>
  <c r="L32" i="3"/>
  <c r="M32" i="3" s="1"/>
  <c r="O31" i="3"/>
  <c r="L31" i="3"/>
  <c r="M31" i="3" s="1"/>
  <c r="N31" i="3" s="1"/>
  <c r="O30" i="3"/>
  <c r="L30" i="3"/>
  <c r="M30" i="3" s="1"/>
  <c r="O29" i="3"/>
  <c r="L29" i="3"/>
  <c r="M29" i="3" s="1"/>
  <c r="N29" i="3" s="1"/>
  <c r="L28" i="3"/>
  <c r="M28" i="3" s="1"/>
  <c r="N28" i="3" l="1"/>
  <c r="P28" i="3" s="1"/>
  <c r="Q28" i="3" s="1"/>
  <c r="P29" i="3"/>
  <c r="Q29" i="3" s="1"/>
  <c r="N30" i="3"/>
  <c r="P30" i="3" s="1"/>
  <c r="Q30" i="3" s="1"/>
  <c r="P31" i="3"/>
  <c r="Q31" i="3" s="1"/>
  <c r="N32" i="3"/>
  <c r="P32" i="3" s="1"/>
  <c r="Q32" i="3" s="1"/>
  <c r="P33" i="3"/>
  <c r="Q33" i="3" s="1"/>
  <c r="N34" i="3"/>
  <c r="P34" i="3" s="1"/>
  <c r="Q34" i="3" s="1"/>
  <c r="P35" i="3"/>
  <c r="Q35" i="3" s="1"/>
  <c r="N36" i="3"/>
  <c r="P36" i="3" s="1"/>
  <c r="Q36" i="3" s="1"/>
  <c r="P37" i="3"/>
  <c r="Q37" i="3" s="1"/>
  <c r="N38" i="3"/>
  <c r="P38" i="3" s="1"/>
  <c r="Q38" i="3" s="1"/>
  <c r="Q26" i="8" l="1"/>
  <c r="O26" i="8"/>
  <c r="L26" i="8"/>
  <c r="M26" i="8" s="1"/>
  <c r="N26" i="8" s="1"/>
  <c r="O25" i="8"/>
  <c r="L25" i="8"/>
  <c r="M25" i="8" s="1"/>
  <c r="O24" i="8"/>
  <c r="L24" i="8"/>
  <c r="M24" i="8" s="1"/>
  <c r="O23" i="8"/>
  <c r="L23" i="8"/>
  <c r="M23" i="8" s="1"/>
  <c r="M22" i="8"/>
  <c r="L22" i="8"/>
  <c r="O22" i="8" s="1"/>
  <c r="M21" i="8"/>
  <c r="L21" i="8"/>
  <c r="O21" i="8" s="1"/>
  <c r="O20" i="8"/>
  <c r="L20" i="8"/>
  <c r="M20" i="8" s="1"/>
  <c r="O19" i="8"/>
  <c r="L19" i="8"/>
  <c r="M19" i="8" s="1"/>
  <c r="Q18" i="8"/>
  <c r="O18" i="8"/>
  <c r="L18" i="8"/>
  <c r="M18" i="8" s="1"/>
  <c r="N18" i="8" s="1"/>
  <c r="O17" i="8"/>
  <c r="L17" i="8"/>
  <c r="M17" i="8" s="1"/>
  <c r="O16" i="8"/>
  <c r="L16" i="8"/>
  <c r="M16" i="8" s="1"/>
  <c r="O15" i="8"/>
  <c r="L15" i="8"/>
  <c r="M15" i="8" s="1"/>
  <c r="O14" i="8"/>
  <c r="L14" i="8"/>
  <c r="M14" i="8" s="1"/>
  <c r="O13" i="8"/>
  <c r="L13" i="8"/>
  <c r="M13" i="8" s="1"/>
  <c r="O12" i="8"/>
  <c r="L12" i="8"/>
  <c r="M12" i="8" s="1"/>
  <c r="O11" i="8"/>
  <c r="L11" i="8"/>
  <c r="M11" i="8" s="1"/>
  <c r="O10" i="8"/>
  <c r="L10" i="8"/>
  <c r="M10" i="8" s="1"/>
  <c r="N16" i="8" l="1"/>
  <c r="P16" i="8" s="1"/>
  <c r="Q16" i="8" s="1"/>
  <c r="N17" i="8"/>
  <c r="P17" i="8" s="1"/>
  <c r="Q17" i="8" s="1"/>
  <c r="N19" i="8"/>
  <c r="P19" i="8" s="1"/>
  <c r="Q19" i="8" s="1"/>
  <c r="N20" i="8"/>
  <c r="P20" i="8" s="1"/>
  <c r="Q20" i="8" s="1"/>
  <c r="N21" i="8"/>
  <c r="P21" i="8" s="1"/>
  <c r="Q21" i="8" s="1"/>
  <c r="N22" i="8"/>
  <c r="P22" i="8" s="1"/>
  <c r="Q22" i="8" s="1"/>
  <c r="N23" i="8"/>
  <c r="P23" i="8" s="1"/>
  <c r="Q23" i="8" s="1"/>
  <c r="N24" i="8"/>
  <c r="P24" i="8" s="1"/>
  <c r="Q24" i="8" s="1"/>
  <c r="N25" i="8"/>
  <c r="P25" i="8" s="1"/>
  <c r="Q25" i="8" s="1"/>
  <c r="N10" i="8"/>
  <c r="P10" i="8" s="1"/>
  <c r="Q10" i="8" s="1"/>
  <c r="N11" i="8"/>
  <c r="P11" i="8" s="1"/>
  <c r="Q11" i="8" s="1"/>
  <c r="N12" i="8"/>
  <c r="P12" i="8" s="1"/>
  <c r="Q12" i="8" s="1"/>
  <c r="N13" i="8"/>
  <c r="P13" i="8" s="1"/>
  <c r="Q13" i="8" s="1"/>
  <c r="N14" i="8"/>
  <c r="P14" i="8" s="1"/>
  <c r="Q14" i="8" s="1"/>
  <c r="N15" i="8"/>
  <c r="P15" i="8" s="1"/>
  <c r="Q15" i="8" s="1"/>
  <c r="G10" i="15" l="1"/>
  <c r="F10" i="15"/>
  <c r="E10" i="15"/>
  <c r="I10" i="15"/>
  <c r="H10" i="15"/>
  <c r="L3" i="9" l="1"/>
  <c r="L13" i="9" s="1"/>
  <c r="O3" i="9" l="1"/>
  <c r="O13" i="9" s="1"/>
  <c r="M3" i="9"/>
  <c r="M13" i="9" s="1"/>
  <c r="V12" i="3"/>
  <c r="O12" i="3"/>
  <c r="L12" i="3"/>
  <c r="M12" i="3" s="1"/>
  <c r="N12" i="3" s="1"/>
  <c r="O11" i="3"/>
  <c r="L11" i="3"/>
  <c r="M11" i="3" s="1"/>
  <c r="O10" i="3"/>
  <c r="L10" i="3"/>
  <c r="M10" i="3" s="1"/>
  <c r="O9" i="3"/>
  <c r="L9" i="3"/>
  <c r="M9" i="3" s="1"/>
  <c r="O8" i="3"/>
  <c r="L8" i="3"/>
  <c r="M8" i="3" s="1"/>
  <c r="N8" i="3" s="1"/>
  <c r="O7" i="3"/>
  <c r="L7" i="3"/>
  <c r="M7" i="3" s="1"/>
  <c r="O6" i="3"/>
  <c r="L6" i="3"/>
  <c r="M6" i="3" s="1"/>
  <c r="O5" i="3"/>
  <c r="L5" i="3"/>
  <c r="M5" i="3" s="1"/>
  <c r="O4" i="3"/>
  <c r="L4" i="3"/>
  <c r="M4" i="3" s="1"/>
  <c r="O3" i="3"/>
  <c r="L3" i="3"/>
  <c r="M3" i="3" s="1"/>
  <c r="N3" i="9" l="1"/>
  <c r="N13" i="9" s="1"/>
  <c r="N6" i="3"/>
  <c r="P6" i="3" s="1"/>
  <c r="Q6" i="3" s="1"/>
  <c r="N10" i="3"/>
  <c r="P10" i="3" s="1"/>
  <c r="Q10" i="3" s="1"/>
  <c r="P8" i="3"/>
  <c r="Q8" i="3" s="1"/>
  <c r="P12" i="3"/>
  <c r="Q12" i="3" s="1"/>
  <c r="N11" i="3"/>
  <c r="P11" i="3" s="1"/>
  <c r="Q11" i="3" s="1"/>
  <c r="N3" i="3"/>
  <c r="P3" i="3" s="1"/>
  <c r="Q3" i="3" s="1"/>
  <c r="N7" i="3"/>
  <c r="P7" i="3" s="1"/>
  <c r="Q7" i="3" s="1"/>
  <c r="N5" i="3"/>
  <c r="P5" i="3" s="1"/>
  <c r="Q5" i="3" s="1"/>
  <c r="N9" i="3"/>
  <c r="P9" i="3" s="1"/>
  <c r="Q9" i="3" s="1"/>
  <c r="N4" i="3"/>
  <c r="P4" i="3" s="1"/>
  <c r="Q4" i="3" s="1"/>
  <c r="F8" i="13"/>
  <c r="H6" i="13"/>
  <c r="G6" i="13"/>
  <c r="H5" i="13"/>
  <c r="G5" i="13"/>
  <c r="H4" i="13"/>
  <c r="G4" i="13"/>
  <c r="I3" i="13"/>
  <c r="H3" i="13"/>
  <c r="G3" i="13"/>
  <c r="P3" i="9" l="1"/>
  <c r="P13" i="9" s="1"/>
  <c r="K5" i="13"/>
  <c r="K6" i="13"/>
  <c r="K3" i="13"/>
  <c r="K4" i="13"/>
  <c r="K8" i="13" s="1"/>
  <c r="H8" i="13"/>
  <c r="S12" i="3"/>
  <c r="G8" i="13"/>
  <c r="Q3" i="9" l="1"/>
  <c r="Q13" i="9" s="1"/>
  <c r="O9" i="8"/>
  <c r="L9" i="8"/>
  <c r="M9" i="8" s="1"/>
  <c r="O8" i="8"/>
  <c r="L8" i="8"/>
  <c r="M8" i="8" s="1"/>
  <c r="O7" i="8"/>
  <c r="L7" i="8"/>
  <c r="M7" i="8" s="1"/>
  <c r="O6" i="8"/>
  <c r="L6" i="8"/>
  <c r="M6" i="8" s="1"/>
  <c r="O5" i="8"/>
  <c r="L5" i="8"/>
  <c r="M5" i="8" s="1"/>
  <c r="O4" i="8"/>
  <c r="L4" i="8"/>
  <c r="M4" i="8" s="1"/>
  <c r="O3" i="8"/>
  <c r="L3" i="8"/>
  <c r="N5" i="8" l="1"/>
  <c r="P5" i="8" s="1"/>
  <c r="Q5" i="8" s="1"/>
  <c r="N7" i="8"/>
  <c r="P7" i="8" s="1"/>
  <c r="Q7" i="8" s="1"/>
  <c r="N9" i="8"/>
  <c r="P9" i="8" s="1"/>
  <c r="Q9" i="8" s="1"/>
  <c r="M3" i="8"/>
  <c r="N3" i="8" s="1"/>
  <c r="N6" i="8"/>
  <c r="P6" i="8" s="1"/>
  <c r="Q6" i="8" s="1"/>
  <c r="N4" i="8"/>
  <c r="P4" i="8" s="1"/>
  <c r="Q4" i="8" s="1"/>
  <c r="N8" i="8"/>
  <c r="P8" i="8" s="1"/>
  <c r="Q8" i="8" s="1"/>
  <c r="P3" i="8" l="1"/>
  <c r="Q3" i="8" l="1"/>
</calcChain>
</file>

<file path=xl/sharedStrings.xml><?xml version="1.0" encoding="utf-8"?>
<sst xmlns="http://schemas.openxmlformats.org/spreadsheetml/2006/main" count="960" uniqueCount="361">
  <si>
    <t>Sales/party</t>
  </si>
  <si>
    <t>TAXABLE AMT</t>
  </si>
  <si>
    <t>NET GST</t>
  </si>
  <si>
    <t>SGST</t>
  </si>
  <si>
    <t>CGST</t>
  </si>
  <si>
    <t>IGST</t>
  </si>
  <si>
    <t>TOTAL VALUE</t>
  </si>
  <si>
    <t>Bill no</t>
  </si>
  <si>
    <t>Date</t>
  </si>
  <si>
    <t>GST NO OF PARTY</t>
  </si>
  <si>
    <t>PARTY NAME_Bill</t>
  </si>
  <si>
    <t>INVOICE VALUE</t>
  </si>
  <si>
    <t>FILEING MONTH</t>
  </si>
  <si>
    <t>DIFFERENCE</t>
  </si>
  <si>
    <t>TCS</t>
  </si>
  <si>
    <t>DIFF</t>
  </si>
  <si>
    <t>042021</t>
  </si>
  <si>
    <t>052021</t>
  </si>
  <si>
    <t>062021</t>
  </si>
  <si>
    <t>DDL/IN-010/21-22</t>
  </si>
  <si>
    <t>BHAVAHARINI</t>
  </si>
  <si>
    <t>IN-001</t>
  </si>
  <si>
    <t>33ADGFS5564E1Z2</t>
  </si>
  <si>
    <t>IN-002</t>
  </si>
  <si>
    <t>33AADCS0688Q1ZT</t>
  </si>
  <si>
    <t>IN-003</t>
  </si>
  <si>
    <t>33AAACR3582R1ZW</t>
  </si>
  <si>
    <t>IN-004</t>
  </si>
  <si>
    <t>IN-005</t>
  </si>
  <si>
    <t>IN-006</t>
  </si>
  <si>
    <t>IN-007</t>
  </si>
  <si>
    <t>BILL NO</t>
  </si>
  <si>
    <t>AMT.DIFFER</t>
  </si>
  <si>
    <t>REMARKS</t>
  </si>
  <si>
    <t>33AAHCB9708L1ZD</t>
  </si>
  <si>
    <t>DDL/IN-008/21-22</t>
  </si>
  <si>
    <t>DDL/IN-009/21-22</t>
  </si>
  <si>
    <t>BLUECON INFRA DEVELOPMENT PRIVATE LIMITED</t>
  </si>
  <si>
    <t>GRT JEWELLERS INDIA PVT LTD-VIRUTHACHALAM</t>
  </si>
  <si>
    <t>CREDIT NOTE</t>
  </si>
  <si>
    <t xml:space="preserve">S NO. </t>
  </si>
  <si>
    <t>DATE</t>
  </si>
  <si>
    <t>PARTICULARS</t>
  </si>
  <si>
    <t>GST NO</t>
  </si>
  <si>
    <t>IN. NO.</t>
  </si>
  <si>
    <t>AMOUNT</t>
  </si>
  <si>
    <t>CGST 9%</t>
  </si>
  <si>
    <t>SGST 9%</t>
  </si>
  <si>
    <t>IGST 18%</t>
  </si>
  <si>
    <t>R. OFF</t>
  </si>
  <si>
    <t>TOTAL AMT</t>
  </si>
  <si>
    <t>GRT JEWELLERS INDIA PVT LTD-MANGESH STREET</t>
  </si>
  <si>
    <t>DDL/CN-001/21-22</t>
  </si>
  <si>
    <t xml:space="preserve"> </t>
  </si>
  <si>
    <t>TOTAL</t>
  </si>
  <si>
    <t>AMT. DIFFER</t>
  </si>
  <si>
    <t>hsn</t>
  </si>
  <si>
    <t>discription</t>
  </si>
  <si>
    <t>uqc</t>
  </si>
  <si>
    <t>qty</t>
  </si>
  <si>
    <t>taxable value</t>
  </si>
  <si>
    <t>cgst</t>
  </si>
  <si>
    <t>sgst</t>
  </si>
  <si>
    <t>igst</t>
  </si>
  <si>
    <t>rate</t>
  </si>
  <si>
    <t>cess</t>
  </si>
  <si>
    <t>total invoice value</t>
  </si>
  <si>
    <t>PCS</t>
  </si>
  <si>
    <t>inv.no</t>
  </si>
  <si>
    <t>082021</t>
  </si>
  <si>
    <t>33ABCFA7630H1ZR</t>
  </si>
  <si>
    <t>ARIMA VENTURES LLP</t>
  </si>
  <si>
    <t>33AAAFP7559F1Z8</t>
  </si>
  <si>
    <t>HSN</t>
  </si>
  <si>
    <t>MAXX DESIGNS</t>
  </si>
  <si>
    <t>KAYAL TRADERS</t>
  </si>
  <si>
    <t>ARIHANT UNIGLOBE PVT LTD</t>
  </si>
  <si>
    <t>HAJI TMM SHAHUL HAMEED &amp; SONS</t>
  </si>
  <si>
    <t>GENUINE PLASTICS</t>
  </si>
  <si>
    <t>RAJESH WIRES &amp; ELECTRICAL</t>
  </si>
  <si>
    <t>DIWAN SYNDICATE</t>
  </si>
  <si>
    <t>33AHVPB5164C1ZJ</t>
  </si>
  <si>
    <t>33GYLPK081G1ZD</t>
  </si>
  <si>
    <t>33AALCA666R1ZY</t>
  </si>
  <si>
    <t>29ABMPE7288F1Z7</t>
  </si>
  <si>
    <t>33AEQPA5116H3ZR</t>
  </si>
  <si>
    <t>33AAAFG2315G1Z3</t>
  </si>
  <si>
    <t>KT/21-22/146</t>
  </si>
  <si>
    <t>C219/21-22</t>
  </si>
  <si>
    <t>KT/21-22/149</t>
  </si>
  <si>
    <t>C224/21-22</t>
  </si>
  <si>
    <t>KT/21-22/162</t>
  </si>
  <si>
    <t>GP/1022/21-22</t>
  </si>
  <si>
    <t>6773/21-22</t>
  </si>
  <si>
    <t>DS-273-2021-22</t>
  </si>
  <si>
    <t>33AALFD7536K1Z5</t>
  </si>
  <si>
    <t>072021</t>
  </si>
  <si>
    <t>C123/21-22</t>
  </si>
  <si>
    <t>33AALCA6663R1ZY</t>
  </si>
  <si>
    <t>ARIHANTH</t>
  </si>
  <si>
    <t>C130/21-22</t>
  </si>
  <si>
    <t>C135/21-22</t>
  </si>
  <si>
    <t>33AAAHK1698E1ZF</t>
  </si>
  <si>
    <t>RAJESH WIRES</t>
  </si>
  <si>
    <t>C185/21-22</t>
  </si>
  <si>
    <t>092021</t>
  </si>
  <si>
    <t>DDL/IN-025/21-22</t>
  </si>
  <si>
    <t>SELVA GOLD COVERING PVT LTD</t>
  </si>
  <si>
    <t>DDL/IN-026/21-22</t>
  </si>
  <si>
    <t>33AADCV8558N1ZN</t>
  </si>
  <si>
    <t>VAIDYARATNAM OUSHADHASALA PVT LTD</t>
  </si>
  <si>
    <t>DDL/IN-027/21-22</t>
  </si>
  <si>
    <t>GRT JEWELLERS (INDIA) PRIVATE LIMITED</t>
  </si>
  <si>
    <t>DDL/IN-028/21-22</t>
  </si>
  <si>
    <t>CHENNAI RESIDENTIAL DEVELOPERS PRIVATE LIMITED</t>
  </si>
  <si>
    <t>DDL/IN-029/21-22</t>
  </si>
  <si>
    <t>PRAKASH AGENCIES</t>
  </si>
  <si>
    <t>DDL/IN-030/21-22</t>
  </si>
  <si>
    <t>DDL/IN-031/21-22</t>
  </si>
  <si>
    <t>33AABCP8096K1Z0</t>
  </si>
  <si>
    <t>PRESTIGE ESTATES PROJECTS LIMITED</t>
  </si>
  <si>
    <t>DDL/IN-032/21-22</t>
  </si>
  <si>
    <t>DDL/IN-033/21-22</t>
  </si>
  <si>
    <t>SELVA GOLD COVERING (P) LTD</t>
  </si>
  <si>
    <t>DDL/IN-034/21-22</t>
  </si>
  <si>
    <t>DDL/IN-035/21-22</t>
  </si>
  <si>
    <t>DDL/IN-036/21-22</t>
  </si>
  <si>
    <t>33ABCFA7629N1Z7</t>
  </si>
  <si>
    <t>ARMOR VENTURES LLP</t>
  </si>
  <si>
    <t>NOS</t>
  </si>
  <si>
    <t>nos</t>
  </si>
  <si>
    <t xml:space="preserve"> nos</t>
  </si>
  <si>
    <t>33AACCT4639D1ZL</t>
  </si>
  <si>
    <t>CITY ADVERTISING</t>
  </si>
  <si>
    <t>ELITE PRINT HOUSE</t>
  </si>
  <si>
    <t>33AMQPC0762P1ZR</t>
  </si>
  <si>
    <t>33AANPI9621A1Z0</t>
  </si>
  <si>
    <t>09AIKPK6336P1ZI</t>
  </si>
  <si>
    <t>33ATFPJ9217Q1Z7</t>
  </si>
  <si>
    <t>DDL/IN-019/21-22</t>
  </si>
  <si>
    <t>kgs</t>
  </si>
  <si>
    <t>DDL/IN-020/21-22</t>
  </si>
  <si>
    <t>33AADFG7966Q1ZO</t>
  </si>
  <si>
    <t>G.R.THANGAMALIGAI(FIRM)</t>
  </si>
  <si>
    <t>DDL/IN-021/21-22</t>
  </si>
  <si>
    <t>GRT JEWELLERS INDIA PVT LTD-AVADI</t>
  </si>
  <si>
    <t>DDL/IN-022/21-22</t>
  </si>
  <si>
    <t xml:space="preserve">PRAKASH AGENCIES </t>
  </si>
  <si>
    <t>DDL/IN-023/21-22</t>
  </si>
  <si>
    <t>GRT JEWELLERS INDIA PVT LTD-NANGANALLUR</t>
  </si>
  <si>
    <t>DDL/IN-024/21-22</t>
  </si>
  <si>
    <t>GRT JEWELLERS INDIA PVT LTD-PERAMBUR</t>
  </si>
  <si>
    <t>DDL/IN-011/21-22</t>
  </si>
  <si>
    <t>36AAACR3582R1ZQ</t>
  </si>
  <si>
    <t>GRT JEWELLERS INDIA PVT LTD-CHANDA NAGAR</t>
  </si>
  <si>
    <t>DDL/IN-012/21-22</t>
  </si>
  <si>
    <t>CANCELLED</t>
  </si>
  <si>
    <t>DDL/IN-013/21-22</t>
  </si>
  <si>
    <t>GRT HEALTH INSPECTOR-THIRUTHANI</t>
  </si>
  <si>
    <t>DDL/IN-014/21-22</t>
  </si>
  <si>
    <t>GRT COLLEGE OF NURSING-THIRUTHANI</t>
  </si>
  <si>
    <t>DDL/IN-015/21-22</t>
  </si>
  <si>
    <t>GRT JEWELLERS INDIA PVT LTD-TAMBARAM</t>
  </si>
  <si>
    <t>DDL/IN-016/21-22</t>
  </si>
  <si>
    <t>33AGVPD5237H1ZB</t>
  </si>
  <si>
    <t>FAB WORKS</t>
  </si>
  <si>
    <t>DDL/IN-017/21-22</t>
  </si>
  <si>
    <t>GRT JEWELLERS INDIA PVT LTD-ANNA NAGAR PHASE I</t>
  </si>
  <si>
    <t>DDL/IN-018/21-22</t>
  </si>
  <si>
    <t>33AAACG3608B1ZD</t>
  </si>
  <si>
    <t>GRT REGENCY THIRUTHANI</t>
  </si>
  <si>
    <t>102021</t>
  </si>
  <si>
    <t>RAJESH WIES &amp; ELECTRICALS</t>
  </si>
  <si>
    <t>ARIHANTH UNIGLOBE PVT  LTD</t>
  </si>
  <si>
    <t>CRN IT SOLUTION</t>
  </si>
  <si>
    <t>NEW ROYAL TOOLS</t>
  </si>
  <si>
    <t>ANAND ELECTRICALS</t>
  </si>
  <si>
    <t>SASTHA&amp;ASSOCIATES</t>
  </si>
  <si>
    <t>DSK ELECTRICALS</t>
  </si>
  <si>
    <t>PERUMAL&amp;CO</t>
  </si>
  <si>
    <t>ARISTOCRAT ELECTRONICS</t>
  </si>
  <si>
    <t>ARUMUGAM FABRICATION AND ERECTOR</t>
  </si>
  <si>
    <t>33AASFN6574A1Z5</t>
  </si>
  <si>
    <t>33AAIPA7137Q1ZH</t>
  </si>
  <si>
    <t>33BEZPK5518M1ZS</t>
  </si>
  <si>
    <t>33AAAFD0525H1Z4</t>
  </si>
  <si>
    <t>29AAVPB8591N1ZM</t>
  </si>
  <si>
    <t>33AXIPA6251C2Z1</t>
  </si>
  <si>
    <t>GST/533/21-22</t>
  </si>
  <si>
    <t>9484/21-22</t>
  </si>
  <si>
    <t>C397/21-22</t>
  </si>
  <si>
    <t>GP/1592/21-22</t>
  </si>
  <si>
    <t>CRN/21-22/46</t>
  </si>
  <si>
    <t>SA/004/21-22</t>
  </si>
  <si>
    <t>GP/1675/21-22</t>
  </si>
  <si>
    <t>GST/010/21-22</t>
  </si>
  <si>
    <t>SA/006/21-22</t>
  </si>
  <si>
    <t>SA/007/21-22</t>
  </si>
  <si>
    <t>SA/008/21-22</t>
  </si>
  <si>
    <t>IN-10</t>
  </si>
  <si>
    <t>IN-11</t>
  </si>
  <si>
    <t>IN-12</t>
  </si>
  <si>
    <t>112021</t>
  </si>
  <si>
    <t>ALLIANCE BUSINESS PARKS PVT LTD</t>
  </si>
  <si>
    <t>GRT JEWELLERS INDIA PVT LTD - KUMBAKONAM</t>
  </si>
  <si>
    <t>GRT JEWELLERS INDIA PVT LTD - CHENGALPET</t>
  </si>
  <si>
    <t>G.R. THANGAMALIGAI &amp; SONS</t>
  </si>
  <si>
    <t>GRT JEWELLERS INDIA PVT LTD -TAMBARAM</t>
  </si>
  <si>
    <t xml:space="preserve"> SHRI RATHNA AKSHAYA ESTATES PRIVATE LIMITED</t>
  </si>
  <si>
    <t>GRT JEWELLERS INDIA PVT LTD - ANNA NAGAR 1</t>
  </si>
  <si>
    <t>33AAICS0224K2ZJ</t>
  </si>
  <si>
    <t>33AAGFG3557L1Z8</t>
  </si>
  <si>
    <t>33AAVCS4243B1ZF</t>
  </si>
  <si>
    <t>DDL/IN-049/21-22</t>
  </si>
  <si>
    <t>DDL/IN-050/21-22</t>
  </si>
  <si>
    <t>DDL/IN-051/21-22</t>
  </si>
  <si>
    <t>DDL/IN-052/21-22</t>
  </si>
  <si>
    <t>DDL/IN-053/21-22</t>
  </si>
  <si>
    <t>DDL/IN-054/21-22</t>
  </si>
  <si>
    <t>DDL/IN-050A/21-22</t>
  </si>
  <si>
    <t>DDL/IN-037/21-22</t>
  </si>
  <si>
    <t>RAR FINANCE LIMITED</t>
  </si>
  <si>
    <t>DDL/IN-038/21-22</t>
  </si>
  <si>
    <t xml:space="preserve">33AAACO9290K1Z4 </t>
  </si>
  <si>
    <t>OMR MALL DEVELOPERS</t>
  </si>
  <si>
    <t>DDL/IN-039/21-22</t>
  </si>
  <si>
    <t>33BMLPS3360P1ZF</t>
  </si>
  <si>
    <t>SYTECH-TIRUPATHI</t>
  </si>
  <si>
    <t>DDL/IN-040/21-22</t>
  </si>
  <si>
    <t>DDL/IN-041/21-22</t>
  </si>
  <si>
    <t>REGENCY KANCHIPURAM</t>
  </si>
  <si>
    <t>DDL/IN-042/21-22</t>
  </si>
  <si>
    <t>SYTECH-KAKINADA</t>
  </si>
  <si>
    <t>DDL/IN-043/21-22</t>
  </si>
  <si>
    <t>GRT JEWELLERS INDIA PVT LTD-TUT</t>
  </si>
  <si>
    <t>DDL/IN-044/21-22</t>
  </si>
  <si>
    <t>GRT JEWELLERS INDIA PVT LTD-KBM</t>
  </si>
  <si>
    <t>DDL/IN-045/21-22</t>
  </si>
  <si>
    <t>GRT JEWELLERS INDIA PVT LTD-ARK</t>
  </si>
  <si>
    <t>SET</t>
  </si>
  <si>
    <t>DDL/IN-046/21-22</t>
  </si>
  <si>
    <t>37AAACG3608B1Z5</t>
  </si>
  <si>
    <t>GRAND-KAKINADA</t>
  </si>
  <si>
    <t>DDL/IN-047/21-22</t>
  </si>
  <si>
    <t>VAIDYARATNAM</t>
  </si>
  <si>
    <t>DDL/IN-048/21-22</t>
  </si>
  <si>
    <t>GRT JEWELLERS INDIA PVT LTD-SALEM</t>
  </si>
  <si>
    <t>APR</t>
  </si>
  <si>
    <t>GP/026/21-22</t>
  </si>
  <si>
    <t>175/21-22</t>
  </si>
  <si>
    <t>C10/21-22</t>
  </si>
  <si>
    <t>29ABMPE7288F1Z8</t>
  </si>
  <si>
    <t>C13/21-22</t>
  </si>
  <si>
    <t>GP/094/21-22</t>
  </si>
  <si>
    <t>447/21-22</t>
  </si>
  <si>
    <t>33AATFM8663Q1Z6</t>
  </si>
  <si>
    <t>MODERN TOOLS &amp; HARDWARE</t>
  </si>
  <si>
    <t>GP/112/21-22</t>
  </si>
  <si>
    <t>C20/21-22</t>
  </si>
  <si>
    <t>C26/21-22</t>
  </si>
  <si>
    <t>PERUMAL&amp;CO.</t>
  </si>
  <si>
    <t>MM CORPORATION</t>
  </si>
  <si>
    <t>GP/174/21-22</t>
  </si>
  <si>
    <t>1222/21-22</t>
  </si>
  <si>
    <t>1281/21-22</t>
  </si>
  <si>
    <t>33ABKPH5076N1ZA</t>
  </si>
  <si>
    <t>GLOBAL HARDWARE</t>
  </si>
  <si>
    <t>33ABCFM7807J1Z7</t>
  </si>
  <si>
    <t>MMB&amp;ASSOCIATES</t>
  </si>
  <si>
    <t>C51/21-22</t>
  </si>
  <si>
    <t>INDIA MART</t>
  </si>
  <si>
    <t>33AANP19621A1Z0</t>
  </si>
  <si>
    <t>PERUMAL &amp; CO</t>
  </si>
  <si>
    <t>CRN/21-221028</t>
  </si>
  <si>
    <t>CRN IT SOLLITION</t>
  </si>
  <si>
    <t>CRN/21-221033</t>
  </si>
  <si>
    <t>CRN/21-221035</t>
  </si>
  <si>
    <t>KT/21-22/193</t>
  </si>
  <si>
    <t>33GYLPK0481G1ZD</t>
  </si>
  <si>
    <t>GP/1243/21-22</t>
  </si>
  <si>
    <t>GP/1324/21-22</t>
  </si>
  <si>
    <t>GP/1325/21-22</t>
  </si>
  <si>
    <t>CF/21-22/0546</t>
  </si>
  <si>
    <t>33AFOPJ9325A1ZN</t>
  </si>
  <si>
    <t>CLASSIK FLOORS</t>
  </si>
  <si>
    <t>M.M CORPORATION</t>
  </si>
  <si>
    <t>RAJESH WIRES &amp; ELECTRICALS</t>
  </si>
  <si>
    <t>C339/21-22</t>
  </si>
  <si>
    <t>C347/21-22</t>
  </si>
  <si>
    <t>GST/503/21-22</t>
  </si>
  <si>
    <t>GP/1471/21-22</t>
  </si>
  <si>
    <t>C366/21-22</t>
  </si>
  <si>
    <t>C368/21-22</t>
  </si>
  <si>
    <t>29ABVFA2037K1ZZ</t>
  </si>
  <si>
    <t>33AYJPB9177E1ZF</t>
  </si>
  <si>
    <t>33AAIPE9577A2ZT</t>
  </si>
  <si>
    <t>33AFAPC5674B1Z2</t>
  </si>
  <si>
    <t>ADLITE LED SOLUTIONS</t>
  </si>
  <si>
    <t>IMPRINT</t>
  </si>
  <si>
    <t>N.G BATTERY SERVICES</t>
  </si>
  <si>
    <t>MM CORPORPATION</t>
  </si>
  <si>
    <t>ANAND ELECTRICAL</t>
  </si>
  <si>
    <t>BALAJI ELECTRICAL</t>
  </si>
  <si>
    <t>ALS512</t>
  </si>
  <si>
    <t>GRT JEWELLERS INDIA PVT LTD</t>
  </si>
  <si>
    <t>29AAACR3582R1ZL</t>
  </si>
  <si>
    <t>sales</t>
  </si>
  <si>
    <t>purchase</t>
  </si>
  <si>
    <t>DDL - GST DEC-21</t>
  </si>
  <si>
    <t>NET PAYABLE</t>
  </si>
  <si>
    <t>LATE FEE</t>
  </si>
  <si>
    <t>ELECTRONIC CREDIT LEDGER</t>
  </si>
  <si>
    <t>012022</t>
  </si>
  <si>
    <t>DDL/IN-057/21-22</t>
  </si>
  <si>
    <t>DDL/IN-058/21-22</t>
  </si>
  <si>
    <t>34AAACR3582R1ZU</t>
  </si>
  <si>
    <t>DDL/IN-059/21-22</t>
  </si>
  <si>
    <t>33ANLPN9360L1ZF</t>
  </si>
  <si>
    <t>DDL/IN-060/21-22</t>
  </si>
  <si>
    <t>AMOUR BAKES &amp;CAFÉ</t>
  </si>
  <si>
    <t>DDL/IN-061/21-22</t>
  </si>
  <si>
    <t>DDL/IN-062/21-22</t>
  </si>
  <si>
    <t>SHRI RATHNA AKSHAYA ESTATES PRIVATE LIMITED</t>
  </si>
  <si>
    <t>Nos</t>
  </si>
  <si>
    <t>DDL/IN-063/21-22</t>
  </si>
  <si>
    <t>29AADCS0688Q1ZI</t>
  </si>
  <si>
    <t>DDL/IN-064/21-22</t>
  </si>
  <si>
    <t>DDL/IN-065/21-22</t>
  </si>
  <si>
    <t>31.01.2022</t>
  </si>
  <si>
    <t>33AEIPG5122M1ZM</t>
  </si>
  <si>
    <t>SELVI ELECTRIC &amp; CO</t>
  </si>
  <si>
    <t>C757</t>
  </si>
  <si>
    <t>26.01.2022</t>
  </si>
  <si>
    <t>21.01.2022</t>
  </si>
  <si>
    <t>C722</t>
  </si>
  <si>
    <t>19.01.2022</t>
  </si>
  <si>
    <t>RAJESH WIRES AND ELECTICALS</t>
  </si>
  <si>
    <t>M.M. CORPORATION</t>
  </si>
  <si>
    <t>12.01.2022</t>
  </si>
  <si>
    <t>C709</t>
  </si>
  <si>
    <t>10.01.2022</t>
  </si>
  <si>
    <t>33AAFFA6566J1ZC</t>
  </si>
  <si>
    <t>AAC/0354/21-22</t>
  </si>
  <si>
    <t>ATLAS ALUMINIUM CORPORATION</t>
  </si>
  <si>
    <t>08.01.2022</t>
  </si>
  <si>
    <t>C705</t>
  </si>
  <si>
    <t>C702</t>
  </si>
  <si>
    <t>07.01.2022</t>
  </si>
  <si>
    <t>33ASXPA7508A1ZZ</t>
  </si>
  <si>
    <t>A.H. STEEL TRADERS</t>
  </si>
  <si>
    <t>AH/00675/21-22</t>
  </si>
  <si>
    <t>29AANPB2925Q1Z6</t>
  </si>
  <si>
    <t>05.01.2022</t>
  </si>
  <si>
    <t>ALFA NEON INDUSTRY</t>
  </si>
  <si>
    <t>03.01.2022</t>
  </si>
  <si>
    <t>15527/21-22</t>
  </si>
  <si>
    <t>SA/13/21-22</t>
  </si>
  <si>
    <t>17.01.2022</t>
  </si>
  <si>
    <t>33BEZPK5518M1Z5</t>
  </si>
  <si>
    <t>SASTHA &amp; ASSOCIATES</t>
  </si>
  <si>
    <t>SA/14/21-22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</si>
</sst>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&quot;0.00&quot; Cr&quot;"/>
    <numFmt numFmtId="165" formatCode="dd\.mm\.yyyy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Times New Roman"/>
      <family val="1"/>
    </font>
    <font>
      <sz val="12"/>
      <color rgb="FFFFFF00"/>
      <name val="Times New Roman"/>
      <family val="1"/>
    </font>
    <font>
      <b/>
      <sz val="20"/>
      <color rgb="FF00B050"/>
      <name val="Times New Roman"/>
      <family val="1"/>
    </font>
    <font>
      <b/>
      <sz val="12"/>
      <color theme="9" tint="-0.249977111117893"/>
      <name val="Times New Roman"/>
      <family val="1"/>
    </font>
    <font>
      <b/>
      <sz val="12"/>
      <color rgb="FFFFC000"/>
      <name val="Times New Roman"/>
      <family val="1"/>
    </font>
    <font>
      <sz val="12"/>
      <color rgb="FFFFC000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212121"/>
      <name val="Verdana"/>
      <family val="2"/>
    </font>
    <font>
      <sz val="10"/>
      <name val="Times New Roman"/>
      <family val="1"/>
    </font>
    <font>
      <sz val="10"/>
      <color theme="1"/>
      <name val="Arial"/>
      <family val="2"/>
    </font>
    <font>
      <sz val="10"/>
      <name val="Calibri"/>
      <family val="2"/>
      <scheme val="minor"/>
    </font>
    <font>
      <b/>
      <sz val="11"/>
      <color theme="1"/>
      <name val="Calibri "/>
    </font>
    <font>
      <sz val="11"/>
      <color theme="1"/>
      <name val="Calibri "/>
    </font>
    <font>
      <sz val="11"/>
      <name val="Calibri "/>
    </font>
    <font>
      <sz val="11"/>
      <color rgb="FF212121"/>
      <name val="Calibri "/>
    </font>
    <font>
      <sz val="11"/>
      <color rgb="FF000000"/>
      <name val="Calibri "/>
    </font>
    <font>
      <sz val="10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5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1" xfId="0" quotePrefix="1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65" fontId="5" fillId="2" borderId="1" xfId="0" applyNumberFormat="1" applyFont="1" applyFill="1" applyBorder="1"/>
    <xf numFmtId="0" fontId="0" fillId="2" borderId="0" xfId="0" applyFill="1" applyBorder="1"/>
    <xf numFmtId="14" fontId="6" fillId="4" borderId="1" xfId="0" applyNumberFormat="1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1" xfId="0" applyFont="1" applyFill="1" applyBorder="1"/>
    <xf numFmtId="0" fontId="6" fillId="4" borderId="1" xfId="0" applyFont="1" applyFill="1" applyBorder="1"/>
    <xf numFmtId="0" fontId="6" fillId="4" borderId="1" xfId="0" applyFont="1" applyFill="1" applyBorder="1" applyAlignment="1">
      <alignment horizontal="center" vertical="center"/>
    </xf>
    <xf numFmtId="0" fontId="11" fillId="0" borderId="0" xfId="0" applyFont="1"/>
    <xf numFmtId="0" fontId="4" fillId="2" borderId="1" xfId="0" quotePrefix="1" applyFont="1" applyFill="1" applyBorder="1"/>
    <xf numFmtId="0" fontId="2" fillId="0" borderId="1" xfId="0" applyFont="1" applyFill="1" applyBorder="1" applyAlignment="1">
      <alignment horizontal="center"/>
    </xf>
    <xf numFmtId="0" fontId="4" fillId="2" borderId="0" xfId="0" applyFont="1" applyFill="1" applyBorder="1"/>
    <xf numFmtId="4" fontId="4" fillId="2" borderId="1" xfId="0" applyNumberFormat="1" applyFont="1" applyFill="1" applyBorder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Border="1" applyAlignment="1"/>
    <xf numFmtId="2" fontId="4" fillId="2" borderId="1" xfId="0" applyNumberFormat="1" applyFont="1" applyFill="1" applyBorder="1" applyAlignment="1">
      <alignment horizontal="right"/>
    </xf>
    <xf numFmtId="1" fontId="4" fillId="2" borderId="1" xfId="0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right"/>
    </xf>
    <xf numFmtId="14" fontId="14" fillId="2" borderId="1" xfId="0" applyNumberFormat="1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43" fontId="15" fillId="0" borderId="1" xfId="1" applyFont="1" applyFill="1" applyBorder="1" applyAlignment="1">
      <alignment horizontal="center"/>
    </xf>
    <xf numFmtId="12" fontId="13" fillId="0" borderId="1" xfId="0" applyNumberFormat="1" applyFont="1" applyBorder="1"/>
    <xf numFmtId="14" fontId="4" fillId="2" borderId="1" xfId="0" applyNumberFormat="1" applyFont="1" applyFill="1" applyBorder="1" applyAlignment="1">
      <alignment horizontal="right"/>
    </xf>
    <xf numFmtId="0" fontId="16" fillId="2" borderId="1" xfId="0" applyFont="1" applyFill="1" applyBorder="1" applyAlignment="1">
      <alignment horizontal="right"/>
    </xf>
    <xf numFmtId="0" fontId="16" fillId="2" borderId="1" xfId="0" applyFont="1" applyFill="1" applyBorder="1"/>
    <xf numFmtId="0" fontId="16" fillId="2" borderId="1" xfId="0" applyFont="1" applyFill="1" applyBorder="1" applyAlignment="1">
      <alignment horizontal="center"/>
    </xf>
    <xf numFmtId="0" fontId="4" fillId="5" borderId="0" xfId="0" applyFont="1" applyFill="1" applyBorder="1"/>
    <xf numFmtId="43" fontId="4" fillId="2" borderId="1" xfId="1" applyFont="1" applyFill="1" applyBorder="1" applyAlignment="1"/>
    <xf numFmtId="43" fontId="4" fillId="2" borderId="1" xfId="1" applyFont="1" applyFill="1" applyBorder="1" applyAlignment="1">
      <alignment horizontal="right"/>
    </xf>
    <xf numFmtId="4" fontId="0" fillId="0" borderId="1" xfId="0" applyNumberFormat="1" applyBorder="1"/>
    <xf numFmtId="4" fontId="1" fillId="0" borderId="1" xfId="0" applyNumberFormat="1" applyFont="1" applyBorder="1"/>
    <xf numFmtId="0" fontId="17" fillId="2" borderId="1" xfId="0" applyFont="1" applyFill="1" applyBorder="1"/>
    <xf numFmtId="0" fontId="17" fillId="2" borderId="2" xfId="0" applyFont="1" applyFill="1" applyBorder="1"/>
    <xf numFmtId="0" fontId="17" fillId="2" borderId="0" xfId="0" applyFont="1" applyFill="1"/>
    <xf numFmtId="0" fontId="18" fillId="2" borderId="1" xfId="0" applyFont="1" applyFill="1" applyBorder="1"/>
    <xf numFmtId="4" fontId="18" fillId="0" borderId="1" xfId="0" applyNumberFormat="1" applyFont="1" applyBorder="1" applyAlignment="1">
      <alignment horizontal="right"/>
    </xf>
    <xf numFmtId="0" fontId="17" fillId="2" borderId="0" xfId="0" applyFont="1" applyFill="1" applyBorder="1"/>
    <xf numFmtId="0" fontId="17" fillId="2" borderId="3" xfId="0" applyFont="1" applyFill="1" applyBorder="1"/>
    <xf numFmtId="0" fontId="18" fillId="0" borderId="1" xfId="0" applyFont="1" applyBorder="1"/>
    <xf numFmtId="0" fontId="18" fillId="0" borderId="0" xfId="0" applyFont="1"/>
    <xf numFmtId="4" fontId="18" fillId="0" borderId="0" xfId="0" applyNumberFormat="1" applyFont="1"/>
    <xf numFmtId="0" fontId="19" fillId="2" borderId="1" xfId="0" quotePrefix="1" applyFont="1" applyFill="1" applyBorder="1"/>
    <xf numFmtId="4" fontId="19" fillId="2" borderId="1" xfId="0" applyNumberFormat="1" applyFont="1" applyFill="1" applyBorder="1"/>
    <xf numFmtId="0" fontId="19" fillId="2" borderId="5" xfId="0" applyFont="1" applyFill="1" applyBorder="1"/>
    <xf numFmtId="4" fontId="19" fillId="2" borderId="5" xfId="0" applyNumberFormat="1" applyFont="1" applyFill="1" applyBorder="1"/>
    <xf numFmtId="0" fontId="19" fillId="2" borderId="1" xfId="0" applyFont="1" applyFill="1" applyBorder="1"/>
    <xf numFmtId="12" fontId="20" fillId="0" borderId="0" xfId="0" applyNumberFormat="1" applyFont="1"/>
    <xf numFmtId="0" fontId="19" fillId="2" borderId="0" xfId="0" applyFont="1" applyFill="1" applyBorder="1"/>
    <xf numFmtId="12" fontId="20" fillId="0" borderId="1" xfId="0" applyNumberFormat="1" applyFont="1" applyBorder="1"/>
    <xf numFmtId="4" fontId="19" fillId="5" borderId="1" xfId="0" applyNumberFormat="1" applyFont="1" applyFill="1" applyBorder="1"/>
    <xf numFmtId="0" fontId="19" fillId="5" borderId="1" xfId="0" applyFont="1" applyFill="1" applyBorder="1"/>
    <xf numFmtId="0" fontId="19" fillId="5" borderId="0" xfId="0" applyFont="1" applyFill="1" applyBorder="1"/>
    <xf numFmtId="4" fontId="18" fillId="0" borderId="1" xfId="0" applyNumberFormat="1" applyFont="1" applyBorder="1"/>
    <xf numFmtId="0" fontId="19" fillId="2" borderId="0" xfId="0" applyFont="1" applyFill="1"/>
    <xf numFmtId="4" fontId="18" fillId="0" borderId="1" xfId="0" applyNumberFormat="1" applyFont="1" applyBorder="1" applyAlignment="1">
      <alignment horizontal="right" vertical="top"/>
    </xf>
    <xf numFmtId="164" fontId="18" fillId="0" borderId="3" xfId="0" applyNumberFormat="1" applyFont="1" applyBorder="1" applyAlignment="1">
      <alignment horizontal="right" vertical="top"/>
    </xf>
    <xf numFmtId="0" fontId="18" fillId="0" borderId="1" xfId="0" applyFont="1" applyFill="1" applyBorder="1" applyAlignment="1">
      <alignment horizontal="center"/>
    </xf>
    <xf numFmtId="14" fontId="18" fillId="0" borderId="1" xfId="0" applyNumberFormat="1" applyFont="1" applyFill="1" applyBorder="1" applyAlignment="1">
      <alignment horizontal="center"/>
    </xf>
    <xf numFmtId="4" fontId="18" fillId="0" borderId="1" xfId="0" applyNumberFormat="1" applyFont="1" applyFill="1" applyBorder="1" applyAlignment="1">
      <alignment horizontal="center"/>
    </xf>
    <xf numFmtId="14" fontId="19" fillId="0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14" fontId="19" fillId="5" borderId="1" xfId="0" applyNumberFormat="1" applyFont="1" applyFill="1" applyBorder="1" applyAlignment="1">
      <alignment horizontal="center"/>
    </xf>
    <xf numFmtId="4" fontId="18" fillId="5" borderId="1" xfId="0" applyNumberFormat="1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15" fontId="19" fillId="0" borderId="1" xfId="0" applyNumberFormat="1" applyFont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left"/>
    </xf>
    <xf numFmtId="0" fontId="18" fillId="2" borderId="1" xfId="0" quotePrefix="1" applyFont="1" applyFill="1" applyBorder="1" applyAlignment="1">
      <alignment horizontal="left"/>
    </xf>
    <xf numFmtId="0" fontId="19" fillId="2" borderId="1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15" fontId="21" fillId="3" borderId="1" xfId="0" applyNumberFormat="1" applyFont="1" applyFill="1" applyBorder="1" applyAlignment="1">
      <alignment horizontal="center"/>
    </xf>
    <xf numFmtId="15" fontId="18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8" fillId="2" borderId="1" xfId="0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0" fontId="18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5" borderId="0" xfId="0" applyFont="1" applyFill="1" applyAlignment="1">
      <alignment horizontal="center"/>
    </xf>
    <xf numFmtId="0" fontId="4" fillId="5" borderId="1" xfId="0" applyFont="1" applyFill="1" applyBorder="1"/>
    <xf numFmtId="1" fontId="4" fillId="5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165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16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4" fontId="4" fillId="2" borderId="1" xfId="0" applyNumberFormat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43" fontId="4" fillId="2" borderId="1" xfId="0" applyNumberFormat="1" applyFont="1" applyFill="1" applyBorder="1"/>
    <xf numFmtId="0" fontId="3" fillId="2" borderId="1" xfId="0" applyFont="1" applyFill="1" applyBorder="1" applyAlignment="1">
      <alignment horizontal="center"/>
    </xf>
    <xf numFmtId="14" fontId="22" fillId="2" borderId="1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vertical="center"/>
    </xf>
    <xf numFmtId="43" fontId="4" fillId="2" borderId="0" xfId="0" applyNumberFormat="1" applyFont="1" applyFill="1" applyBorder="1" applyAlignment="1"/>
    <xf numFmtId="4" fontId="4" fillId="2" borderId="1" xfId="0" applyNumberFormat="1" applyFont="1" applyFill="1" applyBorder="1" applyAlignment="1"/>
    <xf numFmtId="0" fontId="4" fillId="2" borderId="0" xfId="0" quotePrefix="1" applyFont="1" applyFill="1" applyBorder="1"/>
    <xf numFmtId="0" fontId="0" fillId="0" borderId="0" xfId="0" applyBorder="1"/>
    <xf numFmtId="14" fontId="5" fillId="0" borderId="0" xfId="0" applyNumberFormat="1" applyFont="1" applyFill="1" applyBorder="1"/>
    <xf numFmtId="4" fontId="0" fillId="0" borderId="0" xfId="0" applyNumberFormat="1" applyBorder="1"/>
    <xf numFmtId="4" fontId="4" fillId="2" borderId="0" xfId="0" applyNumberFormat="1" applyFont="1" applyFill="1" applyBorder="1"/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4" fontId="1" fillId="0" borderId="6" xfId="0" applyNumberFormat="1" applyFont="1" applyBorder="1"/>
    <xf numFmtId="4" fontId="4" fillId="2" borderId="1" xfId="1" applyNumberFormat="1" applyFont="1" applyFill="1" applyBorder="1" applyAlignment="1"/>
    <xf numFmtId="4" fontId="4" fillId="2" borderId="1" xfId="1" applyNumberFormat="1" applyFont="1" applyFill="1" applyBorder="1" applyAlignment="1">
      <alignment horizontal="right"/>
    </xf>
    <xf numFmtId="4" fontId="3" fillId="2" borderId="1" xfId="0" applyNumberFormat="1" applyFont="1" applyFill="1" applyBorder="1" applyAlignment="1"/>
    <xf numFmtId="0" fontId="1" fillId="2" borderId="6" xfId="0" applyFont="1" applyFill="1" applyBorder="1"/>
    <xf numFmtId="0" fontId="0" fillId="0" borderId="8" xfId="0" applyBorder="1"/>
    <xf numFmtId="4" fontId="0" fillId="0" borderId="10" xfId="0" applyNumberFormat="1" applyBorder="1"/>
    <xf numFmtId="4" fontId="1" fillId="0" borderId="11" xfId="0" applyNumberFormat="1" applyFont="1" applyBorder="1"/>
    <xf numFmtId="0" fontId="0" fillId="0" borderId="12" xfId="0" applyBorder="1"/>
    <xf numFmtId="0" fontId="0" fillId="0" borderId="13" xfId="0" applyBorder="1"/>
    <xf numFmtId="0" fontId="1" fillId="0" borderId="7" xfId="0" applyFont="1" applyBorder="1"/>
    <xf numFmtId="0" fontId="1" fillId="0" borderId="9" xfId="0" applyFont="1" applyBorder="1"/>
    <xf numFmtId="0" fontId="1" fillId="0" borderId="17" xfId="0" applyFont="1" applyBorder="1"/>
    <xf numFmtId="0" fontId="0" fillId="0" borderId="18" xfId="0" applyBorder="1"/>
    <xf numFmtId="4" fontId="0" fillId="0" borderId="5" xfId="0" applyNumberFormat="1" applyBorder="1"/>
    <xf numFmtId="12" fontId="13" fillId="0" borderId="0" xfId="0" applyNumberFormat="1" applyFont="1" applyBorder="1"/>
    <xf numFmtId="15" fontId="2" fillId="0" borderId="1" xfId="0" applyNumberFormat="1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3" fontId="24" fillId="2" borderId="1" xfId="1" applyFont="1" applyFill="1" applyBorder="1" applyAlignment="1">
      <alignment horizontal="center"/>
    </xf>
    <xf numFmtId="43" fontId="24" fillId="2" borderId="1" xfId="1" applyFont="1" applyFill="1" applyBorder="1" applyAlignment="1">
      <alignment horizontal="center" vertical="center"/>
    </xf>
    <xf numFmtId="43" fontId="4" fillId="2" borderId="1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2"/>
  <sheetViews>
    <sheetView workbookViewId="0">
      <pane ySplit="2" topLeftCell="A5" activePane="bottomLeft" state="frozen"/>
      <selection pane="bottomLeft" activeCell="L15" sqref="L15"/>
    </sheetView>
  </sheetViews>
  <sheetFormatPr defaultColWidth="15.5703125" defaultRowHeight="15"/>
  <cols>
    <col min="1" max="2" width="15.42578125" bestFit="1" customWidth="1"/>
    <col min="3" max="3" width="11.85546875" bestFit="1" customWidth="1"/>
    <col min="4" max="4" width="17.42578125" bestFit="1" customWidth="1"/>
    <col min="5" max="5" width="44" bestFit="1" customWidth="1"/>
    <col min="6" max="6" width="14.85546875" bestFit="1" customWidth="1"/>
    <col min="7" max="11" width="13.42578125" bestFit="1" customWidth="1"/>
    <col min="12" max="12" width="26" bestFit="1" customWidth="1"/>
    <col min="13" max="14" width="9.140625" bestFit="1" customWidth="1"/>
    <col min="15" max="15" width="10.7109375" bestFit="1" customWidth="1"/>
    <col min="16" max="16" width="12.85546875" bestFit="1" customWidth="1"/>
    <col min="17" max="17" width="11.5703125" bestFit="1" customWidth="1"/>
    <col min="18" max="18" width="4.140625" bestFit="1" customWidth="1"/>
    <col min="19" max="19" width="4.85546875" bestFit="1" customWidth="1"/>
    <col min="20" max="20" width="5" bestFit="1" customWidth="1"/>
    <col min="21" max="21" width="3" bestFit="1" customWidth="1"/>
    <col min="22" max="22" width="4.42578125" bestFit="1" customWidth="1"/>
  </cols>
  <sheetData>
    <row r="1" spans="1:22" s="3" customFormat="1" ht="14.25" customHeight="1">
      <c r="A1" s="1"/>
      <c r="B1" s="1" t="s">
        <v>0</v>
      </c>
      <c r="C1" s="1"/>
      <c r="D1" s="2"/>
      <c r="E1" s="1"/>
      <c r="F1" s="1"/>
      <c r="G1" s="1">
        <v>0</v>
      </c>
      <c r="H1" s="1">
        <v>5</v>
      </c>
      <c r="I1" s="1">
        <v>12</v>
      </c>
      <c r="J1" s="1">
        <v>18</v>
      </c>
      <c r="K1" s="1">
        <v>28</v>
      </c>
      <c r="L1" s="1"/>
      <c r="M1" s="1"/>
      <c r="N1" s="1"/>
      <c r="O1" s="1"/>
      <c r="P1" s="1"/>
      <c r="Q1" s="1"/>
      <c r="R1" s="1"/>
      <c r="S1" s="4"/>
      <c r="T1" s="4"/>
      <c r="U1" s="1"/>
    </row>
    <row r="2" spans="1:22" s="3" customFormat="1" ht="14.25" customHeight="1">
      <c r="A2" s="1" t="s">
        <v>12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2</v>
      </c>
      <c r="M2" s="1" t="s">
        <v>3</v>
      </c>
      <c r="N2" s="1" t="s">
        <v>4</v>
      </c>
      <c r="O2" s="1" t="s">
        <v>5</v>
      </c>
      <c r="P2" s="1" t="s">
        <v>6</v>
      </c>
      <c r="Q2" s="1" t="s">
        <v>13</v>
      </c>
      <c r="R2" s="1" t="s">
        <v>14</v>
      </c>
      <c r="S2" s="4" t="s">
        <v>15</v>
      </c>
      <c r="T2" s="4" t="s">
        <v>73</v>
      </c>
      <c r="U2" s="1"/>
    </row>
    <row r="3" spans="1:22" s="22" customFormat="1">
      <c r="A3" s="20" t="s">
        <v>312</v>
      </c>
      <c r="B3" s="21" t="s">
        <v>313</v>
      </c>
      <c r="C3" s="143">
        <v>44564</v>
      </c>
      <c r="D3" s="21" t="s">
        <v>305</v>
      </c>
      <c r="E3" s="124" t="s">
        <v>304</v>
      </c>
      <c r="F3" s="23">
        <v>20001</v>
      </c>
      <c r="G3" s="23"/>
      <c r="H3" s="23"/>
      <c r="I3" s="23"/>
      <c r="J3" s="43">
        <v>16950</v>
      </c>
      <c r="K3" s="9"/>
      <c r="L3" s="23">
        <f t="shared" ref="L3" si="0">+(H3*$H$1/100)+(I3*$I$1/100)+(J3*$J$1/100)+(K3*$K$1/100)</f>
        <v>3051</v>
      </c>
      <c r="M3" s="23">
        <f t="shared" ref="M3" si="1">+IF(VALUE(LEFT(D3,2))=33,L3/2,0)</f>
        <v>0</v>
      </c>
      <c r="N3" s="23">
        <f t="shared" ref="N3" si="2">+M3</f>
        <v>0</v>
      </c>
      <c r="O3" s="23">
        <f t="shared" ref="O3" si="3">+IF(VALUE(LEFT(D3,2))=33,0,L3)</f>
        <v>3051</v>
      </c>
      <c r="P3" s="23">
        <f t="shared" ref="P3" si="4">SUM(G3:K3)+M3+N3+O3</f>
        <v>20001</v>
      </c>
      <c r="Q3" s="23">
        <f t="shared" ref="Q3" si="5">P3-F3</f>
        <v>0</v>
      </c>
      <c r="R3" s="9"/>
      <c r="S3" s="35"/>
      <c r="T3" s="9">
        <v>9405</v>
      </c>
      <c r="U3" s="9">
        <v>1</v>
      </c>
      <c r="V3" s="22" t="s">
        <v>323</v>
      </c>
    </row>
    <row r="4" spans="1:22" s="22" customFormat="1">
      <c r="A4" s="20" t="s">
        <v>312</v>
      </c>
      <c r="B4" s="21" t="s">
        <v>314</v>
      </c>
      <c r="C4" s="143">
        <v>44564</v>
      </c>
      <c r="D4" s="21" t="s">
        <v>305</v>
      </c>
      <c r="E4" s="124" t="s">
        <v>304</v>
      </c>
      <c r="F4" s="23">
        <v>55460</v>
      </c>
      <c r="G4" s="23"/>
      <c r="H4" s="23"/>
      <c r="I4" s="23"/>
      <c r="J4" s="43">
        <v>47000</v>
      </c>
      <c r="K4" s="9"/>
      <c r="L4" s="23">
        <f t="shared" ref="L4:L11" si="6">+(H4*$H$1/100)+(I4*$I$1/100)+(J4*$J$1/100)+(K4*$K$1/100)</f>
        <v>8460</v>
      </c>
      <c r="M4" s="23">
        <f t="shared" ref="M4:M11" si="7">+IF(VALUE(LEFT(D4,2))=33,L4/2,0)</f>
        <v>0</v>
      </c>
      <c r="N4" s="23">
        <f t="shared" ref="N4:N11" si="8">+M4</f>
        <v>0</v>
      </c>
      <c r="O4" s="23">
        <f t="shared" ref="O4:O11" si="9">+IF(VALUE(LEFT(D4,2))=33,0,L4)</f>
        <v>8460</v>
      </c>
      <c r="P4" s="23">
        <f t="shared" ref="P4:P11" si="10">SUM(G4:K4)+M4+N4+O4</f>
        <v>55460</v>
      </c>
      <c r="Q4" s="23">
        <f t="shared" ref="Q4:Q11" si="11">P4-F4</f>
        <v>0</v>
      </c>
      <c r="S4" s="142"/>
      <c r="T4" s="9">
        <v>9405</v>
      </c>
      <c r="U4" s="9">
        <v>2</v>
      </c>
    </row>
    <row r="5" spans="1:22" s="22" customFormat="1">
      <c r="A5" s="20" t="s">
        <v>312</v>
      </c>
      <c r="B5" s="21" t="s">
        <v>316</v>
      </c>
      <c r="C5" s="143">
        <v>44564</v>
      </c>
      <c r="D5" s="21" t="s">
        <v>315</v>
      </c>
      <c r="E5" s="124" t="s">
        <v>304</v>
      </c>
      <c r="F5" s="23">
        <v>10325</v>
      </c>
      <c r="G5" s="23"/>
      <c r="H5" s="23"/>
      <c r="I5" s="23"/>
      <c r="J5" s="43">
        <v>8750</v>
      </c>
      <c r="K5" s="9"/>
      <c r="L5" s="23">
        <f t="shared" si="6"/>
        <v>1575</v>
      </c>
      <c r="M5" s="23">
        <f t="shared" si="7"/>
        <v>0</v>
      </c>
      <c r="N5" s="23">
        <f t="shared" si="8"/>
        <v>0</v>
      </c>
      <c r="O5" s="23">
        <f t="shared" si="9"/>
        <v>1575</v>
      </c>
      <c r="P5" s="23">
        <f t="shared" si="10"/>
        <v>10325</v>
      </c>
      <c r="Q5" s="23">
        <f t="shared" si="11"/>
        <v>0</v>
      </c>
      <c r="S5" s="142"/>
      <c r="T5" s="9">
        <v>9405</v>
      </c>
      <c r="U5" s="9">
        <v>2</v>
      </c>
    </row>
    <row r="6" spans="1:22" s="22" customFormat="1">
      <c r="A6" s="20" t="s">
        <v>312</v>
      </c>
      <c r="B6" s="21" t="s">
        <v>318</v>
      </c>
      <c r="C6" s="143">
        <v>44566</v>
      </c>
      <c r="D6" s="21" t="s">
        <v>317</v>
      </c>
      <c r="E6" s="124" t="s">
        <v>319</v>
      </c>
      <c r="F6" s="23">
        <v>231988</v>
      </c>
      <c r="G6" s="23"/>
      <c r="H6" s="23"/>
      <c r="I6" s="23"/>
      <c r="J6" s="43">
        <v>196600</v>
      </c>
      <c r="K6" s="9"/>
      <c r="L6" s="23">
        <f t="shared" si="6"/>
        <v>35388</v>
      </c>
      <c r="M6" s="23">
        <f t="shared" si="7"/>
        <v>17694</v>
      </c>
      <c r="N6" s="23">
        <f t="shared" si="8"/>
        <v>17694</v>
      </c>
      <c r="O6" s="23">
        <f t="shared" si="9"/>
        <v>0</v>
      </c>
      <c r="P6" s="23">
        <f t="shared" si="10"/>
        <v>231988</v>
      </c>
      <c r="Q6" s="23">
        <f t="shared" si="11"/>
        <v>0</v>
      </c>
      <c r="S6" s="142"/>
      <c r="T6" s="9">
        <v>9405</v>
      </c>
      <c r="U6" s="9">
        <v>7</v>
      </c>
    </row>
    <row r="7" spans="1:22" s="22" customFormat="1">
      <c r="A7" s="20" t="s">
        <v>312</v>
      </c>
      <c r="B7" s="21" t="s">
        <v>320</v>
      </c>
      <c r="C7" s="143">
        <v>44566</v>
      </c>
      <c r="D7" s="21" t="s">
        <v>24</v>
      </c>
      <c r="E7" s="124" t="s">
        <v>123</v>
      </c>
      <c r="F7" s="23">
        <v>2950</v>
      </c>
      <c r="G7" s="23"/>
      <c r="H7" s="23"/>
      <c r="I7" s="23"/>
      <c r="J7" s="43">
        <v>2500</v>
      </c>
      <c r="K7" s="9"/>
      <c r="L7" s="23">
        <f t="shared" si="6"/>
        <v>450</v>
      </c>
      <c r="M7" s="23">
        <f t="shared" si="7"/>
        <v>225</v>
      </c>
      <c r="N7" s="23">
        <f t="shared" si="8"/>
        <v>225</v>
      </c>
      <c r="O7" s="23">
        <f t="shared" si="9"/>
        <v>0</v>
      </c>
      <c r="P7" s="23">
        <f t="shared" si="10"/>
        <v>2950</v>
      </c>
      <c r="Q7" s="23">
        <f t="shared" si="11"/>
        <v>0</v>
      </c>
      <c r="S7" s="142"/>
      <c r="T7" s="9">
        <v>9405</v>
      </c>
      <c r="U7" s="9">
        <v>1</v>
      </c>
    </row>
    <row r="8" spans="1:22" s="22" customFormat="1">
      <c r="A8" s="20" t="s">
        <v>312</v>
      </c>
      <c r="B8" s="21" t="s">
        <v>321</v>
      </c>
      <c r="C8" s="143">
        <v>44567</v>
      </c>
      <c r="D8" s="21" t="s">
        <v>212</v>
      </c>
      <c r="E8" s="124" t="s">
        <v>322</v>
      </c>
      <c r="F8" s="23">
        <v>113870</v>
      </c>
      <c r="G8" s="23"/>
      <c r="H8" s="23"/>
      <c r="I8" s="23"/>
      <c r="J8" s="43">
        <v>96500</v>
      </c>
      <c r="K8" s="9"/>
      <c r="L8" s="23">
        <f t="shared" si="6"/>
        <v>17370</v>
      </c>
      <c r="M8" s="23">
        <f t="shared" si="7"/>
        <v>8685</v>
      </c>
      <c r="N8" s="23">
        <f t="shared" si="8"/>
        <v>8685</v>
      </c>
      <c r="O8" s="23">
        <f t="shared" si="9"/>
        <v>0</v>
      </c>
      <c r="P8" s="23">
        <f t="shared" si="10"/>
        <v>113870</v>
      </c>
      <c r="Q8" s="23">
        <f t="shared" si="11"/>
        <v>0</v>
      </c>
      <c r="S8" s="142"/>
      <c r="T8" s="9">
        <v>9405</v>
      </c>
      <c r="U8" s="9">
        <v>43</v>
      </c>
    </row>
    <row r="9" spans="1:22" s="22" customFormat="1">
      <c r="A9" s="20" t="s">
        <v>312</v>
      </c>
      <c r="B9" s="21" t="s">
        <v>324</v>
      </c>
      <c r="C9" s="143">
        <v>44571</v>
      </c>
      <c r="D9" s="21" t="s">
        <v>325</v>
      </c>
      <c r="E9" s="124" t="s">
        <v>123</v>
      </c>
      <c r="F9" s="23">
        <v>12390</v>
      </c>
      <c r="G9" s="23"/>
      <c r="H9" s="23"/>
      <c r="I9" s="23"/>
      <c r="J9" s="43">
        <v>10500</v>
      </c>
      <c r="K9" s="9"/>
      <c r="L9" s="23">
        <f t="shared" si="6"/>
        <v>1890</v>
      </c>
      <c r="M9" s="23">
        <f t="shared" si="7"/>
        <v>0</v>
      </c>
      <c r="N9" s="23">
        <f t="shared" si="8"/>
        <v>0</v>
      </c>
      <c r="O9" s="23">
        <f t="shared" si="9"/>
        <v>1890</v>
      </c>
      <c r="P9" s="23">
        <f t="shared" si="10"/>
        <v>12390</v>
      </c>
      <c r="Q9" s="23">
        <f t="shared" si="11"/>
        <v>0</v>
      </c>
      <c r="S9" s="142"/>
      <c r="T9" s="9">
        <v>9405</v>
      </c>
      <c r="U9" s="9">
        <v>3</v>
      </c>
    </row>
    <row r="10" spans="1:22" s="22" customFormat="1">
      <c r="A10" s="20" t="s">
        <v>312</v>
      </c>
      <c r="B10" s="21" t="s">
        <v>326</v>
      </c>
      <c r="C10" s="143">
        <v>44572</v>
      </c>
      <c r="D10" s="21" t="s">
        <v>212</v>
      </c>
      <c r="E10" s="124" t="s">
        <v>322</v>
      </c>
      <c r="F10" s="23">
        <v>25960</v>
      </c>
      <c r="G10" s="23"/>
      <c r="H10" s="23"/>
      <c r="I10" s="23"/>
      <c r="J10" s="43">
        <v>22000</v>
      </c>
      <c r="K10" s="9"/>
      <c r="L10" s="23">
        <f t="shared" si="6"/>
        <v>3960</v>
      </c>
      <c r="M10" s="23">
        <f t="shared" si="7"/>
        <v>1980</v>
      </c>
      <c r="N10" s="23">
        <f t="shared" si="8"/>
        <v>1980</v>
      </c>
      <c r="O10" s="23">
        <f t="shared" si="9"/>
        <v>0</v>
      </c>
      <c r="P10" s="23">
        <f t="shared" si="10"/>
        <v>25960</v>
      </c>
      <c r="Q10" s="23">
        <f t="shared" si="11"/>
        <v>0</v>
      </c>
      <c r="S10" s="142"/>
      <c r="T10" s="9">
        <v>9405</v>
      </c>
      <c r="U10" s="9">
        <v>10</v>
      </c>
    </row>
    <row r="11" spans="1:22" s="22" customFormat="1">
      <c r="A11" s="20" t="s">
        <v>312</v>
      </c>
      <c r="B11" s="21" t="s">
        <v>327</v>
      </c>
      <c r="C11" s="143">
        <v>44586</v>
      </c>
      <c r="D11" s="21" t="s">
        <v>305</v>
      </c>
      <c r="E11" s="124" t="s">
        <v>304</v>
      </c>
      <c r="F11" s="23">
        <v>1493880</v>
      </c>
      <c r="G11" s="23"/>
      <c r="H11" s="23"/>
      <c r="I11" s="23"/>
      <c r="J11" s="43">
        <v>1266000</v>
      </c>
      <c r="K11" s="9"/>
      <c r="L11" s="23">
        <f t="shared" si="6"/>
        <v>227880</v>
      </c>
      <c r="M11" s="23">
        <f t="shared" si="7"/>
        <v>0</v>
      </c>
      <c r="N11" s="23">
        <f t="shared" si="8"/>
        <v>0</v>
      </c>
      <c r="O11" s="23">
        <f t="shared" si="9"/>
        <v>227880</v>
      </c>
      <c r="P11" s="23">
        <f t="shared" si="10"/>
        <v>1493880</v>
      </c>
      <c r="Q11" s="23">
        <f t="shared" si="11"/>
        <v>0</v>
      </c>
      <c r="S11" s="142"/>
      <c r="T11" s="9">
        <v>9405</v>
      </c>
      <c r="U11" s="9">
        <v>3</v>
      </c>
    </row>
    <row r="12" spans="1:22" s="120" customFormat="1" ht="15.75">
      <c r="A12" s="119"/>
      <c r="B12" s="125"/>
      <c r="C12" s="121"/>
      <c r="D12" s="125"/>
      <c r="E12" s="126"/>
      <c r="F12" s="123"/>
      <c r="G12" s="123"/>
      <c r="H12" s="123"/>
      <c r="I12" s="123"/>
      <c r="J12" s="122"/>
      <c r="K12" s="22"/>
      <c r="L12" s="123"/>
      <c r="M12" s="123"/>
      <c r="N12" s="123"/>
      <c r="O12" s="123"/>
      <c r="P12" s="123"/>
      <c r="Q12" s="123"/>
    </row>
    <row r="13" spans="1:22">
      <c r="F13" s="44">
        <f t="shared" ref="F13:Q13" si="12">SUBTOTAL(9,F3:F11)</f>
        <v>1966824</v>
      </c>
      <c r="G13" s="44">
        <f t="shared" si="12"/>
        <v>0</v>
      </c>
      <c r="H13" s="44">
        <f t="shared" si="12"/>
        <v>0</v>
      </c>
      <c r="I13" s="44">
        <f t="shared" si="12"/>
        <v>0</v>
      </c>
      <c r="J13" s="44">
        <f t="shared" si="12"/>
        <v>1666800</v>
      </c>
      <c r="K13" s="44">
        <f t="shared" si="12"/>
        <v>0</v>
      </c>
      <c r="L13" s="44">
        <f t="shared" si="12"/>
        <v>300024</v>
      </c>
      <c r="M13" s="44">
        <f t="shared" si="12"/>
        <v>28584</v>
      </c>
      <c r="N13" s="44">
        <f t="shared" si="12"/>
        <v>28584</v>
      </c>
      <c r="O13" s="44">
        <f t="shared" si="12"/>
        <v>242856</v>
      </c>
      <c r="P13" s="44">
        <f t="shared" si="12"/>
        <v>1966824</v>
      </c>
      <c r="Q13" s="44">
        <f t="shared" si="12"/>
        <v>0</v>
      </c>
      <c r="R13" s="127"/>
      <c r="S13" s="127"/>
      <c r="T13" s="127"/>
      <c r="U13" s="127"/>
      <c r="V13" s="127"/>
    </row>
    <row r="15" spans="1:22" ht="15.75" thickBot="1"/>
    <row r="16" spans="1:22" ht="15.75" thickBot="1">
      <c r="L16" s="144" t="s">
        <v>308</v>
      </c>
      <c r="M16" s="145"/>
      <c r="N16" s="145"/>
      <c r="O16" s="145"/>
      <c r="P16" s="146"/>
    </row>
    <row r="17" spans="12:16">
      <c r="L17" s="135"/>
      <c r="M17" s="131" t="s">
        <v>3</v>
      </c>
      <c r="N17" s="131" t="s">
        <v>4</v>
      </c>
      <c r="O17" s="131" t="s">
        <v>5</v>
      </c>
      <c r="P17" s="136"/>
    </row>
    <row r="18" spans="12:16">
      <c r="L18" s="137" t="s">
        <v>306</v>
      </c>
      <c r="M18" s="43"/>
      <c r="N18" s="43"/>
      <c r="O18" s="43"/>
      <c r="P18" s="132"/>
    </row>
    <row r="19" spans="12:16">
      <c r="L19" s="137" t="s">
        <v>307</v>
      </c>
      <c r="M19" s="43"/>
      <c r="N19" s="43"/>
      <c r="O19" s="43"/>
      <c r="P19" s="132"/>
    </row>
    <row r="20" spans="12:16">
      <c r="L20" s="137" t="s">
        <v>310</v>
      </c>
      <c r="M20" s="43"/>
      <c r="N20" s="43"/>
      <c r="O20" s="43"/>
      <c r="P20" s="132"/>
    </row>
    <row r="21" spans="12:16">
      <c r="L21" s="139" t="s">
        <v>311</v>
      </c>
      <c r="M21" s="141"/>
      <c r="N21" s="141"/>
      <c r="O21" s="141"/>
      <c r="P21" s="140"/>
    </row>
    <row r="22" spans="12:16" ht="15.75" thickBot="1">
      <c r="L22" s="138" t="s">
        <v>309</v>
      </c>
      <c r="M22" s="133">
        <f>M18-M19+M20-M21</f>
        <v>0</v>
      </c>
      <c r="N22" s="133">
        <f>N18-N19+N20-N21</f>
        <v>0</v>
      </c>
      <c r="O22" s="133">
        <f t="shared" ref="O22" si="13">O18-O19+O20</f>
        <v>0</v>
      </c>
      <c r="P22" s="134">
        <f>SUM(M22:O22)</f>
        <v>0</v>
      </c>
    </row>
  </sheetData>
  <mergeCells count="1">
    <mergeCell ref="L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tabSelected="1" topLeftCell="F1" workbookViewId="0">
      <pane ySplit="2" topLeftCell="A3" activePane="bottomLeft" state="frozen"/>
      <selection pane="bottomLeft" activeCell="P21" sqref="P21"/>
    </sheetView>
  </sheetViews>
  <sheetFormatPr defaultRowHeight="15"/>
  <cols>
    <col min="1" max="1" width="15.140625" style="26" bestFit="1" customWidth="1"/>
    <col min="2" max="2" width="13.7109375" style="29" bestFit="1" customWidth="1"/>
    <col min="3" max="3" width="10.7109375" style="29" bestFit="1" customWidth="1"/>
    <col min="4" max="4" width="18.140625" style="26" bestFit="1" customWidth="1"/>
    <col min="5" max="5" width="32.140625" style="26" bestFit="1" customWidth="1"/>
    <col min="6" max="6" width="14.7109375" style="26" bestFit="1" customWidth="1"/>
    <col min="7" max="11" width="13.28515625" style="26" bestFit="1" customWidth="1"/>
    <col min="12" max="12" width="10.7109375" style="26" bestFit="1" customWidth="1"/>
    <col min="13" max="14" width="10" style="26" bestFit="1" customWidth="1"/>
    <col min="15" max="15" width="10.140625" style="26" bestFit="1" customWidth="1"/>
    <col min="16" max="16" width="12.85546875" style="26" bestFit="1" customWidth="1"/>
    <col min="17" max="17" width="12.140625" style="26" bestFit="1" customWidth="1"/>
    <col min="18" max="18" width="9.42578125" style="26" bestFit="1" customWidth="1"/>
    <col min="19" max="21" width="2" style="26" bestFit="1" customWidth="1"/>
    <col min="22" max="16384" width="9.140625" style="26"/>
  </cols>
  <sheetData>
    <row r="1" spans="1:18">
      <c r="A1" s="24"/>
      <c r="B1" s="25"/>
      <c r="C1" s="25"/>
      <c r="D1" s="24"/>
      <c r="E1" s="24"/>
      <c r="F1" s="24"/>
      <c r="G1" s="24">
        <v>0</v>
      </c>
      <c r="H1" s="24">
        <v>5</v>
      </c>
      <c r="I1" s="24">
        <v>12</v>
      </c>
      <c r="J1" s="24">
        <v>18</v>
      </c>
      <c r="K1" s="24">
        <v>28</v>
      </c>
      <c r="L1" s="24"/>
      <c r="M1" s="24"/>
      <c r="N1" s="24"/>
      <c r="O1" s="24"/>
      <c r="P1" s="24"/>
      <c r="Q1" s="24"/>
      <c r="R1" s="24"/>
    </row>
    <row r="2" spans="1:18">
      <c r="A2" s="24" t="s">
        <v>12</v>
      </c>
      <c r="B2" s="25" t="s">
        <v>7</v>
      </c>
      <c r="C2" s="25" t="s">
        <v>8</v>
      </c>
      <c r="D2" s="24" t="s">
        <v>9</v>
      </c>
      <c r="E2" s="24" t="s">
        <v>10</v>
      </c>
      <c r="F2" s="24" t="s">
        <v>11</v>
      </c>
      <c r="G2" s="24" t="s">
        <v>1</v>
      </c>
      <c r="H2" s="24" t="s">
        <v>1</v>
      </c>
      <c r="I2" s="24" t="s">
        <v>1</v>
      </c>
      <c r="J2" s="24" t="s">
        <v>1</v>
      </c>
      <c r="K2" s="24" t="s">
        <v>1</v>
      </c>
      <c r="L2" s="24" t="s">
        <v>2</v>
      </c>
      <c r="M2" s="24" t="s">
        <v>3</v>
      </c>
      <c r="N2" s="24" t="s">
        <v>4</v>
      </c>
      <c r="O2" s="24" t="s">
        <v>5</v>
      </c>
      <c r="P2" s="24" t="s">
        <v>6</v>
      </c>
      <c r="Q2" s="24" t="s">
        <v>55</v>
      </c>
      <c r="R2" s="24" t="s">
        <v>33</v>
      </c>
    </row>
    <row r="3" spans="1:18" ht="15.75">
      <c r="A3" s="20" t="s">
        <v>312</v>
      </c>
      <c r="B3" s="32">
        <v>8637</v>
      </c>
      <c r="C3" s="112" t="s">
        <v>328</v>
      </c>
      <c r="D3" s="113" t="s">
        <v>329</v>
      </c>
      <c r="E3" s="116" t="s">
        <v>330</v>
      </c>
      <c r="F3" s="41">
        <v>5500</v>
      </c>
      <c r="G3" s="41"/>
      <c r="H3" s="41"/>
      <c r="I3" s="148"/>
      <c r="J3" s="148">
        <v>4661</v>
      </c>
      <c r="K3" s="114"/>
      <c r="L3" s="42">
        <f>+(H3*$H$1/100)+(I3*$I$1/100)+(J3*$J$1/100)+(K3*$K$1/100)</f>
        <v>838.98</v>
      </c>
      <c r="M3" s="42">
        <f>+IF(VALUE(LEFT(D3,2))=33,L3/2,0)</f>
        <v>419.49</v>
      </c>
      <c r="N3" s="42">
        <f t="shared" ref="N3" si="0">+M3</f>
        <v>419.49</v>
      </c>
      <c r="O3" s="42">
        <f>+IF(VALUE(LEFT(D3,2))=33,0,L3)</f>
        <v>0</v>
      </c>
      <c r="P3" s="42">
        <f>SUM(G3:K3)+M3+N3+O3</f>
        <v>5499.98</v>
      </c>
      <c r="Q3" s="42">
        <f>P3-F3</f>
        <v>-2.0000000000436557E-2</v>
      </c>
      <c r="R3" s="24"/>
    </row>
    <row r="4" spans="1:18">
      <c r="A4" s="20" t="s">
        <v>312</v>
      </c>
      <c r="B4" s="33" t="s">
        <v>331</v>
      </c>
      <c r="C4" s="112" t="s">
        <v>328</v>
      </c>
      <c r="D4" s="115" t="s">
        <v>98</v>
      </c>
      <c r="E4" s="116" t="s">
        <v>76</v>
      </c>
      <c r="F4" s="41">
        <v>21488</v>
      </c>
      <c r="G4" s="24"/>
      <c r="H4" s="24"/>
      <c r="I4" s="149">
        <v>12000</v>
      </c>
      <c r="J4" s="149">
        <v>6820</v>
      </c>
      <c r="K4" s="24"/>
      <c r="L4" s="42">
        <f>+(H4*$H$1/100)+(I4*$I$1/100)+(J4*$J$1/100)+(K4*$K$1/100)</f>
        <v>2667.6</v>
      </c>
      <c r="M4" s="42">
        <f>+IF(VALUE(LEFT(D4,2))=33,L4/2,0)</f>
        <v>1333.8</v>
      </c>
      <c r="N4" s="42">
        <f t="shared" ref="N4:N9" si="1">+M4</f>
        <v>1333.8</v>
      </c>
      <c r="O4" s="42">
        <f>+IF(VALUE(LEFT(D4,2))=33,0,L4)</f>
        <v>0</v>
      </c>
      <c r="P4" s="42">
        <f>SUM(G4:K4)+M4+N4+O4</f>
        <v>21487.599999999999</v>
      </c>
      <c r="Q4" s="42">
        <f>P4-F4</f>
        <v>-0.40000000000145519</v>
      </c>
      <c r="R4" s="24"/>
    </row>
    <row r="5" spans="1:18" ht="15.75">
      <c r="A5" s="20" t="s">
        <v>312</v>
      </c>
      <c r="B5" s="33">
        <v>566</v>
      </c>
      <c r="C5" s="112" t="s">
        <v>332</v>
      </c>
      <c r="D5" s="115" t="s">
        <v>84</v>
      </c>
      <c r="E5" s="116" t="s">
        <v>74</v>
      </c>
      <c r="F5" s="41">
        <v>112926</v>
      </c>
      <c r="G5" s="24"/>
      <c r="H5" s="10"/>
      <c r="I5" s="149"/>
      <c r="J5" s="149">
        <v>95700</v>
      </c>
      <c r="K5" s="10"/>
      <c r="L5" s="42">
        <f>+(H5*$H$1/100)+(I5*$I$1/100)+(J5*$J$1/100)+(K5*$K$1/100)</f>
        <v>17226</v>
      </c>
      <c r="M5" s="42">
        <f>+IF(VALUE(LEFT(D5,2))=33,L5/2,0)</f>
        <v>0</v>
      </c>
      <c r="N5" s="42">
        <f t="shared" si="1"/>
        <v>0</v>
      </c>
      <c r="O5" s="42">
        <f>+IF(VALUE(LEFT(D5,2))=33,0,L5)</f>
        <v>17226</v>
      </c>
      <c r="P5" s="42">
        <f>SUM(G5:K5)+M5+N5+O5</f>
        <v>112926</v>
      </c>
      <c r="Q5" s="42">
        <f>P5-F5</f>
        <v>0</v>
      </c>
      <c r="R5" s="24"/>
    </row>
    <row r="6" spans="1:18" ht="15.75">
      <c r="A6" s="20" t="s">
        <v>312</v>
      </c>
      <c r="B6" s="33">
        <v>565</v>
      </c>
      <c r="C6" s="112" t="s">
        <v>333</v>
      </c>
      <c r="D6" s="115" t="s">
        <v>84</v>
      </c>
      <c r="E6" s="116" t="s">
        <v>74</v>
      </c>
      <c r="F6" s="41">
        <v>100383</v>
      </c>
      <c r="G6" s="24"/>
      <c r="H6" s="24"/>
      <c r="I6" s="149"/>
      <c r="J6" s="149">
        <v>85070</v>
      </c>
      <c r="K6" s="10"/>
      <c r="L6" s="42">
        <f>+(H6*$H$1/100)+(I6*$I$1/100)+(J6*$J$1/100)+(K6*$K$1/100)</f>
        <v>15312.6</v>
      </c>
      <c r="M6" s="42">
        <f>+IF(VALUE(LEFT(D6,2))=33,L6/2,0)</f>
        <v>0</v>
      </c>
      <c r="N6" s="42">
        <f t="shared" si="1"/>
        <v>0</v>
      </c>
      <c r="O6" s="42">
        <f>+IF(VALUE(LEFT(D6,2))=33,0,L6)</f>
        <v>15312.6</v>
      </c>
      <c r="P6" s="42">
        <f>SUM(G6:K6)+M6+N6+O6</f>
        <v>100382.6</v>
      </c>
      <c r="Q6" s="42">
        <f>P6-F6</f>
        <v>-0.39999999999417923</v>
      </c>
      <c r="R6" s="24"/>
    </row>
    <row r="7" spans="1:18">
      <c r="A7" s="20" t="s">
        <v>312</v>
      </c>
      <c r="B7" s="33" t="s">
        <v>334</v>
      </c>
      <c r="C7" s="112" t="s">
        <v>335</v>
      </c>
      <c r="D7" s="115" t="s">
        <v>98</v>
      </c>
      <c r="E7" s="116" t="s">
        <v>76</v>
      </c>
      <c r="F7" s="41">
        <v>99758</v>
      </c>
      <c r="G7" s="24"/>
      <c r="H7" s="24"/>
      <c r="I7" s="149">
        <v>75700</v>
      </c>
      <c r="J7" s="149">
        <v>12690</v>
      </c>
      <c r="K7" s="24"/>
      <c r="L7" s="42">
        <f>+(H7*$H$1/100)+(I7*$I$1/100)+(J7*$J$1/100)+(K7*$K$1/100)</f>
        <v>11368.2</v>
      </c>
      <c r="M7" s="42">
        <f>+IF(VALUE(LEFT(D7,2))=33,L7/2,0)</f>
        <v>5684.1</v>
      </c>
      <c r="N7" s="42">
        <f t="shared" si="1"/>
        <v>5684.1</v>
      </c>
      <c r="O7" s="42">
        <f>+IF(VALUE(LEFT(D7,2))=33,0,L7)</f>
        <v>0</v>
      </c>
      <c r="P7" s="42">
        <f>SUM(G7:K7)+M7+N7+O7</f>
        <v>99758.200000000012</v>
      </c>
      <c r="Q7" s="42">
        <f>P7-F7</f>
        <v>0.20000000001164153</v>
      </c>
      <c r="R7" s="24"/>
    </row>
    <row r="8" spans="1:18">
      <c r="A8" s="20" t="s">
        <v>312</v>
      </c>
      <c r="B8" s="33">
        <v>16418</v>
      </c>
      <c r="C8" s="112" t="s">
        <v>335</v>
      </c>
      <c r="D8" s="115" t="s">
        <v>81</v>
      </c>
      <c r="E8" s="116" t="s">
        <v>336</v>
      </c>
      <c r="F8" s="41">
        <v>4956</v>
      </c>
      <c r="G8" s="24"/>
      <c r="H8" s="24"/>
      <c r="I8" s="41"/>
      <c r="J8" s="149">
        <v>4200</v>
      </c>
      <c r="K8" s="24"/>
      <c r="L8" s="42">
        <f>+(H8*$H$1/100)+(I8*$I$1/100)+(J8*$J$1/100)+(K8*$K$1/100)</f>
        <v>756</v>
      </c>
      <c r="M8" s="42">
        <f>+IF(VALUE(LEFT(D8,2))=33,L8/2,0)</f>
        <v>378</v>
      </c>
      <c r="N8" s="42">
        <f t="shared" si="1"/>
        <v>378</v>
      </c>
      <c r="O8" s="42">
        <f>+IF(VALUE(LEFT(D8,2))=33,0,L8)</f>
        <v>0</v>
      </c>
      <c r="P8" s="42">
        <f>SUM(G8:K8)+M8+N8+O8</f>
        <v>4956</v>
      </c>
      <c r="Q8" s="42">
        <f>P8-F8</f>
        <v>0</v>
      </c>
      <c r="R8" s="24"/>
    </row>
    <row r="9" spans="1:18">
      <c r="A9" s="20" t="s">
        <v>312</v>
      </c>
      <c r="B9" s="33">
        <v>712</v>
      </c>
      <c r="C9" s="112" t="s">
        <v>335</v>
      </c>
      <c r="D9" s="115" t="s">
        <v>102</v>
      </c>
      <c r="E9" s="116" t="s">
        <v>337</v>
      </c>
      <c r="F9" s="41">
        <v>4872</v>
      </c>
      <c r="G9" s="24"/>
      <c r="H9" s="24"/>
      <c r="I9" s="41">
        <v>4350</v>
      </c>
      <c r="J9" s="149"/>
      <c r="K9" s="24"/>
      <c r="L9" s="42">
        <f>+(H9*$H$1/100)+(I9*$I$1/100)+(J9*$J$1/100)+(K9*$K$1/100)</f>
        <v>522</v>
      </c>
      <c r="M9" s="42">
        <f>+IF(VALUE(LEFT(D9,2))=33,L9/2,0)</f>
        <v>261</v>
      </c>
      <c r="N9" s="42">
        <f t="shared" si="1"/>
        <v>261</v>
      </c>
      <c r="O9" s="42">
        <f>+IF(VALUE(LEFT(D9,2))=33,0,L9)</f>
        <v>0</v>
      </c>
      <c r="P9" s="42">
        <f>SUM(G9:K9)+M9+N9+O9</f>
        <v>4872</v>
      </c>
      <c r="Q9" s="42">
        <f>P9-F9</f>
        <v>0</v>
      </c>
      <c r="R9" s="24"/>
    </row>
    <row r="10" spans="1:18">
      <c r="A10" s="20" t="s">
        <v>312</v>
      </c>
      <c r="B10" s="33">
        <v>560</v>
      </c>
      <c r="C10" s="112" t="s">
        <v>338</v>
      </c>
      <c r="D10" s="115" t="s">
        <v>84</v>
      </c>
      <c r="E10" s="116" t="s">
        <v>74</v>
      </c>
      <c r="F10" s="41">
        <v>205674</v>
      </c>
      <c r="G10" s="24"/>
      <c r="H10" s="24"/>
      <c r="I10" s="41"/>
      <c r="J10" s="149">
        <v>174300</v>
      </c>
      <c r="K10" s="24"/>
      <c r="L10" s="42">
        <f>+(H10*$H$1/100)+(I10*$I$1/100)+(J10*$J$1/100)+(K10*$K$1/100)</f>
        <v>31374</v>
      </c>
      <c r="M10" s="42">
        <f>+IF(VALUE(LEFT(D10,2))=33,L10/2,0)</f>
        <v>0</v>
      </c>
      <c r="N10" s="42">
        <f t="shared" ref="N10:N21" si="2">+M10</f>
        <v>0</v>
      </c>
      <c r="O10" s="42">
        <f>+IF(VALUE(LEFT(D10,2))=33,0,L10)</f>
        <v>31374</v>
      </c>
      <c r="P10" s="42">
        <f>SUM(G10:K10)+M10+N10+O10</f>
        <v>205674</v>
      </c>
      <c r="Q10" s="42">
        <f>P10-F10</f>
        <v>0</v>
      </c>
      <c r="R10" s="24"/>
    </row>
    <row r="11" spans="1:18">
      <c r="A11" s="20" t="s">
        <v>312</v>
      </c>
      <c r="B11" s="33" t="s">
        <v>339</v>
      </c>
      <c r="C11" s="112" t="s">
        <v>340</v>
      </c>
      <c r="D11" s="115" t="s">
        <v>98</v>
      </c>
      <c r="E11" s="116" t="s">
        <v>76</v>
      </c>
      <c r="F11" s="41">
        <v>6065</v>
      </c>
      <c r="G11" s="24"/>
      <c r="H11" s="24"/>
      <c r="I11" s="41"/>
      <c r="J11" s="149">
        <v>5140</v>
      </c>
      <c r="K11" s="24"/>
      <c r="L11" s="42">
        <f>+(H11*$H$1/100)+(I11*$I$1/100)+(J11*$J$1/100)+(K11*$K$1/100)</f>
        <v>925.2</v>
      </c>
      <c r="M11" s="42">
        <f>+IF(VALUE(LEFT(D11,2))=33,L11/2,0)</f>
        <v>462.6</v>
      </c>
      <c r="N11" s="42">
        <f t="shared" si="2"/>
        <v>462.6</v>
      </c>
      <c r="O11" s="42">
        <f>+IF(VALUE(LEFT(D11,2))=33,0,L11)</f>
        <v>0</v>
      </c>
      <c r="P11" s="42">
        <f>SUM(G11:K11)+M11+N11+O11</f>
        <v>6065.2000000000007</v>
      </c>
      <c r="Q11" s="42">
        <f>P11-F11</f>
        <v>0.2000000000007276</v>
      </c>
      <c r="R11" s="24"/>
    </row>
    <row r="12" spans="1:18">
      <c r="A12" s="20" t="s">
        <v>312</v>
      </c>
      <c r="B12" s="33">
        <v>16054</v>
      </c>
      <c r="C12" s="112" t="s">
        <v>340</v>
      </c>
      <c r="D12" s="115" t="s">
        <v>81</v>
      </c>
      <c r="E12" s="116" t="s">
        <v>336</v>
      </c>
      <c r="F12" s="41">
        <v>6490</v>
      </c>
      <c r="G12" s="24"/>
      <c r="H12" s="24"/>
      <c r="I12" s="41"/>
      <c r="J12" s="149">
        <v>5500</v>
      </c>
      <c r="K12" s="24"/>
      <c r="L12" s="42">
        <f>+(H12*$H$1/100)+(I12*$I$1/100)+(J12*$J$1/100)+(K12*$K$1/100)</f>
        <v>990</v>
      </c>
      <c r="M12" s="42">
        <f>+IF(VALUE(LEFT(D12,2))=33,L12/2,0)</f>
        <v>495</v>
      </c>
      <c r="N12" s="42">
        <f t="shared" si="2"/>
        <v>495</v>
      </c>
      <c r="O12" s="42">
        <f>+IF(VALUE(LEFT(D12,2))=33,0,L12)</f>
        <v>0</v>
      </c>
      <c r="P12" s="42">
        <f t="shared" ref="P12:P21" si="3">SUM(G12:K12)+M12+N12+O12</f>
        <v>6490</v>
      </c>
      <c r="Q12" s="42">
        <f>P12-F12</f>
        <v>0</v>
      </c>
      <c r="R12" s="24"/>
    </row>
    <row r="13" spans="1:18">
      <c r="A13" s="20" t="s">
        <v>312</v>
      </c>
      <c r="B13" s="33" t="s">
        <v>342</v>
      </c>
      <c r="C13" s="112" t="s">
        <v>340</v>
      </c>
      <c r="D13" s="115" t="s">
        <v>341</v>
      </c>
      <c r="E13" s="116" t="s">
        <v>343</v>
      </c>
      <c r="F13" s="41">
        <v>2030</v>
      </c>
      <c r="G13" s="24"/>
      <c r="H13" s="24"/>
      <c r="I13" s="149"/>
      <c r="J13" s="149">
        <v>1720</v>
      </c>
      <c r="K13" s="24"/>
      <c r="L13" s="42">
        <f>+(H13*$H$1/100)+(I13*$I$1/100)+(J13*$J$1/100)+(K13*$K$1/100)</f>
        <v>309.60000000000002</v>
      </c>
      <c r="M13" s="42">
        <f>+IF(VALUE(LEFT(D13,2))=33,L13/2,0)</f>
        <v>154.80000000000001</v>
      </c>
      <c r="N13" s="42">
        <f t="shared" si="2"/>
        <v>154.80000000000001</v>
      </c>
      <c r="O13" s="42">
        <f>+IF(VALUE(LEFT(D13,2))=33,0,L13)</f>
        <v>0</v>
      </c>
      <c r="P13" s="42">
        <f t="shared" si="3"/>
        <v>2029.6</v>
      </c>
      <c r="Q13" s="42">
        <f>P13-F13</f>
        <v>-0.40000000000009095</v>
      </c>
      <c r="R13" s="24"/>
    </row>
    <row r="14" spans="1:18">
      <c r="A14" s="20" t="s">
        <v>312</v>
      </c>
      <c r="B14" s="33">
        <v>15924</v>
      </c>
      <c r="C14" s="112" t="s">
        <v>344</v>
      </c>
      <c r="D14" s="115" t="s">
        <v>81</v>
      </c>
      <c r="E14" s="116" t="s">
        <v>336</v>
      </c>
      <c r="F14" s="128">
        <v>2856</v>
      </c>
      <c r="G14" s="118"/>
      <c r="H14" s="118"/>
      <c r="I14" s="41">
        <v>2550</v>
      </c>
      <c r="J14" s="149"/>
      <c r="K14" s="118"/>
      <c r="L14" s="129">
        <f>+(H14*$H$1/100)+(I14*$I$1/100)+(J14*$J$1/100)+(K14*$K$1/100)</f>
        <v>306</v>
      </c>
      <c r="M14" s="42">
        <f>+IF(VALUE(LEFT(D14,2))=33,L14/2,0)</f>
        <v>153</v>
      </c>
      <c r="N14" s="42">
        <f t="shared" si="2"/>
        <v>153</v>
      </c>
      <c r="O14" s="42">
        <f>+IF(VALUE(LEFT(D14,2))=33,0,L14)</f>
        <v>0</v>
      </c>
      <c r="P14" s="42">
        <f t="shared" si="3"/>
        <v>2856</v>
      </c>
      <c r="Q14" s="42">
        <f>P14-F14</f>
        <v>0</v>
      </c>
      <c r="R14" s="24"/>
    </row>
    <row r="15" spans="1:18">
      <c r="A15" s="20" t="s">
        <v>312</v>
      </c>
      <c r="B15" s="33" t="s">
        <v>345</v>
      </c>
      <c r="C15" s="112" t="s">
        <v>344</v>
      </c>
      <c r="D15" s="115" t="s">
        <v>98</v>
      </c>
      <c r="E15" s="116" t="s">
        <v>76</v>
      </c>
      <c r="F15" s="41">
        <v>128508</v>
      </c>
      <c r="G15" s="24"/>
      <c r="H15" s="24"/>
      <c r="I15" s="41">
        <v>88000</v>
      </c>
      <c r="J15" s="149">
        <v>25380</v>
      </c>
      <c r="K15" s="24"/>
      <c r="L15" s="42">
        <f>+(H15*$H$1/100)+(I15*$I$1/100)+(J15*$J$1/100)+(K15*$K$1/100)</f>
        <v>15128.4</v>
      </c>
      <c r="M15" s="42">
        <f>+IF(VALUE(LEFT(D15,2))=33,L15/2,0)</f>
        <v>7564.2</v>
      </c>
      <c r="N15" s="42">
        <f t="shared" si="2"/>
        <v>7564.2</v>
      </c>
      <c r="O15" s="42">
        <f>+IF(VALUE(LEFT(D15,2))=33,0,L15)</f>
        <v>0</v>
      </c>
      <c r="P15" s="42">
        <f t="shared" si="3"/>
        <v>128508.4</v>
      </c>
      <c r="Q15" s="42">
        <f>P15-F15</f>
        <v>0.39999999999417923</v>
      </c>
      <c r="R15" s="24"/>
    </row>
    <row r="16" spans="1:18">
      <c r="A16" s="20" t="s">
        <v>312</v>
      </c>
      <c r="B16" s="33" t="s">
        <v>346</v>
      </c>
      <c r="C16" s="112" t="s">
        <v>347</v>
      </c>
      <c r="D16" s="115" t="s">
        <v>98</v>
      </c>
      <c r="E16" s="116" t="s">
        <v>76</v>
      </c>
      <c r="F16" s="41">
        <v>67159</v>
      </c>
      <c r="G16" s="24"/>
      <c r="H16" s="24"/>
      <c r="I16" s="41">
        <v>42000</v>
      </c>
      <c r="J16" s="149">
        <v>17050</v>
      </c>
      <c r="K16" s="24"/>
      <c r="L16" s="42">
        <f>+(H16*$H$1/100)+(I16*$I$1/100)+(J16*$J$1/100)+(K16*$K$1/100)</f>
        <v>8109</v>
      </c>
      <c r="M16" s="42">
        <f>+IF(VALUE(LEFT(D16,2))=33,L16/2,0)</f>
        <v>4054.5</v>
      </c>
      <c r="N16" s="42">
        <f t="shared" si="2"/>
        <v>4054.5</v>
      </c>
      <c r="O16" s="42">
        <f>+IF(VALUE(LEFT(D16,2))=33,0,L16)</f>
        <v>0</v>
      </c>
      <c r="P16" s="42">
        <f t="shared" si="3"/>
        <v>67159</v>
      </c>
      <c r="Q16" s="42">
        <f>P16-F16</f>
        <v>0</v>
      </c>
      <c r="R16" s="24"/>
    </row>
    <row r="17" spans="1:18">
      <c r="A17" s="20" t="s">
        <v>312</v>
      </c>
      <c r="B17" s="33" t="s">
        <v>350</v>
      </c>
      <c r="C17" s="112" t="s">
        <v>347</v>
      </c>
      <c r="D17" s="115" t="s">
        <v>348</v>
      </c>
      <c r="E17" s="116" t="s">
        <v>349</v>
      </c>
      <c r="F17" s="41">
        <v>1990</v>
      </c>
      <c r="G17" s="24"/>
      <c r="H17" s="24"/>
      <c r="I17" s="41"/>
      <c r="J17" s="149">
        <v>1686.6</v>
      </c>
      <c r="K17" s="24"/>
      <c r="L17" s="42">
        <f>+(H17*$H$1/100)+(I17*$I$1/100)+(J17*$J$1/100)+(K17*$K$1/100)</f>
        <v>303.58799999999997</v>
      </c>
      <c r="M17" s="42">
        <f>+IF(VALUE(LEFT(D17,2))=33,L17/2,0)</f>
        <v>151.79399999999998</v>
      </c>
      <c r="N17" s="42">
        <f t="shared" si="2"/>
        <v>151.79399999999998</v>
      </c>
      <c r="O17" s="42">
        <f>+IF(VALUE(LEFT(D17,2))=33,0,L17)</f>
        <v>0</v>
      </c>
      <c r="P17" s="42">
        <f t="shared" si="3"/>
        <v>1990.1879999999996</v>
      </c>
      <c r="Q17" s="42">
        <f>P17-F17</f>
        <v>0.18799999999964712</v>
      </c>
      <c r="R17" s="24"/>
    </row>
    <row r="18" spans="1:18">
      <c r="A18" s="20" t="s">
        <v>312</v>
      </c>
      <c r="B18" s="33">
        <v>1984</v>
      </c>
      <c r="C18" s="112" t="s">
        <v>352</v>
      </c>
      <c r="D18" s="115" t="s">
        <v>351</v>
      </c>
      <c r="E18" s="116" t="s">
        <v>353</v>
      </c>
      <c r="F18" s="41">
        <v>33748</v>
      </c>
      <c r="G18" s="24"/>
      <c r="H18" s="24"/>
      <c r="I18" s="41"/>
      <c r="J18" s="149">
        <v>28600</v>
      </c>
      <c r="K18" s="24"/>
      <c r="L18" s="42">
        <f>+(H18*$H$1/100)+(I18*$I$1/100)+(J18*$J$1/100)+(K18*$K$1/100)</f>
        <v>5148</v>
      </c>
      <c r="M18" s="42">
        <f>+IF(VALUE(LEFT(D18,2))=33,L18/2,0)</f>
        <v>0</v>
      </c>
      <c r="N18" s="42">
        <f t="shared" si="2"/>
        <v>0</v>
      </c>
      <c r="O18" s="42">
        <f>+IF(VALUE(LEFT(D18,2))=33,0,L18)</f>
        <v>5148</v>
      </c>
      <c r="P18" s="42">
        <f t="shared" si="3"/>
        <v>33748</v>
      </c>
      <c r="Q18" s="42">
        <f>P18-F18</f>
        <v>0</v>
      </c>
      <c r="R18" s="24"/>
    </row>
    <row r="19" spans="1:18">
      <c r="A19" s="20" t="s">
        <v>312</v>
      </c>
      <c r="B19" s="33" t="s">
        <v>355</v>
      </c>
      <c r="C19" s="112" t="s">
        <v>354</v>
      </c>
      <c r="D19" s="115" t="s">
        <v>81</v>
      </c>
      <c r="E19" s="116" t="s">
        <v>336</v>
      </c>
      <c r="F19" s="41">
        <v>8614</v>
      </c>
      <c r="G19" s="24"/>
      <c r="H19" s="24"/>
      <c r="I19" s="41"/>
      <c r="J19" s="149">
        <v>7300</v>
      </c>
      <c r="K19" s="24"/>
      <c r="L19" s="42">
        <f>+(H19*$H$1/100)+(I19*$I$1/100)+(J19*$J$1/100)+(K19*$K$1/100)</f>
        <v>1314</v>
      </c>
      <c r="M19" s="42">
        <f>+IF(VALUE(LEFT(D19,2))=33,L19/2,0)</f>
        <v>657</v>
      </c>
      <c r="N19" s="42">
        <f t="shared" si="2"/>
        <v>657</v>
      </c>
      <c r="O19" s="42">
        <f>+IF(VALUE(LEFT(D19,2))=33,0,L19)</f>
        <v>0</v>
      </c>
      <c r="P19" s="42">
        <f t="shared" si="3"/>
        <v>8614</v>
      </c>
      <c r="Q19" s="42">
        <f>P19-F19</f>
        <v>0</v>
      </c>
      <c r="R19" s="24"/>
    </row>
    <row r="20" spans="1:18">
      <c r="A20" s="20" t="s">
        <v>312</v>
      </c>
      <c r="B20" s="25" t="s">
        <v>356</v>
      </c>
      <c r="C20" s="36" t="s">
        <v>357</v>
      </c>
      <c r="D20" s="24" t="s">
        <v>358</v>
      </c>
      <c r="E20" s="24" t="s">
        <v>359</v>
      </c>
      <c r="F20" s="41">
        <v>177000</v>
      </c>
      <c r="G20" s="41"/>
      <c r="H20" s="41"/>
      <c r="I20" s="41"/>
      <c r="J20" s="41">
        <v>150000</v>
      </c>
      <c r="K20" s="24"/>
      <c r="L20" s="150">
        <f>+(H20*$H$1/100)+(I20*$I$1/100)+(J20*$J$1/100)+(K20*$K$1/100)</f>
        <v>27000</v>
      </c>
      <c r="M20" s="41">
        <f>+IF(VALUE(LEFT(D20,2))=33,L20/2,0)</f>
        <v>13500</v>
      </c>
      <c r="N20" s="41">
        <f t="shared" si="2"/>
        <v>13500</v>
      </c>
      <c r="O20" s="41">
        <f>+IF(VALUE(LEFT(D20,2))=33,0,L20)</f>
        <v>0</v>
      </c>
      <c r="P20" s="41">
        <f t="shared" si="3"/>
        <v>177000</v>
      </c>
      <c r="Q20" s="41">
        <f>P20-F20</f>
        <v>0</v>
      </c>
      <c r="R20" s="24"/>
    </row>
    <row r="21" spans="1:18">
      <c r="A21" s="20" t="s">
        <v>312</v>
      </c>
      <c r="B21" s="25" t="s">
        <v>360</v>
      </c>
      <c r="C21" s="36" t="s">
        <v>357</v>
      </c>
      <c r="D21" s="24" t="s">
        <v>358</v>
      </c>
      <c r="E21" s="24" t="s">
        <v>359</v>
      </c>
      <c r="F21" s="41">
        <v>24791.8</v>
      </c>
      <c r="G21" s="41"/>
      <c r="H21" s="41"/>
      <c r="I21" s="41"/>
      <c r="J21" s="41">
        <v>21010</v>
      </c>
      <c r="K21" s="24"/>
      <c r="L21" s="150">
        <f>+(H21*$H$1/100)+(I21*$I$1/100)+(J21*$J$1/100)+(K21*$K$1/100)</f>
        <v>3781.8</v>
      </c>
      <c r="M21" s="41">
        <f>+IF(VALUE(LEFT(D21,2))=33,L21/2,0)</f>
        <v>1890.9</v>
      </c>
      <c r="N21" s="41">
        <f t="shared" si="2"/>
        <v>1890.9</v>
      </c>
      <c r="O21" s="41">
        <f>+IF(VALUE(LEFT(D21,2))=33,0,L21)</f>
        <v>0</v>
      </c>
      <c r="P21" s="41">
        <f t="shared" si="3"/>
        <v>24791.800000000003</v>
      </c>
      <c r="Q21" s="41">
        <f>P21-F21</f>
        <v>0</v>
      </c>
      <c r="R21" s="24"/>
    </row>
    <row r="22" spans="1:18">
      <c r="L22" s="117"/>
    </row>
    <row r="23" spans="1:18">
      <c r="F23" s="130">
        <f>SUM(F3:F21)</f>
        <v>1014808.8</v>
      </c>
      <c r="G23" s="130">
        <f>SUM(G3:G20)</f>
        <v>0</v>
      </c>
      <c r="H23" s="130">
        <f>SUM(H3:H20)</f>
        <v>0</v>
      </c>
      <c r="I23" s="130">
        <f>SUM(I3:I20)</f>
        <v>224600</v>
      </c>
      <c r="J23" s="130">
        <f>SUM(J3:J21)</f>
        <v>646827.6</v>
      </c>
      <c r="K23" s="130">
        <f>SUM(K3:K20)</f>
        <v>0</v>
      </c>
      <c r="L23" s="130">
        <f>SUM(L3:L21)</f>
        <v>143380.96799999999</v>
      </c>
      <c r="M23" s="130">
        <f>SUM(M3:M21)</f>
        <v>37160.184000000001</v>
      </c>
      <c r="N23" s="130">
        <f>SUM(N3:N21)</f>
        <v>37160.184000000001</v>
      </c>
      <c r="O23" s="130">
        <f>SUM(O3:O21)</f>
        <v>69060.600000000006</v>
      </c>
      <c r="P23" s="130">
        <f>SUM(P3:P21)</f>
        <v>1014808.568</v>
      </c>
      <c r="Q23" s="130">
        <f>SUM(Q3:Q21)</f>
        <v>-0.23199999998996645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57"/>
  <sheetViews>
    <sheetView zoomScaleNormal="100" workbookViewId="0">
      <pane ySplit="2" topLeftCell="A48" activePane="bottomLeft" state="frozen"/>
      <selection pane="bottomLeft" activeCell="A57" sqref="A57"/>
    </sheetView>
  </sheetViews>
  <sheetFormatPr defaultColWidth="15.5703125" defaultRowHeight="15"/>
  <cols>
    <col min="1" max="1" width="18.42578125" style="83" bestFit="1" customWidth="1"/>
    <col min="2" max="2" width="18" style="86" bestFit="1" customWidth="1"/>
    <col min="3" max="3" width="13" style="86" bestFit="1" customWidth="1"/>
    <col min="4" max="4" width="22.42578125" style="86" customWidth="1"/>
    <col min="5" max="5" width="48" bestFit="1" customWidth="1"/>
    <col min="6" max="6" width="15.28515625" bestFit="1" customWidth="1"/>
    <col min="7" max="11" width="13.85546875" bestFit="1" customWidth="1"/>
    <col min="12" max="12" width="12.140625" bestFit="1" customWidth="1"/>
    <col min="13" max="14" width="10.42578125" bestFit="1" customWidth="1"/>
    <col min="15" max="15" width="9.28515625" bestFit="1" customWidth="1"/>
    <col min="16" max="16" width="13.42578125" bestFit="1" customWidth="1"/>
    <col min="17" max="17" width="12" bestFit="1" customWidth="1"/>
    <col min="18" max="18" width="4.140625" bestFit="1" customWidth="1"/>
    <col min="19" max="19" width="5.28515625" bestFit="1" customWidth="1"/>
    <col min="20" max="20" width="10.140625" bestFit="1" customWidth="1"/>
    <col min="21" max="21" width="13.85546875" bestFit="1" customWidth="1"/>
    <col min="22" max="22" width="12.85546875" bestFit="1" customWidth="1"/>
  </cols>
  <sheetData>
    <row r="1" spans="1:22" s="3" customFormat="1" ht="14.25" customHeight="1">
      <c r="A1" s="80"/>
      <c r="B1" s="79" t="s">
        <v>0</v>
      </c>
      <c r="C1" s="79"/>
      <c r="D1" s="79"/>
      <c r="E1" s="45"/>
      <c r="F1" s="45"/>
      <c r="G1" s="45">
        <v>0</v>
      </c>
      <c r="H1" s="45">
        <v>5</v>
      </c>
      <c r="I1" s="45">
        <v>12</v>
      </c>
      <c r="J1" s="45">
        <v>18</v>
      </c>
      <c r="K1" s="45">
        <v>28</v>
      </c>
      <c r="L1" s="45"/>
      <c r="M1" s="45"/>
      <c r="N1" s="45"/>
      <c r="O1" s="45"/>
      <c r="P1" s="45"/>
      <c r="Q1" s="45"/>
      <c r="R1" s="45"/>
      <c r="S1" s="46"/>
      <c r="T1" s="46"/>
      <c r="U1" s="45"/>
      <c r="V1" s="47"/>
    </row>
    <row r="2" spans="1:22" s="3" customFormat="1" ht="14.25" customHeight="1">
      <c r="A2" s="80" t="s">
        <v>12</v>
      </c>
      <c r="B2" s="79" t="s">
        <v>7</v>
      </c>
      <c r="C2" s="79" t="s">
        <v>8</v>
      </c>
      <c r="D2" s="79" t="s">
        <v>9</v>
      </c>
      <c r="E2" s="79" t="s">
        <v>10</v>
      </c>
      <c r="F2" s="45" t="s">
        <v>11</v>
      </c>
      <c r="G2" s="45" t="s">
        <v>1</v>
      </c>
      <c r="H2" s="45" t="s">
        <v>1</v>
      </c>
      <c r="I2" s="45" t="s">
        <v>1</v>
      </c>
      <c r="J2" s="45" t="s">
        <v>1</v>
      </c>
      <c r="K2" s="45" t="s">
        <v>1</v>
      </c>
      <c r="L2" s="45" t="s">
        <v>2</v>
      </c>
      <c r="M2" s="45" t="s">
        <v>3</v>
      </c>
      <c r="N2" s="45" t="s">
        <v>4</v>
      </c>
      <c r="O2" s="45" t="s">
        <v>5</v>
      </c>
      <c r="P2" s="45" t="s">
        <v>6</v>
      </c>
      <c r="Q2" s="45" t="s">
        <v>13</v>
      </c>
      <c r="R2" s="45" t="s">
        <v>14</v>
      </c>
      <c r="S2" s="46" t="s">
        <v>15</v>
      </c>
      <c r="T2" s="46"/>
      <c r="U2" s="45"/>
      <c r="V2" s="47"/>
    </row>
    <row r="3" spans="1:22" s="3" customFormat="1" ht="14.25" customHeight="1">
      <c r="A3" s="81" t="s">
        <v>16</v>
      </c>
      <c r="B3" s="87" t="s">
        <v>21</v>
      </c>
      <c r="C3" s="84">
        <v>44287</v>
      </c>
      <c r="D3" s="87" t="s">
        <v>22</v>
      </c>
      <c r="E3" s="48" t="s">
        <v>22</v>
      </c>
      <c r="F3" s="48">
        <v>47200</v>
      </c>
      <c r="G3" s="48"/>
      <c r="H3" s="48"/>
      <c r="I3" s="48"/>
      <c r="J3" s="48">
        <v>40000</v>
      </c>
      <c r="K3" s="45"/>
      <c r="L3" s="49">
        <f t="shared" ref="L3:L38" si="0">+(H3*$H$1/100)+(I3*$I$1/100)+(J3*$J$1/100)+(K3*$K$1/100)</f>
        <v>7200</v>
      </c>
      <c r="M3" s="49">
        <f t="shared" ref="M3:M38" si="1">+IF(VALUE(LEFT(D3,2))=33,L3/2,0)</f>
        <v>3600</v>
      </c>
      <c r="N3" s="49">
        <f t="shared" ref="N3:N38" si="2">+M3</f>
        <v>3600</v>
      </c>
      <c r="O3" s="49">
        <f t="shared" ref="O3:O27" si="3">+IF(VALUE(LEFT(D3,2))=33,0,L3)</f>
        <v>0</v>
      </c>
      <c r="P3" s="49">
        <f t="shared" ref="P3:P38" si="4">SUM(G3:K3)+M3+N3+O3</f>
        <v>47200</v>
      </c>
      <c r="Q3" s="49">
        <f t="shared" ref="Q3:Q12" si="5">F3-P3</f>
        <v>0</v>
      </c>
      <c r="R3" s="68"/>
      <c r="S3" s="46"/>
      <c r="T3" s="50"/>
      <c r="U3" s="51"/>
      <c r="V3" s="47"/>
    </row>
    <row r="4" spans="1:22" s="3" customFormat="1" ht="14.25" customHeight="1">
      <c r="A4" s="81" t="s">
        <v>16</v>
      </c>
      <c r="B4" s="87" t="s">
        <v>23</v>
      </c>
      <c r="C4" s="84">
        <v>44293</v>
      </c>
      <c r="D4" s="87" t="s">
        <v>24</v>
      </c>
      <c r="E4" s="48" t="s">
        <v>24</v>
      </c>
      <c r="F4" s="48">
        <v>7080</v>
      </c>
      <c r="G4" s="48"/>
      <c r="H4" s="48"/>
      <c r="I4" s="48"/>
      <c r="J4" s="48">
        <v>6000</v>
      </c>
      <c r="K4" s="45"/>
      <c r="L4" s="49">
        <f t="shared" si="0"/>
        <v>1080</v>
      </c>
      <c r="M4" s="49">
        <f t="shared" si="1"/>
        <v>540</v>
      </c>
      <c r="N4" s="49">
        <f t="shared" si="2"/>
        <v>540</v>
      </c>
      <c r="O4" s="49">
        <f t="shared" si="3"/>
        <v>0</v>
      </c>
      <c r="P4" s="49">
        <f t="shared" si="4"/>
        <v>7080</v>
      </c>
      <c r="Q4" s="49">
        <f t="shared" si="5"/>
        <v>0</v>
      </c>
      <c r="R4" s="45"/>
      <c r="S4" s="46"/>
      <c r="T4" s="50"/>
      <c r="U4" s="51"/>
      <c r="V4" s="47"/>
    </row>
    <row r="5" spans="1:22" s="3" customFormat="1" ht="14.25" customHeight="1">
      <c r="A5" s="81" t="s">
        <v>16</v>
      </c>
      <c r="B5" s="87" t="s">
        <v>25</v>
      </c>
      <c r="C5" s="84">
        <v>44301</v>
      </c>
      <c r="D5" s="87" t="s">
        <v>26</v>
      </c>
      <c r="E5" s="48" t="s">
        <v>26</v>
      </c>
      <c r="F5" s="48">
        <v>5900</v>
      </c>
      <c r="G5" s="48"/>
      <c r="H5" s="48"/>
      <c r="I5" s="48"/>
      <c r="J5" s="48">
        <v>5000</v>
      </c>
      <c r="K5" s="45"/>
      <c r="L5" s="49">
        <f t="shared" si="0"/>
        <v>900</v>
      </c>
      <c r="M5" s="49">
        <f t="shared" si="1"/>
        <v>450</v>
      </c>
      <c r="N5" s="49">
        <f t="shared" si="2"/>
        <v>450</v>
      </c>
      <c r="O5" s="49">
        <f t="shared" si="3"/>
        <v>0</v>
      </c>
      <c r="P5" s="49">
        <f t="shared" si="4"/>
        <v>5900</v>
      </c>
      <c r="Q5" s="49">
        <f t="shared" si="5"/>
        <v>0</v>
      </c>
      <c r="R5" s="45"/>
      <c r="S5" s="46"/>
      <c r="T5" s="50"/>
      <c r="U5" s="51"/>
      <c r="V5" s="47"/>
    </row>
    <row r="6" spans="1:22" s="3" customFormat="1" ht="14.25" customHeight="1">
      <c r="A6" s="81" t="s">
        <v>16</v>
      </c>
      <c r="B6" s="87" t="s">
        <v>27</v>
      </c>
      <c r="C6" s="84">
        <v>44301</v>
      </c>
      <c r="D6" s="87" t="s">
        <v>26</v>
      </c>
      <c r="E6" s="48" t="s">
        <v>26</v>
      </c>
      <c r="F6" s="48">
        <v>1416</v>
      </c>
      <c r="G6" s="48"/>
      <c r="H6" s="48"/>
      <c r="I6" s="48"/>
      <c r="J6" s="48">
        <v>1200</v>
      </c>
      <c r="K6" s="45"/>
      <c r="L6" s="49">
        <f t="shared" si="0"/>
        <v>216</v>
      </c>
      <c r="M6" s="49">
        <f t="shared" si="1"/>
        <v>108</v>
      </c>
      <c r="N6" s="49">
        <f t="shared" si="2"/>
        <v>108</v>
      </c>
      <c r="O6" s="49">
        <f t="shared" si="3"/>
        <v>0</v>
      </c>
      <c r="P6" s="49">
        <f t="shared" si="4"/>
        <v>1416</v>
      </c>
      <c r="Q6" s="49">
        <f t="shared" si="5"/>
        <v>0</v>
      </c>
      <c r="R6" s="45"/>
      <c r="S6" s="46"/>
      <c r="T6" s="50"/>
      <c r="U6" s="51"/>
      <c r="V6" s="47"/>
    </row>
    <row r="7" spans="1:22" s="3" customFormat="1" ht="14.25" customHeight="1">
      <c r="A7" s="81" t="s">
        <v>16</v>
      </c>
      <c r="B7" s="87" t="s">
        <v>28</v>
      </c>
      <c r="C7" s="84">
        <v>44305</v>
      </c>
      <c r="D7" s="87" t="s">
        <v>26</v>
      </c>
      <c r="E7" s="48" t="s">
        <v>26</v>
      </c>
      <c r="F7" s="48">
        <v>236000</v>
      </c>
      <c r="G7" s="48"/>
      <c r="H7" s="48"/>
      <c r="I7" s="48"/>
      <c r="J7" s="48">
        <v>200000</v>
      </c>
      <c r="K7" s="45"/>
      <c r="L7" s="49">
        <f t="shared" si="0"/>
        <v>36000</v>
      </c>
      <c r="M7" s="49">
        <f t="shared" si="1"/>
        <v>18000</v>
      </c>
      <c r="N7" s="49">
        <f t="shared" si="2"/>
        <v>18000</v>
      </c>
      <c r="O7" s="49">
        <f t="shared" si="3"/>
        <v>0</v>
      </c>
      <c r="P7" s="49">
        <f t="shared" si="4"/>
        <v>236000</v>
      </c>
      <c r="Q7" s="49">
        <f t="shared" si="5"/>
        <v>0</v>
      </c>
      <c r="R7" s="45"/>
      <c r="S7" s="46"/>
      <c r="T7" s="50"/>
      <c r="U7" s="51"/>
      <c r="V7" s="47"/>
    </row>
    <row r="8" spans="1:22" s="3" customFormat="1" ht="14.25" customHeight="1">
      <c r="A8" s="81" t="s">
        <v>16</v>
      </c>
      <c r="B8" s="87" t="s">
        <v>29</v>
      </c>
      <c r="C8" s="84">
        <v>44314</v>
      </c>
      <c r="D8" s="87" t="s">
        <v>26</v>
      </c>
      <c r="E8" s="48" t="s">
        <v>26</v>
      </c>
      <c r="F8" s="48">
        <v>236000</v>
      </c>
      <c r="G8" s="48"/>
      <c r="H8" s="48"/>
      <c r="I8" s="48"/>
      <c r="J8" s="48">
        <v>200000</v>
      </c>
      <c r="K8" s="45"/>
      <c r="L8" s="49">
        <f t="shared" si="0"/>
        <v>36000</v>
      </c>
      <c r="M8" s="49">
        <f t="shared" si="1"/>
        <v>18000</v>
      </c>
      <c r="N8" s="49">
        <f t="shared" si="2"/>
        <v>18000</v>
      </c>
      <c r="O8" s="49">
        <f t="shared" si="3"/>
        <v>0</v>
      </c>
      <c r="P8" s="49">
        <f t="shared" si="4"/>
        <v>236000</v>
      </c>
      <c r="Q8" s="49">
        <f t="shared" si="5"/>
        <v>0</v>
      </c>
      <c r="R8" s="45"/>
      <c r="S8" s="46"/>
      <c r="T8" s="50"/>
      <c r="U8" s="51"/>
      <c r="V8" s="47"/>
    </row>
    <row r="9" spans="1:22" s="3" customFormat="1" ht="14.25" customHeight="1">
      <c r="A9" s="81" t="s">
        <v>16</v>
      </c>
      <c r="B9" s="87" t="s">
        <v>30</v>
      </c>
      <c r="C9" s="84">
        <v>44314</v>
      </c>
      <c r="D9" s="87" t="s">
        <v>26</v>
      </c>
      <c r="E9" s="48" t="s">
        <v>26</v>
      </c>
      <c r="F9" s="48">
        <v>18880</v>
      </c>
      <c r="G9" s="48"/>
      <c r="H9" s="48"/>
      <c r="I9" s="48"/>
      <c r="J9" s="48">
        <v>16000</v>
      </c>
      <c r="K9" s="45"/>
      <c r="L9" s="49">
        <f t="shared" si="0"/>
        <v>2880</v>
      </c>
      <c r="M9" s="49">
        <f t="shared" si="1"/>
        <v>1440</v>
      </c>
      <c r="N9" s="49">
        <f t="shared" si="2"/>
        <v>1440</v>
      </c>
      <c r="O9" s="49">
        <f t="shared" si="3"/>
        <v>0</v>
      </c>
      <c r="P9" s="49">
        <f t="shared" si="4"/>
        <v>18880</v>
      </c>
      <c r="Q9" s="49">
        <f t="shared" si="5"/>
        <v>0</v>
      </c>
      <c r="R9" s="45"/>
      <c r="S9" s="46"/>
      <c r="T9" s="50"/>
      <c r="U9" s="51"/>
      <c r="V9" s="47"/>
    </row>
    <row r="10" spans="1:22" s="3" customFormat="1" ht="14.25" customHeight="1">
      <c r="A10" s="81" t="s">
        <v>17</v>
      </c>
      <c r="B10" s="87" t="s">
        <v>35</v>
      </c>
      <c r="C10" s="84">
        <v>44322</v>
      </c>
      <c r="D10" s="87" t="s">
        <v>34</v>
      </c>
      <c r="E10" s="48" t="s">
        <v>37</v>
      </c>
      <c r="F10" s="48">
        <v>11800</v>
      </c>
      <c r="G10" s="48"/>
      <c r="H10" s="48"/>
      <c r="I10" s="48"/>
      <c r="J10" s="48">
        <v>10000</v>
      </c>
      <c r="K10" s="45"/>
      <c r="L10" s="49">
        <f t="shared" si="0"/>
        <v>1800</v>
      </c>
      <c r="M10" s="49">
        <f t="shared" si="1"/>
        <v>900</v>
      </c>
      <c r="N10" s="49">
        <f t="shared" si="2"/>
        <v>900</v>
      </c>
      <c r="O10" s="49">
        <f t="shared" si="3"/>
        <v>0</v>
      </c>
      <c r="P10" s="49">
        <f t="shared" si="4"/>
        <v>11800</v>
      </c>
      <c r="Q10" s="49">
        <f t="shared" si="5"/>
        <v>0</v>
      </c>
      <c r="R10" s="45"/>
      <c r="S10" s="46"/>
      <c r="T10" s="50"/>
      <c r="U10" s="51"/>
      <c r="V10" s="47"/>
    </row>
    <row r="11" spans="1:22" s="3" customFormat="1" ht="14.25" customHeight="1">
      <c r="A11" s="81" t="s">
        <v>17</v>
      </c>
      <c r="B11" s="87" t="s">
        <v>36</v>
      </c>
      <c r="C11" s="84">
        <v>44321</v>
      </c>
      <c r="D11" s="87" t="s">
        <v>26</v>
      </c>
      <c r="E11" s="48" t="s">
        <v>38</v>
      </c>
      <c r="F11" s="48">
        <v>1071440</v>
      </c>
      <c r="G11" s="48"/>
      <c r="H11" s="48"/>
      <c r="I11" s="48"/>
      <c r="J11" s="48">
        <v>908000</v>
      </c>
      <c r="K11" s="45"/>
      <c r="L11" s="49">
        <f t="shared" si="0"/>
        <v>163440</v>
      </c>
      <c r="M11" s="49">
        <f t="shared" si="1"/>
        <v>81720</v>
      </c>
      <c r="N11" s="49">
        <f t="shared" si="2"/>
        <v>81720</v>
      </c>
      <c r="O11" s="49">
        <f t="shared" si="3"/>
        <v>0</v>
      </c>
      <c r="P11" s="49">
        <f t="shared" si="4"/>
        <v>1071440</v>
      </c>
      <c r="Q11" s="49">
        <f t="shared" si="5"/>
        <v>0</v>
      </c>
      <c r="R11" s="45"/>
      <c r="S11" s="46"/>
      <c r="T11" s="50"/>
      <c r="U11" s="51"/>
      <c r="V11" s="47"/>
    </row>
    <row r="12" spans="1:22">
      <c r="A12" s="81" t="s">
        <v>18</v>
      </c>
      <c r="B12" s="88" t="s">
        <v>19</v>
      </c>
      <c r="C12" s="84">
        <v>44357</v>
      </c>
      <c r="D12" s="89">
        <v>33</v>
      </c>
      <c r="E12" s="52" t="s">
        <v>20</v>
      </c>
      <c r="F12" s="49">
        <v>7257</v>
      </c>
      <c r="G12" s="49"/>
      <c r="H12" s="49"/>
      <c r="I12" s="49"/>
      <c r="J12" s="49">
        <v>6150</v>
      </c>
      <c r="K12" s="49"/>
      <c r="L12" s="49">
        <f t="shared" si="0"/>
        <v>1107</v>
      </c>
      <c r="M12" s="49">
        <f t="shared" si="1"/>
        <v>553.5</v>
      </c>
      <c r="N12" s="49">
        <f t="shared" si="2"/>
        <v>553.5</v>
      </c>
      <c r="O12" s="49">
        <f t="shared" si="3"/>
        <v>0</v>
      </c>
      <c r="P12" s="49">
        <f t="shared" si="4"/>
        <v>7257</v>
      </c>
      <c r="Q12" s="49">
        <f t="shared" si="5"/>
        <v>0</v>
      </c>
      <c r="R12" s="68"/>
      <c r="S12" s="68">
        <f t="shared" ref="S12" si="6">Q12-R12</f>
        <v>0</v>
      </c>
      <c r="T12" s="53"/>
      <c r="U12" s="69">
        <v>232060</v>
      </c>
      <c r="V12" s="54">
        <f>J12-U12</f>
        <v>-225910</v>
      </c>
    </row>
    <row r="13" spans="1:22" s="22" customFormat="1">
      <c r="A13" s="82" t="s">
        <v>96</v>
      </c>
      <c r="B13" s="70" t="s">
        <v>152</v>
      </c>
      <c r="C13" s="71">
        <v>44383</v>
      </c>
      <c r="D13" s="70" t="s">
        <v>153</v>
      </c>
      <c r="E13" s="70" t="s">
        <v>154</v>
      </c>
      <c r="F13" s="56">
        <v>17700</v>
      </c>
      <c r="G13" s="56"/>
      <c r="H13" s="56"/>
      <c r="I13" s="56"/>
      <c r="J13" s="72">
        <v>15000</v>
      </c>
      <c r="K13" s="57"/>
      <c r="L13" s="58">
        <f t="shared" si="0"/>
        <v>2700</v>
      </c>
      <c r="M13" s="58">
        <f t="shared" si="1"/>
        <v>0</v>
      </c>
      <c r="N13" s="58">
        <f t="shared" si="2"/>
        <v>0</v>
      </c>
      <c r="O13" s="58">
        <f t="shared" si="3"/>
        <v>2700</v>
      </c>
      <c r="P13" s="58">
        <f t="shared" si="4"/>
        <v>17700</v>
      </c>
      <c r="Q13" s="58">
        <f t="shared" ref="Q13:Q20" si="7">P13-F13</f>
        <v>0</v>
      </c>
      <c r="R13" s="59"/>
      <c r="S13" s="60"/>
      <c r="T13" s="61"/>
      <c r="U13" s="61"/>
      <c r="V13" s="61"/>
    </row>
    <row r="14" spans="1:22" s="22" customFormat="1">
      <c r="A14" s="82" t="s">
        <v>96</v>
      </c>
      <c r="B14" s="70" t="s">
        <v>155</v>
      </c>
      <c r="C14" s="71">
        <v>44385</v>
      </c>
      <c r="D14" s="70"/>
      <c r="E14" s="70" t="s">
        <v>156</v>
      </c>
      <c r="F14" s="56">
        <v>0</v>
      </c>
      <c r="G14" s="56"/>
      <c r="H14" s="56"/>
      <c r="I14" s="56"/>
      <c r="J14" s="72">
        <v>0</v>
      </c>
      <c r="K14" s="59"/>
      <c r="L14" s="58">
        <f t="shared" si="0"/>
        <v>0</v>
      </c>
      <c r="M14" s="58">
        <v>0</v>
      </c>
      <c r="N14" s="58">
        <v>0</v>
      </c>
      <c r="O14" s="58">
        <v>0</v>
      </c>
      <c r="P14" s="58">
        <f t="shared" si="4"/>
        <v>0</v>
      </c>
      <c r="Q14" s="58">
        <f t="shared" si="7"/>
        <v>0</v>
      </c>
      <c r="R14" s="59"/>
      <c r="S14" s="61"/>
      <c r="T14" s="61"/>
      <c r="U14" s="61"/>
      <c r="V14" s="61"/>
    </row>
    <row r="15" spans="1:22" s="22" customFormat="1">
      <c r="A15" s="82" t="s">
        <v>96</v>
      </c>
      <c r="B15" s="70" t="s">
        <v>157</v>
      </c>
      <c r="C15" s="71">
        <v>44386</v>
      </c>
      <c r="D15" s="70">
        <v>33</v>
      </c>
      <c r="E15" s="70" t="s">
        <v>158</v>
      </c>
      <c r="F15" s="56">
        <v>5664</v>
      </c>
      <c r="G15" s="56">
        <f t="shared" ref="G15:K15" si="8">SUM(G13:G14)</f>
        <v>0</v>
      </c>
      <c r="H15" s="56">
        <f t="shared" si="8"/>
        <v>0</v>
      </c>
      <c r="I15" s="56">
        <f t="shared" si="8"/>
        <v>0</v>
      </c>
      <c r="J15" s="72">
        <v>4800</v>
      </c>
      <c r="K15" s="56">
        <f t="shared" si="8"/>
        <v>0</v>
      </c>
      <c r="L15" s="58">
        <f t="shared" si="0"/>
        <v>864</v>
      </c>
      <c r="M15" s="58">
        <f t="shared" ref="M15:M20" si="9">+IF(VALUE(LEFT(D15,2))=33,L15/2,0)</f>
        <v>432</v>
      </c>
      <c r="N15" s="58">
        <f t="shared" ref="N15:N20" si="10">+M15</f>
        <v>432</v>
      </c>
      <c r="O15" s="58">
        <f t="shared" ref="O15:O20" si="11">+IF(VALUE(LEFT(D15,2))=33,0,L15)</f>
        <v>0</v>
      </c>
      <c r="P15" s="58">
        <f t="shared" si="4"/>
        <v>5664</v>
      </c>
      <c r="Q15" s="58">
        <f t="shared" si="7"/>
        <v>0</v>
      </c>
      <c r="R15" s="59"/>
      <c r="S15" s="61"/>
      <c r="T15" s="61"/>
      <c r="U15" s="61"/>
      <c r="V15" s="61"/>
    </row>
    <row r="16" spans="1:22" s="22" customFormat="1">
      <c r="A16" s="82" t="s">
        <v>96</v>
      </c>
      <c r="B16" s="70" t="s">
        <v>159</v>
      </c>
      <c r="C16" s="71">
        <v>44386</v>
      </c>
      <c r="D16" s="70">
        <v>33</v>
      </c>
      <c r="E16" s="70" t="s">
        <v>160</v>
      </c>
      <c r="F16" s="56">
        <v>7788</v>
      </c>
      <c r="G16" s="56"/>
      <c r="H16" s="56"/>
      <c r="I16" s="56"/>
      <c r="J16" s="72">
        <v>6600</v>
      </c>
      <c r="K16" s="59"/>
      <c r="L16" s="58">
        <f t="shared" si="0"/>
        <v>1188</v>
      </c>
      <c r="M16" s="58">
        <f t="shared" si="9"/>
        <v>594</v>
      </c>
      <c r="N16" s="58">
        <f t="shared" si="10"/>
        <v>594</v>
      </c>
      <c r="O16" s="58">
        <f t="shared" si="11"/>
        <v>0</v>
      </c>
      <c r="P16" s="58">
        <f t="shared" si="4"/>
        <v>7788</v>
      </c>
      <c r="Q16" s="58">
        <f t="shared" si="7"/>
        <v>0</v>
      </c>
      <c r="R16" s="59"/>
      <c r="S16" s="61"/>
      <c r="T16" s="61"/>
      <c r="U16" s="61"/>
      <c r="V16" s="61"/>
    </row>
    <row r="17" spans="1:22" s="22" customFormat="1">
      <c r="A17" s="82" t="s">
        <v>96</v>
      </c>
      <c r="B17" s="70" t="s">
        <v>161</v>
      </c>
      <c r="C17" s="71">
        <v>44387</v>
      </c>
      <c r="D17" s="70" t="s">
        <v>26</v>
      </c>
      <c r="E17" s="70" t="s">
        <v>162</v>
      </c>
      <c r="F17" s="56">
        <v>4720</v>
      </c>
      <c r="G17" s="56"/>
      <c r="H17" s="56"/>
      <c r="I17" s="56"/>
      <c r="J17" s="72">
        <v>4000</v>
      </c>
      <c r="K17" s="59"/>
      <c r="L17" s="58">
        <f t="shared" si="0"/>
        <v>720</v>
      </c>
      <c r="M17" s="58">
        <f t="shared" si="9"/>
        <v>360</v>
      </c>
      <c r="N17" s="58">
        <f t="shared" si="10"/>
        <v>360</v>
      </c>
      <c r="O17" s="58">
        <f t="shared" si="11"/>
        <v>0</v>
      </c>
      <c r="P17" s="58">
        <f t="shared" si="4"/>
        <v>4720</v>
      </c>
      <c r="Q17" s="58">
        <f t="shared" si="7"/>
        <v>0</v>
      </c>
      <c r="R17" s="59"/>
      <c r="S17" s="61"/>
      <c r="T17" s="61"/>
      <c r="U17" s="61"/>
      <c r="V17" s="61"/>
    </row>
    <row r="18" spans="1:22" s="22" customFormat="1">
      <c r="A18" s="82" t="s">
        <v>96</v>
      </c>
      <c r="B18" s="70" t="s">
        <v>163</v>
      </c>
      <c r="C18" s="71">
        <v>44397</v>
      </c>
      <c r="D18" s="70" t="s">
        <v>164</v>
      </c>
      <c r="E18" s="70" t="s">
        <v>165</v>
      </c>
      <c r="F18" s="56">
        <v>94400</v>
      </c>
      <c r="G18" s="56"/>
      <c r="H18" s="56"/>
      <c r="I18" s="56"/>
      <c r="J18" s="72">
        <v>80000</v>
      </c>
      <c r="K18" s="59"/>
      <c r="L18" s="58">
        <f t="shared" si="0"/>
        <v>14400</v>
      </c>
      <c r="M18" s="58">
        <f t="shared" si="9"/>
        <v>7200</v>
      </c>
      <c r="N18" s="58">
        <f t="shared" si="10"/>
        <v>7200</v>
      </c>
      <c r="O18" s="58">
        <f t="shared" si="11"/>
        <v>0</v>
      </c>
      <c r="P18" s="58">
        <f t="shared" si="4"/>
        <v>94400</v>
      </c>
      <c r="Q18" s="58">
        <f t="shared" si="7"/>
        <v>0</v>
      </c>
      <c r="R18" s="59"/>
      <c r="S18" s="61"/>
      <c r="T18" s="61"/>
      <c r="U18" s="61"/>
      <c r="V18" s="61"/>
    </row>
    <row r="19" spans="1:22" s="22" customFormat="1">
      <c r="A19" s="82" t="s">
        <v>96</v>
      </c>
      <c r="B19" s="70" t="s">
        <v>166</v>
      </c>
      <c r="C19" s="71">
        <v>44407</v>
      </c>
      <c r="D19" s="70" t="s">
        <v>26</v>
      </c>
      <c r="E19" s="70" t="s">
        <v>167</v>
      </c>
      <c r="F19" s="56">
        <v>4248</v>
      </c>
      <c r="G19" s="56"/>
      <c r="H19" s="56"/>
      <c r="I19" s="56"/>
      <c r="J19" s="72">
        <v>3600</v>
      </c>
      <c r="K19" s="59"/>
      <c r="L19" s="58">
        <f t="shared" si="0"/>
        <v>648</v>
      </c>
      <c r="M19" s="58">
        <f t="shared" si="9"/>
        <v>324</v>
      </c>
      <c r="N19" s="58">
        <f t="shared" si="10"/>
        <v>324</v>
      </c>
      <c r="O19" s="58">
        <f t="shared" si="11"/>
        <v>0</v>
      </c>
      <c r="P19" s="58">
        <f t="shared" si="4"/>
        <v>4248</v>
      </c>
      <c r="Q19" s="58">
        <f t="shared" si="7"/>
        <v>0</v>
      </c>
      <c r="R19" s="59"/>
      <c r="S19" s="61"/>
      <c r="T19" s="61"/>
      <c r="U19" s="61"/>
      <c r="V19" s="61"/>
    </row>
    <row r="20" spans="1:22" s="22" customFormat="1">
      <c r="A20" s="82" t="s">
        <v>96</v>
      </c>
      <c r="B20" s="70" t="s">
        <v>168</v>
      </c>
      <c r="C20" s="71">
        <v>44407</v>
      </c>
      <c r="D20" s="70" t="s">
        <v>169</v>
      </c>
      <c r="E20" s="70" t="s">
        <v>170</v>
      </c>
      <c r="F20" s="56">
        <v>3894</v>
      </c>
      <c r="G20" s="56"/>
      <c r="H20" s="56"/>
      <c r="I20" s="56"/>
      <c r="J20" s="72">
        <v>3300</v>
      </c>
      <c r="K20" s="59"/>
      <c r="L20" s="56">
        <f t="shared" si="0"/>
        <v>594</v>
      </c>
      <c r="M20" s="56">
        <f t="shared" si="9"/>
        <v>297</v>
      </c>
      <c r="N20" s="56">
        <f t="shared" si="10"/>
        <v>297</v>
      </c>
      <c r="O20" s="56">
        <f t="shared" si="11"/>
        <v>0</v>
      </c>
      <c r="P20" s="56">
        <f t="shared" si="4"/>
        <v>3894</v>
      </c>
      <c r="Q20" s="56">
        <f t="shared" si="7"/>
        <v>0</v>
      </c>
      <c r="R20" s="59"/>
      <c r="S20" s="61"/>
      <c r="T20" s="61"/>
      <c r="U20" s="61"/>
      <c r="V20" s="61"/>
    </row>
    <row r="21" spans="1:22" s="22" customFormat="1">
      <c r="A21" s="82" t="s">
        <v>69</v>
      </c>
      <c r="B21" s="70" t="s">
        <v>139</v>
      </c>
      <c r="C21" s="73">
        <v>44418</v>
      </c>
      <c r="D21" s="70" t="s">
        <v>70</v>
      </c>
      <c r="E21" s="70" t="s">
        <v>71</v>
      </c>
      <c r="F21" s="56">
        <v>94400</v>
      </c>
      <c r="G21" s="56"/>
      <c r="H21" s="56"/>
      <c r="I21" s="56"/>
      <c r="J21" s="72">
        <v>80000</v>
      </c>
      <c r="K21" s="57"/>
      <c r="L21" s="56">
        <f t="shared" ref="L21:L26" si="12">+(H21*$H$1/100)+(I21*$I$1/100)+(J21*$J$1/100)+(K21*$K$1/100)</f>
        <v>14400</v>
      </c>
      <c r="M21" s="56">
        <f t="shared" ref="M21:M26" si="13">+IF(VALUE(LEFT(D21,2))=33,L21/2,0)</f>
        <v>7200</v>
      </c>
      <c r="N21" s="56">
        <f t="shared" ref="N21:N26" si="14">+M21</f>
        <v>7200</v>
      </c>
      <c r="O21" s="56">
        <f t="shared" ref="O21" si="15">+IF(VALUE(LEFT(D21,2))=33,0,L21)</f>
        <v>0</v>
      </c>
      <c r="P21" s="56">
        <f t="shared" ref="P21:P26" si="16">SUM(G21:K21)+M21+N21+O21</f>
        <v>94400</v>
      </c>
      <c r="Q21" s="56">
        <f t="shared" ref="Q21:Q26" si="17">P21-F21</f>
        <v>0</v>
      </c>
      <c r="R21" s="59"/>
      <c r="S21" s="62"/>
      <c r="T21" s="61">
        <v>9405</v>
      </c>
      <c r="U21" s="61" t="s">
        <v>140</v>
      </c>
      <c r="V21" s="61"/>
    </row>
    <row r="22" spans="1:22" s="22" customFormat="1">
      <c r="A22" s="82" t="s">
        <v>69</v>
      </c>
      <c r="B22" s="70" t="s">
        <v>141</v>
      </c>
      <c r="C22" s="73">
        <v>44422</v>
      </c>
      <c r="D22" s="70" t="s">
        <v>142</v>
      </c>
      <c r="E22" s="70" t="s">
        <v>143</v>
      </c>
      <c r="F22" s="56">
        <v>53100</v>
      </c>
      <c r="G22" s="56"/>
      <c r="H22" s="56"/>
      <c r="I22" s="56"/>
      <c r="J22" s="72">
        <v>45000</v>
      </c>
      <c r="K22" s="59"/>
      <c r="L22" s="56">
        <f t="shared" si="12"/>
        <v>8100</v>
      </c>
      <c r="M22" s="56">
        <f t="shared" si="13"/>
        <v>4050</v>
      </c>
      <c r="N22" s="56">
        <f t="shared" si="14"/>
        <v>4050</v>
      </c>
      <c r="O22" s="56">
        <v>0</v>
      </c>
      <c r="P22" s="56">
        <f t="shared" si="16"/>
        <v>53100</v>
      </c>
      <c r="Q22" s="56">
        <f t="shared" si="17"/>
        <v>0</v>
      </c>
      <c r="R22" s="59"/>
      <c r="S22" s="59"/>
      <c r="T22" s="61">
        <v>995457</v>
      </c>
      <c r="U22" s="61" t="s">
        <v>140</v>
      </c>
      <c r="V22" s="61"/>
    </row>
    <row r="23" spans="1:22" s="22" customFormat="1">
      <c r="A23" s="82" t="s">
        <v>69</v>
      </c>
      <c r="B23" s="70" t="s">
        <v>144</v>
      </c>
      <c r="C23" s="73">
        <v>44426</v>
      </c>
      <c r="D23" s="70" t="s">
        <v>26</v>
      </c>
      <c r="E23" s="70" t="s">
        <v>145</v>
      </c>
      <c r="F23" s="56">
        <v>3999.4212000000002</v>
      </c>
      <c r="G23" s="56"/>
      <c r="H23" s="56"/>
      <c r="I23" s="56"/>
      <c r="J23" s="72">
        <v>3389.34</v>
      </c>
      <c r="K23" s="56"/>
      <c r="L23" s="56">
        <f t="shared" si="12"/>
        <v>610.08120000000008</v>
      </c>
      <c r="M23" s="56">
        <f t="shared" si="13"/>
        <v>305.04060000000004</v>
      </c>
      <c r="N23" s="56">
        <f t="shared" si="14"/>
        <v>305.04060000000004</v>
      </c>
      <c r="O23" s="56">
        <f t="shared" ref="O23:O26" si="18">+IF(VALUE(LEFT(D23,2))=33,0,L23)</f>
        <v>0</v>
      </c>
      <c r="P23" s="56">
        <f t="shared" si="16"/>
        <v>3999.4212000000007</v>
      </c>
      <c r="Q23" s="56">
        <f t="shared" si="17"/>
        <v>0</v>
      </c>
      <c r="R23" s="59"/>
      <c r="S23" s="59"/>
      <c r="T23" s="61">
        <v>995457</v>
      </c>
      <c r="U23" s="61" t="s">
        <v>140</v>
      </c>
      <c r="V23" s="61"/>
    </row>
    <row r="24" spans="1:22" s="22" customFormat="1">
      <c r="A24" s="82" t="s">
        <v>69</v>
      </c>
      <c r="B24" s="70" t="s">
        <v>146</v>
      </c>
      <c r="C24" s="73">
        <v>44430</v>
      </c>
      <c r="D24" s="90" t="s">
        <v>72</v>
      </c>
      <c r="E24" s="70" t="s">
        <v>147</v>
      </c>
      <c r="F24" s="56">
        <v>81125</v>
      </c>
      <c r="G24" s="56"/>
      <c r="H24" s="56"/>
      <c r="I24" s="56"/>
      <c r="J24" s="72">
        <v>68750</v>
      </c>
      <c r="K24" s="59"/>
      <c r="L24" s="56">
        <f t="shared" si="12"/>
        <v>12375</v>
      </c>
      <c r="M24" s="56">
        <f t="shared" si="13"/>
        <v>6187.5</v>
      </c>
      <c r="N24" s="56">
        <f t="shared" si="14"/>
        <v>6187.5</v>
      </c>
      <c r="O24" s="56">
        <f t="shared" si="18"/>
        <v>0</v>
      </c>
      <c r="P24" s="56">
        <f t="shared" si="16"/>
        <v>81125</v>
      </c>
      <c r="Q24" s="56">
        <f t="shared" si="17"/>
        <v>0</v>
      </c>
      <c r="R24" s="59"/>
      <c r="S24" s="59"/>
      <c r="T24" s="61">
        <v>9405</v>
      </c>
      <c r="U24" s="61" t="s">
        <v>140</v>
      </c>
      <c r="V24" s="61"/>
    </row>
    <row r="25" spans="1:22" s="22" customFormat="1">
      <c r="A25" s="82" t="s">
        <v>69</v>
      </c>
      <c r="B25" s="70" t="s">
        <v>148</v>
      </c>
      <c r="C25" s="73">
        <v>44432</v>
      </c>
      <c r="D25" s="70" t="s">
        <v>26</v>
      </c>
      <c r="E25" s="70" t="s">
        <v>149</v>
      </c>
      <c r="F25" s="56">
        <v>9440</v>
      </c>
      <c r="G25" s="56"/>
      <c r="H25" s="56"/>
      <c r="I25" s="56"/>
      <c r="J25" s="72">
        <v>8000</v>
      </c>
      <c r="K25" s="59"/>
      <c r="L25" s="56">
        <f t="shared" si="12"/>
        <v>1440</v>
      </c>
      <c r="M25" s="56">
        <f t="shared" si="13"/>
        <v>720</v>
      </c>
      <c r="N25" s="56">
        <f t="shared" si="14"/>
        <v>720</v>
      </c>
      <c r="O25" s="56">
        <f t="shared" si="18"/>
        <v>0</v>
      </c>
      <c r="P25" s="56">
        <f t="shared" si="16"/>
        <v>9440</v>
      </c>
      <c r="Q25" s="56">
        <f t="shared" si="17"/>
        <v>0</v>
      </c>
      <c r="R25" s="59"/>
      <c r="S25" s="59"/>
      <c r="T25" s="61">
        <v>995457</v>
      </c>
      <c r="U25" s="61" t="s">
        <v>140</v>
      </c>
      <c r="V25" s="61"/>
    </row>
    <row r="26" spans="1:22" s="22" customFormat="1">
      <c r="A26" s="82" t="s">
        <v>69</v>
      </c>
      <c r="B26" s="70" t="s">
        <v>150</v>
      </c>
      <c r="C26" s="73">
        <v>44435</v>
      </c>
      <c r="D26" s="70" t="s">
        <v>26</v>
      </c>
      <c r="E26" s="70" t="s">
        <v>151</v>
      </c>
      <c r="F26" s="56">
        <v>17110</v>
      </c>
      <c r="G26" s="56"/>
      <c r="H26" s="56"/>
      <c r="I26" s="56"/>
      <c r="J26" s="72">
        <v>14500</v>
      </c>
      <c r="K26" s="59"/>
      <c r="L26" s="56">
        <f t="shared" si="12"/>
        <v>2610</v>
      </c>
      <c r="M26" s="56">
        <f t="shared" si="13"/>
        <v>1305</v>
      </c>
      <c r="N26" s="56">
        <f t="shared" si="14"/>
        <v>1305</v>
      </c>
      <c r="O26" s="56">
        <f t="shared" si="18"/>
        <v>0</v>
      </c>
      <c r="P26" s="56">
        <f t="shared" si="16"/>
        <v>17110</v>
      </c>
      <c r="Q26" s="56">
        <f t="shared" si="17"/>
        <v>0</v>
      </c>
      <c r="R26" s="59"/>
      <c r="S26" s="59"/>
      <c r="T26" s="61">
        <v>995457</v>
      </c>
      <c r="U26" s="61" t="s">
        <v>140</v>
      </c>
      <c r="V26" s="61"/>
    </row>
    <row r="27" spans="1:22" s="22" customFormat="1">
      <c r="A27" s="81" t="s">
        <v>105</v>
      </c>
      <c r="B27" s="70" t="s">
        <v>106</v>
      </c>
      <c r="C27" s="73">
        <v>44441</v>
      </c>
      <c r="D27" s="70" t="s">
        <v>24</v>
      </c>
      <c r="E27" s="70" t="s">
        <v>107</v>
      </c>
      <c r="F27" s="56">
        <v>7080</v>
      </c>
      <c r="G27" s="56"/>
      <c r="H27" s="56"/>
      <c r="I27" s="56"/>
      <c r="J27" s="72">
        <v>6000</v>
      </c>
      <c r="K27" s="57"/>
      <c r="L27" s="56">
        <f t="shared" si="0"/>
        <v>1080</v>
      </c>
      <c r="M27" s="56">
        <f t="shared" si="1"/>
        <v>540</v>
      </c>
      <c r="N27" s="56">
        <f t="shared" si="2"/>
        <v>540</v>
      </c>
      <c r="O27" s="56">
        <f t="shared" si="3"/>
        <v>0</v>
      </c>
      <c r="P27" s="56">
        <f t="shared" si="4"/>
        <v>7080</v>
      </c>
      <c r="Q27" s="56">
        <f t="shared" ref="Q27:Q38" si="19">P27-F27</f>
        <v>0</v>
      </c>
      <c r="R27" s="59"/>
      <c r="S27" s="62"/>
      <c r="T27" s="61">
        <v>85044490</v>
      </c>
      <c r="U27" s="61" t="s">
        <v>130</v>
      </c>
      <c r="V27" s="61">
        <v>700</v>
      </c>
    </row>
    <row r="28" spans="1:22" s="22" customFormat="1">
      <c r="A28" s="81" t="s">
        <v>105</v>
      </c>
      <c r="B28" s="70" t="s">
        <v>108</v>
      </c>
      <c r="C28" s="73">
        <v>44448</v>
      </c>
      <c r="D28" s="70" t="s">
        <v>109</v>
      </c>
      <c r="E28" s="70" t="s">
        <v>110</v>
      </c>
      <c r="F28" s="56">
        <v>15930</v>
      </c>
      <c r="G28" s="56"/>
      <c r="H28" s="56"/>
      <c r="I28" s="56"/>
      <c r="J28" s="72">
        <v>13500</v>
      </c>
      <c r="K28" s="59"/>
      <c r="L28" s="56">
        <f t="shared" si="0"/>
        <v>2430</v>
      </c>
      <c r="M28" s="56">
        <f t="shared" si="1"/>
        <v>1215</v>
      </c>
      <c r="N28" s="56">
        <f t="shared" si="2"/>
        <v>1215</v>
      </c>
      <c r="O28" s="56">
        <v>0</v>
      </c>
      <c r="P28" s="56">
        <f t="shared" si="4"/>
        <v>15930</v>
      </c>
      <c r="Q28" s="56">
        <f t="shared" si="19"/>
        <v>0</v>
      </c>
      <c r="R28" s="59"/>
      <c r="S28" s="59"/>
      <c r="T28" s="61">
        <v>995457</v>
      </c>
      <c r="U28" s="61"/>
      <c r="V28" s="61"/>
    </row>
    <row r="29" spans="1:22" s="22" customFormat="1">
      <c r="A29" s="81" t="s">
        <v>105</v>
      </c>
      <c r="B29" s="70" t="s">
        <v>111</v>
      </c>
      <c r="C29" s="73">
        <v>44453</v>
      </c>
      <c r="D29" s="70" t="s">
        <v>26</v>
      </c>
      <c r="E29" s="70" t="s">
        <v>112</v>
      </c>
      <c r="F29" s="56">
        <v>9440</v>
      </c>
      <c r="G29" s="56"/>
      <c r="H29" s="56"/>
      <c r="I29" s="56"/>
      <c r="J29" s="72">
        <v>8000</v>
      </c>
      <c r="K29" s="56"/>
      <c r="L29" s="56">
        <f t="shared" si="0"/>
        <v>1440</v>
      </c>
      <c r="M29" s="56">
        <f t="shared" si="1"/>
        <v>720</v>
      </c>
      <c r="N29" s="56">
        <f t="shared" si="2"/>
        <v>720</v>
      </c>
      <c r="O29" s="56">
        <f t="shared" ref="O29:O38" si="20">+IF(VALUE(LEFT(D29,2))=33,0,L29)</f>
        <v>0</v>
      </c>
      <c r="P29" s="56">
        <f t="shared" si="4"/>
        <v>9440</v>
      </c>
      <c r="Q29" s="56">
        <f t="shared" si="19"/>
        <v>0</v>
      </c>
      <c r="R29" s="59"/>
      <c r="S29" s="59"/>
      <c r="T29" s="61">
        <v>995457</v>
      </c>
      <c r="U29" s="61"/>
      <c r="V29" s="61"/>
    </row>
    <row r="30" spans="1:22" s="40" customFormat="1">
      <c r="A30" s="81" t="s">
        <v>105</v>
      </c>
      <c r="B30" s="74" t="s">
        <v>113</v>
      </c>
      <c r="C30" s="75">
        <v>44456</v>
      </c>
      <c r="D30" s="91" t="s">
        <v>132</v>
      </c>
      <c r="E30" s="74" t="s">
        <v>114</v>
      </c>
      <c r="F30" s="63">
        <v>84960</v>
      </c>
      <c r="G30" s="63"/>
      <c r="H30" s="63"/>
      <c r="I30" s="63"/>
      <c r="J30" s="76">
        <v>72000</v>
      </c>
      <c r="K30" s="64"/>
      <c r="L30" s="63">
        <f t="shared" si="0"/>
        <v>12960</v>
      </c>
      <c r="M30" s="63">
        <f t="shared" si="1"/>
        <v>6480</v>
      </c>
      <c r="N30" s="63">
        <f t="shared" si="2"/>
        <v>6480</v>
      </c>
      <c r="O30" s="63">
        <f t="shared" si="20"/>
        <v>0</v>
      </c>
      <c r="P30" s="63">
        <f t="shared" si="4"/>
        <v>84960</v>
      </c>
      <c r="Q30" s="63">
        <f t="shared" si="19"/>
        <v>0</v>
      </c>
      <c r="R30" s="64"/>
      <c r="S30" s="64"/>
      <c r="T30" s="65">
        <v>9405</v>
      </c>
      <c r="U30" s="65" t="s">
        <v>130</v>
      </c>
      <c r="V30" s="65">
        <v>2</v>
      </c>
    </row>
    <row r="31" spans="1:22" s="22" customFormat="1">
      <c r="A31" s="81" t="s">
        <v>105</v>
      </c>
      <c r="B31" s="70" t="s">
        <v>115</v>
      </c>
      <c r="C31" s="73">
        <v>44459</v>
      </c>
      <c r="D31" s="70" t="s">
        <v>72</v>
      </c>
      <c r="E31" s="70" t="s">
        <v>116</v>
      </c>
      <c r="F31" s="56">
        <v>197060</v>
      </c>
      <c r="G31" s="56"/>
      <c r="H31" s="56"/>
      <c r="I31" s="56"/>
      <c r="J31" s="72">
        <v>167000</v>
      </c>
      <c r="K31" s="59"/>
      <c r="L31" s="56">
        <f t="shared" si="0"/>
        <v>30060</v>
      </c>
      <c r="M31" s="56">
        <f t="shared" si="1"/>
        <v>15030</v>
      </c>
      <c r="N31" s="56">
        <f t="shared" si="2"/>
        <v>15030</v>
      </c>
      <c r="O31" s="56">
        <f t="shared" si="20"/>
        <v>0</v>
      </c>
      <c r="P31" s="56">
        <f t="shared" si="4"/>
        <v>197060</v>
      </c>
      <c r="Q31" s="56">
        <f t="shared" si="19"/>
        <v>0</v>
      </c>
      <c r="R31" s="59"/>
      <c r="S31" s="59"/>
      <c r="T31" s="61">
        <v>9405</v>
      </c>
      <c r="U31" s="61" t="s">
        <v>129</v>
      </c>
      <c r="V31" s="61">
        <v>19</v>
      </c>
    </row>
    <row r="32" spans="1:22" s="22" customFormat="1">
      <c r="A32" s="81" t="s">
        <v>105</v>
      </c>
      <c r="B32" s="70" t="s">
        <v>117</v>
      </c>
      <c r="C32" s="73">
        <v>44462</v>
      </c>
      <c r="D32" s="70" t="s">
        <v>26</v>
      </c>
      <c r="E32" s="70" t="s">
        <v>112</v>
      </c>
      <c r="F32" s="56">
        <v>181720</v>
      </c>
      <c r="G32" s="56"/>
      <c r="H32" s="56"/>
      <c r="I32" s="56"/>
      <c r="J32" s="72">
        <v>154000</v>
      </c>
      <c r="K32" s="59"/>
      <c r="L32" s="56">
        <f t="shared" si="0"/>
        <v>27720</v>
      </c>
      <c r="M32" s="56">
        <f t="shared" si="1"/>
        <v>13860</v>
      </c>
      <c r="N32" s="56">
        <f t="shared" si="2"/>
        <v>13860</v>
      </c>
      <c r="O32" s="56">
        <f t="shared" si="20"/>
        <v>0</v>
      </c>
      <c r="P32" s="56">
        <f t="shared" si="4"/>
        <v>181720</v>
      </c>
      <c r="Q32" s="56">
        <f t="shared" si="19"/>
        <v>0</v>
      </c>
      <c r="R32" s="59"/>
      <c r="S32" s="59"/>
      <c r="T32" s="61">
        <v>9405</v>
      </c>
      <c r="U32" s="61" t="s">
        <v>129</v>
      </c>
      <c r="V32" s="61">
        <v>1</v>
      </c>
    </row>
    <row r="33" spans="1:22" s="22" customFormat="1">
      <c r="A33" s="81" t="s">
        <v>105</v>
      </c>
      <c r="B33" s="70" t="s">
        <v>118</v>
      </c>
      <c r="C33" s="73">
        <v>44466</v>
      </c>
      <c r="D33" s="70" t="s">
        <v>119</v>
      </c>
      <c r="E33" s="70" t="s">
        <v>120</v>
      </c>
      <c r="F33" s="56">
        <v>64900</v>
      </c>
      <c r="G33" s="56"/>
      <c r="H33" s="56"/>
      <c r="I33" s="56"/>
      <c r="J33" s="72">
        <v>55000</v>
      </c>
      <c r="K33" s="59"/>
      <c r="L33" s="56">
        <f t="shared" si="0"/>
        <v>9900</v>
      </c>
      <c r="M33" s="56">
        <f t="shared" si="1"/>
        <v>4950</v>
      </c>
      <c r="N33" s="56">
        <f t="shared" si="2"/>
        <v>4950</v>
      </c>
      <c r="O33" s="56">
        <f t="shared" si="20"/>
        <v>0</v>
      </c>
      <c r="P33" s="56">
        <f t="shared" si="4"/>
        <v>64900</v>
      </c>
      <c r="Q33" s="56">
        <f t="shared" si="19"/>
        <v>0</v>
      </c>
      <c r="R33" s="59"/>
      <c r="S33" s="59"/>
      <c r="T33" s="61">
        <v>9405</v>
      </c>
      <c r="U33" s="61" t="s">
        <v>131</v>
      </c>
      <c r="V33" s="61">
        <v>1</v>
      </c>
    </row>
    <row r="34" spans="1:22" s="22" customFormat="1">
      <c r="A34" s="81" t="s">
        <v>105</v>
      </c>
      <c r="B34" s="70" t="s">
        <v>121</v>
      </c>
      <c r="C34" s="73">
        <v>44466</v>
      </c>
      <c r="D34" s="70" t="s">
        <v>119</v>
      </c>
      <c r="E34" s="70" t="s">
        <v>120</v>
      </c>
      <c r="F34" s="56">
        <v>122294.98</v>
      </c>
      <c r="G34" s="56"/>
      <c r="H34" s="56"/>
      <c r="I34" s="56"/>
      <c r="J34" s="72">
        <v>103641</v>
      </c>
      <c r="K34" s="59"/>
      <c r="L34" s="56">
        <f t="shared" si="0"/>
        <v>18655.38</v>
      </c>
      <c r="M34" s="56">
        <f t="shared" si="1"/>
        <v>9327.69</v>
      </c>
      <c r="N34" s="56">
        <f t="shared" si="2"/>
        <v>9327.69</v>
      </c>
      <c r="O34" s="56">
        <f t="shared" si="20"/>
        <v>0</v>
      </c>
      <c r="P34" s="56">
        <f t="shared" si="4"/>
        <v>122296.38</v>
      </c>
      <c r="Q34" s="56">
        <f t="shared" si="19"/>
        <v>1.4000000000087311</v>
      </c>
      <c r="R34" s="59"/>
      <c r="S34" s="59"/>
      <c r="T34" s="61">
        <v>9405</v>
      </c>
      <c r="U34" s="61" t="s">
        <v>131</v>
      </c>
      <c r="V34" s="61">
        <v>3</v>
      </c>
    </row>
    <row r="35" spans="1:22" s="22" customFormat="1">
      <c r="A35" s="81" t="s">
        <v>105</v>
      </c>
      <c r="B35" s="70" t="s">
        <v>122</v>
      </c>
      <c r="C35" s="73">
        <v>44467</v>
      </c>
      <c r="D35" s="70" t="s">
        <v>24</v>
      </c>
      <c r="E35" s="70" t="s">
        <v>123</v>
      </c>
      <c r="F35" s="56">
        <v>165200</v>
      </c>
      <c r="G35" s="56"/>
      <c r="H35" s="56"/>
      <c r="I35" s="56"/>
      <c r="J35" s="72">
        <v>140000</v>
      </c>
      <c r="K35" s="59"/>
      <c r="L35" s="56">
        <f t="shared" si="0"/>
        <v>25200</v>
      </c>
      <c r="M35" s="56">
        <f t="shared" si="1"/>
        <v>12600</v>
      </c>
      <c r="N35" s="56">
        <f t="shared" si="2"/>
        <v>12600</v>
      </c>
      <c r="O35" s="56">
        <f t="shared" si="20"/>
        <v>0</v>
      </c>
      <c r="P35" s="56">
        <f t="shared" si="4"/>
        <v>165200</v>
      </c>
      <c r="Q35" s="56">
        <f t="shared" si="19"/>
        <v>0</v>
      </c>
      <c r="R35" s="59"/>
      <c r="S35" s="59"/>
      <c r="T35" s="61">
        <v>9405</v>
      </c>
      <c r="U35" s="61" t="s">
        <v>131</v>
      </c>
      <c r="V35" s="61">
        <v>1</v>
      </c>
    </row>
    <row r="36" spans="1:22" s="22" customFormat="1">
      <c r="A36" s="81" t="s">
        <v>105</v>
      </c>
      <c r="B36" s="70" t="s">
        <v>124</v>
      </c>
      <c r="C36" s="73">
        <v>44467</v>
      </c>
      <c r="D36" s="70" t="s">
        <v>24</v>
      </c>
      <c r="E36" s="70" t="s">
        <v>123</v>
      </c>
      <c r="F36" s="56">
        <v>208117</v>
      </c>
      <c r="G36" s="56"/>
      <c r="H36" s="56"/>
      <c r="I36" s="56"/>
      <c r="J36" s="72">
        <v>176370</v>
      </c>
      <c r="K36" s="59"/>
      <c r="L36" s="56">
        <f t="shared" si="0"/>
        <v>31746.6</v>
      </c>
      <c r="M36" s="56">
        <f t="shared" si="1"/>
        <v>15873.3</v>
      </c>
      <c r="N36" s="56">
        <f t="shared" si="2"/>
        <v>15873.3</v>
      </c>
      <c r="O36" s="56">
        <f t="shared" si="20"/>
        <v>0</v>
      </c>
      <c r="P36" s="56">
        <f t="shared" si="4"/>
        <v>208116.59999999998</v>
      </c>
      <c r="Q36" s="56">
        <f t="shared" si="19"/>
        <v>-0.40000000002328306</v>
      </c>
      <c r="R36" s="59"/>
      <c r="S36" s="59"/>
      <c r="T36" s="61">
        <v>9405</v>
      </c>
      <c r="U36" s="61" t="s">
        <v>131</v>
      </c>
      <c r="V36" s="61">
        <v>8</v>
      </c>
    </row>
    <row r="37" spans="1:22" s="22" customFormat="1">
      <c r="A37" s="81" t="s">
        <v>105</v>
      </c>
      <c r="B37" s="70" t="s">
        <v>125</v>
      </c>
      <c r="C37" s="73">
        <v>44468</v>
      </c>
      <c r="D37" s="70" t="s">
        <v>70</v>
      </c>
      <c r="E37" s="70" t="s">
        <v>71</v>
      </c>
      <c r="F37" s="56">
        <v>47000</v>
      </c>
      <c r="G37" s="56"/>
      <c r="H37" s="56"/>
      <c r="I37" s="56"/>
      <c r="J37" s="72">
        <v>39830</v>
      </c>
      <c r="K37" s="59"/>
      <c r="L37" s="56">
        <f t="shared" si="0"/>
        <v>7169.4</v>
      </c>
      <c r="M37" s="56">
        <f t="shared" si="1"/>
        <v>3584.7</v>
      </c>
      <c r="N37" s="56">
        <f t="shared" si="2"/>
        <v>3584.7</v>
      </c>
      <c r="O37" s="56">
        <f t="shared" si="20"/>
        <v>0</v>
      </c>
      <c r="P37" s="56">
        <f t="shared" si="4"/>
        <v>46999.399999999994</v>
      </c>
      <c r="Q37" s="56">
        <f t="shared" si="19"/>
        <v>-0.60000000000582077</v>
      </c>
      <c r="R37" s="59"/>
      <c r="S37" s="59"/>
      <c r="T37" s="61">
        <v>9405</v>
      </c>
      <c r="U37" s="61" t="s">
        <v>131</v>
      </c>
      <c r="V37" s="61">
        <v>8</v>
      </c>
    </row>
    <row r="38" spans="1:22" s="22" customFormat="1">
      <c r="A38" s="81" t="s">
        <v>105</v>
      </c>
      <c r="B38" s="70" t="s">
        <v>126</v>
      </c>
      <c r="C38" s="73">
        <v>44468</v>
      </c>
      <c r="D38" s="70" t="s">
        <v>127</v>
      </c>
      <c r="E38" s="70" t="s">
        <v>128</v>
      </c>
      <c r="F38" s="56">
        <v>47400</v>
      </c>
      <c r="G38" s="56"/>
      <c r="H38" s="56"/>
      <c r="I38" s="56"/>
      <c r="J38" s="72">
        <v>40170</v>
      </c>
      <c r="K38" s="59"/>
      <c r="L38" s="56">
        <f t="shared" si="0"/>
        <v>7230.6</v>
      </c>
      <c r="M38" s="56">
        <f t="shared" si="1"/>
        <v>3615.3</v>
      </c>
      <c r="N38" s="56">
        <f t="shared" si="2"/>
        <v>3615.3</v>
      </c>
      <c r="O38" s="56">
        <f t="shared" si="20"/>
        <v>0</v>
      </c>
      <c r="P38" s="56">
        <f t="shared" si="4"/>
        <v>47400.600000000006</v>
      </c>
      <c r="Q38" s="56">
        <f t="shared" si="19"/>
        <v>0.60000000000582077</v>
      </c>
      <c r="R38" s="59"/>
      <c r="S38" s="59"/>
      <c r="T38" s="61">
        <v>9405</v>
      </c>
      <c r="U38" s="61" t="s">
        <v>131</v>
      </c>
      <c r="V38" s="61">
        <v>8</v>
      </c>
    </row>
    <row r="39" spans="1:22">
      <c r="A39" s="82" t="s">
        <v>171</v>
      </c>
      <c r="B39" s="77" t="s">
        <v>220</v>
      </c>
      <c r="C39" s="78">
        <v>44470</v>
      </c>
      <c r="D39" s="77">
        <v>33</v>
      </c>
      <c r="E39" s="77" t="s">
        <v>221</v>
      </c>
      <c r="F39" s="56">
        <v>20786</v>
      </c>
      <c r="G39" s="56"/>
      <c r="H39" s="56"/>
      <c r="I39" s="56"/>
      <c r="J39" s="66">
        <v>17615</v>
      </c>
      <c r="K39" s="59"/>
      <c r="L39" s="56">
        <f t="shared" ref="L39:L57" si="21">+(H39*$H$1/100)+(I39*$I$1/100)+(J39*$J$1/100)+(K39*$K$1/100)</f>
        <v>3170.7</v>
      </c>
      <c r="M39" s="56">
        <f t="shared" ref="M39:M57" si="22">+IF(VALUE(LEFT(D39,2))=33,L39/2,0)</f>
        <v>1585.35</v>
      </c>
      <c r="N39" s="56">
        <f t="shared" ref="N39:N57" si="23">+M39</f>
        <v>1585.35</v>
      </c>
      <c r="O39" s="56">
        <f t="shared" ref="O39:O57" si="24">+IF(VALUE(LEFT(D39,2))=33,0,L39)</f>
        <v>0</v>
      </c>
      <c r="P39" s="56">
        <f t="shared" ref="P39:P57" si="25">SUM(G39:K39)+M39+N39+O39</f>
        <v>20785.699999999997</v>
      </c>
      <c r="Q39" s="56">
        <f t="shared" ref="Q39:Q57" si="26">P39-F39</f>
        <v>-0.30000000000291038</v>
      </c>
      <c r="R39" s="59"/>
      <c r="S39" s="62"/>
      <c r="T39" s="67">
        <v>9405</v>
      </c>
      <c r="U39" s="67" t="s">
        <v>130</v>
      </c>
      <c r="V39" s="67">
        <v>2</v>
      </c>
    </row>
    <row r="40" spans="1:22">
      <c r="A40" s="82" t="s">
        <v>171</v>
      </c>
      <c r="B40" s="77" t="s">
        <v>222</v>
      </c>
      <c r="C40" s="85">
        <v>44470</v>
      </c>
      <c r="D40" s="77" t="s">
        <v>223</v>
      </c>
      <c r="E40" s="52" t="s">
        <v>224</v>
      </c>
      <c r="F40" s="66">
        <v>876740</v>
      </c>
      <c r="G40" s="52"/>
      <c r="H40" s="52"/>
      <c r="I40" s="52"/>
      <c r="J40" s="66">
        <v>743000</v>
      </c>
      <c r="K40" s="52"/>
      <c r="L40" s="56">
        <f t="shared" si="21"/>
        <v>133740</v>
      </c>
      <c r="M40" s="56">
        <f t="shared" si="22"/>
        <v>66870</v>
      </c>
      <c r="N40" s="56">
        <f t="shared" si="23"/>
        <v>66870</v>
      </c>
      <c r="O40" s="56">
        <f t="shared" si="24"/>
        <v>0</v>
      </c>
      <c r="P40" s="56">
        <f t="shared" si="25"/>
        <v>876740</v>
      </c>
      <c r="Q40" s="56">
        <f t="shared" si="26"/>
        <v>0</v>
      </c>
      <c r="R40" s="53"/>
      <c r="S40" s="53"/>
      <c r="T40" s="53">
        <v>9405</v>
      </c>
      <c r="U40" s="53" t="s">
        <v>129</v>
      </c>
      <c r="V40" s="53">
        <v>8</v>
      </c>
    </row>
    <row r="41" spans="1:22">
      <c r="A41" s="82" t="s">
        <v>171</v>
      </c>
      <c r="B41" s="77" t="s">
        <v>225</v>
      </c>
      <c r="C41" s="85">
        <v>44474</v>
      </c>
      <c r="D41" s="77" t="s">
        <v>226</v>
      </c>
      <c r="E41" s="52" t="s">
        <v>227</v>
      </c>
      <c r="F41" s="66">
        <v>75000</v>
      </c>
      <c r="G41" s="52"/>
      <c r="H41" s="52"/>
      <c r="I41" s="52"/>
      <c r="J41" s="66">
        <v>63559</v>
      </c>
      <c r="K41" s="52"/>
      <c r="L41" s="56">
        <f t="shared" si="21"/>
        <v>11440.62</v>
      </c>
      <c r="M41" s="56">
        <f t="shared" si="22"/>
        <v>5720.31</v>
      </c>
      <c r="N41" s="56">
        <f t="shared" si="23"/>
        <v>5720.31</v>
      </c>
      <c r="O41" s="56">
        <f t="shared" si="24"/>
        <v>0</v>
      </c>
      <c r="P41" s="56">
        <f t="shared" si="25"/>
        <v>74999.62</v>
      </c>
      <c r="Q41" s="56">
        <f t="shared" si="26"/>
        <v>-0.38000000000465661</v>
      </c>
      <c r="R41" s="53"/>
      <c r="S41" s="53"/>
      <c r="T41" s="53">
        <v>85043100</v>
      </c>
      <c r="U41" s="53" t="s">
        <v>129</v>
      </c>
      <c r="V41" s="53">
        <v>1</v>
      </c>
    </row>
    <row r="42" spans="1:22">
      <c r="A42" s="82" t="s">
        <v>171</v>
      </c>
      <c r="B42" s="77" t="s">
        <v>228</v>
      </c>
      <c r="C42" s="85">
        <v>44475</v>
      </c>
      <c r="D42" s="77" t="s">
        <v>223</v>
      </c>
      <c r="E42" s="52" t="s">
        <v>224</v>
      </c>
      <c r="F42" s="66">
        <v>17700</v>
      </c>
      <c r="G42" s="52"/>
      <c r="H42" s="52"/>
      <c r="I42" s="52"/>
      <c r="J42" s="66">
        <v>15000</v>
      </c>
      <c r="K42" s="52"/>
      <c r="L42" s="56">
        <f t="shared" si="21"/>
        <v>2700</v>
      </c>
      <c r="M42" s="56">
        <f t="shared" si="22"/>
        <v>1350</v>
      </c>
      <c r="N42" s="56">
        <f t="shared" si="23"/>
        <v>1350</v>
      </c>
      <c r="O42" s="56">
        <f t="shared" si="24"/>
        <v>0</v>
      </c>
      <c r="P42" s="56">
        <f t="shared" si="25"/>
        <v>17700</v>
      </c>
      <c r="Q42" s="56">
        <f t="shared" si="26"/>
        <v>0</v>
      </c>
      <c r="R42" s="53"/>
      <c r="S42" s="53"/>
      <c r="T42" s="53">
        <v>9405</v>
      </c>
      <c r="U42" s="53" t="s">
        <v>129</v>
      </c>
      <c r="V42" s="53">
        <v>1</v>
      </c>
    </row>
    <row r="43" spans="1:22">
      <c r="A43" s="82" t="s">
        <v>171</v>
      </c>
      <c r="B43" s="77" t="s">
        <v>229</v>
      </c>
      <c r="C43" s="85">
        <v>44476</v>
      </c>
      <c r="D43" s="77" t="s">
        <v>169</v>
      </c>
      <c r="E43" s="52" t="s">
        <v>230</v>
      </c>
      <c r="F43" s="66">
        <v>7198</v>
      </c>
      <c r="G43" s="52"/>
      <c r="H43" s="52"/>
      <c r="I43" s="52"/>
      <c r="J43" s="66">
        <v>6100</v>
      </c>
      <c r="K43" s="52"/>
      <c r="L43" s="56">
        <f t="shared" si="21"/>
        <v>1098</v>
      </c>
      <c r="M43" s="56">
        <f t="shared" si="22"/>
        <v>549</v>
      </c>
      <c r="N43" s="56">
        <f t="shared" si="23"/>
        <v>549</v>
      </c>
      <c r="O43" s="56">
        <f t="shared" si="24"/>
        <v>0</v>
      </c>
      <c r="P43" s="56">
        <f t="shared" si="25"/>
        <v>7198</v>
      </c>
      <c r="Q43" s="56">
        <f t="shared" si="26"/>
        <v>0</v>
      </c>
      <c r="R43" s="53"/>
      <c r="S43" s="53"/>
      <c r="T43" s="53">
        <v>85044490</v>
      </c>
      <c r="U43" s="53" t="s">
        <v>129</v>
      </c>
      <c r="V43" s="53">
        <v>1</v>
      </c>
    </row>
    <row r="44" spans="1:22">
      <c r="A44" s="82" t="s">
        <v>171</v>
      </c>
      <c r="B44" s="77" t="s">
        <v>231</v>
      </c>
      <c r="C44" s="85">
        <v>44480</v>
      </c>
      <c r="D44" s="77" t="s">
        <v>226</v>
      </c>
      <c r="E44" s="52" t="s">
        <v>232</v>
      </c>
      <c r="F44" s="66">
        <v>100000</v>
      </c>
      <c r="G44" s="52"/>
      <c r="H44" s="52"/>
      <c r="I44" s="52"/>
      <c r="J44" s="66">
        <v>84746</v>
      </c>
      <c r="K44" s="52"/>
      <c r="L44" s="56">
        <f t="shared" si="21"/>
        <v>15254.28</v>
      </c>
      <c r="M44" s="56">
        <f t="shared" si="22"/>
        <v>7627.14</v>
      </c>
      <c r="N44" s="56">
        <f t="shared" si="23"/>
        <v>7627.14</v>
      </c>
      <c r="O44" s="56">
        <f t="shared" si="24"/>
        <v>0</v>
      </c>
      <c r="P44" s="56">
        <f t="shared" si="25"/>
        <v>100000.28</v>
      </c>
      <c r="Q44" s="56">
        <f t="shared" si="26"/>
        <v>0.27999999999883585</v>
      </c>
      <c r="R44" s="53"/>
      <c r="S44" s="53"/>
      <c r="T44" s="53">
        <v>85043100</v>
      </c>
      <c r="U44" s="53" t="s">
        <v>129</v>
      </c>
      <c r="V44" s="53">
        <v>1</v>
      </c>
    </row>
    <row r="45" spans="1:22">
      <c r="A45" s="82" t="s">
        <v>171</v>
      </c>
      <c r="B45" s="77" t="s">
        <v>233</v>
      </c>
      <c r="C45" s="85">
        <v>44480</v>
      </c>
      <c r="D45" s="77" t="s">
        <v>26</v>
      </c>
      <c r="E45" s="52" t="s">
        <v>234</v>
      </c>
      <c r="F45" s="66">
        <v>5900</v>
      </c>
      <c r="G45" s="52"/>
      <c r="H45" s="52"/>
      <c r="I45" s="52"/>
      <c r="J45" s="66">
        <v>5000</v>
      </c>
      <c r="K45" s="52"/>
      <c r="L45" s="56">
        <f t="shared" si="21"/>
        <v>900</v>
      </c>
      <c r="M45" s="56">
        <f t="shared" si="22"/>
        <v>450</v>
      </c>
      <c r="N45" s="56">
        <f t="shared" si="23"/>
        <v>450</v>
      </c>
      <c r="O45" s="56">
        <f t="shared" si="24"/>
        <v>0</v>
      </c>
      <c r="P45" s="56">
        <f t="shared" si="25"/>
        <v>5900</v>
      </c>
      <c r="Q45" s="56">
        <f t="shared" si="26"/>
        <v>0</v>
      </c>
      <c r="R45" s="53"/>
      <c r="S45" s="53"/>
      <c r="T45" s="53">
        <v>85043100</v>
      </c>
      <c r="U45" s="53" t="s">
        <v>129</v>
      </c>
      <c r="V45" s="53">
        <v>1</v>
      </c>
    </row>
    <row r="46" spans="1:22">
      <c r="A46" s="82" t="s">
        <v>171</v>
      </c>
      <c r="B46" s="77" t="s">
        <v>235</v>
      </c>
      <c r="C46" s="85">
        <v>44482</v>
      </c>
      <c r="D46" s="77" t="s">
        <v>26</v>
      </c>
      <c r="E46" s="52" t="s">
        <v>236</v>
      </c>
      <c r="F46" s="66">
        <v>793550</v>
      </c>
      <c r="G46" s="52"/>
      <c r="H46" s="52"/>
      <c r="I46" s="52"/>
      <c r="J46" s="66">
        <v>672500</v>
      </c>
      <c r="K46" s="52"/>
      <c r="L46" s="56">
        <f t="shared" si="21"/>
        <v>121050</v>
      </c>
      <c r="M46" s="56">
        <f t="shared" si="22"/>
        <v>60525</v>
      </c>
      <c r="N46" s="56">
        <f t="shared" si="23"/>
        <v>60525</v>
      </c>
      <c r="O46" s="56">
        <f t="shared" si="24"/>
        <v>0</v>
      </c>
      <c r="P46" s="56">
        <f t="shared" si="25"/>
        <v>793550</v>
      </c>
      <c r="Q46" s="56">
        <f t="shared" si="26"/>
        <v>0</v>
      </c>
      <c r="R46" s="53"/>
      <c r="S46" s="53"/>
      <c r="T46" s="53">
        <v>9405</v>
      </c>
      <c r="U46" s="53" t="s">
        <v>129</v>
      </c>
      <c r="V46" s="53">
        <v>5</v>
      </c>
    </row>
    <row r="47" spans="1:22">
      <c r="A47" s="82" t="s">
        <v>171</v>
      </c>
      <c r="B47" s="77" t="s">
        <v>237</v>
      </c>
      <c r="C47" s="85">
        <v>44488</v>
      </c>
      <c r="D47" s="77" t="s">
        <v>26</v>
      </c>
      <c r="E47" s="52" t="s">
        <v>238</v>
      </c>
      <c r="F47" s="66">
        <v>6490</v>
      </c>
      <c r="G47" s="52"/>
      <c r="H47" s="52"/>
      <c r="I47" s="52"/>
      <c r="J47" s="66">
        <v>5500</v>
      </c>
      <c r="K47" s="52"/>
      <c r="L47" s="56">
        <f t="shared" si="21"/>
        <v>990</v>
      </c>
      <c r="M47" s="56">
        <f t="shared" si="22"/>
        <v>495</v>
      </c>
      <c r="N47" s="56">
        <f t="shared" si="23"/>
        <v>495</v>
      </c>
      <c r="O47" s="56">
        <f t="shared" si="24"/>
        <v>0</v>
      </c>
      <c r="P47" s="56">
        <f t="shared" si="25"/>
        <v>6490</v>
      </c>
      <c r="Q47" s="56">
        <f t="shared" si="26"/>
        <v>0</v>
      </c>
      <c r="R47" s="53"/>
      <c r="S47" s="53"/>
      <c r="T47" s="53">
        <v>9405</v>
      </c>
      <c r="U47" s="53" t="s">
        <v>239</v>
      </c>
      <c r="V47" s="53">
        <v>1</v>
      </c>
    </row>
    <row r="48" spans="1:22">
      <c r="A48" s="82" t="s">
        <v>171</v>
      </c>
      <c r="B48" s="77" t="s">
        <v>240</v>
      </c>
      <c r="C48" s="85">
        <v>44490</v>
      </c>
      <c r="D48" s="77" t="s">
        <v>241</v>
      </c>
      <c r="E48" s="52" t="s">
        <v>242</v>
      </c>
      <c r="F48" s="66">
        <v>38350</v>
      </c>
      <c r="G48" s="52"/>
      <c r="H48" s="52"/>
      <c r="I48" s="52"/>
      <c r="J48" s="66">
        <v>32500</v>
      </c>
      <c r="K48" s="52"/>
      <c r="L48" s="56">
        <f t="shared" si="21"/>
        <v>5850</v>
      </c>
      <c r="M48" s="56">
        <f t="shared" si="22"/>
        <v>0</v>
      </c>
      <c r="N48" s="56">
        <f t="shared" si="23"/>
        <v>0</v>
      </c>
      <c r="O48" s="56">
        <f t="shared" si="24"/>
        <v>5850</v>
      </c>
      <c r="P48" s="56">
        <f t="shared" si="25"/>
        <v>38350</v>
      </c>
      <c r="Q48" s="56">
        <f t="shared" si="26"/>
        <v>0</v>
      </c>
      <c r="R48" s="53"/>
      <c r="S48" s="53"/>
      <c r="T48" s="53">
        <v>9405</v>
      </c>
      <c r="U48" s="53" t="s">
        <v>129</v>
      </c>
      <c r="V48" s="53">
        <v>1</v>
      </c>
    </row>
    <row r="49" spans="1:22">
      <c r="A49" s="82" t="s">
        <v>171</v>
      </c>
      <c r="B49" s="77" t="s">
        <v>243</v>
      </c>
      <c r="C49" s="85">
        <v>44492</v>
      </c>
      <c r="D49" s="77" t="s">
        <v>109</v>
      </c>
      <c r="E49" s="52" t="s">
        <v>244</v>
      </c>
      <c r="F49" s="66">
        <v>7670</v>
      </c>
      <c r="G49" s="52"/>
      <c r="H49" s="52"/>
      <c r="I49" s="52"/>
      <c r="J49" s="66">
        <v>6500</v>
      </c>
      <c r="K49" s="52"/>
      <c r="L49" s="56">
        <f t="shared" si="21"/>
        <v>1170</v>
      </c>
      <c r="M49" s="56">
        <f t="shared" si="22"/>
        <v>585</v>
      </c>
      <c r="N49" s="56">
        <f t="shared" si="23"/>
        <v>585</v>
      </c>
      <c r="O49" s="56">
        <f t="shared" si="24"/>
        <v>0</v>
      </c>
      <c r="P49" s="56">
        <f t="shared" si="25"/>
        <v>7670</v>
      </c>
      <c r="Q49" s="56">
        <f t="shared" si="26"/>
        <v>0</v>
      </c>
      <c r="R49" s="53"/>
      <c r="S49" s="53"/>
      <c r="T49" s="53">
        <v>995457</v>
      </c>
      <c r="U49" s="53"/>
      <c r="V49" s="53"/>
    </row>
    <row r="50" spans="1:22">
      <c r="A50" s="82" t="s">
        <v>171</v>
      </c>
      <c r="B50" s="77" t="s">
        <v>245</v>
      </c>
      <c r="C50" s="85">
        <v>44495</v>
      </c>
      <c r="D50" s="77" t="s">
        <v>26</v>
      </c>
      <c r="E50" s="52" t="s">
        <v>246</v>
      </c>
      <c r="F50" s="66">
        <v>79355</v>
      </c>
      <c r="G50" s="52"/>
      <c r="H50" s="52"/>
      <c r="I50" s="52"/>
      <c r="J50" s="66">
        <v>67250</v>
      </c>
      <c r="K50" s="52"/>
      <c r="L50" s="56">
        <f t="shared" si="21"/>
        <v>12105</v>
      </c>
      <c r="M50" s="56">
        <f t="shared" si="22"/>
        <v>6052.5</v>
      </c>
      <c r="N50" s="56">
        <f t="shared" si="23"/>
        <v>6052.5</v>
      </c>
      <c r="O50" s="56">
        <f t="shared" si="24"/>
        <v>0</v>
      </c>
      <c r="P50" s="56">
        <f t="shared" si="25"/>
        <v>79355</v>
      </c>
      <c r="Q50" s="56">
        <f t="shared" si="26"/>
        <v>0</v>
      </c>
      <c r="R50" s="53"/>
      <c r="S50" s="53"/>
      <c r="T50" s="53">
        <v>9405</v>
      </c>
      <c r="U50" s="53" t="s">
        <v>239</v>
      </c>
      <c r="V50" s="53">
        <v>1</v>
      </c>
    </row>
    <row r="51" spans="1:22">
      <c r="A51" s="55" t="s">
        <v>202</v>
      </c>
      <c r="B51" s="70" t="s">
        <v>213</v>
      </c>
      <c r="C51" s="73">
        <v>44501</v>
      </c>
      <c r="D51" s="70" t="s">
        <v>210</v>
      </c>
      <c r="E51" s="70" t="s">
        <v>203</v>
      </c>
      <c r="F51" s="56">
        <v>17110</v>
      </c>
      <c r="G51" s="56"/>
      <c r="H51" s="56"/>
      <c r="I51" s="56"/>
      <c r="J51" s="66">
        <v>14500</v>
      </c>
      <c r="K51" s="59"/>
      <c r="L51" s="56">
        <f t="shared" si="21"/>
        <v>2610</v>
      </c>
      <c r="M51" s="56">
        <f t="shared" si="22"/>
        <v>1305</v>
      </c>
      <c r="N51" s="56">
        <f t="shared" si="23"/>
        <v>1305</v>
      </c>
      <c r="O51" s="56">
        <f t="shared" si="24"/>
        <v>0</v>
      </c>
      <c r="P51" s="56">
        <f t="shared" si="25"/>
        <v>17110</v>
      </c>
      <c r="Q51" s="56">
        <f t="shared" si="26"/>
        <v>0</v>
      </c>
      <c r="R51" s="59"/>
      <c r="S51" s="62"/>
      <c r="T51" s="59">
        <v>9405</v>
      </c>
      <c r="U51" s="59" t="s">
        <v>130</v>
      </c>
      <c r="V51" s="61">
        <v>18</v>
      </c>
    </row>
    <row r="52" spans="1:22">
      <c r="A52" s="55" t="s">
        <v>202</v>
      </c>
      <c r="B52" s="77" t="s">
        <v>214</v>
      </c>
      <c r="C52" s="73">
        <v>44501</v>
      </c>
      <c r="D52" s="70" t="s">
        <v>26</v>
      </c>
      <c r="E52" s="52" t="s">
        <v>204</v>
      </c>
      <c r="F52" s="66">
        <v>2950</v>
      </c>
      <c r="G52" s="52"/>
      <c r="H52" s="52"/>
      <c r="I52" s="52"/>
      <c r="J52" s="66">
        <v>2500</v>
      </c>
      <c r="K52" s="52"/>
      <c r="L52" s="56">
        <f t="shared" si="21"/>
        <v>450</v>
      </c>
      <c r="M52" s="56">
        <f t="shared" si="22"/>
        <v>225</v>
      </c>
      <c r="N52" s="56">
        <f t="shared" si="23"/>
        <v>225</v>
      </c>
      <c r="O52" s="56">
        <f t="shared" si="24"/>
        <v>0</v>
      </c>
      <c r="P52" s="56">
        <f t="shared" si="25"/>
        <v>2950</v>
      </c>
      <c r="Q52" s="56">
        <f t="shared" si="26"/>
        <v>0</v>
      </c>
      <c r="R52" s="52"/>
      <c r="S52" s="52"/>
      <c r="T52" s="52">
        <v>85043100</v>
      </c>
      <c r="U52" s="52"/>
      <c r="V52" s="53"/>
    </row>
    <row r="53" spans="1:22">
      <c r="A53" s="55" t="s">
        <v>202</v>
      </c>
      <c r="B53" s="77" t="s">
        <v>219</v>
      </c>
      <c r="C53" s="73">
        <v>44502</v>
      </c>
      <c r="D53" s="77" t="s">
        <v>26</v>
      </c>
      <c r="E53" s="52" t="s">
        <v>205</v>
      </c>
      <c r="F53" s="66">
        <v>2950</v>
      </c>
      <c r="G53" s="52"/>
      <c r="H53" s="52"/>
      <c r="I53" s="52"/>
      <c r="J53" s="66">
        <v>2500</v>
      </c>
      <c r="K53" s="52"/>
      <c r="L53" s="56">
        <f t="shared" si="21"/>
        <v>450</v>
      </c>
      <c r="M53" s="56">
        <f t="shared" si="22"/>
        <v>225</v>
      </c>
      <c r="N53" s="56">
        <f t="shared" si="23"/>
        <v>225</v>
      </c>
      <c r="O53" s="56">
        <f t="shared" si="24"/>
        <v>0</v>
      </c>
      <c r="P53" s="56">
        <f t="shared" si="25"/>
        <v>2950</v>
      </c>
      <c r="Q53" s="56">
        <f t="shared" si="26"/>
        <v>0</v>
      </c>
      <c r="R53" s="52"/>
      <c r="S53" s="52"/>
      <c r="T53" s="52">
        <v>85043100</v>
      </c>
      <c r="U53" s="52"/>
      <c r="V53" s="53"/>
    </row>
    <row r="54" spans="1:22">
      <c r="A54" s="55" t="s">
        <v>202</v>
      </c>
      <c r="B54" s="77" t="s">
        <v>215</v>
      </c>
      <c r="C54" s="73">
        <v>44516</v>
      </c>
      <c r="D54" s="77" t="s">
        <v>211</v>
      </c>
      <c r="E54" s="52" t="s">
        <v>206</v>
      </c>
      <c r="F54" s="66">
        <v>58122.080000000002</v>
      </c>
      <c r="G54" s="52"/>
      <c r="H54" s="52"/>
      <c r="I54" s="52"/>
      <c r="J54" s="66">
        <v>49256</v>
      </c>
      <c r="K54" s="52"/>
      <c r="L54" s="56">
        <f t="shared" si="21"/>
        <v>8866.08</v>
      </c>
      <c r="M54" s="56">
        <f t="shared" si="22"/>
        <v>4433.04</v>
      </c>
      <c r="N54" s="56">
        <f t="shared" si="23"/>
        <v>4433.04</v>
      </c>
      <c r="O54" s="56">
        <f t="shared" si="24"/>
        <v>0</v>
      </c>
      <c r="P54" s="56">
        <f t="shared" si="25"/>
        <v>58122.080000000002</v>
      </c>
      <c r="Q54" s="56">
        <f t="shared" si="26"/>
        <v>0</v>
      </c>
      <c r="R54" s="52"/>
      <c r="S54" s="52"/>
      <c r="T54" s="52">
        <v>9405</v>
      </c>
      <c r="U54" s="52" t="s">
        <v>130</v>
      </c>
      <c r="V54" s="53"/>
    </row>
    <row r="55" spans="1:22">
      <c r="A55" s="55" t="s">
        <v>202</v>
      </c>
      <c r="B55" s="77" t="s">
        <v>216</v>
      </c>
      <c r="C55" s="73">
        <v>44516</v>
      </c>
      <c r="D55" s="77" t="s">
        <v>26</v>
      </c>
      <c r="E55" s="52" t="s">
        <v>207</v>
      </c>
      <c r="F55" s="66">
        <v>2950</v>
      </c>
      <c r="G55" s="52"/>
      <c r="H55" s="52"/>
      <c r="I55" s="52"/>
      <c r="J55" s="66">
        <v>2500</v>
      </c>
      <c r="K55" s="52"/>
      <c r="L55" s="56">
        <f t="shared" si="21"/>
        <v>450</v>
      </c>
      <c r="M55" s="56">
        <f t="shared" si="22"/>
        <v>225</v>
      </c>
      <c r="N55" s="56">
        <f t="shared" si="23"/>
        <v>225</v>
      </c>
      <c r="O55" s="56">
        <f t="shared" si="24"/>
        <v>0</v>
      </c>
      <c r="P55" s="56">
        <f t="shared" si="25"/>
        <v>2950</v>
      </c>
      <c r="Q55" s="56">
        <f t="shared" si="26"/>
        <v>0</v>
      </c>
      <c r="R55" s="52"/>
      <c r="S55" s="52"/>
      <c r="T55" s="52">
        <v>9405</v>
      </c>
      <c r="U55" s="52" t="s">
        <v>130</v>
      </c>
      <c r="V55" s="53"/>
    </row>
    <row r="56" spans="1:22">
      <c r="A56" s="55" t="s">
        <v>202</v>
      </c>
      <c r="B56" s="77" t="s">
        <v>217</v>
      </c>
      <c r="C56" s="73">
        <v>44518</v>
      </c>
      <c r="D56" s="77" t="s">
        <v>212</v>
      </c>
      <c r="E56" s="52" t="s">
        <v>208</v>
      </c>
      <c r="F56" s="66">
        <v>41536</v>
      </c>
      <c r="G56" s="52"/>
      <c r="H56" s="52"/>
      <c r="I56" s="52"/>
      <c r="J56" s="66">
        <v>35200</v>
      </c>
      <c r="K56" s="52"/>
      <c r="L56" s="56">
        <f t="shared" si="21"/>
        <v>6336</v>
      </c>
      <c r="M56" s="56">
        <f t="shared" si="22"/>
        <v>3168</v>
      </c>
      <c r="N56" s="56">
        <f t="shared" si="23"/>
        <v>3168</v>
      </c>
      <c r="O56" s="56">
        <f t="shared" si="24"/>
        <v>0</v>
      </c>
      <c r="P56" s="56">
        <f t="shared" si="25"/>
        <v>41536</v>
      </c>
      <c r="Q56" s="56">
        <f t="shared" si="26"/>
        <v>0</v>
      </c>
      <c r="R56" s="52"/>
      <c r="S56" s="52"/>
      <c r="T56" s="52">
        <v>9405</v>
      </c>
      <c r="U56" s="52" t="s">
        <v>130</v>
      </c>
      <c r="V56" s="53">
        <v>16</v>
      </c>
    </row>
    <row r="57" spans="1:22">
      <c r="A57" s="55" t="s">
        <v>202</v>
      </c>
      <c r="B57" s="77" t="s">
        <v>218</v>
      </c>
      <c r="C57" s="73">
        <v>44524</v>
      </c>
      <c r="D57" s="77" t="s">
        <v>26</v>
      </c>
      <c r="E57" s="52" t="s">
        <v>209</v>
      </c>
      <c r="F57" s="66">
        <v>2950</v>
      </c>
      <c r="G57" s="52"/>
      <c r="H57" s="52"/>
      <c r="I57" s="52"/>
      <c r="J57" s="66">
        <v>2500</v>
      </c>
      <c r="K57" s="52"/>
      <c r="L57" s="56">
        <f t="shared" si="21"/>
        <v>450</v>
      </c>
      <c r="M57" s="56">
        <f t="shared" si="22"/>
        <v>225</v>
      </c>
      <c r="N57" s="56">
        <f t="shared" si="23"/>
        <v>225</v>
      </c>
      <c r="O57" s="56">
        <f t="shared" si="24"/>
        <v>0</v>
      </c>
      <c r="P57" s="56">
        <f t="shared" si="25"/>
        <v>2950</v>
      </c>
      <c r="Q57" s="56">
        <f t="shared" si="26"/>
        <v>0</v>
      </c>
      <c r="R57" s="52"/>
      <c r="S57" s="52"/>
      <c r="T57" s="52">
        <v>9405</v>
      </c>
      <c r="U57" s="52" t="s">
        <v>130</v>
      </c>
      <c r="V57" s="5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D5" sqref="D5"/>
    </sheetView>
  </sheetViews>
  <sheetFormatPr defaultColWidth="11.7109375" defaultRowHeight="15"/>
  <cols>
    <col min="1" max="1" width="9" bestFit="1" customWidth="1"/>
    <col min="2" max="2" width="10.42578125" bestFit="1" customWidth="1"/>
    <col min="3" max="3" width="3.85546875" bestFit="1" customWidth="1"/>
    <col min="4" max="4" width="4.28515625" bestFit="1" customWidth="1"/>
    <col min="5" max="5" width="17.5703125" bestFit="1" customWidth="1"/>
    <col min="6" max="6" width="12.85546875" bestFit="1" customWidth="1"/>
    <col min="7" max="9" width="5" bestFit="1" customWidth="1"/>
    <col min="10" max="10" width="4.7109375" customWidth="1"/>
    <col min="11" max="11" width="4.5703125" bestFit="1" customWidth="1"/>
    <col min="12" max="12" width="6.5703125" bestFit="1" customWidth="1"/>
  </cols>
  <sheetData>
    <row r="1" spans="1:12">
      <c r="A1" t="s">
        <v>56</v>
      </c>
      <c r="B1" t="s">
        <v>57</v>
      </c>
      <c r="C1" t="s">
        <v>59</v>
      </c>
      <c r="D1" t="s">
        <v>58</v>
      </c>
      <c r="E1" t="s">
        <v>66</v>
      </c>
      <c r="F1" t="s">
        <v>60</v>
      </c>
      <c r="G1" t="s">
        <v>61</v>
      </c>
      <c r="H1" t="s">
        <v>62</v>
      </c>
      <c r="I1" t="s">
        <v>63</v>
      </c>
      <c r="J1" t="s">
        <v>65</v>
      </c>
      <c r="K1" t="s">
        <v>64</v>
      </c>
      <c r="L1" t="s">
        <v>68</v>
      </c>
    </row>
    <row r="2" spans="1:12">
      <c r="A2">
        <v>85043100</v>
      </c>
      <c r="C2">
        <v>1</v>
      </c>
      <c r="D2" t="s">
        <v>67</v>
      </c>
      <c r="E2">
        <v>4012</v>
      </c>
      <c r="F2">
        <v>3400</v>
      </c>
      <c r="G2">
        <v>306</v>
      </c>
      <c r="H2">
        <v>306</v>
      </c>
      <c r="I2">
        <v>0</v>
      </c>
      <c r="J2">
        <v>0</v>
      </c>
      <c r="K2">
        <v>18</v>
      </c>
      <c r="L2">
        <v>17</v>
      </c>
    </row>
    <row r="3" spans="1:12">
      <c r="A3">
        <v>995457</v>
      </c>
      <c r="D3" t="s">
        <v>67</v>
      </c>
      <c r="E3">
        <v>17700</v>
      </c>
      <c r="F3">
        <v>15000</v>
      </c>
      <c r="G3">
        <v>0</v>
      </c>
      <c r="H3">
        <v>0</v>
      </c>
      <c r="I3">
        <v>2700</v>
      </c>
      <c r="J3">
        <v>0</v>
      </c>
      <c r="K3">
        <v>18</v>
      </c>
      <c r="L3">
        <v>11</v>
      </c>
    </row>
    <row r="4" spans="1:12">
      <c r="A4">
        <v>995457</v>
      </c>
      <c r="C4">
        <v>1</v>
      </c>
      <c r="D4" t="s">
        <v>67</v>
      </c>
      <c r="E4">
        <v>5664</v>
      </c>
      <c r="F4">
        <v>4800</v>
      </c>
      <c r="G4">
        <v>432</v>
      </c>
      <c r="H4">
        <v>432</v>
      </c>
      <c r="I4">
        <v>0</v>
      </c>
      <c r="J4">
        <v>0</v>
      </c>
      <c r="K4">
        <v>18</v>
      </c>
      <c r="L4">
        <v>13</v>
      </c>
    </row>
    <row r="5" spans="1:12">
      <c r="A5">
        <v>85043100</v>
      </c>
      <c r="C5">
        <v>2</v>
      </c>
      <c r="D5" t="s">
        <v>67</v>
      </c>
      <c r="E5">
        <v>7788</v>
      </c>
      <c r="F5">
        <v>6600</v>
      </c>
      <c r="G5">
        <v>594</v>
      </c>
      <c r="H5">
        <v>594</v>
      </c>
      <c r="I5">
        <v>0</v>
      </c>
      <c r="J5">
        <v>0</v>
      </c>
      <c r="K5">
        <v>18</v>
      </c>
      <c r="L5">
        <v>14</v>
      </c>
    </row>
    <row r="6" spans="1:12">
      <c r="A6">
        <v>85043100</v>
      </c>
      <c r="D6" t="s">
        <v>67</v>
      </c>
      <c r="E6">
        <v>4720</v>
      </c>
      <c r="F6">
        <v>4000</v>
      </c>
      <c r="G6">
        <v>360</v>
      </c>
      <c r="H6">
        <v>360</v>
      </c>
      <c r="I6">
        <v>0</v>
      </c>
      <c r="J6">
        <v>0</v>
      </c>
      <c r="K6">
        <v>18</v>
      </c>
      <c r="L6">
        <v>15</v>
      </c>
    </row>
    <row r="7" spans="1:12">
      <c r="A7">
        <v>85043100</v>
      </c>
      <c r="D7" t="s">
        <v>67</v>
      </c>
      <c r="E7">
        <v>94400</v>
      </c>
      <c r="F7">
        <v>80000</v>
      </c>
      <c r="G7">
        <v>7200</v>
      </c>
      <c r="H7">
        <v>7200</v>
      </c>
      <c r="I7">
        <v>0</v>
      </c>
      <c r="J7">
        <v>0</v>
      </c>
      <c r="K7">
        <v>18</v>
      </c>
      <c r="L7">
        <v>16</v>
      </c>
    </row>
    <row r="8" spans="1:12">
      <c r="A8">
        <v>85043100</v>
      </c>
      <c r="C8">
        <v>1</v>
      </c>
      <c r="D8" t="s">
        <v>67</v>
      </c>
      <c r="E8">
        <v>3894</v>
      </c>
      <c r="F8">
        <v>3300</v>
      </c>
      <c r="G8">
        <v>297</v>
      </c>
      <c r="H8">
        <v>297</v>
      </c>
      <c r="I8">
        <v>0</v>
      </c>
      <c r="J8">
        <v>0</v>
      </c>
      <c r="K8">
        <v>18</v>
      </c>
      <c r="L8">
        <v>18</v>
      </c>
    </row>
    <row r="10" spans="1:12">
      <c r="E10">
        <f>SUBTOTAL(9,E2:E9)</f>
        <v>138178</v>
      </c>
      <c r="F10">
        <f t="shared" ref="F10:G10" si="0">SUBTOTAL(9,F2:F9)</f>
        <v>117100</v>
      </c>
      <c r="G10">
        <f t="shared" si="0"/>
        <v>9189</v>
      </c>
      <c r="H10">
        <f t="shared" ref="H10:I10" si="1">SUBTOTAL(9,H2:H9)</f>
        <v>9189</v>
      </c>
      <c r="I10">
        <f t="shared" si="1"/>
        <v>2700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R38"/>
  <sheetViews>
    <sheetView topLeftCell="A26" workbookViewId="0">
      <selection activeCell="A30" sqref="A30:XFD38"/>
    </sheetView>
  </sheetViews>
  <sheetFormatPr defaultRowHeight="15"/>
  <cols>
    <col min="1" max="1" width="15.42578125" style="12" bestFit="1" customWidth="1"/>
    <col min="2" max="2" width="14.5703125" style="12" bestFit="1" customWidth="1"/>
    <col min="3" max="3" width="11.28515625" style="12" bestFit="1" customWidth="1"/>
    <col min="4" max="4" width="22" style="12" bestFit="1" customWidth="1"/>
    <col min="5" max="5" width="33" style="12" bestFit="1" customWidth="1"/>
    <col min="6" max="6" width="14.85546875" style="12" bestFit="1" customWidth="1"/>
    <col min="7" max="11" width="13.42578125" style="12" bestFit="1" customWidth="1"/>
    <col min="12" max="14" width="8.5703125" style="12" bestFit="1" customWidth="1"/>
    <col min="15" max="15" width="7.5703125" style="12" bestFit="1" customWidth="1"/>
    <col min="16" max="16" width="12.85546875" style="12" bestFit="1" customWidth="1"/>
    <col min="17" max="17" width="11.7109375" style="12" bestFit="1" customWidth="1"/>
    <col min="18" max="18" width="9.5703125" style="12" bestFit="1" customWidth="1"/>
    <col min="19" max="16384" width="9.140625" style="12"/>
  </cols>
  <sheetData>
    <row r="1" spans="1:18" s="5" customFormat="1">
      <c r="A1" s="7"/>
      <c r="B1" s="7"/>
      <c r="C1" s="7"/>
      <c r="D1" s="8"/>
      <c r="E1" s="7"/>
      <c r="F1" s="7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  <c r="R1" s="7"/>
    </row>
    <row r="2" spans="1:18" s="5" customFormat="1">
      <c r="A2" s="7" t="s">
        <v>12</v>
      </c>
      <c r="B2" s="7" t="s">
        <v>31</v>
      </c>
      <c r="C2" s="7" t="s">
        <v>8</v>
      </c>
      <c r="D2" s="8" t="s">
        <v>9</v>
      </c>
      <c r="E2" s="7" t="s">
        <v>10</v>
      </c>
      <c r="F2" s="7" t="s">
        <v>11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32</v>
      </c>
      <c r="R2" s="7" t="s">
        <v>33</v>
      </c>
    </row>
    <row r="3" spans="1:18" ht="15.75">
      <c r="A3" s="6" t="s">
        <v>16</v>
      </c>
      <c r="B3" s="10" t="s">
        <v>21</v>
      </c>
      <c r="C3" s="11">
        <v>44287</v>
      </c>
      <c r="D3" s="10" t="s">
        <v>22</v>
      </c>
      <c r="E3" s="10" t="s">
        <v>22</v>
      </c>
      <c r="F3" s="10">
        <v>47200</v>
      </c>
      <c r="G3" s="9"/>
      <c r="H3" s="9"/>
      <c r="I3" s="9"/>
      <c r="J3" s="9">
        <v>40000</v>
      </c>
      <c r="K3" s="9"/>
      <c r="L3" s="9">
        <f>+(H3*$H$1/100)+(I3*$I$1/100)+(J3*$J$1/100)+(K3*$K$1/100)</f>
        <v>7200</v>
      </c>
      <c r="M3" s="9">
        <f t="shared" ref="M3:M26" si="0">+IF(VALUE(LEFT(D3,2))=33,L3/2,0)</f>
        <v>3600</v>
      </c>
      <c r="N3" s="9">
        <f t="shared" ref="N3:N26" si="1">+M3</f>
        <v>3600</v>
      </c>
      <c r="O3" s="9">
        <f t="shared" ref="O3:O26" si="2">+IF(VALUE(LEFT(D3,2))=33,0,L3)</f>
        <v>0</v>
      </c>
      <c r="P3" s="9">
        <f t="shared" ref="P3:P25" si="3">SUM(G3:K3)+M3+N3+O3</f>
        <v>47200</v>
      </c>
      <c r="Q3" s="9">
        <f>P3-F3</f>
        <v>0</v>
      </c>
      <c r="R3" s="9"/>
    </row>
    <row r="4" spans="1:18" ht="15.75">
      <c r="A4" s="6" t="s">
        <v>16</v>
      </c>
      <c r="B4" s="10" t="s">
        <v>23</v>
      </c>
      <c r="C4" s="11">
        <v>44293</v>
      </c>
      <c r="D4" s="10" t="s">
        <v>24</v>
      </c>
      <c r="E4" s="10" t="s">
        <v>24</v>
      </c>
      <c r="F4" s="10">
        <v>7080</v>
      </c>
      <c r="G4" s="9"/>
      <c r="H4" s="9"/>
      <c r="I4" s="9"/>
      <c r="J4" s="9">
        <v>6000</v>
      </c>
      <c r="K4" s="9"/>
      <c r="L4" s="9">
        <f t="shared" ref="L4:L26" si="4">+(H4*$H$1/100)+(I4*$I$1/100)+(J4*$J$1/100)+(K4*$K$1/100)</f>
        <v>1080</v>
      </c>
      <c r="M4" s="9">
        <f t="shared" si="0"/>
        <v>540</v>
      </c>
      <c r="N4" s="9">
        <f t="shared" si="1"/>
        <v>540</v>
      </c>
      <c r="O4" s="9">
        <f t="shared" si="2"/>
        <v>0</v>
      </c>
      <c r="P4" s="9">
        <f t="shared" si="3"/>
        <v>7080</v>
      </c>
      <c r="Q4" s="9">
        <f t="shared" ref="Q4:Q26" si="5">P4-F4</f>
        <v>0</v>
      </c>
      <c r="R4" s="9"/>
    </row>
    <row r="5" spans="1:18" ht="15.75">
      <c r="A5" s="6" t="s">
        <v>16</v>
      </c>
      <c r="B5" s="10" t="s">
        <v>25</v>
      </c>
      <c r="C5" s="11">
        <v>44301</v>
      </c>
      <c r="D5" s="10" t="s">
        <v>26</v>
      </c>
      <c r="E5" s="10" t="s">
        <v>26</v>
      </c>
      <c r="F5" s="10">
        <v>5900</v>
      </c>
      <c r="G5" s="9"/>
      <c r="H5" s="9"/>
      <c r="I5" s="9"/>
      <c r="J5" s="9">
        <v>5000</v>
      </c>
      <c r="K5" s="9"/>
      <c r="L5" s="9">
        <f t="shared" si="4"/>
        <v>900</v>
      </c>
      <c r="M5" s="9">
        <f t="shared" si="0"/>
        <v>450</v>
      </c>
      <c r="N5" s="9">
        <f t="shared" si="1"/>
        <v>450</v>
      </c>
      <c r="O5" s="9">
        <f t="shared" si="2"/>
        <v>0</v>
      </c>
      <c r="P5" s="9">
        <f t="shared" si="3"/>
        <v>5900</v>
      </c>
      <c r="Q5" s="9">
        <f t="shared" si="5"/>
        <v>0</v>
      </c>
      <c r="R5" s="9"/>
    </row>
    <row r="6" spans="1:18" ht="15.75">
      <c r="A6" s="6" t="s">
        <v>16</v>
      </c>
      <c r="B6" s="10" t="s">
        <v>27</v>
      </c>
      <c r="C6" s="11">
        <v>44301</v>
      </c>
      <c r="D6" s="10" t="s">
        <v>26</v>
      </c>
      <c r="E6" s="10" t="s">
        <v>26</v>
      </c>
      <c r="F6" s="10">
        <v>1416</v>
      </c>
      <c r="G6" s="9"/>
      <c r="H6" s="9"/>
      <c r="I6" s="9"/>
      <c r="J6" s="9">
        <v>1200</v>
      </c>
      <c r="K6" s="9"/>
      <c r="L6" s="9">
        <f t="shared" si="4"/>
        <v>216</v>
      </c>
      <c r="M6" s="9">
        <f t="shared" si="0"/>
        <v>108</v>
      </c>
      <c r="N6" s="9">
        <f t="shared" si="1"/>
        <v>108</v>
      </c>
      <c r="O6" s="9">
        <f t="shared" si="2"/>
        <v>0</v>
      </c>
      <c r="P6" s="9">
        <f t="shared" si="3"/>
        <v>1416</v>
      </c>
      <c r="Q6" s="9">
        <f t="shared" si="5"/>
        <v>0</v>
      </c>
      <c r="R6" s="9"/>
    </row>
    <row r="7" spans="1:18" ht="15.75">
      <c r="A7" s="6" t="s">
        <v>16</v>
      </c>
      <c r="B7" s="10" t="s">
        <v>28</v>
      </c>
      <c r="C7" s="11">
        <v>44305</v>
      </c>
      <c r="D7" s="10" t="s">
        <v>26</v>
      </c>
      <c r="E7" s="10" t="s">
        <v>26</v>
      </c>
      <c r="F7" s="10">
        <v>236000</v>
      </c>
      <c r="G7" s="9"/>
      <c r="H7" s="9"/>
      <c r="I7" s="9"/>
      <c r="J7" s="9">
        <v>200000</v>
      </c>
      <c r="K7" s="9"/>
      <c r="L7" s="9">
        <f t="shared" si="4"/>
        <v>36000</v>
      </c>
      <c r="M7" s="9">
        <f t="shared" si="0"/>
        <v>18000</v>
      </c>
      <c r="N7" s="9">
        <f t="shared" si="1"/>
        <v>18000</v>
      </c>
      <c r="O7" s="9">
        <f t="shared" si="2"/>
        <v>0</v>
      </c>
      <c r="P7" s="9">
        <f t="shared" si="3"/>
        <v>236000</v>
      </c>
      <c r="Q7" s="9">
        <f t="shared" si="5"/>
        <v>0</v>
      </c>
      <c r="R7" s="9"/>
    </row>
    <row r="8" spans="1:18" ht="15.75">
      <c r="A8" s="6" t="s">
        <v>16</v>
      </c>
      <c r="B8" s="10" t="s">
        <v>29</v>
      </c>
      <c r="C8" s="11">
        <v>44314</v>
      </c>
      <c r="D8" s="10" t="s">
        <v>26</v>
      </c>
      <c r="E8" s="10" t="s">
        <v>26</v>
      </c>
      <c r="F8" s="10">
        <v>236000</v>
      </c>
      <c r="G8" s="9"/>
      <c r="H8" s="9"/>
      <c r="I8" s="9"/>
      <c r="J8" s="9">
        <v>200000</v>
      </c>
      <c r="K8" s="9"/>
      <c r="L8" s="9">
        <f t="shared" si="4"/>
        <v>36000</v>
      </c>
      <c r="M8" s="9">
        <f t="shared" si="0"/>
        <v>18000</v>
      </c>
      <c r="N8" s="9">
        <f t="shared" si="1"/>
        <v>18000</v>
      </c>
      <c r="O8" s="9">
        <f t="shared" si="2"/>
        <v>0</v>
      </c>
      <c r="P8" s="9">
        <f t="shared" si="3"/>
        <v>236000</v>
      </c>
      <c r="Q8" s="9">
        <f t="shared" si="5"/>
        <v>0</v>
      </c>
      <c r="R8" s="9"/>
    </row>
    <row r="9" spans="1:18" ht="15.75">
      <c r="A9" s="6" t="s">
        <v>16</v>
      </c>
      <c r="B9" s="10" t="s">
        <v>30</v>
      </c>
      <c r="C9" s="11">
        <v>44314</v>
      </c>
      <c r="D9" s="10" t="s">
        <v>26</v>
      </c>
      <c r="E9" s="10" t="s">
        <v>26</v>
      </c>
      <c r="F9" s="10">
        <v>18880</v>
      </c>
      <c r="G9" s="9"/>
      <c r="H9" s="9"/>
      <c r="I9" s="9"/>
      <c r="J9" s="9">
        <v>16000</v>
      </c>
      <c r="K9" s="9"/>
      <c r="L9" s="9">
        <f t="shared" si="4"/>
        <v>2880</v>
      </c>
      <c r="M9" s="9">
        <f t="shared" si="0"/>
        <v>1440</v>
      </c>
      <c r="N9" s="9">
        <f t="shared" si="1"/>
        <v>1440</v>
      </c>
      <c r="O9" s="9">
        <f t="shared" si="2"/>
        <v>0</v>
      </c>
      <c r="P9" s="9">
        <f t="shared" si="3"/>
        <v>18880</v>
      </c>
      <c r="Q9" s="9">
        <f t="shared" si="5"/>
        <v>0</v>
      </c>
      <c r="R9" s="9"/>
    </row>
    <row r="10" spans="1:18">
      <c r="A10" s="20" t="s">
        <v>96</v>
      </c>
      <c r="B10" s="33" t="s">
        <v>97</v>
      </c>
      <c r="C10" s="30">
        <v>44385</v>
      </c>
      <c r="D10" s="32" t="s">
        <v>98</v>
      </c>
      <c r="E10" s="31" t="s">
        <v>99</v>
      </c>
      <c r="F10" s="33">
        <v>2950</v>
      </c>
      <c r="G10" s="9"/>
      <c r="H10" s="9"/>
      <c r="I10" s="9"/>
      <c r="J10" s="34">
        <v>2500</v>
      </c>
      <c r="K10" s="9"/>
      <c r="L10" s="27">
        <f t="shared" si="4"/>
        <v>450</v>
      </c>
      <c r="M10" s="27">
        <f t="shared" si="0"/>
        <v>225</v>
      </c>
      <c r="N10" s="27">
        <f t="shared" si="1"/>
        <v>225</v>
      </c>
      <c r="O10" s="27">
        <f t="shared" si="2"/>
        <v>0</v>
      </c>
      <c r="P10" s="28">
        <f t="shared" si="3"/>
        <v>2950</v>
      </c>
      <c r="Q10" s="28">
        <f t="shared" si="5"/>
        <v>0</v>
      </c>
      <c r="R10" s="9"/>
    </row>
    <row r="11" spans="1:18">
      <c r="A11" s="20" t="s">
        <v>96</v>
      </c>
      <c r="B11" s="33" t="s">
        <v>100</v>
      </c>
      <c r="C11" s="30">
        <v>44389</v>
      </c>
      <c r="D11" s="32" t="s">
        <v>98</v>
      </c>
      <c r="E11" s="31" t="s">
        <v>99</v>
      </c>
      <c r="F11" s="33">
        <v>49560</v>
      </c>
      <c r="G11" s="9"/>
      <c r="H11" s="9"/>
      <c r="I11" s="9"/>
      <c r="J11" s="34">
        <v>42000</v>
      </c>
      <c r="K11" s="9"/>
      <c r="L11" s="27">
        <f t="shared" si="4"/>
        <v>7560</v>
      </c>
      <c r="M11" s="27">
        <f t="shared" si="0"/>
        <v>3780</v>
      </c>
      <c r="N11" s="27">
        <f t="shared" si="1"/>
        <v>3780</v>
      </c>
      <c r="O11" s="27">
        <f t="shared" si="2"/>
        <v>0</v>
      </c>
      <c r="P11" s="28">
        <f t="shared" si="3"/>
        <v>49560</v>
      </c>
      <c r="Q11" s="28">
        <f t="shared" si="5"/>
        <v>0</v>
      </c>
      <c r="R11" s="9"/>
    </row>
    <row r="12" spans="1:18">
      <c r="A12" s="20" t="s">
        <v>96</v>
      </c>
      <c r="B12" s="33">
        <v>469</v>
      </c>
      <c r="C12" s="30">
        <v>44390</v>
      </c>
      <c r="D12" s="32" t="s">
        <v>81</v>
      </c>
      <c r="E12" s="31" t="s">
        <v>74</v>
      </c>
      <c r="F12" s="33">
        <v>80830</v>
      </c>
      <c r="G12" s="9"/>
      <c r="H12" s="9"/>
      <c r="I12" s="9"/>
      <c r="J12" s="34">
        <v>68500</v>
      </c>
      <c r="K12" s="9"/>
      <c r="L12" s="27">
        <f t="shared" si="4"/>
        <v>12330</v>
      </c>
      <c r="M12" s="27">
        <f t="shared" si="0"/>
        <v>6165</v>
      </c>
      <c r="N12" s="27">
        <f t="shared" si="1"/>
        <v>6165</v>
      </c>
      <c r="O12" s="27">
        <f t="shared" si="2"/>
        <v>0</v>
      </c>
      <c r="P12" s="28">
        <f t="shared" si="3"/>
        <v>80830</v>
      </c>
      <c r="Q12" s="28">
        <f t="shared" si="5"/>
        <v>0</v>
      </c>
      <c r="R12" s="9"/>
    </row>
    <row r="13" spans="1:18">
      <c r="A13" s="20" t="s">
        <v>96</v>
      </c>
      <c r="B13" s="33" t="s">
        <v>101</v>
      </c>
      <c r="C13" s="30">
        <v>44390</v>
      </c>
      <c r="D13" s="32" t="s">
        <v>98</v>
      </c>
      <c r="E13" s="31" t="s">
        <v>99</v>
      </c>
      <c r="F13" s="33">
        <v>25783</v>
      </c>
      <c r="G13" s="9"/>
      <c r="H13" s="9"/>
      <c r="I13" s="9"/>
      <c r="J13" s="34">
        <v>21850</v>
      </c>
      <c r="K13" s="9"/>
      <c r="L13" s="27">
        <f t="shared" si="4"/>
        <v>3933</v>
      </c>
      <c r="M13" s="27">
        <f t="shared" si="0"/>
        <v>1966.5</v>
      </c>
      <c r="N13" s="27">
        <f t="shared" si="1"/>
        <v>1966.5</v>
      </c>
      <c r="O13" s="27">
        <f t="shared" si="2"/>
        <v>0</v>
      </c>
      <c r="P13" s="28">
        <f t="shared" si="3"/>
        <v>25783</v>
      </c>
      <c r="Q13" s="28">
        <f t="shared" si="5"/>
        <v>0</v>
      </c>
      <c r="R13" s="9"/>
    </row>
    <row r="14" spans="1:18">
      <c r="A14" s="20" t="s">
        <v>96</v>
      </c>
      <c r="B14" s="33">
        <v>4342</v>
      </c>
      <c r="C14" s="30">
        <v>44391</v>
      </c>
      <c r="D14" s="32" t="s">
        <v>102</v>
      </c>
      <c r="E14" s="31" t="s">
        <v>103</v>
      </c>
      <c r="F14" s="33">
        <v>7965</v>
      </c>
      <c r="G14" s="9"/>
      <c r="H14" s="9"/>
      <c r="I14" s="9"/>
      <c r="J14" s="34">
        <v>6750</v>
      </c>
      <c r="K14" s="9"/>
      <c r="L14" s="27">
        <f t="shared" si="4"/>
        <v>1215</v>
      </c>
      <c r="M14" s="27">
        <f t="shared" si="0"/>
        <v>607.5</v>
      </c>
      <c r="N14" s="27">
        <f t="shared" si="1"/>
        <v>607.5</v>
      </c>
      <c r="O14" s="27">
        <f t="shared" si="2"/>
        <v>0</v>
      </c>
      <c r="P14" s="28">
        <f t="shared" si="3"/>
        <v>7965</v>
      </c>
      <c r="Q14" s="28">
        <f t="shared" si="5"/>
        <v>0</v>
      </c>
      <c r="R14" s="9"/>
    </row>
    <row r="15" spans="1:18">
      <c r="A15" s="20" t="s">
        <v>96</v>
      </c>
      <c r="B15" s="37" t="s">
        <v>104</v>
      </c>
      <c r="C15" s="30">
        <v>44406</v>
      </c>
      <c r="D15" s="32" t="s">
        <v>98</v>
      </c>
      <c r="E15" s="38" t="s">
        <v>99</v>
      </c>
      <c r="F15" s="39">
        <v>1204</v>
      </c>
      <c r="G15" s="9"/>
      <c r="H15" s="9"/>
      <c r="I15" s="9"/>
      <c r="J15" s="34">
        <v>1020</v>
      </c>
      <c r="K15" s="9"/>
      <c r="L15" s="27">
        <f t="shared" si="4"/>
        <v>183.6</v>
      </c>
      <c r="M15" s="27">
        <f t="shared" si="0"/>
        <v>91.8</v>
      </c>
      <c r="N15" s="27">
        <f t="shared" si="1"/>
        <v>91.8</v>
      </c>
      <c r="O15" s="27">
        <f t="shared" si="2"/>
        <v>0</v>
      </c>
      <c r="P15" s="28">
        <f t="shared" si="3"/>
        <v>1203.5999999999999</v>
      </c>
      <c r="Q15" s="28">
        <f t="shared" si="5"/>
        <v>-0.40000000000009095</v>
      </c>
      <c r="R15" s="9"/>
    </row>
    <row r="16" spans="1:18">
      <c r="A16" s="20" t="s">
        <v>69</v>
      </c>
      <c r="B16" s="25" t="s">
        <v>87</v>
      </c>
      <c r="C16" s="36">
        <v>44414</v>
      </c>
      <c r="D16" s="24" t="s">
        <v>82</v>
      </c>
      <c r="E16" s="24" t="s">
        <v>75</v>
      </c>
      <c r="F16" s="24">
        <v>163076</v>
      </c>
      <c r="G16" s="24"/>
      <c r="H16" s="24"/>
      <c r="I16" s="24"/>
      <c r="J16" s="24">
        <v>138200</v>
      </c>
      <c r="K16" s="24"/>
      <c r="L16" s="27">
        <f t="shared" si="4"/>
        <v>24876</v>
      </c>
      <c r="M16" s="27">
        <f t="shared" si="0"/>
        <v>12438</v>
      </c>
      <c r="N16" s="27">
        <f t="shared" si="1"/>
        <v>12438</v>
      </c>
      <c r="O16" s="27">
        <f t="shared" si="2"/>
        <v>0</v>
      </c>
      <c r="P16" s="28">
        <f t="shared" si="3"/>
        <v>163076</v>
      </c>
      <c r="Q16" s="28">
        <f t="shared" si="5"/>
        <v>0</v>
      </c>
      <c r="R16" s="24"/>
    </row>
    <row r="17" spans="1:18">
      <c r="A17" s="20" t="s">
        <v>69</v>
      </c>
      <c r="B17" s="25" t="s">
        <v>88</v>
      </c>
      <c r="C17" s="36">
        <v>44420</v>
      </c>
      <c r="D17" s="24" t="s">
        <v>83</v>
      </c>
      <c r="E17" s="24" t="s">
        <v>76</v>
      </c>
      <c r="F17" s="24">
        <v>20291</v>
      </c>
      <c r="G17" s="24"/>
      <c r="H17" s="24"/>
      <c r="I17" s="24">
        <v>16800</v>
      </c>
      <c r="J17" s="24">
        <v>1250</v>
      </c>
      <c r="K17" s="24"/>
      <c r="L17" s="27">
        <f t="shared" si="4"/>
        <v>2241</v>
      </c>
      <c r="M17" s="27">
        <f t="shared" si="0"/>
        <v>1120.5</v>
      </c>
      <c r="N17" s="27">
        <f t="shared" si="1"/>
        <v>1120.5</v>
      </c>
      <c r="O17" s="27">
        <f t="shared" si="2"/>
        <v>0</v>
      </c>
      <c r="P17" s="28">
        <f t="shared" si="3"/>
        <v>20291</v>
      </c>
      <c r="Q17" s="28">
        <f t="shared" si="5"/>
        <v>0</v>
      </c>
      <c r="R17" s="24"/>
    </row>
    <row r="18" spans="1:18">
      <c r="A18" s="20" t="s">
        <v>69</v>
      </c>
      <c r="B18" s="25" t="s">
        <v>89</v>
      </c>
      <c r="C18" s="36">
        <v>44421</v>
      </c>
      <c r="D18" s="24" t="s">
        <v>82</v>
      </c>
      <c r="E18" s="24" t="s">
        <v>75</v>
      </c>
      <c r="F18" s="24">
        <v>29010</v>
      </c>
      <c r="G18" s="24"/>
      <c r="H18" s="24"/>
      <c r="I18" s="24"/>
      <c r="J18" s="24">
        <v>22720</v>
      </c>
      <c r="K18" s="24"/>
      <c r="L18" s="27">
        <f t="shared" si="4"/>
        <v>4089.6</v>
      </c>
      <c r="M18" s="27">
        <f t="shared" si="0"/>
        <v>2044.8</v>
      </c>
      <c r="N18" s="27">
        <f t="shared" si="1"/>
        <v>2044.8</v>
      </c>
      <c r="O18" s="27">
        <f t="shared" si="2"/>
        <v>0</v>
      </c>
      <c r="P18" s="28">
        <v>29010</v>
      </c>
      <c r="Q18" s="28">
        <f t="shared" si="5"/>
        <v>0</v>
      </c>
      <c r="R18" s="24"/>
    </row>
    <row r="19" spans="1:18">
      <c r="A19" s="20" t="s">
        <v>69</v>
      </c>
      <c r="B19" s="25" t="s">
        <v>90</v>
      </c>
      <c r="C19" s="36">
        <v>44424</v>
      </c>
      <c r="D19" s="24" t="s">
        <v>83</v>
      </c>
      <c r="E19" s="24" t="s">
        <v>76</v>
      </c>
      <c r="F19" s="24">
        <v>42324</v>
      </c>
      <c r="G19" s="24"/>
      <c r="H19" s="24"/>
      <c r="I19" s="24">
        <v>26200</v>
      </c>
      <c r="J19" s="24">
        <v>11000</v>
      </c>
      <c r="K19" s="24"/>
      <c r="L19" s="27">
        <f t="shared" si="4"/>
        <v>5124</v>
      </c>
      <c r="M19" s="27">
        <f t="shared" si="0"/>
        <v>2562</v>
      </c>
      <c r="N19" s="27">
        <f t="shared" si="1"/>
        <v>2562</v>
      </c>
      <c r="O19" s="27">
        <f t="shared" si="2"/>
        <v>0</v>
      </c>
      <c r="P19" s="28">
        <f t="shared" si="3"/>
        <v>42324</v>
      </c>
      <c r="Q19" s="28">
        <f t="shared" si="5"/>
        <v>0</v>
      </c>
      <c r="R19" s="24"/>
    </row>
    <row r="20" spans="1:18">
      <c r="A20" s="20" t="s">
        <v>69</v>
      </c>
      <c r="B20" s="25" t="s">
        <v>91</v>
      </c>
      <c r="C20" s="36">
        <v>44425</v>
      </c>
      <c r="D20" s="24" t="s">
        <v>82</v>
      </c>
      <c r="E20" s="24" t="s">
        <v>75</v>
      </c>
      <c r="F20" s="24">
        <v>5135</v>
      </c>
      <c r="G20" s="24"/>
      <c r="H20" s="24"/>
      <c r="I20" s="24"/>
      <c r="J20" s="24">
        <v>4352</v>
      </c>
      <c r="K20" s="24"/>
      <c r="L20" s="27">
        <f t="shared" si="4"/>
        <v>783.36</v>
      </c>
      <c r="M20" s="27">
        <f t="shared" si="0"/>
        <v>391.68</v>
      </c>
      <c r="N20" s="27">
        <f t="shared" si="1"/>
        <v>391.68</v>
      </c>
      <c r="O20" s="27">
        <f t="shared" si="2"/>
        <v>0</v>
      </c>
      <c r="P20" s="28">
        <f t="shared" si="3"/>
        <v>5135.3600000000006</v>
      </c>
      <c r="Q20" s="28">
        <f t="shared" si="5"/>
        <v>0.36000000000058208</v>
      </c>
      <c r="R20" s="24"/>
    </row>
    <row r="21" spans="1:18">
      <c r="A21" s="20" t="s">
        <v>69</v>
      </c>
      <c r="B21" s="25">
        <v>477</v>
      </c>
      <c r="C21" s="36">
        <v>44426</v>
      </c>
      <c r="D21" s="24" t="s">
        <v>84</v>
      </c>
      <c r="E21" s="24" t="s">
        <v>74</v>
      </c>
      <c r="F21" s="24">
        <v>36580</v>
      </c>
      <c r="G21" s="24"/>
      <c r="H21" s="24"/>
      <c r="I21" s="24"/>
      <c r="J21" s="24">
        <v>31000</v>
      </c>
      <c r="K21" s="24"/>
      <c r="L21" s="27">
        <f t="shared" si="4"/>
        <v>5580</v>
      </c>
      <c r="M21" s="27">
        <f t="shared" si="0"/>
        <v>0</v>
      </c>
      <c r="N21" s="27">
        <f t="shared" si="1"/>
        <v>0</v>
      </c>
      <c r="O21" s="27">
        <f t="shared" si="2"/>
        <v>5580</v>
      </c>
      <c r="P21" s="28">
        <f t="shared" si="3"/>
        <v>36580</v>
      </c>
      <c r="Q21" s="28">
        <f t="shared" si="5"/>
        <v>0</v>
      </c>
      <c r="R21" s="24"/>
    </row>
    <row r="22" spans="1:18">
      <c r="A22" s="20" t="s">
        <v>69</v>
      </c>
      <c r="B22" s="25">
        <v>478</v>
      </c>
      <c r="C22" s="36">
        <v>44427</v>
      </c>
      <c r="D22" s="24" t="s">
        <v>84</v>
      </c>
      <c r="E22" s="24" t="s">
        <v>74</v>
      </c>
      <c r="F22" s="24">
        <v>21240</v>
      </c>
      <c r="G22" s="24"/>
      <c r="H22" s="24"/>
      <c r="I22" s="24"/>
      <c r="J22" s="24">
        <v>18000</v>
      </c>
      <c r="K22" s="24"/>
      <c r="L22" s="27">
        <f t="shared" si="4"/>
        <v>3240</v>
      </c>
      <c r="M22" s="27">
        <f t="shared" si="0"/>
        <v>0</v>
      </c>
      <c r="N22" s="27">
        <f t="shared" si="1"/>
        <v>0</v>
      </c>
      <c r="O22" s="27">
        <f t="shared" si="2"/>
        <v>3240</v>
      </c>
      <c r="P22" s="28">
        <f t="shared" si="3"/>
        <v>21240</v>
      </c>
      <c r="Q22" s="28">
        <f t="shared" si="5"/>
        <v>0</v>
      </c>
      <c r="R22" s="24"/>
    </row>
    <row r="23" spans="1:18">
      <c r="A23" s="20" t="s">
        <v>69</v>
      </c>
      <c r="B23" s="25">
        <v>6706</v>
      </c>
      <c r="C23" s="36">
        <v>44427</v>
      </c>
      <c r="D23" s="24" t="s">
        <v>85</v>
      </c>
      <c r="E23" s="24" t="s">
        <v>77</v>
      </c>
      <c r="F23" s="24">
        <v>1196</v>
      </c>
      <c r="G23" s="24"/>
      <c r="H23" s="24"/>
      <c r="I23" s="24"/>
      <c r="J23" s="24">
        <v>1013</v>
      </c>
      <c r="K23" s="24"/>
      <c r="L23" s="27">
        <f t="shared" si="4"/>
        <v>182.34</v>
      </c>
      <c r="M23" s="27">
        <f t="shared" si="0"/>
        <v>91.17</v>
      </c>
      <c r="N23" s="27">
        <f t="shared" si="1"/>
        <v>91.17</v>
      </c>
      <c r="O23" s="27">
        <f t="shared" si="2"/>
        <v>0</v>
      </c>
      <c r="P23" s="28">
        <f t="shared" si="3"/>
        <v>1195.3400000000001</v>
      </c>
      <c r="Q23" s="28">
        <f t="shared" si="5"/>
        <v>-0.65999999999985448</v>
      </c>
      <c r="R23" s="24"/>
    </row>
    <row r="24" spans="1:18">
      <c r="A24" s="20" t="s">
        <v>69</v>
      </c>
      <c r="B24" s="25" t="s">
        <v>92</v>
      </c>
      <c r="C24" s="36">
        <v>44427</v>
      </c>
      <c r="D24" s="24" t="s">
        <v>86</v>
      </c>
      <c r="E24" s="24" t="s">
        <v>78</v>
      </c>
      <c r="F24" s="24">
        <v>2301</v>
      </c>
      <c r="G24" s="24"/>
      <c r="H24" s="24"/>
      <c r="I24" s="24"/>
      <c r="J24" s="24">
        <v>1950</v>
      </c>
      <c r="K24" s="24"/>
      <c r="L24" s="27">
        <f t="shared" si="4"/>
        <v>351</v>
      </c>
      <c r="M24" s="27">
        <f t="shared" si="0"/>
        <v>175.5</v>
      </c>
      <c r="N24" s="27">
        <f t="shared" si="1"/>
        <v>175.5</v>
      </c>
      <c r="O24" s="27">
        <f t="shared" si="2"/>
        <v>0</v>
      </c>
      <c r="P24" s="28">
        <f t="shared" si="3"/>
        <v>2301</v>
      </c>
      <c r="Q24" s="28">
        <f t="shared" si="5"/>
        <v>0</v>
      </c>
      <c r="R24" s="24"/>
    </row>
    <row r="25" spans="1:18">
      <c r="A25" s="20" t="s">
        <v>69</v>
      </c>
      <c r="B25" s="25" t="s">
        <v>93</v>
      </c>
      <c r="C25" s="36">
        <v>44428</v>
      </c>
      <c r="D25" s="24" t="s">
        <v>81</v>
      </c>
      <c r="E25" s="24" t="s">
        <v>79</v>
      </c>
      <c r="F25" s="24">
        <v>8555</v>
      </c>
      <c r="G25" s="24"/>
      <c r="H25" s="24"/>
      <c r="I25" s="24"/>
      <c r="J25" s="24">
        <v>7250</v>
      </c>
      <c r="K25" s="24"/>
      <c r="L25" s="27">
        <f t="shared" si="4"/>
        <v>1305</v>
      </c>
      <c r="M25" s="27">
        <f t="shared" si="0"/>
        <v>652.5</v>
      </c>
      <c r="N25" s="27">
        <f t="shared" si="1"/>
        <v>652.5</v>
      </c>
      <c r="O25" s="27">
        <f t="shared" si="2"/>
        <v>0</v>
      </c>
      <c r="P25" s="28">
        <f t="shared" si="3"/>
        <v>8555</v>
      </c>
      <c r="Q25" s="28">
        <f t="shared" si="5"/>
        <v>0</v>
      </c>
      <c r="R25" s="24"/>
    </row>
    <row r="26" spans="1:18">
      <c r="A26" s="20" t="s">
        <v>69</v>
      </c>
      <c r="B26" s="25" t="s">
        <v>94</v>
      </c>
      <c r="C26" s="36">
        <v>44434</v>
      </c>
      <c r="D26" s="24" t="s">
        <v>95</v>
      </c>
      <c r="E26" s="24" t="s">
        <v>80</v>
      </c>
      <c r="F26" s="24">
        <v>2399</v>
      </c>
      <c r="G26" s="24"/>
      <c r="H26" s="24"/>
      <c r="I26" s="24">
        <v>2100</v>
      </c>
      <c r="J26" s="24"/>
      <c r="K26" s="24"/>
      <c r="L26" s="27">
        <f t="shared" si="4"/>
        <v>252</v>
      </c>
      <c r="M26" s="27">
        <f t="shared" si="0"/>
        <v>126</v>
      </c>
      <c r="N26" s="27">
        <f t="shared" si="1"/>
        <v>126</v>
      </c>
      <c r="O26" s="27">
        <f t="shared" si="2"/>
        <v>0</v>
      </c>
      <c r="P26" s="28">
        <v>2399</v>
      </c>
      <c r="Q26" s="28">
        <f t="shared" si="5"/>
        <v>0</v>
      </c>
      <c r="R26" s="24"/>
    </row>
    <row r="30" spans="1:18" s="26" customFormat="1" ht="15.75">
      <c r="A30" s="20" t="s">
        <v>202</v>
      </c>
      <c r="B30" s="32" t="s">
        <v>303</v>
      </c>
      <c r="C30" s="112">
        <v>44515</v>
      </c>
      <c r="D30" s="113" t="s">
        <v>293</v>
      </c>
      <c r="E30" s="116" t="s">
        <v>297</v>
      </c>
      <c r="F30" s="41">
        <v>0</v>
      </c>
      <c r="G30" s="41"/>
      <c r="H30" s="41"/>
      <c r="I30" s="114">
        <v>42000</v>
      </c>
      <c r="J30" s="114"/>
      <c r="K30" s="114"/>
      <c r="L30" s="42">
        <f t="shared" ref="L30:L38" si="6">+(H30*$H$1/100)+(I30*$I$1/100)+(J30*$J$1/100)+(K30*$K$1/100)</f>
        <v>5040</v>
      </c>
      <c r="M30" s="42">
        <f t="shared" ref="M30:M38" si="7">+IF(VALUE(LEFT(D30,2))=33,L30/2,0)</f>
        <v>0</v>
      </c>
      <c r="N30" s="42">
        <f t="shared" ref="N30:N38" si="8">+M30</f>
        <v>0</v>
      </c>
      <c r="O30" s="42">
        <f t="shared" ref="O30:O38" si="9">+IF(VALUE(LEFT(D30,2))=33,0,L30)</f>
        <v>5040</v>
      </c>
      <c r="P30" s="42">
        <f t="shared" ref="P30:P38" si="10">SUM(G30:K30)+M30+N30+O30</f>
        <v>47040</v>
      </c>
      <c r="Q30" s="42">
        <f t="shared" ref="Q30:Q38" si="11">P30-F30</f>
        <v>47040</v>
      </c>
      <c r="R30" s="24"/>
    </row>
    <row r="31" spans="1:18" s="26" customFormat="1" ht="15.75">
      <c r="A31" s="20" t="s">
        <v>202</v>
      </c>
      <c r="B31" s="33">
        <v>8</v>
      </c>
      <c r="C31" s="112">
        <v>44515</v>
      </c>
      <c r="D31" s="115" t="s">
        <v>294</v>
      </c>
      <c r="E31" s="116" t="s">
        <v>298</v>
      </c>
      <c r="F31" s="114">
        <v>5782</v>
      </c>
      <c r="G31" s="24"/>
      <c r="H31" s="24"/>
      <c r="I31" s="10"/>
      <c r="J31" s="10">
        <v>4900</v>
      </c>
      <c r="K31" s="24"/>
      <c r="L31" s="42">
        <f t="shared" si="6"/>
        <v>882</v>
      </c>
      <c r="M31" s="42">
        <f t="shared" si="7"/>
        <v>441</v>
      </c>
      <c r="N31" s="42">
        <f t="shared" si="8"/>
        <v>441</v>
      </c>
      <c r="O31" s="42">
        <f t="shared" si="9"/>
        <v>0</v>
      </c>
      <c r="P31" s="42">
        <f t="shared" si="10"/>
        <v>5782</v>
      </c>
      <c r="Q31" s="42">
        <f t="shared" si="11"/>
        <v>0</v>
      </c>
      <c r="R31" s="24"/>
    </row>
    <row r="32" spans="1:18" s="26" customFormat="1" ht="15.75">
      <c r="A32" s="20" t="s">
        <v>202</v>
      </c>
      <c r="B32" s="33">
        <v>160</v>
      </c>
      <c r="C32" s="112">
        <v>44514</v>
      </c>
      <c r="D32" s="115" t="s">
        <v>295</v>
      </c>
      <c r="E32" s="116" t="s">
        <v>299</v>
      </c>
      <c r="F32" s="114">
        <v>800</v>
      </c>
      <c r="G32" s="24"/>
      <c r="H32" s="10"/>
      <c r="I32" s="10"/>
      <c r="J32" s="10"/>
      <c r="K32" s="10">
        <v>625</v>
      </c>
      <c r="L32" s="42">
        <f t="shared" si="6"/>
        <v>175</v>
      </c>
      <c r="M32" s="42">
        <f t="shared" si="7"/>
        <v>87.5</v>
      </c>
      <c r="N32" s="42">
        <f t="shared" si="8"/>
        <v>87.5</v>
      </c>
      <c r="O32" s="42">
        <f t="shared" si="9"/>
        <v>0</v>
      </c>
      <c r="P32" s="42">
        <f t="shared" si="10"/>
        <v>800</v>
      </c>
      <c r="Q32" s="42">
        <f t="shared" si="11"/>
        <v>0</v>
      </c>
      <c r="R32" s="24"/>
    </row>
    <row r="33" spans="1:18" s="26" customFormat="1" ht="15.75">
      <c r="A33" s="20" t="s">
        <v>202</v>
      </c>
      <c r="B33" s="33">
        <v>523</v>
      </c>
      <c r="C33" s="112">
        <v>44517</v>
      </c>
      <c r="D33" s="115" t="s">
        <v>102</v>
      </c>
      <c r="E33" s="116" t="s">
        <v>300</v>
      </c>
      <c r="F33" s="114">
        <v>3584</v>
      </c>
      <c r="G33" s="24"/>
      <c r="H33" s="24"/>
      <c r="I33" s="10">
        <v>3200</v>
      </c>
      <c r="J33" s="10"/>
      <c r="K33" s="10"/>
      <c r="L33" s="42">
        <f t="shared" si="6"/>
        <v>384</v>
      </c>
      <c r="M33" s="42">
        <f t="shared" si="7"/>
        <v>192</v>
      </c>
      <c r="N33" s="42">
        <f t="shared" si="8"/>
        <v>192</v>
      </c>
      <c r="O33" s="42">
        <f t="shared" si="9"/>
        <v>0</v>
      </c>
      <c r="P33" s="42">
        <f t="shared" si="10"/>
        <v>3584</v>
      </c>
      <c r="Q33" s="42">
        <f t="shared" si="11"/>
        <v>0</v>
      </c>
      <c r="R33" s="24"/>
    </row>
    <row r="34" spans="1:18" s="26" customFormat="1" ht="15.75">
      <c r="A34" s="20" t="s">
        <v>202</v>
      </c>
      <c r="B34" s="33">
        <v>524</v>
      </c>
      <c r="C34" s="112">
        <v>44517</v>
      </c>
      <c r="D34" s="115" t="s">
        <v>102</v>
      </c>
      <c r="E34" s="116" t="s">
        <v>300</v>
      </c>
      <c r="F34" s="114">
        <v>3584</v>
      </c>
      <c r="G34" s="24"/>
      <c r="H34" s="24"/>
      <c r="I34" s="10">
        <v>3200</v>
      </c>
      <c r="J34" s="10"/>
      <c r="K34" s="24"/>
      <c r="L34" s="42">
        <f t="shared" si="6"/>
        <v>384</v>
      </c>
      <c r="M34" s="42">
        <f t="shared" si="7"/>
        <v>192</v>
      </c>
      <c r="N34" s="42">
        <f t="shared" si="8"/>
        <v>192</v>
      </c>
      <c r="O34" s="42">
        <f t="shared" si="9"/>
        <v>0</v>
      </c>
      <c r="P34" s="42">
        <f t="shared" si="10"/>
        <v>3584</v>
      </c>
      <c r="Q34" s="42">
        <f t="shared" si="11"/>
        <v>0</v>
      </c>
      <c r="R34" s="24"/>
    </row>
    <row r="35" spans="1:18" s="26" customFormat="1" ht="15.75">
      <c r="A35" s="20" t="s">
        <v>202</v>
      </c>
      <c r="B35" s="33">
        <v>532</v>
      </c>
      <c r="C35" s="112">
        <v>44519</v>
      </c>
      <c r="D35" s="115" t="s">
        <v>84</v>
      </c>
      <c r="E35" s="116" t="s">
        <v>74</v>
      </c>
      <c r="F35" s="114">
        <v>94843</v>
      </c>
      <c r="G35" s="24"/>
      <c r="H35" s="24"/>
      <c r="I35" s="24"/>
      <c r="J35" s="10">
        <v>80375</v>
      </c>
      <c r="K35" s="24"/>
      <c r="L35" s="42">
        <f t="shared" si="6"/>
        <v>14467.5</v>
      </c>
      <c r="M35" s="42">
        <f t="shared" si="7"/>
        <v>0</v>
      </c>
      <c r="N35" s="42">
        <f t="shared" si="8"/>
        <v>0</v>
      </c>
      <c r="O35" s="42">
        <f t="shared" si="9"/>
        <v>14467.5</v>
      </c>
      <c r="P35" s="42">
        <f t="shared" si="10"/>
        <v>94842.5</v>
      </c>
      <c r="Q35" s="42">
        <f t="shared" si="11"/>
        <v>-0.5</v>
      </c>
      <c r="R35" s="24"/>
    </row>
    <row r="36" spans="1:18" s="26" customFormat="1" ht="15.75">
      <c r="A36" s="20" t="s">
        <v>202</v>
      </c>
      <c r="B36" s="33">
        <v>1664</v>
      </c>
      <c r="C36" s="112">
        <v>44520</v>
      </c>
      <c r="D36" s="115" t="s">
        <v>183</v>
      </c>
      <c r="E36" s="116" t="s">
        <v>301</v>
      </c>
      <c r="F36" s="114">
        <v>3892.9999999999995</v>
      </c>
      <c r="G36" s="24"/>
      <c r="H36" s="24"/>
      <c r="I36" s="24"/>
      <c r="J36" s="10">
        <v>3299</v>
      </c>
      <c r="K36" s="24"/>
      <c r="L36" s="42">
        <f t="shared" si="6"/>
        <v>593.82000000000005</v>
      </c>
      <c r="M36" s="42">
        <f t="shared" si="7"/>
        <v>296.91000000000003</v>
      </c>
      <c r="N36" s="42">
        <f t="shared" si="8"/>
        <v>296.91000000000003</v>
      </c>
      <c r="O36" s="42">
        <f t="shared" si="9"/>
        <v>0</v>
      </c>
      <c r="P36" s="42">
        <f t="shared" si="10"/>
        <v>3892.8199999999997</v>
      </c>
      <c r="Q36" s="42">
        <f t="shared" si="11"/>
        <v>-0.17999999999983629</v>
      </c>
      <c r="R36" s="24"/>
    </row>
    <row r="37" spans="1:18" s="26" customFormat="1" ht="15.75">
      <c r="A37" s="20" t="s">
        <v>202</v>
      </c>
      <c r="B37" s="33">
        <v>1663</v>
      </c>
      <c r="C37" s="112">
        <v>44520</v>
      </c>
      <c r="D37" s="115" t="s">
        <v>183</v>
      </c>
      <c r="E37" s="116" t="s">
        <v>301</v>
      </c>
      <c r="F37" s="114">
        <v>3892.9999999999995</v>
      </c>
      <c r="G37" s="24"/>
      <c r="H37" s="24"/>
      <c r="I37" s="24"/>
      <c r="J37" s="10">
        <v>3299</v>
      </c>
      <c r="K37" s="24"/>
      <c r="L37" s="42">
        <f t="shared" si="6"/>
        <v>593.82000000000005</v>
      </c>
      <c r="M37" s="42">
        <f t="shared" si="7"/>
        <v>296.91000000000003</v>
      </c>
      <c r="N37" s="42">
        <f t="shared" si="8"/>
        <v>296.91000000000003</v>
      </c>
      <c r="O37" s="42">
        <f t="shared" si="9"/>
        <v>0</v>
      </c>
      <c r="P37" s="42">
        <f t="shared" si="10"/>
        <v>3892.8199999999997</v>
      </c>
      <c r="Q37" s="42">
        <f t="shared" si="11"/>
        <v>-0.17999999999983629</v>
      </c>
      <c r="R37" s="24"/>
    </row>
    <row r="38" spans="1:18" s="26" customFormat="1" ht="15.75">
      <c r="A38" s="20" t="s">
        <v>202</v>
      </c>
      <c r="B38" s="33">
        <v>260</v>
      </c>
      <c r="C38" s="112">
        <v>44530</v>
      </c>
      <c r="D38" s="115" t="s">
        <v>296</v>
      </c>
      <c r="E38" s="116" t="s">
        <v>302</v>
      </c>
      <c r="F38" s="114">
        <v>8071</v>
      </c>
      <c r="G38" s="24"/>
      <c r="H38" s="24"/>
      <c r="I38" s="24"/>
      <c r="J38" s="10">
        <v>6840</v>
      </c>
      <c r="K38" s="24"/>
      <c r="L38" s="42">
        <f t="shared" si="6"/>
        <v>1231.2</v>
      </c>
      <c r="M38" s="42">
        <f t="shared" si="7"/>
        <v>615.6</v>
      </c>
      <c r="N38" s="42">
        <f t="shared" si="8"/>
        <v>615.6</v>
      </c>
      <c r="O38" s="42">
        <f t="shared" si="9"/>
        <v>0</v>
      </c>
      <c r="P38" s="42">
        <f t="shared" si="10"/>
        <v>8071.2000000000007</v>
      </c>
      <c r="Q38" s="42">
        <f t="shared" si="11"/>
        <v>0.2000000000007276</v>
      </c>
      <c r="R38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5"/>
  <sheetViews>
    <sheetView topLeftCell="A85" workbookViewId="0">
      <selection activeCell="D106" sqref="D106"/>
    </sheetView>
  </sheetViews>
  <sheetFormatPr defaultRowHeight="15"/>
  <cols>
    <col min="1" max="1" width="15.140625" bestFit="1" customWidth="1"/>
    <col min="2" max="2" width="14.7109375" style="86" bestFit="1" customWidth="1"/>
    <col min="3" max="3" width="11.5703125" style="86" bestFit="1" customWidth="1"/>
    <col min="4" max="4" width="21.7109375" style="86" bestFit="1" customWidth="1"/>
    <col min="5" max="5" width="34.85546875" bestFit="1" customWidth="1"/>
    <col min="6" max="6" width="14.85546875" style="109" bestFit="1" customWidth="1"/>
    <col min="7" max="11" width="13.42578125" bestFit="1" customWidth="1"/>
    <col min="12" max="12" width="11" bestFit="1" customWidth="1"/>
    <col min="13" max="14" width="9.85546875" bestFit="1" customWidth="1"/>
    <col min="15" max="15" width="11" bestFit="1" customWidth="1"/>
    <col min="16" max="16" width="12.85546875" bestFit="1" customWidth="1"/>
    <col min="17" max="17" width="12.140625" bestFit="1" customWidth="1"/>
    <col min="18" max="18" width="9.42578125" bestFit="1" customWidth="1"/>
  </cols>
  <sheetData>
    <row r="1" spans="1:18">
      <c r="A1" s="7"/>
      <c r="B1" s="111"/>
      <c r="C1" s="111"/>
      <c r="D1" s="111"/>
      <c r="E1" s="7"/>
      <c r="F1" s="8"/>
      <c r="G1" s="7">
        <v>0</v>
      </c>
      <c r="H1" s="7">
        <v>5</v>
      </c>
      <c r="I1" s="7">
        <v>12</v>
      </c>
      <c r="J1" s="7">
        <v>18</v>
      </c>
      <c r="K1" s="7">
        <v>28</v>
      </c>
      <c r="L1" s="7"/>
      <c r="M1" s="7"/>
      <c r="N1" s="7"/>
      <c r="O1" s="7"/>
      <c r="P1" s="7"/>
      <c r="Q1" s="7"/>
      <c r="R1" s="7"/>
    </row>
    <row r="2" spans="1:18">
      <c r="A2" s="7" t="s">
        <v>12</v>
      </c>
      <c r="B2" s="111" t="s">
        <v>7</v>
      </c>
      <c r="C2" s="111" t="s">
        <v>8</v>
      </c>
      <c r="D2" s="111" t="s">
        <v>9</v>
      </c>
      <c r="E2" s="7" t="s">
        <v>10</v>
      </c>
      <c r="F2" s="8" t="s">
        <v>11</v>
      </c>
      <c r="G2" s="7" t="s">
        <v>1</v>
      </c>
      <c r="H2" s="7" t="s">
        <v>1</v>
      </c>
      <c r="I2" s="7" t="s">
        <v>1</v>
      </c>
      <c r="J2" s="7" t="s">
        <v>1</v>
      </c>
      <c r="K2" s="7" t="s">
        <v>1</v>
      </c>
      <c r="L2" s="7" t="s">
        <v>2</v>
      </c>
      <c r="M2" s="7" t="s">
        <v>3</v>
      </c>
      <c r="N2" s="7" t="s">
        <v>4</v>
      </c>
      <c r="O2" s="7" t="s">
        <v>5</v>
      </c>
      <c r="P2" s="7" t="s">
        <v>6</v>
      </c>
      <c r="Q2" s="7" t="s">
        <v>55</v>
      </c>
      <c r="R2" s="7" t="s">
        <v>33</v>
      </c>
    </row>
    <row r="3" spans="1:18">
      <c r="A3" s="9" t="s">
        <v>247</v>
      </c>
      <c r="B3" s="96" t="s">
        <v>248</v>
      </c>
      <c r="C3" s="97">
        <v>44288</v>
      </c>
      <c r="D3" s="94" t="s">
        <v>86</v>
      </c>
      <c r="E3" s="98" t="s">
        <v>78</v>
      </c>
      <c r="F3" s="25">
        <v>1888</v>
      </c>
      <c r="G3" s="9"/>
      <c r="H3" s="9"/>
      <c r="I3" s="9"/>
      <c r="J3" s="9">
        <v>1600</v>
      </c>
      <c r="K3" s="9"/>
      <c r="L3" s="28">
        <f t="shared" ref="L3:L29" si="0">+(H3*$H$1/100)+(I3*$I$1/100)+(J3*$J$1/100)+(K3*$K$1/100)</f>
        <v>288</v>
      </c>
      <c r="M3" s="28">
        <f t="shared" ref="M3:M29" si="1">+IF(VALUE(LEFT(D3,2))=33,L3/2,0)</f>
        <v>144</v>
      </c>
      <c r="N3" s="28">
        <f t="shared" ref="N3:N29" si="2">+M3</f>
        <v>144</v>
      </c>
      <c r="O3" s="28">
        <f t="shared" ref="O3:O29" si="3">+IF(VALUE(LEFT(D3,2))=33,0,L3)</f>
        <v>0</v>
      </c>
      <c r="P3" s="28">
        <f t="shared" ref="P3:P29" si="4">SUM(G3:K3)+M3+N3+O3</f>
        <v>1888</v>
      </c>
      <c r="Q3" s="28">
        <f t="shared" ref="Q3:Q29" si="5">P3-F3</f>
        <v>0</v>
      </c>
      <c r="R3" s="9"/>
    </row>
    <row r="4" spans="1:18">
      <c r="A4" s="9" t="s">
        <v>247</v>
      </c>
      <c r="B4" s="96" t="s">
        <v>249</v>
      </c>
      <c r="C4" s="97">
        <v>44291</v>
      </c>
      <c r="D4" s="94" t="s">
        <v>81</v>
      </c>
      <c r="E4" s="98" t="s">
        <v>79</v>
      </c>
      <c r="F4" s="25">
        <v>1900.0000000000002</v>
      </c>
      <c r="G4" s="9"/>
      <c r="H4" s="9"/>
      <c r="I4" s="9"/>
      <c r="J4" s="9">
        <v>1610</v>
      </c>
      <c r="K4" s="9"/>
      <c r="L4" s="28">
        <f t="shared" si="0"/>
        <v>289.8</v>
      </c>
      <c r="M4" s="28">
        <f t="shared" si="1"/>
        <v>144.9</v>
      </c>
      <c r="N4" s="28">
        <f t="shared" si="2"/>
        <v>144.9</v>
      </c>
      <c r="O4" s="28">
        <f t="shared" si="3"/>
        <v>0</v>
      </c>
      <c r="P4" s="28">
        <f t="shared" si="4"/>
        <v>1899.8000000000002</v>
      </c>
      <c r="Q4" s="28">
        <f t="shared" si="5"/>
        <v>-0.20000000000004547</v>
      </c>
      <c r="R4" s="9"/>
    </row>
    <row r="5" spans="1:18">
      <c r="A5" s="9" t="s">
        <v>247</v>
      </c>
      <c r="B5" s="96" t="s">
        <v>250</v>
      </c>
      <c r="C5" s="97">
        <v>44293</v>
      </c>
      <c r="D5" s="94" t="s">
        <v>98</v>
      </c>
      <c r="E5" s="98" t="s">
        <v>76</v>
      </c>
      <c r="F5" s="25">
        <v>5376</v>
      </c>
      <c r="G5" s="9"/>
      <c r="H5" s="9"/>
      <c r="I5" s="9">
        <v>4800</v>
      </c>
      <c r="J5" s="9"/>
      <c r="K5" s="9"/>
      <c r="L5" s="28">
        <f t="shared" si="0"/>
        <v>576</v>
      </c>
      <c r="M5" s="28">
        <f t="shared" si="1"/>
        <v>288</v>
      </c>
      <c r="N5" s="28">
        <f t="shared" si="2"/>
        <v>288</v>
      </c>
      <c r="O5" s="28">
        <f t="shared" si="3"/>
        <v>0</v>
      </c>
      <c r="P5" s="28">
        <f t="shared" si="4"/>
        <v>5376</v>
      </c>
      <c r="Q5" s="28">
        <f t="shared" si="5"/>
        <v>0</v>
      </c>
      <c r="R5" s="9"/>
    </row>
    <row r="6" spans="1:18">
      <c r="A6" s="9" t="s">
        <v>247</v>
      </c>
      <c r="B6" s="96">
        <v>448</v>
      </c>
      <c r="C6" s="97">
        <v>44294</v>
      </c>
      <c r="D6" s="94" t="s">
        <v>251</v>
      </c>
      <c r="E6" s="98" t="s">
        <v>74</v>
      </c>
      <c r="F6" s="25">
        <v>299025</v>
      </c>
      <c r="G6" s="9"/>
      <c r="H6" s="9"/>
      <c r="I6" s="9"/>
      <c r="J6" s="9">
        <v>253411</v>
      </c>
      <c r="K6" s="9"/>
      <c r="L6" s="28">
        <f t="shared" si="0"/>
        <v>45613.98</v>
      </c>
      <c r="M6" s="28">
        <f t="shared" si="1"/>
        <v>0</v>
      </c>
      <c r="N6" s="28">
        <f t="shared" si="2"/>
        <v>0</v>
      </c>
      <c r="O6" s="28">
        <f t="shared" si="3"/>
        <v>45613.98</v>
      </c>
      <c r="P6" s="28">
        <f t="shared" si="4"/>
        <v>299024.98</v>
      </c>
      <c r="Q6" s="28">
        <f t="shared" si="5"/>
        <v>-2.0000000018626451E-2</v>
      </c>
      <c r="R6" s="9"/>
    </row>
    <row r="7" spans="1:18">
      <c r="A7" s="9" t="s">
        <v>247</v>
      </c>
      <c r="B7" s="96" t="s">
        <v>252</v>
      </c>
      <c r="C7" s="97">
        <v>44295</v>
      </c>
      <c r="D7" s="94" t="s">
        <v>98</v>
      </c>
      <c r="E7" s="98" t="s">
        <v>76</v>
      </c>
      <c r="F7" s="25">
        <v>14036</v>
      </c>
      <c r="G7" s="9"/>
      <c r="H7" s="9"/>
      <c r="I7" s="9">
        <v>6000</v>
      </c>
      <c r="J7" s="9">
        <f>12200-I7</f>
        <v>6200</v>
      </c>
      <c r="K7" s="9"/>
      <c r="L7" s="28">
        <f t="shared" si="0"/>
        <v>1836</v>
      </c>
      <c r="M7" s="28">
        <f t="shared" si="1"/>
        <v>918</v>
      </c>
      <c r="N7" s="28">
        <f t="shared" si="2"/>
        <v>918</v>
      </c>
      <c r="O7" s="28">
        <f t="shared" si="3"/>
        <v>0</v>
      </c>
      <c r="P7" s="28">
        <f t="shared" si="4"/>
        <v>14036</v>
      </c>
      <c r="Q7" s="28">
        <f t="shared" si="5"/>
        <v>0</v>
      </c>
      <c r="R7" s="9"/>
    </row>
    <row r="8" spans="1:18">
      <c r="A8" s="9" t="s">
        <v>247</v>
      </c>
      <c r="B8" s="96" t="s">
        <v>253</v>
      </c>
      <c r="C8" s="97">
        <v>44295</v>
      </c>
      <c r="D8" s="94" t="s">
        <v>86</v>
      </c>
      <c r="E8" s="98" t="s">
        <v>78</v>
      </c>
      <c r="F8" s="25">
        <v>1203</v>
      </c>
      <c r="G8" s="9"/>
      <c r="H8" s="9"/>
      <c r="I8" s="9"/>
      <c r="J8" s="9">
        <v>1020</v>
      </c>
      <c r="K8" s="9"/>
      <c r="L8" s="28">
        <f t="shared" si="0"/>
        <v>183.6</v>
      </c>
      <c r="M8" s="28">
        <f t="shared" si="1"/>
        <v>91.8</v>
      </c>
      <c r="N8" s="28">
        <f t="shared" si="2"/>
        <v>91.8</v>
      </c>
      <c r="O8" s="28">
        <f t="shared" si="3"/>
        <v>0</v>
      </c>
      <c r="P8" s="28">
        <f t="shared" si="4"/>
        <v>1203.5999999999999</v>
      </c>
      <c r="Q8" s="28">
        <f t="shared" si="5"/>
        <v>0.59999999999990905</v>
      </c>
      <c r="R8" s="9"/>
    </row>
    <row r="9" spans="1:18">
      <c r="A9" s="9" t="s">
        <v>247</v>
      </c>
      <c r="B9" s="96" t="s">
        <v>254</v>
      </c>
      <c r="C9" s="97">
        <v>44296</v>
      </c>
      <c r="D9" s="94" t="s">
        <v>81</v>
      </c>
      <c r="E9" s="98" t="s">
        <v>79</v>
      </c>
      <c r="F9" s="25">
        <v>7237.9999999999991</v>
      </c>
      <c r="G9" s="9"/>
      <c r="H9" s="9"/>
      <c r="I9" s="9"/>
      <c r="J9" s="9">
        <v>6134</v>
      </c>
      <c r="K9" s="9"/>
      <c r="L9" s="28">
        <f t="shared" si="0"/>
        <v>1104.1199999999999</v>
      </c>
      <c r="M9" s="28">
        <f t="shared" si="1"/>
        <v>552.05999999999995</v>
      </c>
      <c r="N9" s="28">
        <f t="shared" si="2"/>
        <v>552.05999999999995</v>
      </c>
      <c r="O9" s="28">
        <f t="shared" si="3"/>
        <v>0</v>
      </c>
      <c r="P9" s="28">
        <f t="shared" si="4"/>
        <v>7238.119999999999</v>
      </c>
      <c r="Q9" s="28">
        <f t="shared" si="5"/>
        <v>0.11999999999989086</v>
      </c>
      <c r="R9" s="9"/>
    </row>
    <row r="10" spans="1:18">
      <c r="A10" s="92" t="s">
        <v>247</v>
      </c>
      <c r="B10" s="99">
        <v>6486</v>
      </c>
      <c r="C10" s="100">
        <v>44296</v>
      </c>
      <c r="D10" s="101" t="s">
        <v>255</v>
      </c>
      <c r="E10" s="102" t="s">
        <v>256</v>
      </c>
      <c r="F10" s="107">
        <v>4100</v>
      </c>
      <c r="G10" s="92"/>
      <c r="H10" s="92"/>
      <c r="I10" s="92"/>
      <c r="J10" s="92">
        <v>3498</v>
      </c>
      <c r="K10" s="92"/>
      <c r="L10" s="93">
        <f t="shared" si="0"/>
        <v>629.64</v>
      </c>
      <c r="M10" s="93">
        <f t="shared" si="1"/>
        <v>314.82</v>
      </c>
      <c r="N10" s="93">
        <f t="shared" si="2"/>
        <v>314.82</v>
      </c>
      <c r="O10" s="93">
        <f t="shared" si="3"/>
        <v>0</v>
      </c>
      <c r="P10" s="93">
        <f t="shared" si="4"/>
        <v>4127.6400000000003</v>
      </c>
      <c r="Q10" s="93">
        <f t="shared" si="5"/>
        <v>27.640000000000327</v>
      </c>
      <c r="R10" s="92"/>
    </row>
    <row r="11" spans="1:18">
      <c r="A11" s="9" t="s">
        <v>247</v>
      </c>
      <c r="B11" s="96" t="s">
        <v>257</v>
      </c>
      <c r="C11" s="97">
        <v>44296</v>
      </c>
      <c r="D11" s="94" t="s">
        <v>86</v>
      </c>
      <c r="E11" s="98" t="s">
        <v>78</v>
      </c>
      <c r="F11" s="25">
        <v>5098</v>
      </c>
      <c r="G11" s="9"/>
      <c r="H11" s="9"/>
      <c r="I11" s="9"/>
      <c r="J11" s="9">
        <v>4320</v>
      </c>
      <c r="K11" s="9"/>
      <c r="L11" s="28">
        <f t="shared" si="0"/>
        <v>777.6</v>
      </c>
      <c r="M11" s="28">
        <f t="shared" si="1"/>
        <v>388.8</v>
      </c>
      <c r="N11" s="28">
        <f t="shared" si="2"/>
        <v>388.8</v>
      </c>
      <c r="O11" s="28">
        <f t="shared" si="3"/>
        <v>0</v>
      </c>
      <c r="P11" s="28">
        <f t="shared" si="4"/>
        <v>5097.6000000000004</v>
      </c>
      <c r="Q11" s="28">
        <f t="shared" si="5"/>
        <v>-0.3999999999996362</v>
      </c>
      <c r="R11" s="9"/>
    </row>
    <row r="12" spans="1:18">
      <c r="A12" s="9" t="s">
        <v>247</v>
      </c>
      <c r="B12" s="96" t="s">
        <v>258</v>
      </c>
      <c r="C12" s="97">
        <v>44298</v>
      </c>
      <c r="D12" s="94" t="s">
        <v>98</v>
      </c>
      <c r="E12" s="98" t="s">
        <v>76</v>
      </c>
      <c r="F12" s="25">
        <v>77633.999999999985</v>
      </c>
      <c r="G12" s="9"/>
      <c r="H12" s="9"/>
      <c r="I12" s="9">
        <v>51000</v>
      </c>
      <c r="J12" s="9">
        <f>68385-I12</f>
        <v>17385</v>
      </c>
      <c r="K12" s="9"/>
      <c r="L12" s="28">
        <f t="shared" si="0"/>
        <v>9249.2999999999993</v>
      </c>
      <c r="M12" s="28">
        <f t="shared" si="1"/>
        <v>4624.6499999999996</v>
      </c>
      <c r="N12" s="28">
        <f t="shared" si="2"/>
        <v>4624.6499999999996</v>
      </c>
      <c r="O12" s="28">
        <f t="shared" si="3"/>
        <v>0</v>
      </c>
      <c r="P12" s="28">
        <f t="shared" si="4"/>
        <v>77634.299999999988</v>
      </c>
      <c r="Q12" s="28">
        <f t="shared" si="5"/>
        <v>0.30000000000291038</v>
      </c>
      <c r="R12" s="9"/>
    </row>
    <row r="13" spans="1:18">
      <c r="A13" s="9" t="s">
        <v>247</v>
      </c>
      <c r="B13" s="96" t="s">
        <v>259</v>
      </c>
      <c r="C13" s="97">
        <v>44301</v>
      </c>
      <c r="D13" s="94" t="s">
        <v>98</v>
      </c>
      <c r="E13" s="98" t="s">
        <v>76</v>
      </c>
      <c r="F13" s="25">
        <v>48244.000000000007</v>
      </c>
      <c r="G13" s="9"/>
      <c r="H13" s="9"/>
      <c r="I13" s="9">
        <v>42000</v>
      </c>
      <c r="J13" s="9">
        <f>43020-I13</f>
        <v>1020</v>
      </c>
      <c r="K13" s="9"/>
      <c r="L13" s="28">
        <f t="shared" si="0"/>
        <v>5223.6000000000004</v>
      </c>
      <c r="M13" s="28">
        <f t="shared" si="1"/>
        <v>2611.8000000000002</v>
      </c>
      <c r="N13" s="28">
        <f t="shared" si="2"/>
        <v>2611.8000000000002</v>
      </c>
      <c r="O13" s="28">
        <f t="shared" si="3"/>
        <v>0</v>
      </c>
      <c r="P13" s="28">
        <f t="shared" si="4"/>
        <v>48243.600000000006</v>
      </c>
      <c r="Q13" s="28">
        <f t="shared" si="5"/>
        <v>-0.40000000000145519</v>
      </c>
      <c r="R13" s="9"/>
    </row>
    <row r="14" spans="1:18">
      <c r="A14" s="9" t="s">
        <v>247</v>
      </c>
      <c r="B14" s="96">
        <v>450</v>
      </c>
      <c r="C14" s="97">
        <v>44301</v>
      </c>
      <c r="D14" s="94" t="s">
        <v>251</v>
      </c>
      <c r="E14" s="98" t="s">
        <v>74</v>
      </c>
      <c r="F14" s="25">
        <v>181535.99999999997</v>
      </c>
      <c r="G14" s="9"/>
      <c r="H14" s="9"/>
      <c r="I14" s="9"/>
      <c r="J14" s="9">
        <v>153844</v>
      </c>
      <c r="K14" s="9"/>
      <c r="L14" s="28">
        <f t="shared" si="0"/>
        <v>27691.919999999998</v>
      </c>
      <c r="M14" s="28">
        <f t="shared" si="1"/>
        <v>0</v>
      </c>
      <c r="N14" s="28">
        <f t="shared" si="2"/>
        <v>0</v>
      </c>
      <c r="O14" s="28">
        <f t="shared" si="3"/>
        <v>27691.919999999998</v>
      </c>
      <c r="P14" s="28">
        <f t="shared" si="4"/>
        <v>181535.91999999998</v>
      </c>
      <c r="Q14" s="28">
        <f t="shared" si="5"/>
        <v>-7.9999999987194315E-2</v>
      </c>
      <c r="R14" s="9"/>
    </row>
    <row r="15" spans="1:18">
      <c r="A15" s="9" t="s">
        <v>247</v>
      </c>
      <c r="B15" s="96">
        <v>1996</v>
      </c>
      <c r="C15" s="97">
        <v>44301</v>
      </c>
      <c r="D15" s="94" t="s">
        <v>136</v>
      </c>
      <c r="E15" s="98" t="s">
        <v>260</v>
      </c>
      <c r="F15" s="25">
        <v>14160</v>
      </c>
      <c r="G15" s="9"/>
      <c r="H15" s="9"/>
      <c r="I15" s="9"/>
      <c r="J15" s="9">
        <v>12000</v>
      </c>
      <c r="K15" s="9"/>
      <c r="L15" s="28">
        <f t="shared" si="0"/>
        <v>2160</v>
      </c>
      <c r="M15" s="28">
        <f t="shared" si="1"/>
        <v>1080</v>
      </c>
      <c r="N15" s="28">
        <f t="shared" si="2"/>
        <v>1080</v>
      </c>
      <c r="O15" s="28">
        <f t="shared" si="3"/>
        <v>0</v>
      </c>
      <c r="P15" s="28">
        <f t="shared" si="4"/>
        <v>14160</v>
      </c>
      <c r="Q15" s="28">
        <f t="shared" si="5"/>
        <v>0</v>
      </c>
      <c r="R15" s="9"/>
    </row>
    <row r="16" spans="1:18">
      <c r="A16" s="9" t="s">
        <v>247</v>
      </c>
      <c r="B16" s="96">
        <v>22</v>
      </c>
      <c r="C16" s="97">
        <v>44303</v>
      </c>
      <c r="D16" s="94" t="s">
        <v>102</v>
      </c>
      <c r="E16" s="98" t="s">
        <v>261</v>
      </c>
      <c r="F16" s="25">
        <v>3248</v>
      </c>
      <c r="G16" s="9"/>
      <c r="H16" s="9"/>
      <c r="I16" s="9">
        <v>2900</v>
      </c>
      <c r="J16" s="9"/>
      <c r="K16" s="9"/>
      <c r="L16" s="28">
        <f t="shared" si="0"/>
        <v>348</v>
      </c>
      <c r="M16" s="28">
        <f t="shared" si="1"/>
        <v>174</v>
      </c>
      <c r="N16" s="28">
        <f t="shared" si="2"/>
        <v>174</v>
      </c>
      <c r="O16" s="28">
        <f t="shared" si="3"/>
        <v>0</v>
      </c>
      <c r="P16" s="28">
        <f t="shared" si="4"/>
        <v>3248</v>
      </c>
      <c r="Q16" s="28">
        <f t="shared" si="5"/>
        <v>0</v>
      </c>
      <c r="R16" s="9"/>
    </row>
    <row r="17" spans="1:18">
      <c r="A17" s="9" t="s">
        <v>247</v>
      </c>
      <c r="B17" s="96" t="s">
        <v>262</v>
      </c>
      <c r="C17" s="97">
        <v>44303</v>
      </c>
      <c r="D17" s="94" t="s">
        <v>86</v>
      </c>
      <c r="E17" s="98" t="s">
        <v>78</v>
      </c>
      <c r="F17" s="25">
        <v>2335.9999999999995</v>
      </c>
      <c r="G17" s="9"/>
      <c r="H17" s="9"/>
      <c r="I17" s="9"/>
      <c r="J17" s="9">
        <v>1980</v>
      </c>
      <c r="K17" s="9"/>
      <c r="L17" s="28">
        <f t="shared" si="0"/>
        <v>356.4</v>
      </c>
      <c r="M17" s="28">
        <f t="shared" si="1"/>
        <v>178.2</v>
      </c>
      <c r="N17" s="28">
        <f t="shared" si="2"/>
        <v>178.2</v>
      </c>
      <c r="O17" s="28">
        <f t="shared" si="3"/>
        <v>0</v>
      </c>
      <c r="P17" s="28">
        <f t="shared" si="4"/>
        <v>2336.3999999999996</v>
      </c>
      <c r="Q17" s="28">
        <f t="shared" si="5"/>
        <v>0.40000000000009095</v>
      </c>
      <c r="R17" s="9"/>
    </row>
    <row r="18" spans="1:18">
      <c r="A18" s="9" t="s">
        <v>247</v>
      </c>
      <c r="B18" s="96" t="s">
        <v>263</v>
      </c>
      <c r="C18" s="103">
        <v>44309</v>
      </c>
      <c r="D18" s="94" t="s">
        <v>81</v>
      </c>
      <c r="E18" s="104" t="s">
        <v>79</v>
      </c>
      <c r="F18" s="25">
        <v>616</v>
      </c>
      <c r="G18" s="9"/>
      <c r="H18" s="9"/>
      <c r="I18" s="9">
        <v>550</v>
      </c>
      <c r="J18" s="9"/>
      <c r="K18" s="9"/>
      <c r="L18" s="28">
        <f t="shared" si="0"/>
        <v>66</v>
      </c>
      <c r="M18" s="28">
        <f t="shared" si="1"/>
        <v>33</v>
      </c>
      <c r="N18" s="28">
        <f t="shared" si="2"/>
        <v>33</v>
      </c>
      <c r="O18" s="28">
        <f t="shared" si="3"/>
        <v>0</v>
      </c>
      <c r="P18" s="28">
        <f t="shared" si="4"/>
        <v>616</v>
      </c>
      <c r="Q18" s="28">
        <f t="shared" si="5"/>
        <v>0</v>
      </c>
      <c r="R18" s="9"/>
    </row>
    <row r="19" spans="1:18">
      <c r="A19" s="9" t="s">
        <v>247</v>
      </c>
      <c r="B19" s="96">
        <v>36</v>
      </c>
      <c r="C19" s="103">
        <v>44309</v>
      </c>
      <c r="D19" s="94" t="s">
        <v>102</v>
      </c>
      <c r="E19" s="98" t="s">
        <v>261</v>
      </c>
      <c r="F19" s="25">
        <v>3248</v>
      </c>
      <c r="G19" s="9"/>
      <c r="H19" s="9"/>
      <c r="I19" s="9">
        <v>2900</v>
      </c>
      <c r="J19" s="9"/>
      <c r="K19" s="9"/>
      <c r="L19" s="28">
        <f t="shared" si="0"/>
        <v>348</v>
      </c>
      <c r="M19" s="28">
        <f t="shared" si="1"/>
        <v>174</v>
      </c>
      <c r="N19" s="28">
        <f t="shared" si="2"/>
        <v>174</v>
      </c>
      <c r="O19" s="28">
        <f t="shared" si="3"/>
        <v>0</v>
      </c>
      <c r="P19" s="28">
        <f t="shared" si="4"/>
        <v>3248</v>
      </c>
      <c r="Q19" s="28">
        <f t="shared" si="5"/>
        <v>0</v>
      </c>
      <c r="R19" s="9"/>
    </row>
    <row r="20" spans="1:18">
      <c r="A20" s="9" t="s">
        <v>247</v>
      </c>
      <c r="B20" s="96" t="s">
        <v>264</v>
      </c>
      <c r="C20" s="103">
        <v>44310</v>
      </c>
      <c r="D20" s="94" t="s">
        <v>81</v>
      </c>
      <c r="E20" s="98" t="s">
        <v>79</v>
      </c>
      <c r="F20" s="25">
        <v>6879</v>
      </c>
      <c r="G20" s="9"/>
      <c r="H20" s="9"/>
      <c r="I20" s="9"/>
      <c r="J20" s="9">
        <v>5830</v>
      </c>
      <c r="K20" s="9"/>
      <c r="L20" s="28">
        <f t="shared" si="0"/>
        <v>1049.4000000000001</v>
      </c>
      <c r="M20" s="28">
        <f t="shared" si="1"/>
        <v>524.70000000000005</v>
      </c>
      <c r="N20" s="28">
        <f t="shared" si="2"/>
        <v>524.70000000000005</v>
      </c>
      <c r="O20" s="28">
        <f t="shared" si="3"/>
        <v>0</v>
      </c>
      <c r="P20" s="28">
        <f t="shared" si="4"/>
        <v>6879.4</v>
      </c>
      <c r="Q20" s="28">
        <f t="shared" si="5"/>
        <v>0.3999999999996362</v>
      </c>
      <c r="R20" s="9"/>
    </row>
    <row r="21" spans="1:18">
      <c r="A21" s="9" t="s">
        <v>247</v>
      </c>
      <c r="B21" s="96">
        <v>53</v>
      </c>
      <c r="C21" s="103">
        <v>44310</v>
      </c>
      <c r="D21" s="94" t="s">
        <v>265</v>
      </c>
      <c r="E21" s="104" t="s">
        <v>266</v>
      </c>
      <c r="F21" s="25">
        <v>708</v>
      </c>
      <c r="G21" s="9"/>
      <c r="H21" s="9"/>
      <c r="I21" s="9"/>
      <c r="J21" s="9">
        <v>600</v>
      </c>
      <c r="K21" s="9"/>
      <c r="L21" s="28">
        <f t="shared" si="0"/>
        <v>108</v>
      </c>
      <c r="M21" s="28">
        <f t="shared" si="1"/>
        <v>54</v>
      </c>
      <c r="N21" s="28">
        <f t="shared" si="2"/>
        <v>54</v>
      </c>
      <c r="O21" s="28">
        <f t="shared" si="3"/>
        <v>0</v>
      </c>
      <c r="P21" s="28">
        <f t="shared" si="4"/>
        <v>708</v>
      </c>
      <c r="Q21" s="28">
        <f t="shared" si="5"/>
        <v>0</v>
      </c>
      <c r="R21" s="9"/>
    </row>
    <row r="22" spans="1:18">
      <c r="A22" s="9" t="s">
        <v>247</v>
      </c>
      <c r="B22" s="96">
        <v>82</v>
      </c>
      <c r="C22" s="103">
        <v>44314</v>
      </c>
      <c r="D22" s="94" t="s">
        <v>267</v>
      </c>
      <c r="E22" s="104" t="s">
        <v>268</v>
      </c>
      <c r="F22" s="25">
        <v>3540</v>
      </c>
      <c r="G22" s="9"/>
      <c r="H22" s="9"/>
      <c r="I22" s="9"/>
      <c r="J22" s="9">
        <v>3000</v>
      </c>
      <c r="K22" s="9"/>
      <c r="L22" s="28">
        <f t="shared" si="0"/>
        <v>540</v>
      </c>
      <c r="M22" s="28">
        <f t="shared" si="1"/>
        <v>270</v>
      </c>
      <c r="N22" s="28">
        <f t="shared" si="2"/>
        <v>270</v>
      </c>
      <c r="O22" s="28">
        <f t="shared" si="3"/>
        <v>0</v>
      </c>
      <c r="P22" s="28">
        <f t="shared" si="4"/>
        <v>3540</v>
      </c>
      <c r="Q22" s="28">
        <f t="shared" si="5"/>
        <v>0</v>
      </c>
      <c r="R22" s="9"/>
    </row>
    <row r="23" spans="1:18">
      <c r="A23" s="9" t="s">
        <v>247</v>
      </c>
      <c r="B23" s="96" t="s">
        <v>269</v>
      </c>
      <c r="C23" s="103">
        <v>44315</v>
      </c>
      <c r="D23" s="94" t="s">
        <v>98</v>
      </c>
      <c r="E23" s="104" t="s">
        <v>76</v>
      </c>
      <c r="F23" s="25">
        <v>7168</v>
      </c>
      <c r="G23" s="9"/>
      <c r="H23" s="9"/>
      <c r="I23" s="9">
        <v>6400</v>
      </c>
      <c r="J23" s="9"/>
      <c r="K23" s="9"/>
      <c r="L23" s="28">
        <f t="shared" si="0"/>
        <v>768</v>
      </c>
      <c r="M23" s="28">
        <f t="shared" si="1"/>
        <v>384</v>
      </c>
      <c r="N23" s="28">
        <f t="shared" si="2"/>
        <v>384</v>
      </c>
      <c r="O23" s="28">
        <f t="shared" si="3"/>
        <v>0</v>
      </c>
      <c r="P23" s="28">
        <f t="shared" si="4"/>
        <v>7168</v>
      </c>
      <c r="Q23" s="28">
        <f t="shared" si="5"/>
        <v>0</v>
      </c>
      <c r="R23" s="9"/>
    </row>
    <row r="24" spans="1:18">
      <c r="A24" s="20" t="s">
        <v>96</v>
      </c>
      <c r="B24" s="96" t="s">
        <v>97</v>
      </c>
      <c r="C24" s="105">
        <v>44385</v>
      </c>
      <c r="D24" s="94" t="s">
        <v>98</v>
      </c>
      <c r="E24" s="98" t="s">
        <v>99</v>
      </c>
      <c r="F24" s="108">
        <v>2950</v>
      </c>
      <c r="G24" s="9"/>
      <c r="H24" s="9"/>
      <c r="I24" s="9"/>
      <c r="J24" s="106">
        <v>2500</v>
      </c>
      <c r="K24" s="9"/>
      <c r="L24" s="27">
        <f t="shared" si="0"/>
        <v>450</v>
      </c>
      <c r="M24" s="27">
        <f t="shared" si="1"/>
        <v>225</v>
      </c>
      <c r="N24" s="27">
        <f t="shared" si="2"/>
        <v>225</v>
      </c>
      <c r="O24" s="27">
        <f t="shared" si="3"/>
        <v>0</v>
      </c>
      <c r="P24" s="28">
        <f t="shared" si="4"/>
        <v>2950</v>
      </c>
      <c r="Q24" s="28">
        <f t="shared" si="5"/>
        <v>0</v>
      </c>
      <c r="R24" s="9"/>
    </row>
    <row r="25" spans="1:18">
      <c r="A25" s="20" t="s">
        <v>96</v>
      </c>
      <c r="B25" s="96" t="s">
        <v>100</v>
      </c>
      <c r="C25" s="105">
        <v>44389</v>
      </c>
      <c r="D25" s="94" t="s">
        <v>98</v>
      </c>
      <c r="E25" s="98" t="s">
        <v>99</v>
      </c>
      <c r="F25" s="108">
        <v>49560</v>
      </c>
      <c r="G25" s="9"/>
      <c r="H25" s="9"/>
      <c r="I25" s="9"/>
      <c r="J25" s="106">
        <v>42000</v>
      </c>
      <c r="K25" s="9"/>
      <c r="L25" s="27">
        <f t="shared" si="0"/>
        <v>7560</v>
      </c>
      <c r="M25" s="27">
        <f t="shared" si="1"/>
        <v>3780</v>
      </c>
      <c r="N25" s="27">
        <f t="shared" si="2"/>
        <v>3780</v>
      </c>
      <c r="O25" s="27">
        <f t="shared" si="3"/>
        <v>0</v>
      </c>
      <c r="P25" s="28">
        <f t="shared" si="4"/>
        <v>49560</v>
      </c>
      <c r="Q25" s="28">
        <f t="shared" si="5"/>
        <v>0</v>
      </c>
      <c r="R25" s="9"/>
    </row>
    <row r="26" spans="1:18">
      <c r="A26" s="20" t="s">
        <v>96</v>
      </c>
      <c r="B26" s="96">
        <v>469</v>
      </c>
      <c r="C26" s="105">
        <v>44390</v>
      </c>
      <c r="D26" s="94" t="s">
        <v>81</v>
      </c>
      <c r="E26" s="98" t="s">
        <v>74</v>
      </c>
      <c r="F26" s="108">
        <v>80830</v>
      </c>
      <c r="G26" s="9"/>
      <c r="H26" s="9"/>
      <c r="I26" s="9"/>
      <c r="J26" s="106">
        <v>68500</v>
      </c>
      <c r="K26" s="9"/>
      <c r="L26" s="27">
        <f t="shared" si="0"/>
        <v>12330</v>
      </c>
      <c r="M26" s="27">
        <f t="shared" si="1"/>
        <v>6165</v>
      </c>
      <c r="N26" s="27">
        <f t="shared" si="2"/>
        <v>6165</v>
      </c>
      <c r="O26" s="27">
        <f t="shared" si="3"/>
        <v>0</v>
      </c>
      <c r="P26" s="28">
        <f t="shared" si="4"/>
        <v>80830</v>
      </c>
      <c r="Q26" s="28">
        <f t="shared" si="5"/>
        <v>0</v>
      </c>
      <c r="R26" s="9"/>
    </row>
    <row r="27" spans="1:18">
      <c r="A27" s="20" t="s">
        <v>96</v>
      </c>
      <c r="B27" s="96" t="s">
        <v>101</v>
      </c>
      <c r="C27" s="105">
        <v>44390</v>
      </c>
      <c r="D27" s="94" t="s">
        <v>98</v>
      </c>
      <c r="E27" s="98" t="s">
        <v>99</v>
      </c>
      <c r="F27" s="108">
        <v>25783</v>
      </c>
      <c r="G27" s="9"/>
      <c r="H27" s="9"/>
      <c r="I27" s="9"/>
      <c r="J27" s="106">
        <v>21850</v>
      </c>
      <c r="K27" s="9"/>
      <c r="L27" s="27">
        <f t="shared" si="0"/>
        <v>3933</v>
      </c>
      <c r="M27" s="27">
        <f t="shared" si="1"/>
        <v>1966.5</v>
      </c>
      <c r="N27" s="27">
        <f t="shared" si="2"/>
        <v>1966.5</v>
      </c>
      <c r="O27" s="27">
        <f t="shared" si="3"/>
        <v>0</v>
      </c>
      <c r="P27" s="28">
        <f t="shared" si="4"/>
        <v>25783</v>
      </c>
      <c r="Q27" s="28">
        <f t="shared" si="5"/>
        <v>0</v>
      </c>
      <c r="R27" s="9"/>
    </row>
    <row r="28" spans="1:18">
      <c r="A28" s="20" t="s">
        <v>96</v>
      </c>
      <c r="B28" s="96">
        <v>4342</v>
      </c>
      <c r="C28" s="105">
        <v>44391</v>
      </c>
      <c r="D28" s="94" t="s">
        <v>102</v>
      </c>
      <c r="E28" s="98" t="s">
        <v>103</v>
      </c>
      <c r="F28" s="108">
        <v>7965</v>
      </c>
      <c r="G28" s="9"/>
      <c r="H28" s="9"/>
      <c r="I28" s="9"/>
      <c r="J28" s="106">
        <v>6750</v>
      </c>
      <c r="K28" s="9"/>
      <c r="L28" s="27">
        <f t="shared" si="0"/>
        <v>1215</v>
      </c>
      <c r="M28" s="27">
        <f t="shared" si="1"/>
        <v>607.5</v>
      </c>
      <c r="N28" s="27">
        <f t="shared" si="2"/>
        <v>607.5</v>
      </c>
      <c r="O28" s="27">
        <f t="shared" si="3"/>
        <v>0</v>
      </c>
      <c r="P28" s="28">
        <f t="shared" si="4"/>
        <v>7965</v>
      </c>
      <c r="Q28" s="28">
        <f t="shared" si="5"/>
        <v>0</v>
      </c>
      <c r="R28" s="9"/>
    </row>
    <row r="29" spans="1:18">
      <c r="A29" s="20" t="s">
        <v>96</v>
      </c>
      <c r="B29" s="94" t="s">
        <v>104</v>
      </c>
      <c r="C29" s="105">
        <v>44406</v>
      </c>
      <c r="D29" s="94" t="s">
        <v>98</v>
      </c>
      <c r="E29" s="9" t="s">
        <v>99</v>
      </c>
      <c r="F29" s="25">
        <v>1204</v>
      </c>
      <c r="G29" s="9"/>
      <c r="H29" s="9"/>
      <c r="I29" s="9"/>
      <c r="J29" s="106">
        <v>1020</v>
      </c>
      <c r="K29" s="9"/>
      <c r="L29" s="27">
        <f t="shared" si="0"/>
        <v>183.6</v>
      </c>
      <c r="M29" s="27">
        <f t="shared" si="1"/>
        <v>91.8</v>
      </c>
      <c r="N29" s="27">
        <f t="shared" si="2"/>
        <v>91.8</v>
      </c>
      <c r="O29" s="27">
        <f t="shared" si="3"/>
        <v>0</v>
      </c>
      <c r="P29" s="28">
        <f t="shared" si="4"/>
        <v>1203.5999999999999</v>
      </c>
      <c r="Q29" s="28">
        <f t="shared" si="5"/>
        <v>-0.40000000000009095</v>
      </c>
      <c r="R29" s="9"/>
    </row>
    <row r="30" spans="1:18">
      <c r="A30" s="20" t="s">
        <v>69</v>
      </c>
      <c r="B30" s="96">
        <v>451</v>
      </c>
      <c r="C30" s="105">
        <v>44301</v>
      </c>
      <c r="D30" s="94" t="s">
        <v>81</v>
      </c>
      <c r="E30" s="98" t="s">
        <v>74</v>
      </c>
      <c r="F30" s="108">
        <v>4248</v>
      </c>
      <c r="G30" s="9"/>
      <c r="H30" s="9"/>
      <c r="I30" s="9"/>
      <c r="J30" s="106">
        <v>3600</v>
      </c>
      <c r="K30" s="9"/>
      <c r="L30" s="27">
        <f t="shared" ref="L30:L46" si="6">+(H30*$H$1/100)+(I30*$I$1/100)+(J30*$J$1/100)+(K30*$K$1/100)</f>
        <v>648</v>
      </c>
      <c r="M30" s="27">
        <f t="shared" ref="M30:M46" si="7">+IF(VALUE(LEFT(D30,2))=33,L30/2,0)</f>
        <v>324</v>
      </c>
      <c r="N30" s="27">
        <f t="shared" ref="N30:N46" si="8">+M30</f>
        <v>324</v>
      </c>
      <c r="O30" s="27">
        <f t="shared" ref="O30:O46" si="9">+IF(VALUE(LEFT(D30,2))=33,0,L30)</f>
        <v>0</v>
      </c>
      <c r="P30" s="28">
        <f t="shared" ref="P30:P45" si="10">SUM(G30:K30)+M30+N30+O30</f>
        <v>4248</v>
      </c>
      <c r="Q30" s="28">
        <f t="shared" ref="Q30:Q46" si="11">P30-F30</f>
        <v>0</v>
      </c>
      <c r="R30" s="9"/>
    </row>
    <row r="31" spans="1:18">
      <c r="A31" s="20" t="s">
        <v>69</v>
      </c>
      <c r="B31" s="94">
        <v>636</v>
      </c>
      <c r="C31" s="95">
        <v>44313</v>
      </c>
      <c r="D31" s="94">
        <v>32</v>
      </c>
      <c r="E31" s="9" t="s">
        <v>270</v>
      </c>
      <c r="F31" s="25">
        <v>2000.82</v>
      </c>
      <c r="G31" s="9"/>
      <c r="H31" s="9"/>
      <c r="I31" s="9"/>
      <c r="J31" s="9">
        <v>1694.92</v>
      </c>
      <c r="K31" s="9"/>
      <c r="L31" s="27">
        <f t="shared" si="6"/>
        <v>305.0856</v>
      </c>
      <c r="M31" s="27">
        <f t="shared" si="7"/>
        <v>0</v>
      </c>
      <c r="N31" s="27">
        <f t="shared" si="8"/>
        <v>0</v>
      </c>
      <c r="O31" s="27">
        <f t="shared" si="9"/>
        <v>305.0856</v>
      </c>
      <c r="P31" s="28">
        <f t="shared" si="10"/>
        <v>2000.0056</v>
      </c>
      <c r="Q31" s="28">
        <f t="shared" si="11"/>
        <v>-0.81439999999997781</v>
      </c>
      <c r="R31" s="9"/>
    </row>
    <row r="32" spans="1:18">
      <c r="A32" s="20" t="s">
        <v>69</v>
      </c>
      <c r="B32" s="94">
        <v>636</v>
      </c>
      <c r="C32" s="95">
        <v>44342</v>
      </c>
      <c r="D32" s="94">
        <v>32</v>
      </c>
      <c r="E32" s="9" t="s">
        <v>270</v>
      </c>
      <c r="F32" s="25">
        <v>2000.82</v>
      </c>
      <c r="G32" s="9"/>
      <c r="H32" s="9"/>
      <c r="I32" s="9"/>
      <c r="J32" s="9">
        <v>1694.92</v>
      </c>
      <c r="K32" s="9"/>
      <c r="L32" s="27">
        <f t="shared" si="6"/>
        <v>305.0856</v>
      </c>
      <c r="M32" s="27">
        <f t="shared" si="7"/>
        <v>0</v>
      </c>
      <c r="N32" s="27">
        <f t="shared" si="8"/>
        <v>0</v>
      </c>
      <c r="O32" s="27">
        <f t="shared" si="9"/>
        <v>305.0856</v>
      </c>
      <c r="P32" s="28">
        <f t="shared" si="10"/>
        <v>2000.0056</v>
      </c>
      <c r="Q32" s="28">
        <f t="shared" si="11"/>
        <v>-0.81439999999997781</v>
      </c>
      <c r="R32" s="9"/>
    </row>
    <row r="33" spans="1:18">
      <c r="A33" s="20" t="s">
        <v>69</v>
      </c>
      <c r="B33" s="94">
        <v>636</v>
      </c>
      <c r="C33" s="95">
        <v>44373</v>
      </c>
      <c r="D33" s="94">
        <v>32</v>
      </c>
      <c r="E33" s="9" t="s">
        <v>270</v>
      </c>
      <c r="F33" s="25">
        <v>2000.82</v>
      </c>
      <c r="G33" s="9"/>
      <c r="H33" s="9"/>
      <c r="I33" s="9"/>
      <c r="J33" s="9">
        <v>1694.92</v>
      </c>
      <c r="K33" s="9"/>
      <c r="L33" s="27">
        <f t="shared" si="6"/>
        <v>305.0856</v>
      </c>
      <c r="M33" s="27">
        <f t="shared" si="7"/>
        <v>0</v>
      </c>
      <c r="N33" s="27">
        <f t="shared" si="8"/>
        <v>0</v>
      </c>
      <c r="O33" s="27">
        <f t="shared" si="9"/>
        <v>305.0856</v>
      </c>
      <c r="P33" s="28">
        <f t="shared" si="10"/>
        <v>2000.0056</v>
      </c>
      <c r="Q33" s="28">
        <f t="shared" si="11"/>
        <v>-0.81439999999997781</v>
      </c>
      <c r="R33" s="9"/>
    </row>
    <row r="34" spans="1:18">
      <c r="A34" s="20" t="s">
        <v>69</v>
      </c>
      <c r="B34" s="94">
        <v>2102</v>
      </c>
      <c r="C34" s="95">
        <v>44382</v>
      </c>
      <c r="D34" s="94" t="s">
        <v>271</v>
      </c>
      <c r="E34" s="9" t="s">
        <v>272</v>
      </c>
      <c r="F34" s="25">
        <v>21240</v>
      </c>
      <c r="G34" s="9"/>
      <c r="H34" s="9"/>
      <c r="I34" s="9"/>
      <c r="J34" s="9">
        <v>18000</v>
      </c>
      <c r="K34" s="9"/>
      <c r="L34" s="27">
        <f t="shared" si="6"/>
        <v>3240</v>
      </c>
      <c r="M34" s="27">
        <f t="shared" si="7"/>
        <v>1620</v>
      </c>
      <c r="N34" s="27">
        <f t="shared" si="8"/>
        <v>1620</v>
      </c>
      <c r="O34" s="27">
        <f t="shared" si="9"/>
        <v>0</v>
      </c>
      <c r="P34" s="28">
        <f t="shared" si="10"/>
        <v>21240</v>
      </c>
      <c r="Q34" s="28">
        <f t="shared" si="11"/>
        <v>0</v>
      </c>
      <c r="R34" s="9"/>
    </row>
    <row r="35" spans="1:18">
      <c r="A35" s="20" t="s">
        <v>69</v>
      </c>
      <c r="B35" s="94">
        <v>636</v>
      </c>
      <c r="C35" s="95">
        <v>44404</v>
      </c>
      <c r="D35" s="94">
        <v>32</v>
      </c>
      <c r="E35" s="9" t="s">
        <v>270</v>
      </c>
      <c r="F35" s="25">
        <v>2000.82</v>
      </c>
      <c r="G35" s="9"/>
      <c r="H35" s="9"/>
      <c r="I35" s="9"/>
      <c r="J35" s="9">
        <v>1694.92</v>
      </c>
      <c r="K35" s="9"/>
      <c r="L35" s="27">
        <f t="shared" si="6"/>
        <v>305.0856</v>
      </c>
      <c r="M35" s="27">
        <f t="shared" si="7"/>
        <v>0</v>
      </c>
      <c r="N35" s="27">
        <f t="shared" si="8"/>
        <v>0</v>
      </c>
      <c r="O35" s="27">
        <f t="shared" si="9"/>
        <v>305.0856</v>
      </c>
      <c r="P35" s="28">
        <f t="shared" si="10"/>
        <v>2000.0056</v>
      </c>
      <c r="Q35" s="28">
        <f t="shared" si="11"/>
        <v>-0.81439999999997781</v>
      </c>
      <c r="R35" s="9"/>
    </row>
    <row r="36" spans="1:18">
      <c r="A36" s="20" t="s">
        <v>69</v>
      </c>
      <c r="B36" s="94" t="s">
        <v>87</v>
      </c>
      <c r="C36" s="95">
        <v>44414</v>
      </c>
      <c r="D36" s="94" t="s">
        <v>82</v>
      </c>
      <c r="E36" s="9" t="s">
        <v>75</v>
      </c>
      <c r="F36" s="25">
        <v>163076</v>
      </c>
      <c r="G36" s="9"/>
      <c r="H36" s="9"/>
      <c r="I36" s="9"/>
      <c r="J36" s="9">
        <v>138200</v>
      </c>
      <c r="K36" s="9"/>
      <c r="L36" s="27">
        <f t="shared" si="6"/>
        <v>24876</v>
      </c>
      <c r="M36" s="27">
        <f t="shared" si="7"/>
        <v>12438</v>
      </c>
      <c r="N36" s="27">
        <f t="shared" si="8"/>
        <v>12438</v>
      </c>
      <c r="O36" s="27">
        <f t="shared" si="9"/>
        <v>0</v>
      </c>
      <c r="P36" s="28">
        <f t="shared" si="10"/>
        <v>163076</v>
      </c>
      <c r="Q36" s="28">
        <f t="shared" si="11"/>
        <v>0</v>
      </c>
      <c r="R36" s="9"/>
    </row>
    <row r="37" spans="1:18">
      <c r="A37" s="20" t="s">
        <v>69</v>
      </c>
      <c r="B37" s="94" t="s">
        <v>88</v>
      </c>
      <c r="C37" s="95">
        <v>44420</v>
      </c>
      <c r="D37" s="94" t="s">
        <v>83</v>
      </c>
      <c r="E37" s="9" t="s">
        <v>76</v>
      </c>
      <c r="F37" s="25">
        <v>20291</v>
      </c>
      <c r="G37" s="9"/>
      <c r="H37" s="9"/>
      <c r="I37" s="9">
        <v>16800</v>
      </c>
      <c r="J37" s="9">
        <v>1250</v>
      </c>
      <c r="K37" s="9"/>
      <c r="L37" s="27">
        <f t="shared" si="6"/>
        <v>2241</v>
      </c>
      <c r="M37" s="27">
        <f t="shared" si="7"/>
        <v>1120.5</v>
      </c>
      <c r="N37" s="27">
        <f t="shared" si="8"/>
        <v>1120.5</v>
      </c>
      <c r="O37" s="27">
        <f t="shared" si="9"/>
        <v>0</v>
      </c>
      <c r="P37" s="28">
        <f t="shared" si="10"/>
        <v>20291</v>
      </c>
      <c r="Q37" s="28">
        <f t="shared" si="11"/>
        <v>0</v>
      </c>
      <c r="R37" s="9"/>
    </row>
    <row r="38" spans="1:18">
      <c r="A38" s="20" t="s">
        <v>69</v>
      </c>
      <c r="B38" s="94" t="s">
        <v>89</v>
      </c>
      <c r="C38" s="95">
        <v>44421</v>
      </c>
      <c r="D38" s="94" t="s">
        <v>82</v>
      </c>
      <c r="E38" s="9" t="s">
        <v>75</v>
      </c>
      <c r="F38" s="25">
        <v>29010</v>
      </c>
      <c r="G38" s="9"/>
      <c r="H38" s="9"/>
      <c r="I38" s="9"/>
      <c r="J38" s="9">
        <v>22720</v>
      </c>
      <c r="K38" s="9"/>
      <c r="L38" s="27">
        <f t="shared" si="6"/>
        <v>4089.6</v>
      </c>
      <c r="M38" s="27">
        <f t="shared" si="7"/>
        <v>2044.8</v>
      </c>
      <c r="N38" s="27">
        <f t="shared" si="8"/>
        <v>2044.8</v>
      </c>
      <c r="O38" s="27">
        <f t="shared" si="9"/>
        <v>0</v>
      </c>
      <c r="P38" s="28">
        <v>29010</v>
      </c>
      <c r="Q38" s="28">
        <f t="shared" si="11"/>
        <v>0</v>
      </c>
      <c r="R38" s="9"/>
    </row>
    <row r="39" spans="1:18">
      <c r="A39" s="20" t="s">
        <v>69</v>
      </c>
      <c r="B39" s="94" t="s">
        <v>90</v>
      </c>
      <c r="C39" s="95">
        <v>44424</v>
      </c>
      <c r="D39" s="94" t="s">
        <v>83</v>
      </c>
      <c r="E39" s="9" t="s">
        <v>76</v>
      </c>
      <c r="F39" s="25">
        <v>42324</v>
      </c>
      <c r="G39" s="9"/>
      <c r="H39" s="9"/>
      <c r="I39" s="9">
        <v>26200</v>
      </c>
      <c r="J39" s="9">
        <v>11000</v>
      </c>
      <c r="K39" s="9"/>
      <c r="L39" s="27">
        <f t="shared" si="6"/>
        <v>5124</v>
      </c>
      <c r="M39" s="27">
        <f t="shared" si="7"/>
        <v>2562</v>
      </c>
      <c r="N39" s="27">
        <f t="shared" si="8"/>
        <v>2562</v>
      </c>
      <c r="O39" s="27">
        <f t="shared" si="9"/>
        <v>0</v>
      </c>
      <c r="P39" s="28">
        <f t="shared" si="10"/>
        <v>42324</v>
      </c>
      <c r="Q39" s="28">
        <f t="shared" si="11"/>
        <v>0</v>
      </c>
      <c r="R39" s="9"/>
    </row>
    <row r="40" spans="1:18">
      <c r="A40" s="20" t="s">
        <v>69</v>
      </c>
      <c r="B40" s="94" t="s">
        <v>91</v>
      </c>
      <c r="C40" s="95">
        <v>44425</v>
      </c>
      <c r="D40" s="94" t="s">
        <v>82</v>
      </c>
      <c r="E40" s="9" t="s">
        <v>75</v>
      </c>
      <c r="F40" s="25">
        <v>5135</v>
      </c>
      <c r="G40" s="9"/>
      <c r="H40" s="9"/>
      <c r="I40" s="9"/>
      <c r="J40" s="9">
        <v>4352</v>
      </c>
      <c r="K40" s="9"/>
      <c r="L40" s="27">
        <f t="shared" si="6"/>
        <v>783.36</v>
      </c>
      <c r="M40" s="27">
        <f t="shared" si="7"/>
        <v>391.68</v>
      </c>
      <c r="N40" s="27">
        <f t="shared" si="8"/>
        <v>391.68</v>
      </c>
      <c r="O40" s="27">
        <f t="shared" si="9"/>
        <v>0</v>
      </c>
      <c r="P40" s="28">
        <f t="shared" si="10"/>
        <v>5135.3600000000006</v>
      </c>
      <c r="Q40" s="28">
        <f t="shared" si="11"/>
        <v>0.36000000000058208</v>
      </c>
      <c r="R40" s="9"/>
    </row>
    <row r="41" spans="1:18">
      <c r="A41" s="20" t="s">
        <v>69</v>
      </c>
      <c r="B41" s="94">
        <v>477</v>
      </c>
      <c r="C41" s="95">
        <v>44426</v>
      </c>
      <c r="D41" s="94" t="s">
        <v>84</v>
      </c>
      <c r="E41" s="9" t="s">
        <v>74</v>
      </c>
      <c r="F41" s="25">
        <v>36580</v>
      </c>
      <c r="G41" s="9"/>
      <c r="H41" s="9"/>
      <c r="I41" s="9"/>
      <c r="J41" s="9">
        <v>31000</v>
      </c>
      <c r="K41" s="9"/>
      <c r="L41" s="27">
        <f t="shared" si="6"/>
        <v>5580</v>
      </c>
      <c r="M41" s="27">
        <f t="shared" si="7"/>
        <v>0</v>
      </c>
      <c r="N41" s="27">
        <f t="shared" si="8"/>
        <v>0</v>
      </c>
      <c r="O41" s="27">
        <f t="shared" si="9"/>
        <v>5580</v>
      </c>
      <c r="P41" s="28">
        <f t="shared" si="10"/>
        <v>36580</v>
      </c>
      <c r="Q41" s="28">
        <f t="shared" si="11"/>
        <v>0</v>
      </c>
      <c r="R41" s="9"/>
    </row>
    <row r="42" spans="1:18">
      <c r="A42" s="20" t="s">
        <v>69</v>
      </c>
      <c r="B42" s="94">
        <v>478</v>
      </c>
      <c r="C42" s="95">
        <v>44427</v>
      </c>
      <c r="D42" s="94" t="s">
        <v>84</v>
      </c>
      <c r="E42" s="9" t="s">
        <v>74</v>
      </c>
      <c r="F42" s="25">
        <v>21240</v>
      </c>
      <c r="G42" s="9"/>
      <c r="H42" s="9"/>
      <c r="I42" s="9"/>
      <c r="J42" s="9">
        <v>18000</v>
      </c>
      <c r="K42" s="9"/>
      <c r="L42" s="27">
        <f t="shared" si="6"/>
        <v>3240</v>
      </c>
      <c r="M42" s="27">
        <f t="shared" si="7"/>
        <v>0</v>
      </c>
      <c r="N42" s="27">
        <f t="shared" si="8"/>
        <v>0</v>
      </c>
      <c r="O42" s="27">
        <f t="shared" si="9"/>
        <v>3240</v>
      </c>
      <c r="P42" s="28">
        <f t="shared" si="10"/>
        <v>21240</v>
      </c>
      <c r="Q42" s="28">
        <f t="shared" si="11"/>
        <v>0</v>
      </c>
      <c r="R42" s="9"/>
    </row>
    <row r="43" spans="1:18">
      <c r="A43" s="20" t="s">
        <v>69</v>
      </c>
      <c r="B43" s="94">
        <v>6706</v>
      </c>
      <c r="C43" s="95">
        <v>44427</v>
      </c>
      <c r="D43" s="94" t="s">
        <v>85</v>
      </c>
      <c r="E43" s="9" t="s">
        <v>77</v>
      </c>
      <c r="F43" s="25">
        <v>1196</v>
      </c>
      <c r="G43" s="9"/>
      <c r="H43" s="9"/>
      <c r="I43" s="9"/>
      <c r="J43" s="9">
        <v>1013</v>
      </c>
      <c r="K43" s="9"/>
      <c r="L43" s="27">
        <f t="shared" si="6"/>
        <v>182.34</v>
      </c>
      <c r="M43" s="27">
        <f t="shared" si="7"/>
        <v>91.17</v>
      </c>
      <c r="N43" s="27">
        <f t="shared" si="8"/>
        <v>91.17</v>
      </c>
      <c r="O43" s="27">
        <f t="shared" si="9"/>
        <v>0</v>
      </c>
      <c r="P43" s="28">
        <f t="shared" si="10"/>
        <v>1195.3400000000001</v>
      </c>
      <c r="Q43" s="28">
        <f t="shared" si="11"/>
        <v>-0.65999999999985448</v>
      </c>
      <c r="R43" s="9"/>
    </row>
    <row r="44" spans="1:18">
      <c r="A44" s="20" t="s">
        <v>69</v>
      </c>
      <c r="B44" s="94" t="s">
        <v>92</v>
      </c>
      <c r="C44" s="95">
        <v>44427</v>
      </c>
      <c r="D44" s="94" t="s">
        <v>86</v>
      </c>
      <c r="E44" s="9" t="s">
        <v>78</v>
      </c>
      <c r="F44" s="25">
        <v>2301</v>
      </c>
      <c r="G44" s="9"/>
      <c r="H44" s="9"/>
      <c r="I44" s="9"/>
      <c r="J44" s="9">
        <v>1950</v>
      </c>
      <c r="K44" s="9"/>
      <c r="L44" s="27">
        <f t="shared" si="6"/>
        <v>351</v>
      </c>
      <c r="M44" s="27">
        <f t="shared" si="7"/>
        <v>175.5</v>
      </c>
      <c r="N44" s="27">
        <f t="shared" si="8"/>
        <v>175.5</v>
      </c>
      <c r="O44" s="27">
        <f t="shared" si="9"/>
        <v>0</v>
      </c>
      <c r="P44" s="28">
        <f t="shared" si="10"/>
        <v>2301</v>
      </c>
      <c r="Q44" s="28">
        <f t="shared" si="11"/>
        <v>0</v>
      </c>
      <c r="R44" s="9"/>
    </row>
    <row r="45" spans="1:18">
      <c r="A45" s="20" t="s">
        <v>69</v>
      </c>
      <c r="B45" s="94" t="s">
        <v>93</v>
      </c>
      <c r="C45" s="95">
        <v>44428</v>
      </c>
      <c r="D45" s="94" t="s">
        <v>81</v>
      </c>
      <c r="E45" s="9" t="s">
        <v>79</v>
      </c>
      <c r="F45" s="25">
        <v>8555</v>
      </c>
      <c r="G45" s="9"/>
      <c r="H45" s="9"/>
      <c r="I45" s="9"/>
      <c r="J45" s="9">
        <v>7250</v>
      </c>
      <c r="K45" s="9"/>
      <c r="L45" s="27">
        <f t="shared" si="6"/>
        <v>1305</v>
      </c>
      <c r="M45" s="27">
        <f t="shared" si="7"/>
        <v>652.5</v>
      </c>
      <c r="N45" s="27">
        <f t="shared" si="8"/>
        <v>652.5</v>
      </c>
      <c r="O45" s="27">
        <f t="shared" si="9"/>
        <v>0</v>
      </c>
      <c r="P45" s="28">
        <f t="shared" si="10"/>
        <v>8555</v>
      </c>
      <c r="Q45" s="28">
        <f t="shared" si="11"/>
        <v>0</v>
      </c>
      <c r="R45" s="9"/>
    </row>
    <row r="46" spans="1:18">
      <c r="A46" s="20" t="s">
        <v>69</v>
      </c>
      <c r="B46" s="94" t="s">
        <v>94</v>
      </c>
      <c r="C46" s="95">
        <v>44434</v>
      </c>
      <c r="D46" s="94" t="s">
        <v>95</v>
      </c>
      <c r="E46" s="9" t="s">
        <v>80</v>
      </c>
      <c r="F46" s="25">
        <v>2399</v>
      </c>
      <c r="G46" s="9"/>
      <c r="H46" s="9"/>
      <c r="I46" s="9">
        <v>2100</v>
      </c>
      <c r="J46" s="9"/>
      <c r="K46" s="9"/>
      <c r="L46" s="27">
        <f t="shared" si="6"/>
        <v>252</v>
      </c>
      <c r="M46" s="27">
        <f t="shared" si="7"/>
        <v>126</v>
      </c>
      <c r="N46" s="27">
        <f t="shared" si="8"/>
        <v>126</v>
      </c>
      <c r="O46" s="27">
        <f t="shared" si="9"/>
        <v>0</v>
      </c>
      <c r="P46" s="28">
        <v>2399</v>
      </c>
      <c r="Q46" s="28">
        <f t="shared" si="11"/>
        <v>0</v>
      </c>
      <c r="R46" s="9"/>
    </row>
    <row r="47" spans="1:18">
      <c r="A47" s="20" t="s">
        <v>105</v>
      </c>
      <c r="B47" s="94" t="s">
        <v>273</v>
      </c>
      <c r="C47" s="105">
        <v>44399</v>
      </c>
      <c r="D47" s="94" t="s">
        <v>135</v>
      </c>
      <c r="E47" s="98" t="s">
        <v>274</v>
      </c>
      <c r="F47" s="42">
        <v>1200</v>
      </c>
      <c r="G47" s="41"/>
      <c r="H47" s="41"/>
      <c r="I47" s="41"/>
      <c r="J47" s="106">
        <v>254.24</v>
      </c>
      <c r="K47" s="41">
        <v>703.12</v>
      </c>
      <c r="L47" s="42">
        <f t="shared" ref="L47:L95" si="12">+(H47*$H$1/100)+(I47*$I$1/100)+(J47*$J$1/100)+(K47*$K$1/100)</f>
        <v>242.63679999999999</v>
      </c>
      <c r="M47" s="42">
        <f t="shared" ref="M47:M95" si="13">+IF(VALUE(LEFT(D47,2))=33,L47/2,0)</f>
        <v>121.3184</v>
      </c>
      <c r="N47" s="42">
        <f t="shared" ref="N47:N95" si="14">+M47</f>
        <v>121.3184</v>
      </c>
      <c r="O47" s="42">
        <f t="shared" ref="O47:O95" si="15">+IF(VALUE(LEFT(D47,2))=33,0,L47)</f>
        <v>0</v>
      </c>
      <c r="P47" s="42">
        <f t="shared" ref="P47:P95" si="16">SUM(G47:K47)+M47+N47+O47</f>
        <v>1199.9967999999999</v>
      </c>
      <c r="Q47" s="42">
        <f t="shared" ref="Q47:Q95" si="17">P47-F47</f>
        <v>-3.200000000106229E-3</v>
      </c>
      <c r="R47" s="9"/>
    </row>
    <row r="48" spans="1:18">
      <c r="A48" s="20" t="s">
        <v>105</v>
      </c>
      <c r="B48" s="94" t="s">
        <v>275</v>
      </c>
      <c r="C48" s="105">
        <v>44434</v>
      </c>
      <c r="D48" s="94" t="s">
        <v>135</v>
      </c>
      <c r="E48" s="98" t="s">
        <v>274</v>
      </c>
      <c r="F48" s="42">
        <v>1200</v>
      </c>
      <c r="G48" s="41"/>
      <c r="H48" s="41"/>
      <c r="I48" s="41"/>
      <c r="J48" s="41">
        <v>1016.94</v>
      </c>
      <c r="K48" s="41"/>
      <c r="L48" s="42">
        <f t="shared" si="12"/>
        <v>183.04920000000001</v>
      </c>
      <c r="M48" s="42">
        <f t="shared" si="13"/>
        <v>91.524600000000007</v>
      </c>
      <c r="N48" s="42">
        <f t="shared" si="14"/>
        <v>91.524600000000007</v>
      </c>
      <c r="O48" s="42">
        <f t="shared" si="15"/>
        <v>0</v>
      </c>
      <c r="P48" s="42">
        <f t="shared" si="16"/>
        <v>1199.9892</v>
      </c>
      <c r="Q48" s="42">
        <f t="shared" si="17"/>
        <v>-1.0800000000017462E-2</v>
      </c>
      <c r="R48" s="9"/>
    </row>
    <row r="49" spans="1:18">
      <c r="A49" s="20" t="s">
        <v>105</v>
      </c>
      <c r="B49" s="94" t="s">
        <v>276</v>
      </c>
      <c r="C49" s="105">
        <v>44436</v>
      </c>
      <c r="D49" s="94" t="s">
        <v>135</v>
      </c>
      <c r="E49" s="98" t="s">
        <v>274</v>
      </c>
      <c r="F49" s="42">
        <v>4000</v>
      </c>
      <c r="G49" s="41"/>
      <c r="H49" s="41"/>
      <c r="I49" s="41"/>
      <c r="J49" s="41">
        <v>3389.84</v>
      </c>
      <c r="K49" s="41"/>
      <c r="L49" s="42">
        <f t="shared" si="12"/>
        <v>610.1712</v>
      </c>
      <c r="M49" s="42">
        <f t="shared" si="13"/>
        <v>305.0856</v>
      </c>
      <c r="N49" s="42">
        <f t="shared" si="14"/>
        <v>305.0856</v>
      </c>
      <c r="O49" s="42">
        <f t="shared" si="15"/>
        <v>0</v>
      </c>
      <c r="P49" s="42">
        <f t="shared" si="16"/>
        <v>4000.0111999999999</v>
      </c>
      <c r="Q49" s="42">
        <f t="shared" si="17"/>
        <v>1.1199999999917054E-2</v>
      </c>
      <c r="R49" s="9"/>
    </row>
    <row r="50" spans="1:18">
      <c r="A50" s="20" t="s">
        <v>105</v>
      </c>
      <c r="B50" s="94" t="s">
        <v>277</v>
      </c>
      <c r="C50" s="105">
        <v>44443</v>
      </c>
      <c r="D50" s="94" t="s">
        <v>278</v>
      </c>
      <c r="E50" s="9" t="s">
        <v>75</v>
      </c>
      <c r="F50" s="42">
        <v>19843</v>
      </c>
      <c r="G50" s="41"/>
      <c r="H50" s="41"/>
      <c r="I50" s="41"/>
      <c r="J50" s="41">
        <v>16816</v>
      </c>
      <c r="K50" s="41"/>
      <c r="L50" s="42">
        <f t="shared" si="12"/>
        <v>3026.88</v>
      </c>
      <c r="M50" s="42">
        <f t="shared" si="13"/>
        <v>1513.44</v>
      </c>
      <c r="N50" s="42">
        <f t="shared" si="14"/>
        <v>1513.44</v>
      </c>
      <c r="O50" s="42">
        <f t="shared" si="15"/>
        <v>0</v>
      </c>
      <c r="P50" s="42">
        <f t="shared" si="16"/>
        <v>19842.879999999997</v>
      </c>
      <c r="Q50" s="42">
        <f t="shared" si="17"/>
        <v>-0.12000000000261934</v>
      </c>
      <c r="R50" s="9"/>
    </row>
    <row r="51" spans="1:18">
      <c r="A51" s="20" t="s">
        <v>105</v>
      </c>
      <c r="B51" s="94" t="s">
        <v>279</v>
      </c>
      <c r="C51" s="105">
        <v>44445</v>
      </c>
      <c r="D51" s="94" t="s">
        <v>86</v>
      </c>
      <c r="E51" s="9" t="s">
        <v>78</v>
      </c>
      <c r="F51" s="42">
        <v>4342</v>
      </c>
      <c r="G51" s="41"/>
      <c r="H51" s="41"/>
      <c r="I51" s="41"/>
      <c r="J51" s="41">
        <v>3680</v>
      </c>
      <c r="K51" s="41"/>
      <c r="L51" s="42">
        <f t="shared" si="12"/>
        <v>662.4</v>
      </c>
      <c r="M51" s="42">
        <f t="shared" si="13"/>
        <v>331.2</v>
      </c>
      <c r="N51" s="42">
        <f t="shared" si="14"/>
        <v>331.2</v>
      </c>
      <c r="O51" s="42">
        <f t="shared" si="15"/>
        <v>0</v>
      </c>
      <c r="P51" s="42">
        <f t="shared" si="16"/>
        <v>4342.3999999999996</v>
      </c>
      <c r="Q51" s="42">
        <f t="shared" si="17"/>
        <v>0.3999999999996362</v>
      </c>
      <c r="R51" s="9"/>
    </row>
    <row r="52" spans="1:18">
      <c r="A52" s="20" t="s">
        <v>105</v>
      </c>
      <c r="B52" s="94" t="s">
        <v>280</v>
      </c>
      <c r="C52" s="105">
        <v>44452</v>
      </c>
      <c r="D52" s="94" t="s">
        <v>86</v>
      </c>
      <c r="E52" s="9" t="s">
        <v>78</v>
      </c>
      <c r="F52" s="42">
        <v>8024</v>
      </c>
      <c r="G52" s="41"/>
      <c r="H52" s="41"/>
      <c r="I52" s="41"/>
      <c r="J52" s="41">
        <v>6800</v>
      </c>
      <c r="K52" s="41"/>
      <c r="L52" s="42">
        <f t="shared" si="12"/>
        <v>1224</v>
      </c>
      <c r="M52" s="42">
        <f t="shared" si="13"/>
        <v>612</v>
      </c>
      <c r="N52" s="42">
        <f t="shared" si="14"/>
        <v>612</v>
      </c>
      <c r="O52" s="42">
        <f t="shared" si="15"/>
        <v>0</v>
      </c>
      <c r="P52" s="42">
        <f t="shared" si="16"/>
        <v>8024</v>
      </c>
      <c r="Q52" s="42">
        <f t="shared" si="17"/>
        <v>0</v>
      </c>
      <c r="R52" s="9"/>
    </row>
    <row r="53" spans="1:18">
      <c r="A53" s="20" t="s">
        <v>105</v>
      </c>
      <c r="B53" s="94" t="s">
        <v>281</v>
      </c>
      <c r="C53" s="105">
        <v>44452</v>
      </c>
      <c r="D53" s="94" t="s">
        <v>86</v>
      </c>
      <c r="E53" s="9" t="s">
        <v>78</v>
      </c>
      <c r="F53" s="42">
        <v>5876</v>
      </c>
      <c r="G53" s="41"/>
      <c r="H53" s="41"/>
      <c r="I53" s="41"/>
      <c r="J53" s="41">
        <v>4980</v>
      </c>
      <c r="K53" s="41"/>
      <c r="L53" s="42">
        <f t="shared" si="12"/>
        <v>896.4</v>
      </c>
      <c r="M53" s="42">
        <f t="shared" si="13"/>
        <v>448.2</v>
      </c>
      <c r="N53" s="42">
        <f t="shared" si="14"/>
        <v>448.2</v>
      </c>
      <c r="O53" s="42">
        <f t="shared" si="15"/>
        <v>0</v>
      </c>
      <c r="P53" s="42">
        <f t="shared" si="16"/>
        <v>5876.4</v>
      </c>
      <c r="Q53" s="42">
        <f t="shared" si="17"/>
        <v>0.3999999999996362</v>
      </c>
      <c r="R53" s="9"/>
    </row>
    <row r="54" spans="1:18">
      <c r="A54" s="20" t="s">
        <v>105</v>
      </c>
      <c r="B54" s="94" t="s">
        <v>282</v>
      </c>
      <c r="C54" s="105">
        <v>44452</v>
      </c>
      <c r="D54" s="94" t="s">
        <v>283</v>
      </c>
      <c r="E54" s="9" t="s">
        <v>284</v>
      </c>
      <c r="F54" s="42">
        <v>17051</v>
      </c>
      <c r="G54" s="41"/>
      <c r="H54" s="41"/>
      <c r="I54" s="41"/>
      <c r="J54" s="41">
        <v>14450</v>
      </c>
      <c r="K54" s="41"/>
      <c r="L54" s="42">
        <f t="shared" si="12"/>
        <v>2601</v>
      </c>
      <c r="M54" s="42">
        <f t="shared" si="13"/>
        <v>1300.5</v>
      </c>
      <c r="N54" s="42">
        <f t="shared" si="14"/>
        <v>1300.5</v>
      </c>
      <c r="O54" s="42">
        <f t="shared" si="15"/>
        <v>0</v>
      </c>
      <c r="P54" s="42">
        <f t="shared" si="16"/>
        <v>17051</v>
      </c>
      <c r="Q54" s="42">
        <f t="shared" si="17"/>
        <v>0</v>
      </c>
      <c r="R54" s="9"/>
    </row>
    <row r="55" spans="1:18">
      <c r="A55" s="20" t="s">
        <v>105</v>
      </c>
      <c r="B55" s="94">
        <v>489</v>
      </c>
      <c r="C55" s="105">
        <v>44453</v>
      </c>
      <c r="D55" s="94" t="s">
        <v>84</v>
      </c>
      <c r="E55" s="9" t="s">
        <v>74</v>
      </c>
      <c r="F55" s="42">
        <v>56404</v>
      </c>
      <c r="G55" s="41"/>
      <c r="H55" s="41"/>
      <c r="I55" s="41"/>
      <c r="J55" s="41">
        <v>47800</v>
      </c>
      <c r="K55" s="41"/>
      <c r="L55" s="42">
        <f t="shared" si="12"/>
        <v>8604</v>
      </c>
      <c r="M55" s="42">
        <f t="shared" si="13"/>
        <v>0</v>
      </c>
      <c r="N55" s="42">
        <f t="shared" si="14"/>
        <v>0</v>
      </c>
      <c r="O55" s="42">
        <f t="shared" si="15"/>
        <v>8604</v>
      </c>
      <c r="P55" s="42">
        <f t="shared" si="16"/>
        <v>56404</v>
      </c>
      <c r="Q55" s="42">
        <f t="shared" si="17"/>
        <v>0</v>
      </c>
      <c r="R55" s="9"/>
    </row>
    <row r="56" spans="1:18">
      <c r="A56" s="20" t="s">
        <v>105</v>
      </c>
      <c r="B56" s="94">
        <v>278</v>
      </c>
      <c r="C56" s="105">
        <v>44453</v>
      </c>
      <c r="D56" s="94" t="s">
        <v>102</v>
      </c>
      <c r="E56" s="9" t="s">
        <v>285</v>
      </c>
      <c r="F56" s="42">
        <v>4872</v>
      </c>
      <c r="G56" s="41"/>
      <c r="H56" s="41"/>
      <c r="I56" s="41">
        <v>4350</v>
      </c>
      <c r="J56" s="41"/>
      <c r="K56" s="41"/>
      <c r="L56" s="42">
        <f t="shared" si="12"/>
        <v>522</v>
      </c>
      <c r="M56" s="42">
        <f t="shared" si="13"/>
        <v>261</v>
      </c>
      <c r="N56" s="42">
        <f t="shared" si="14"/>
        <v>261</v>
      </c>
      <c r="O56" s="42">
        <f t="shared" si="15"/>
        <v>0</v>
      </c>
      <c r="P56" s="42">
        <f t="shared" si="16"/>
        <v>4872</v>
      </c>
      <c r="Q56" s="42">
        <f t="shared" si="17"/>
        <v>0</v>
      </c>
      <c r="R56" s="9"/>
    </row>
    <row r="57" spans="1:18">
      <c r="A57" s="20" t="s">
        <v>105</v>
      </c>
      <c r="B57" s="94">
        <v>279</v>
      </c>
      <c r="C57" s="105">
        <v>44453</v>
      </c>
      <c r="D57" s="94" t="s">
        <v>102</v>
      </c>
      <c r="E57" s="9" t="s">
        <v>285</v>
      </c>
      <c r="F57" s="42">
        <v>3248</v>
      </c>
      <c r="G57" s="41"/>
      <c r="H57" s="41"/>
      <c r="I57" s="41">
        <v>2900</v>
      </c>
      <c r="J57" s="41"/>
      <c r="K57" s="41"/>
      <c r="L57" s="42">
        <f t="shared" si="12"/>
        <v>348</v>
      </c>
      <c r="M57" s="42">
        <f t="shared" si="13"/>
        <v>174</v>
      </c>
      <c r="N57" s="42">
        <f t="shared" si="14"/>
        <v>174</v>
      </c>
      <c r="O57" s="42">
        <f t="shared" si="15"/>
        <v>0</v>
      </c>
      <c r="P57" s="42">
        <f t="shared" si="16"/>
        <v>3248</v>
      </c>
      <c r="Q57" s="42">
        <f t="shared" si="17"/>
        <v>0</v>
      </c>
      <c r="R57" s="9"/>
    </row>
    <row r="58" spans="1:18">
      <c r="A58" s="20" t="s">
        <v>105</v>
      </c>
      <c r="B58" s="94">
        <v>8301</v>
      </c>
      <c r="C58" s="105">
        <v>44454</v>
      </c>
      <c r="D58" s="94" t="s">
        <v>81</v>
      </c>
      <c r="E58" s="9" t="s">
        <v>286</v>
      </c>
      <c r="F58" s="42">
        <v>7847</v>
      </c>
      <c r="G58" s="41"/>
      <c r="H58" s="41"/>
      <c r="I58" s="41"/>
      <c r="J58" s="41">
        <v>6650</v>
      </c>
      <c r="K58" s="41"/>
      <c r="L58" s="42">
        <f t="shared" si="12"/>
        <v>1197</v>
      </c>
      <c r="M58" s="42">
        <f t="shared" si="13"/>
        <v>598.5</v>
      </c>
      <c r="N58" s="42">
        <f t="shared" si="14"/>
        <v>598.5</v>
      </c>
      <c r="O58" s="42">
        <f t="shared" si="15"/>
        <v>0</v>
      </c>
      <c r="P58" s="42">
        <f t="shared" si="16"/>
        <v>7847</v>
      </c>
      <c r="Q58" s="42">
        <f t="shared" si="17"/>
        <v>0</v>
      </c>
      <c r="R58" s="9"/>
    </row>
    <row r="59" spans="1:18">
      <c r="A59" s="20" t="s">
        <v>105</v>
      </c>
      <c r="B59" s="94">
        <v>2243</v>
      </c>
      <c r="C59" s="105">
        <v>44453</v>
      </c>
      <c r="D59" s="94" t="s">
        <v>136</v>
      </c>
      <c r="E59" s="9" t="s">
        <v>272</v>
      </c>
      <c r="F59" s="42">
        <v>49560</v>
      </c>
      <c r="G59" s="41"/>
      <c r="H59" s="41"/>
      <c r="I59" s="41"/>
      <c r="J59" s="41">
        <v>42000</v>
      </c>
      <c r="K59" s="41"/>
      <c r="L59" s="42">
        <f t="shared" si="12"/>
        <v>7560</v>
      </c>
      <c r="M59" s="42">
        <f t="shared" si="13"/>
        <v>3780</v>
      </c>
      <c r="N59" s="42">
        <f t="shared" si="14"/>
        <v>3780</v>
      </c>
      <c r="O59" s="42">
        <f t="shared" si="15"/>
        <v>0</v>
      </c>
      <c r="P59" s="42">
        <f t="shared" si="16"/>
        <v>49560</v>
      </c>
      <c r="Q59" s="42">
        <f t="shared" si="17"/>
        <v>0</v>
      </c>
      <c r="R59" s="9"/>
    </row>
    <row r="60" spans="1:18">
      <c r="A60" s="20" t="s">
        <v>105</v>
      </c>
      <c r="B60" s="94" t="s">
        <v>287</v>
      </c>
      <c r="C60" s="105">
        <v>44459</v>
      </c>
      <c r="D60" s="94" t="s">
        <v>98</v>
      </c>
      <c r="E60" s="9" t="s">
        <v>76</v>
      </c>
      <c r="F60" s="42">
        <v>62204</v>
      </c>
      <c r="G60" s="41"/>
      <c r="H60" s="41"/>
      <c r="I60" s="41">
        <v>28800</v>
      </c>
      <c r="J60" s="41">
        <v>25380</v>
      </c>
      <c r="K60" s="41"/>
      <c r="L60" s="42">
        <f t="shared" si="12"/>
        <v>8024.4</v>
      </c>
      <c r="M60" s="42">
        <f t="shared" si="13"/>
        <v>4012.2</v>
      </c>
      <c r="N60" s="42">
        <f t="shared" si="14"/>
        <v>4012.2</v>
      </c>
      <c r="O60" s="42">
        <f t="shared" si="15"/>
        <v>0</v>
      </c>
      <c r="P60" s="42">
        <f t="shared" si="16"/>
        <v>62204.399999999994</v>
      </c>
      <c r="Q60" s="42">
        <f t="shared" si="17"/>
        <v>0.39999999999417923</v>
      </c>
      <c r="R60" s="9"/>
    </row>
    <row r="61" spans="1:18">
      <c r="A61" s="20" t="s">
        <v>105</v>
      </c>
      <c r="B61" s="94">
        <v>221</v>
      </c>
      <c r="C61" s="105">
        <v>44459</v>
      </c>
      <c r="D61" s="94" t="s">
        <v>137</v>
      </c>
      <c r="E61" s="9" t="s">
        <v>133</v>
      </c>
      <c r="F61" s="42">
        <v>44457</v>
      </c>
      <c r="G61" s="41"/>
      <c r="H61" s="41"/>
      <c r="I61" s="41"/>
      <c r="J61" s="41">
        <v>37675</v>
      </c>
      <c r="K61" s="41"/>
      <c r="L61" s="42">
        <f t="shared" si="12"/>
        <v>6781.5</v>
      </c>
      <c r="M61" s="42">
        <f t="shared" si="13"/>
        <v>0</v>
      </c>
      <c r="N61" s="42">
        <f t="shared" si="14"/>
        <v>0</v>
      </c>
      <c r="O61" s="42">
        <f t="shared" si="15"/>
        <v>6781.5</v>
      </c>
      <c r="P61" s="42">
        <f t="shared" si="16"/>
        <v>44456.5</v>
      </c>
      <c r="Q61" s="42">
        <f t="shared" si="17"/>
        <v>-0.5</v>
      </c>
      <c r="R61" s="9"/>
    </row>
    <row r="62" spans="1:18">
      <c r="A62" s="20" t="s">
        <v>105</v>
      </c>
      <c r="B62" s="94">
        <v>222</v>
      </c>
      <c r="C62" s="105">
        <v>44460</v>
      </c>
      <c r="D62" s="94" t="s">
        <v>137</v>
      </c>
      <c r="E62" s="9" t="s">
        <v>133</v>
      </c>
      <c r="F62" s="42">
        <v>48911</v>
      </c>
      <c r="G62" s="41"/>
      <c r="H62" s="41"/>
      <c r="I62" s="41"/>
      <c r="J62" s="41">
        <v>41450</v>
      </c>
      <c r="K62" s="41"/>
      <c r="L62" s="42">
        <f t="shared" si="12"/>
        <v>7461</v>
      </c>
      <c r="M62" s="42">
        <f t="shared" si="13"/>
        <v>0</v>
      </c>
      <c r="N62" s="42">
        <f t="shared" si="14"/>
        <v>0</v>
      </c>
      <c r="O62" s="42">
        <f t="shared" si="15"/>
        <v>7461</v>
      </c>
      <c r="P62" s="42">
        <f t="shared" si="16"/>
        <v>48911</v>
      </c>
      <c r="Q62" s="42">
        <f t="shared" si="17"/>
        <v>0</v>
      </c>
      <c r="R62" s="9"/>
    </row>
    <row r="63" spans="1:18">
      <c r="A63" s="20" t="s">
        <v>105</v>
      </c>
      <c r="B63" s="94" t="s">
        <v>288</v>
      </c>
      <c r="C63" s="105">
        <v>44460</v>
      </c>
      <c r="D63" s="94" t="s">
        <v>98</v>
      </c>
      <c r="E63" s="9" t="s">
        <v>76</v>
      </c>
      <c r="F63" s="42">
        <v>129472</v>
      </c>
      <c r="G63" s="41"/>
      <c r="H63" s="41"/>
      <c r="I63" s="41">
        <v>115600</v>
      </c>
      <c r="J63" s="41"/>
      <c r="K63" s="41"/>
      <c r="L63" s="42">
        <f t="shared" si="12"/>
        <v>13872</v>
      </c>
      <c r="M63" s="42">
        <f t="shared" si="13"/>
        <v>6936</v>
      </c>
      <c r="N63" s="42">
        <f t="shared" si="14"/>
        <v>6936</v>
      </c>
      <c r="O63" s="42">
        <f t="shared" si="15"/>
        <v>0</v>
      </c>
      <c r="P63" s="42">
        <f t="shared" si="16"/>
        <v>129472</v>
      </c>
      <c r="Q63" s="42">
        <f t="shared" si="17"/>
        <v>0</v>
      </c>
      <c r="R63" s="9"/>
    </row>
    <row r="64" spans="1:18">
      <c r="A64" s="20" t="s">
        <v>105</v>
      </c>
      <c r="B64" s="94">
        <v>491</v>
      </c>
      <c r="C64" s="105">
        <v>44461</v>
      </c>
      <c r="D64" s="94" t="s">
        <v>84</v>
      </c>
      <c r="E64" s="9" t="s">
        <v>74</v>
      </c>
      <c r="F64" s="42">
        <v>285961</v>
      </c>
      <c r="G64" s="41"/>
      <c r="H64" s="41"/>
      <c r="I64" s="41"/>
      <c r="J64" s="41">
        <v>242340</v>
      </c>
      <c r="K64" s="41"/>
      <c r="L64" s="42">
        <f t="shared" si="12"/>
        <v>43621.2</v>
      </c>
      <c r="M64" s="42">
        <f t="shared" si="13"/>
        <v>0</v>
      </c>
      <c r="N64" s="42">
        <f t="shared" si="14"/>
        <v>0</v>
      </c>
      <c r="O64" s="42">
        <f t="shared" si="15"/>
        <v>43621.2</v>
      </c>
      <c r="P64" s="42">
        <f t="shared" si="16"/>
        <v>285961.2</v>
      </c>
      <c r="Q64" s="28">
        <f t="shared" si="17"/>
        <v>0.20000000001164153</v>
      </c>
      <c r="R64" s="9"/>
    </row>
    <row r="65" spans="1:18">
      <c r="A65" s="20" t="s">
        <v>105</v>
      </c>
      <c r="B65" s="94" t="s">
        <v>289</v>
      </c>
      <c r="C65" s="105">
        <v>44462</v>
      </c>
      <c r="D65" s="94" t="s">
        <v>138</v>
      </c>
      <c r="E65" s="9" t="s">
        <v>134</v>
      </c>
      <c r="F65" s="42">
        <v>41536</v>
      </c>
      <c r="G65" s="41"/>
      <c r="H65" s="41"/>
      <c r="I65" s="41"/>
      <c r="J65" s="41">
        <v>35200</v>
      </c>
      <c r="K65" s="41"/>
      <c r="L65" s="42">
        <f t="shared" si="12"/>
        <v>6336</v>
      </c>
      <c r="M65" s="42">
        <f t="shared" si="13"/>
        <v>3168</v>
      </c>
      <c r="N65" s="42">
        <f t="shared" si="14"/>
        <v>3168</v>
      </c>
      <c r="O65" s="42">
        <f t="shared" si="15"/>
        <v>0</v>
      </c>
      <c r="P65" s="42">
        <f t="shared" si="16"/>
        <v>41536</v>
      </c>
      <c r="Q65" s="42">
        <f t="shared" si="17"/>
        <v>0</v>
      </c>
      <c r="R65" s="9"/>
    </row>
    <row r="66" spans="1:18">
      <c r="A66" s="20" t="s">
        <v>105</v>
      </c>
      <c r="B66" s="94" t="s">
        <v>290</v>
      </c>
      <c r="C66" s="105">
        <v>44464</v>
      </c>
      <c r="D66" s="94" t="s">
        <v>86</v>
      </c>
      <c r="E66" s="9" t="s">
        <v>78</v>
      </c>
      <c r="F66" s="42">
        <v>6171</v>
      </c>
      <c r="G66" s="41"/>
      <c r="H66" s="41"/>
      <c r="I66" s="41"/>
      <c r="J66" s="41">
        <v>5230</v>
      </c>
      <c r="K66" s="41"/>
      <c r="L66" s="42">
        <f t="shared" si="12"/>
        <v>941.4</v>
      </c>
      <c r="M66" s="42">
        <f t="shared" si="13"/>
        <v>470.7</v>
      </c>
      <c r="N66" s="42">
        <f t="shared" si="14"/>
        <v>470.7</v>
      </c>
      <c r="O66" s="42">
        <f t="shared" si="15"/>
        <v>0</v>
      </c>
      <c r="P66" s="42">
        <f t="shared" si="16"/>
        <v>6171.4</v>
      </c>
      <c r="Q66" s="42">
        <f t="shared" si="17"/>
        <v>0.3999999999996362</v>
      </c>
      <c r="R66" s="9"/>
    </row>
    <row r="67" spans="1:18">
      <c r="A67" s="20" t="s">
        <v>105</v>
      </c>
      <c r="B67" s="94" t="s">
        <v>291</v>
      </c>
      <c r="C67" s="105">
        <v>44464</v>
      </c>
      <c r="D67" s="94" t="s">
        <v>98</v>
      </c>
      <c r="E67" s="9" t="s">
        <v>76</v>
      </c>
      <c r="F67" s="42">
        <v>139708</v>
      </c>
      <c r="G67" s="41"/>
      <c r="H67" s="41"/>
      <c r="I67" s="41">
        <v>98000</v>
      </c>
      <c r="J67" s="41">
        <v>25380</v>
      </c>
      <c r="K67" s="41"/>
      <c r="L67" s="42">
        <f t="shared" si="12"/>
        <v>16328.4</v>
      </c>
      <c r="M67" s="42">
        <f t="shared" si="13"/>
        <v>8164.2</v>
      </c>
      <c r="N67" s="42">
        <f t="shared" si="14"/>
        <v>8164.2</v>
      </c>
      <c r="O67" s="42">
        <f t="shared" si="15"/>
        <v>0</v>
      </c>
      <c r="P67" s="42">
        <f t="shared" si="16"/>
        <v>139708.40000000002</v>
      </c>
      <c r="Q67" s="42">
        <f t="shared" si="17"/>
        <v>0.40000000002328306</v>
      </c>
      <c r="R67" s="9"/>
    </row>
    <row r="68" spans="1:18">
      <c r="A68" s="20" t="s">
        <v>105</v>
      </c>
      <c r="B68" s="94" t="s">
        <v>292</v>
      </c>
      <c r="C68" s="105">
        <v>44466</v>
      </c>
      <c r="D68" s="94" t="s">
        <v>98</v>
      </c>
      <c r="E68" s="9" t="s">
        <v>76</v>
      </c>
      <c r="F68" s="42">
        <v>62720</v>
      </c>
      <c r="G68" s="41"/>
      <c r="H68" s="41"/>
      <c r="I68" s="41">
        <v>56000</v>
      </c>
      <c r="J68" s="41"/>
      <c r="K68" s="41"/>
      <c r="L68" s="42">
        <f t="shared" si="12"/>
        <v>6720</v>
      </c>
      <c r="M68" s="42">
        <f t="shared" si="13"/>
        <v>3360</v>
      </c>
      <c r="N68" s="42">
        <f t="shared" si="14"/>
        <v>3360</v>
      </c>
      <c r="O68" s="42">
        <f t="shared" si="15"/>
        <v>0</v>
      </c>
      <c r="P68" s="42">
        <f t="shared" si="16"/>
        <v>62720</v>
      </c>
      <c r="Q68" s="42">
        <f t="shared" si="17"/>
        <v>0</v>
      </c>
      <c r="R68" s="9"/>
    </row>
    <row r="69" spans="1:18">
      <c r="A69" s="20" t="s">
        <v>171</v>
      </c>
      <c r="B69" s="25" t="s">
        <v>188</v>
      </c>
      <c r="C69" s="30">
        <v>44467</v>
      </c>
      <c r="D69" s="32" t="s">
        <v>138</v>
      </c>
      <c r="E69" s="31" t="s">
        <v>134</v>
      </c>
      <c r="F69" s="41">
        <v>5192</v>
      </c>
      <c r="G69" s="41"/>
      <c r="H69" s="41"/>
      <c r="I69" s="41"/>
      <c r="J69" s="34">
        <v>4400</v>
      </c>
      <c r="K69" s="41"/>
      <c r="L69" s="42">
        <f t="shared" si="12"/>
        <v>792</v>
      </c>
      <c r="M69" s="42">
        <f t="shared" si="13"/>
        <v>396</v>
      </c>
      <c r="N69" s="42">
        <f t="shared" si="14"/>
        <v>396</v>
      </c>
      <c r="O69" s="42">
        <f t="shared" si="15"/>
        <v>0</v>
      </c>
      <c r="P69" s="42">
        <f t="shared" si="16"/>
        <v>5192</v>
      </c>
      <c r="Q69" s="42">
        <f t="shared" si="17"/>
        <v>0</v>
      </c>
      <c r="R69" s="9"/>
    </row>
    <row r="70" spans="1:18">
      <c r="A70" s="20" t="s">
        <v>171</v>
      </c>
      <c r="B70" s="25" t="s">
        <v>189</v>
      </c>
      <c r="C70" s="30">
        <v>44470</v>
      </c>
      <c r="D70" s="32" t="s">
        <v>81</v>
      </c>
      <c r="E70" s="31" t="s">
        <v>172</v>
      </c>
      <c r="F70" s="41">
        <v>5428</v>
      </c>
      <c r="G70" s="41"/>
      <c r="H70" s="41"/>
      <c r="I70" s="41"/>
      <c r="J70" s="41">
        <v>4600</v>
      </c>
      <c r="K70" s="41"/>
      <c r="L70" s="42">
        <f t="shared" si="12"/>
        <v>828</v>
      </c>
      <c r="M70" s="42">
        <f t="shared" si="13"/>
        <v>414</v>
      </c>
      <c r="N70" s="42">
        <f t="shared" si="14"/>
        <v>414</v>
      </c>
      <c r="O70" s="42">
        <f t="shared" si="15"/>
        <v>0</v>
      </c>
      <c r="P70" s="42">
        <f t="shared" si="16"/>
        <v>5428</v>
      </c>
      <c r="Q70" s="42">
        <f t="shared" si="17"/>
        <v>0</v>
      </c>
      <c r="R70" s="9"/>
    </row>
    <row r="71" spans="1:18">
      <c r="A71" s="20" t="s">
        <v>171</v>
      </c>
      <c r="B71" s="25">
        <v>9486</v>
      </c>
      <c r="C71" s="30">
        <v>44470</v>
      </c>
      <c r="D71" s="32" t="s">
        <v>81</v>
      </c>
      <c r="E71" s="31" t="s">
        <v>172</v>
      </c>
      <c r="F71" s="41">
        <v>2820.2</v>
      </c>
      <c r="G71" s="41"/>
      <c r="H71" s="41"/>
      <c r="I71" s="41"/>
      <c r="J71" s="41">
        <v>2390</v>
      </c>
      <c r="K71" s="41"/>
      <c r="L71" s="42">
        <f t="shared" si="12"/>
        <v>430.2</v>
      </c>
      <c r="M71" s="42">
        <f t="shared" si="13"/>
        <v>215.1</v>
      </c>
      <c r="N71" s="42">
        <f t="shared" si="14"/>
        <v>215.1</v>
      </c>
      <c r="O71" s="42">
        <f t="shared" si="15"/>
        <v>0</v>
      </c>
      <c r="P71" s="42">
        <f t="shared" si="16"/>
        <v>2820.2</v>
      </c>
      <c r="Q71" s="42">
        <f t="shared" si="17"/>
        <v>0</v>
      </c>
      <c r="R71" s="9"/>
    </row>
    <row r="72" spans="1:18">
      <c r="A72" s="20" t="s">
        <v>171</v>
      </c>
      <c r="B72" s="25" t="s">
        <v>190</v>
      </c>
      <c r="C72" s="30">
        <v>44470</v>
      </c>
      <c r="D72" s="32" t="s">
        <v>98</v>
      </c>
      <c r="E72" s="9" t="s">
        <v>173</v>
      </c>
      <c r="F72" s="41">
        <v>10620</v>
      </c>
      <c r="G72" s="41"/>
      <c r="H72" s="41"/>
      <c r="I72" s="41"/>
      <c r="J72" s="41">
        <v>9000</v>
      </c>
      <c r="K72" s="41"/>
      <c r="L72" s="42">
        <f t="shared" si="12"/>
        <v>1620</v>
      </c>
      <c r="M72" s="42">
        <f t="shared" si="13"/>
        <v>810</v>
      </c>
      <c r="N72" s="42">
        <f t="shared" si="14"/>
        <v>810</v>
      </c>
      <c r="O72" s="42">
        <f t="shared" si="15"/>
        <v>0</v>
      </c>
      <c r="P72" s="42">
        <f t="shared" si="16"/>
        <v>10620</v>
      </c>
      <c r="Q72" s="42">
        <f t="shared" si="17"/>
        <v>0</v>
      </c>
      <c r="R72" s="9"/>
    </row>
    <row r="73" spans="1:18">
      <c r="A73" s="20" t="s">
        <v>171</v>
      </c>
      <c r="B73" s="25" t="s">
        <v>191</v>
      </c>
      <c r="C73" s="30">
        <v>44474</v>
      </c>
      <c r="D73" s="32" t="s">
        <v>86</v>
      </c>
      <c r="E73" s="9" t="s">
        <v>78</v>
      </c>
      <c r="F73" s="41">
        <v>2690</v>
      </c>
      <c r="G73" s="41"/>
      <c r="H73" s="41"/>
      <c r="I73" s="41"/>
      <c r="J73" s="41">
        <v>2280</v>
      </c>
      <c r="K73" s="41"/>
      <c r="L73" s="42">
        <f t="shared" si="12"/>
        <v>410.4</v>
      </c>
      <c r="M73" s="42">
        <f t="shared" si="13"/>
        <v>205.2</v>
      </c>
      <c r="N73" s="42">
        <f t="shared" si="14"/>
        <v>205.2</v>
      </c>
      <c r="O73" s="42">
        <f t="shared" si="15"/>
        <v>0</v>
      </c>
      <c r="P73" s="42">
        <f t="shared" si="16"/>
        <v>2690.3999999999996</v>
      </c>
      <c r="Q73" s="42">
        <f t="shared" si="17"/>
        <v>0.3999999999996362</v>
      </c>
      <c r="R73" s="9"/>
    </row>
    <row r="74" spans="1:18">
      <c r="A74" s="20" t="s">
        <v>171</v>
      </c>
      <c r="B74" s="25">
        <v>501</v>
      </c>
      <c r="C74" s="30">
        <v>44474</v>
      </c>
      <c r="D74" s="32" t="s">
        <v>84</v>
      </c>
      <c r="E74" s="9" t="s">
        <v>74</v>
      </c>
      <c r="F74" s="41">
        <v>37760</v>
      </c>
      <c r="G74" s="41"/>
      <c r="H74" s="41"/>
      <c r="I74" s="41"/>
      <c r="J74" s="41">
        <v>32000</v>
      </c>
      <c r="K74" s="41"/>
      <c r="L74" s="42">
        <f t="shared" si="12"/>
        <v>5760</v>
      </c>
      <c r="M74" s="42">
        <f t="shared" si="13"/>
        <v>0</v>
      </c>
      <c r="N74" s="42">
        <f t="shared" si="14"/>
        <v>0</v>
      </c>
      <c r="O74" s="42">
        <f t="shared" si="15"/>
        <v>5760</v>
      </c>
      <c r="P74" s="42">
        <f t="shared" si="16"/>
        <v>37760</v>
      </c>
      <c r="Q74" s="42">
        <f t="shared" si="17"/>
        <v>0</v>
      </c>
      <c r="R74" s="9"/>
    </row>
    <row r="75" spans="1:18">
      <c r="A75" s="20" t="s">
        <v>171</v>
      </c>
      <c r="B75" s="25" t="s">
        <v>192</v>
      </c>
      <c r="C75" s="30">
        <v>44475</v>
      </c>
      <c r="D75" s="32" t="s">
        <v>135</v>
      </c>
      <c r="E75" s="9" t="s">
        <v>174</v>
      </c>
      <c r="F75" s="41">
        <v>10620</v>
      </c>
      <c r="G75" s="41"/>
      <c r="H75" s="41"/>
      <c r="I75" s="41"/>
      <c r="J75" s="41">
        <v>9000</v>
      </c>
      <c r="K75" s="41"/>
      <c r="L75" s="42">
        <f t="shared" si="12"/>
        <v>1620</v>
      </c>
      <c r="M75" s="42">
        <f t="shared" si="13"/>
        <v>810</v>
      </c>
      <c r="N75" s="42">
        <f t="shared" si="14"/>
        <v>810</v>
      </c>
      <c r="O75" s="42">
        <f t="shared" si="15"/>
        <v>0</v>
      </c>
      <c r="P75" s="42">
        <f t="shared" si="16"/>
        <v>10620</v>
      </c>
      <c r="Q75" s="42">
        <f t="shared" si="17"/>
        <v>0</v>
      </c>
      <c r="R75" s="9"/>
    </row>
    <row r="76" spans="1:18">
      <c r="A76" s="20" t="s">
        <v>171</v>
      </c>
      <c r="B76" s="25">
        <v>123</v>
      </c>
      <c r="C76" s="30">
        <v>44478</v>
      </c>
      <c r="D76" s="32" t="s">
        <v>182</v>
      </c>
      <c r="E76" s="9" t="s">
        <v>175</v>
      </c>
      <c r="F76" s="41">
        <v>2183</v>
      </c>
      <c r="G76" s="41"/>
      <c r="H76" s="41"/>
      <c r="I76" s="41"/>
      <c r="J76" s="41">
        <v>1850</v>
      </c>
      <c r="K76" s="41"/>
      <c r="L76" s="42">
        <f t="shared" si="12"/>
        <v>333</v>
      </c>
      <c r="M76" s="42">
        <f t="shared" si="13"/>
        <v>166.5</v>
      </c>
      <c r="N76" s="42">
        <f t="shared" si="14"/>
        <v>166.5</v>
      </c>
      <c r="O76" s="42">
        <f t="shared" si="15"/>
        <v>0</v>
      </c>
      <c r="P76" s="42">
        <f t="shared" si="16"/>
        <v>2183</v>
      </c>
      <c r="Q76" s="42">
        <f t="shared" si="17"/>
        <v>0</v>
      </c>
      <c r="R76" s="9"/>
    </row>
    <row r="77" spans="1:18">
      <c r="A77" s="20" t="s">
        <v>171</v>
      </c>
      <c r="B77" s="25">
        <v>1360</v>
      </c>
      <c r="C77" s="30">
        <v>44478</v>
      </c>
      <c r="D77" s="32" t="s">
        <v>183</v>
      </c>
      <c r="E77" s="9" t="s">
        <v>176</v>
      </c>
      <c r="F77" s="41">
        <v>6159.6</v>
      </c>
      <c r="G77" s="41"/>
      <c r="H77" s="41"/>
      <c r="I77" s="41"/>
      <c r="J77" s="41">
        <v>5220</v>
      </c>
      <c r="K77" s="41"/>
      <c r="L77" s="42">
        <f t="shared" si="12"/>
        <v>939.6</v>
      </c>
      <c r="M77" s="42">
        <f t="shared" si="13"/>
        <v>469.8</v>
      </c>
      <c r="N77" s="42">
        <f t="shared" si="14"/>
        <v>469.8</v>
      </c>
      <c r="O77" s="42">
        <f t="shared" si="15"/>
        <v>0</v>
      </c>
      <c r="P77" s="42">
        <f t="shared" si="16"/>
        <v>6159.6</v>
      </c>
      <c r="Q77" s="42">
        <f t="shared" si="17"/>
        <v>0</v>
      </c>
      <c r="R77" s="9"/>
    </row>
    <row r="78" spans="1:18">
      <c r="A78" s="20" t="s">
        <v>171</v>
      </c>
      <c r="B78" s="25" t="s">
        <v>193</v>
      </c>
      <c r="C78" s="30">
        <v>44480</v>
      </c>
      <c r="D78" s="32" t="s">
        <v>184</v>
      </c>
      <c r="E78" s="9" t="s">
        <v>177</v>
      </c>
      <c r="F78" s="41">
        <v>7080</v>
      </c>
      <c r="G78" s="41"/>
      <c r="H78" s="41"/>
      <c r="I78" s="41"/>
      <c r="J78" s="41">
        <v>6000</v>
      </c>
      <c r="K78" s="41"/>
      <c r="L78" s="42">
        <f t="shared" si="12"/>
        <v>1080</v>
      </c>
      <c r="M78" s="42">
        <f t="shared" si="13"/>
        <v>540</v>
      </c>
      <c r="N78" s="42">
        <f t="shared" si="14"/>
        <v>540</v>
      </c>
      <c r="O78" s="42">
        <f t="shared" si="15"/>
        <v>0</v>
      </c>
      <c r="P78" s="42">
        <f t="shared" si="16"/>
        <v>7080</v>
      </c>
      <c r="Q78" s="42">
        <f t="shared" si="17"/>
        <v>0</v>
      </c>
      <c r="R78" s="9"/>
    </row>
    <row r="79" spans="1:18">
      <c r="A79" s="20" t="s">
        <v>171</v>
      </c>
      <c r="B79" s="25" t="s">
        <v>194</v>
      </c>
      <c r="C79" s="30">
        <v>44481</v>
      </c>
      <c r="D79" s="32" t="s">
        <v>86</v>
      </c>
      <c r="E79" s="9" t="s">
        <v>78</v>
      </c>
      <c r="F79" s="41">
        <v>3681.6000000000004</v>
      </c>
      <c r="G79" s="41"/>
      <c r="H79" s="41"/>
      <c r="I79" s="41"/>
      <c r="J79" s="41">
        <v>3120</v>
      </c>
      <c r="K79" s="41"/>
      <c r="L79" s="42">
        <f t="shared" si="12"/>
        <v>561.6</v>
      </c>
      <c r="M79" s="42">
        <f t="shared" si="13"/>
        <v>280.8</v>
      </c>
      <c r="N79" s="42">
        <f t="shared" si="14"/>
        <v>280.8</v>
      </c>
      <c r="O79" s="42">
        <f t="shared" si="15"/>
        <v>0</v>
      </c>
      <c r="P79" s="42">
        <f t="shared" si="16"/>
        <v>3681.6000000000004</v>
      </c>
      <c r="Q79" s="42">
        <f t="shared" si="17"/>
        <v>0</v>
      </c>
      <c r="R79" s="9"/>
    </row>
    <row r="80" spans="1:18">
      <c r="A80" s="20" t="s">
        <v>171</v>
      </c>
      <c r="B80" s="25" t="s">
        <v>195</v>
      </c>
      <c r="C80" s="30">
        <v>44481</v>
      </c>
      <c r="D80" s="32" t="s">
        <v>185</v>
      </c>
      <c r="E80" s="9" t="s">
        <v>178</v>
      </c>
      <c r="F80" s="41">
        <v>354000</v>
      </c>
      <c r="G80" s="41"/>
      <c r="H80" s="41"/>
      <c r="I80" s="41"/>
      <c r="J80" s="41">
        <v>300000</v>
      </c>
      <c r="K80" s="41"/>
      <c r="L80" s="42">
        <f t="shared" si="12"/>
        <v>54000</v>
      </c>
      <c r="M80" s="42">
        <f t="shared" si="13"/>
        <v>27000</v>
      </c>
      <c r="N80" s="42">
        <f t="shared" si="14"/>
        <v>27000</v>
      </c>
      <c r="O80" s="42">
        <f t="shared" si="15"/>
        <v>0</v>
      </c>
      <c r="P80" s="42">
        <f t="shared" si="16"/>
        <v>354000</v>
      </c>
      <c r="Q80" s="42">
        <f t="shared" si="17"/>
        <v>0</v>
      </c>
      <c r="R80" s="9"/>
    </row>
    <row r="81" spans="1:18">
      <c r="A81" s="20" t="s">
        <v>171</v>
      </c>
      <c r="B81" s="25">
        <v>2298</v>
      </c>
      <c r="C81" s="30">
        <v>44482</v>
      </c>
      <c r="D81" s="32" t="s">
        <v>136</v>
      </c>
      <c r="E81" s="9" t="s">
        <v>179</v>
      </c>
      <c r="F81" s="41">
        <v>60377</v>
      </c>
      <c r="G81" s="41"/>
      <c r="H81" s="41"/>
      <c r="I81" s="41"/>
      <c r="J81" s="41">
        <v>51167</v>
      </c>
      <c r="K81" s="41"/>
      <c r="L81" s="42">
        <f t="shared" si="12"/>
        <v>9210.06</v>
      </c>
      <c r="M81" s="42">
        <f t="shared" si="13"/>
        <v>4605.03</v>
      </c>
      <c r="N81" s="42">
        <f t="shared" si="14"/>
        <v>4605.03</v>
      </c>
      <c r="O81" s="42">
        <f t="shared" si="15"/>
        <v>0</v>
      </c>
      <c r="P81" s="42">
        <f t="shared" si="16"/>
        <v>60377.06</v>
      </c>
      <c r="Q81" s="42">
        <f t="shared" si="17"/>
        <v>5.9999999997671694E-2</v>
      </c>
      <c r="R81" s="9"/>
    </row>
    <row r="82" spans="1:18">
      <c r="A82" s="20" t="s">
        <v>171</v>
      </c>
      <c r="B82" s="25">
        <v>503</v>
      </c>
      <c r="C82" s="30">
        <v>44482</v>
      </c>
      <c r="D82" s="32" t="s">
        <v>84</v>
      </c>
      <c r="E82" s="9" t="s">
        <v>74</v>
      </c>
      <c r="F82" s="41">
        <v>73160</v>
      </c>
      <c r="G82" s="41"/>
      <c r="H82" s="41"/>
      <c r="I82" s="41"/>
      <c r="J82" s="41">
        <v>62000</v>
      </c>
      <c r="K82" s="41"/>
      <c r="L82" s="42">
        <f t="shared" si="12"/>
        <v>11160</v>
      </c>
      <c r="M82" s="42">
        <f t="shared" si="13"/>
        <v>0</v>
      </c>
      <c r="N82" s="42">
        <f t="shared" si="14"/>
        <v>0</v>
      </c>
      <c r="O82" s="42">
        <f t="shared" si="15"/>
        <v>11160</v>
      </c>
      <c r="P82" s="42">
        <f t="shared" si="16"/>
        <v>73160</v>
      </c>
      <c r="Q82" s="42">
        <f t="shared" si="17"/>
        <v>0</v>
      </c>
      <c r="R82" s="9"/>
    </row>
    <row r="83" spans="1:18">
      <c r="A83" s="20" t="s">
        <v>171</v>
      </c>
      <c r="B83" s="25">
        <v>1555</v>
      </c>
      <c r="C83" s="30">
        <v>44482</v>
      </c>
      <c r="D83" s="32" t="s">
        <v>186</v>
      </c>
      <c r="E83" s="9" t="s">
        <v>180</v>
      </c>
      <c r="F83" s="41">
        <v>50960</v>
      </c>
      <c r="G83" s="41"/>
      <c r="H83" s="41"/>
      <c r="I83" s="41">
        <v>45500</v>
      </c>
      <c r="J83" s="41">
        <v>0</v>
      </c>
      <c r="K83" s="41"/>
      <c r="L83" s="42">
        <f t="shared" si="12"/>
        <v>5460</v>
      </c>
      <c r="M83" s="42">
        <f t="shared" si="13"/>
        <v>0</v>
      </c>
      <c r="N83" s="42">
        <f t="shared" si="14"/>
        <v>0</v>
      </c>
      <c r="O83" s="42">
        <f t="shared" si="15"/>
        <v>5460</v>
      </c>
      <c r="P83" s="42">
        <f t="shared" si="16"/>
        <v>50960</v>
      </c>
      <c r="Q83" s="42">
        <f t="shared" si="17"/>
        <v>0</v>
      </c>
      <c r="R83" s="9"/>
    </row>
    <row r="84" spans="1:18">
      <c r="A84" s="20" t="s">
        <v>171</v>
      </c>
      <c r="B84" s="25" t="s">
        <v>196</v>
      </c>
      <c r="C84" s="30">
        <v>44483</v>
      </c>
      <c r="D84" s="32" t="s">
        <v>184</v>
      </c>
      <c r="E84" s="9" t="s">
        <v>177</v>
      </c>
      <c r="F84" s="41">
        <v>61832</v>
      </c>
      <c r="G84" s="41"/>
      <c r="H84" s="41"/>
      <c r="I84" s="41"/>
      <c r="J84" s="41">
        <v>52400</v>
      </c>
      <c r="K84" s="41"/>
      <c r="L84" s="42">
        <f t="shared" si="12"/>
        <v>9432</v>
      </c>
      <c r="M84" s="42">
        <f t="shared" si="13"/>
        <v>4716</v>
      </c>
      <c r="N84" s="42">
        <f t="shared" si="14"/>
        <v>4716</v>
      </c>
      <c r="O84" s="42">
        <f t="shared" si="15"/>
        <v>0</v>
      </c>
      <c r="P84" s="42">
        <f t="shared" si="16"/>
        <v>61832</v>
      </c>
      <c r="Q84" s="42">
        <f t="shared" si="17"/>
        <v>0</v>
      </c>
      <c r="R84" s="9"/>
    </row>
    <row r="85" spans="1:18">
      <c r="A85" s="20" t="s">
        <v>171</v>
      </c>
      <c r="B85" s="25">
        <v>505</v>
      </c>
      <c r="C85" s="30">
        <v>44484</v>
      </c>
      <c r="D85" s="32" t="s">
        <v>84</v>
      </c>
      <c r="E85" s="9" t="s">
        <v>74</v>
      </c>
      <c r="F85" s="41">
        <v>47937</v>
      </c>
      <c r="G85" s="41"/>
      <c r="H85" s="41"/>
      <c r="I85" s="41"/>
      <c r="J85" s="41">
        <v>40625</v>
      </c>
      <c r="K85" s="41"/>
      <c r="L85" s="42">
        <f t="shared" si="12"/>
        <v>7312.5</v>
      </c>
      <c r="M85" s="42">
        <f t="shared" si="13"/>
        <v>0</v>
      </c>
      <c r="N85" s="42">
        <f t="shared" si="14"/>
        <v>0</v>
      </c>
      <c r="O85" s="42">
        <f t="shared" si="15"/>
        <v>7312.5</v>
      </c>
      <c r="P85" s="42">
        <f t="shared" si="16"/>
        <v>47937.5</v>
      </c>
      <c r="Q85" s="42">
        <f t="shared" si="17"/>
        <v>0.5</v>
      </c>
      <c r="R85" s="9"/>
    </row>
    <row r="86" spans="1:18">
      <c r="A86" s="20" t="s">
        <v>171</v>
      </c>
      <c r="B86" s="25">
        <v>306</v>
      </c>
      <c r="C86" s="30">
        <v>44488</v>
      </c>
      <c r="D86" s="32" t="s">
        <v>137</v>
      </c>
      <c r="E86" s="9" t="s">
        <v>133</v>
      </c>
      <c r="F86" s="41">
        <v>25000.07</v>
      </c>
      <c r="G86" s="41"/>
      <c r="H86" s="41"/>
      <c r="I86" s="41"/>
      <c r="J86" s="41">
        <v>21186.5</v>
      </c>
      <c r="K86" s="41"/>
      <c r="L86" s="42">
        <f t="shared" si="12"/>
        <v>3813.57</v>
      </c>
      <c r="M86" s="42">
        <f t="shared" si="13"/>
        <v>0</v>
      </c>
      <c r="N86" s="42">
        <f t="shared" si="14"/>
        <v>0</v>
      </c>
      <c r="O86" s="42">
        <f t="shared" si="15"/>
        <v>3813.57</v>
      </c>
      <c r="P86" s="42">
        <f t="shared" si="16"/>
        <v>25000.07</v>
      </c>
      <c r="Q86" s="28">
        <f t="shared" si="17"/>
        <v>0</v>
      </c>
      <c r="R86" s="9"/>
    </row>
    <row r="87" spans="1:18">
      <c r="A87" s="20" t="s">
        <v>171</v>
      </c>
      <c r="B87" s="25" t="s">
        <v>197</v>
      </c>
      <c r="C87" s="30">
        <v>44489</v>
      </c>
      <c r="D87" s="32" t="s">
        <v>184</v>
      </c>
      <c r="E87" s="9" t="s">
        <v>177</v>
      </c>
      <c r="F87" s="41">
        <v>42008</v>
      </c>
      <c r="G87" s="41"/>
      <c r="H87" s="41"/>
      <c r="I87" s="41"/>
      <c r="J87" s="41">
        <v>35600</v>
      </c>
      <c r="K87" s="41"/>
      <c r="L87" s="42">
        <f t="shared" si="12"/>
        <v>6408</v>
      </c>
      <c r="M87" s="42">
        <f t="shared" si="13"/>
        <v>3204</v>
      </c>
      <c r="N87" s="42">
        <f t="shared" si="14"/>
        <v>3204</v>
      </c>
      <c r="O87" s="42">
        <f t="shared" si="15"/>
        <v>0</v>
      </c>
      <c r="P87" s="42">
        <f t="shared" si="16"/>
        <v>42008</v>
      </c>
      <c r="Q87" s="42">
        <f t="shared" si="17"/>
        <v>0</v>
      </c>
      <c r="R87" s="9"/>
    </row>
    <row r="88" spans="1:18">
      <c r="A88" s="20" t="s">
        <v>171</v>
      </c>
      <c r="B88" s="25" t="s">
        <v>198</v>
      </c>
      <c r="C88" s="30">
        <v>44489</v>
      </c>
      <c r="D88" s="32" t="s">
        <v>184</v>
      </c>
      <c r="E88" s="9" t="s">
        <v>177</v>
      </c>
      <c r="F88" s="41">
        <v>153400</v>
      </c>
      <c r="G88" s="41"/>
      <c r="H88" s="41"/>
      <c r="I88" s="41"/>
      <c r="J88" s="41">
        <v>130000</v>
      </c>
      <c r="K88" s="41"/>
      <c r="L88" s="42">
        <f t="shared" si="12"/>
        <v>23400</v>
      </c>
      <c r="M88" s="42">
        <f t="shared" si="13"/>
        <v>11700</v>
      </c>
      <c r="N88" s="42">
        <f t="shared" si="14"/>
        <v>11700</v>
      </c>
      <c r="O88" s="42">
        <f t="shared" si="15"/>
        <v>0</v>
      </c>
      <c r="P88" s="42">
        <f t="shared" si="16"/>
        <v>153400</v>
      </c>
      <c r="Q88" s="42">
        <f t="shared" si="17"/>
        <v>0</v>
      </c>
      <c r="R88" s="9"/>
    </row>
    <row r="89" spans="1:18">
      <c r="A89" s="20" t="s">
        <v>171</v>
      </c>
      <c r="B89" s="25">
        <v>507</v>
      </c>
      <c r="C89" s="30">
        <v>44490</v>
      </c>
      <c r="D89" s="32" t="s">
        <v>84</v>
      </c>
      <c r="E89" s="9" t="s">
        <v>74</v>
      </c>
      <c r="F89" s="41">
        <v>47141</v>
      </c>
      <c r="G89" s="41"/>
      <c r="H89" s="41"/>
      <c r="I89" s="41"/>
      <c r="J89" s="41">
        <v>39950</v>
      </c>
      <c r="K89" s="41"/>
      <c r="L89" s="42">
        <f t="shared" si="12"/>
        <v>7191</v>
      </c>
      <c r="M89" s="42">
        <f t="shared" si="13"/>
        <v>0</v>
      </c>
      <c r="N89" s="42">
        <f t="shared" si="14"/>
        <v>0</v>
      </c>
      <c r="O89" s="42">
        <f t="shared" si="15"/>
        <v>7191</v>
      </c>
      <c r="P89" s="42">
        <f t="shared" si="16"/>
        <v>47141</v>
      </c>
      <c r="Q89" s="42">
        <f t="shared" si="17"/>
        <v>0</v>
      </c>
      <c r="R89" s="9"/>
    </row>
    <row r="90" spans="1:18">
      <c r="A90" s="20" t="s">
        <v>171</v>
      </c>
      <c r="B90" s="25">
        <v>508</v>
      </c>
      <c r="C90" s="30">
        <v>44492</v>
      </c>
      <c r="D90" s="32" t="s">
        <v>84</v>
      </c>
      <c r="E90" s="9" t="s">
        <v>74</v>
      </c>
      <c r="F90" s="41">
        <v>48710</v>
      </c>
      <c r="G90" s="41"/>
      <c r="H90" s="41"/>
      <c r="I90" s="41"/>
      <c r="J90" s="41">
        <v>41280</v>
      </c>
      <c r="K90" s="41"/>
      <c r="L90" s="42">
        <f t="shared" si="12"/>
        <v>7430.4</v>
      </c>
      <c r="M90" s="42">
        <f t="shared" si="13"/>
        <v>0</v>
      </c>
      <c r="N90" s="42">
        <f t="shared" si="14"/>
        <v>0</v>
      </c>
      <c r="O90" s="42">
        <f t="shared" si="15"/>
        <v>7430.4</v>
      </c>
      <c r="P90" s="42">
        <f t="shared" si="16"/>
        <v>48710.400000000001</v>
      </c>
      <c r="Q90" s="42">
        <f t="shared" si="17"/>
        <v>0.40000000000145519</v>
      </c>
      <c r="R90" s="9"/>
    </row>
    <row r="91" spans="1:18">
      <c r="A91" s="20" t="s">
        <v>171</v>
      </c>
      <c r="B91" s="25">
        <v>510</v>
      </c>
      <c r="C91" s="30">
        <v>44493</v>
      </c>
      <c r="D91" s="9" t="s">
        <v>84</v>
      </c>
      <c r="E91" s="9" t="s">
        <v>74</v>
      </c>
      <c r="F91" s="41">
        <v>45550</v>
      </c>
      <c r="G91" s="41"/>
      <c r="H91" s="41"/>
      <c r="I91" s="41"/>
      <c r="J91" s="41">
        <v>38595</v>
      </c>
      <c r="K91" s="9"/>
      <c r="L91" s="42">
        <f t="shared" si="12"/>
        <v>6947.1</v>
      </c>
      <c r="M91" s="42">
        <f t="shared" si="13"/>
        <v>0</v>
      </c>
      <c r="N91" s="42">
        <f t="shared" si="14"/>
        <v>0</v>
      </c>
      <c r="O91" s="42">
        <f t="shared" si="15"/>
        <v>6947.1</v>
      </c>
      <c r="P91" s="42">
        <f t="shared" si="16"/>
        <v>45542.1</v>
      </c>
      <c r="Q91" s="42">
        <f t="shared" si="17"/>
        <v>-7.9000000000014552</v>
      </c>
      <c r="R91" s="9"/>
    </row>
    <row r="92" spans="1:18">
      <c r="A92" s="20" t="s">
        <v>171</v>
      </c>
      <c r="B92" s="25" t="s">
        <v>199</v>
      </c>
      <c r="C92" s="30">
        <v>44497</v>
      </c>
      <c r="D92" s="9" t="s">
        <v>187</v>
      </c>
      <c r="E92" s="9" t="s">
        <v>181</v>
      </c>
      <c r="F92" s="41">
        <v>70800</v>
      </c>
      <c r="G92" s="41">
        <f t="shared" ref="G92:K92" si="18">SUM(G69:G91)</f>
        <v>0</v>
      </c>
      <c r="H92" s="41">
        <f t="shared" si="18"/>
        <v>0</v>
      </c>
      <c r="I92" s="41"/>
      <c r="J92" s="41">
        <v>60000</v>
      </c>
      <c r="K92" s="110">
        <f t="shared" si="18"/>
        <v>0</v>
      </c>
      <c r="L92" s="42">
        <f t="shared" si="12"/>
        <v>10800</v>
      </c>
      <c r="M92" s="42">
        <f t="shared" si="13"/>
        <v>5400</v>
      </c>
      <c r="N92" s="42">
        <f t="shared" si="14"/>
        <v>5400</v>
      </c>
      <c r="O92" s="42">
        <f t="shared" si="15"/>
        <v>0</v>
      </c>
      <c r="P92" s="42">
        <f t="shared" si="16"/>
        <v>70800</v>
      </c>
      <c r="Q92" s="42">
        <f t="shared" si="17"/>
        <v>0</v>
      </c>
      <c r="R92" s="9"/>
    </row>
    <row r="93" spans="1:18">
      <c r="A93" s="20" t="s">
        <v>171</v>
      </c>
      <c r="B93" s="25" t="s">
        <v>200</v>
      </c>
      <c r="C93" s="30">
        <v>44497</v>
      </c>
      <c r="D93" s="9" t="s">
        <v>187</v>
      </c>
      <c r="E93" s="9" t="s">
        <v>181</v>
      </c>
      <c r="F93" s="41">
        <v>41300</v>
      </c>
      <c r="G93" s="41"/>
      <c r="H93" s="41"/>
      <c r="I93" s="41"/>
      <c r="J93" s="41">
        <v>35000</v>
      </c>
      <c r="K93" s="9"/>
      <c r="L93" s="42">
        <f t="shared" si="12"/>
        <v>6300</v>
      </c>
      <c r="M93" s="42">
        <f t="shared" si="13"/>
        <v>3150</v>
      </c>
      <c r="N93" s="42">
        <f t="shared" si="14"/>
        <v>3150</v>
      </c>
      <c r="O93" s="42">
        <f t="shared" si="15"/>
        <v>0</v>
      </c>
      <c r="P93" s="42">
        <f t="shared" si="16"/>
        <v>41300</v>
      </c>
      <c r="Q93" s="42">
        <f t="shared" si="17"/>
        <v>0</v>
      </c>
      <c r="R93" s="9"/>
    </row>
    <row r="94" spans="1:18">
      <c r="A94" s="20" t="s">
        <v>171</v>
      </c>
      <c r="B94" s="25" t="s">
        <v>201</v>
      </c>
      <c r="C94" s="30">
        <v>44498</v>
      </c>
      <c r="D94" s="9" t="s">
        <v>187</v>
      </c>
      <c r="E94" s="9" t="s">
        <v>181</v>
      </c>
      <c r="F94" s="41">
        <v>389400</v>
      </c>
      <c r="G94" s="41"/>
      <c r="H94" s="41"/>
      <c r="I94" s="41"/>
      <c r="J94" s="41">
        <v>330000</v>
      </c>
      <c r="K94" s="9"/>
      <c r="L94" s="42">
        <f t="shared" si="12"/>
        <v>59400</v>
      </c>
      <c r="M94" s="42">
        <f t="shared" si="13"/>
        <v>29700</v>
      </c>
      <c r="N94" s="42">
        <f t="shared" si="14"/>
        <v>29700</v>
      </c>
      <c r="O94" s="42">
        <f t="shared" si="15"/>
        <v>0</v>
      </c>
      <c r="P94" s="42">
        <f t="shared" si="16"/>
        <v>389400</v>
      </c>
      <c r="Q94" s="42">
        <f t="shared" si="17"/>
        <v>0</v>
      </c>
      <c r="R94" s="9"/>
    </row>
    <row r="95" spans="1:18">
      <c r="A95" s="20" t="s">
        <v>171</v>
      </c>
      <c r="B95" s="25">
        <v>512</v>
      </c>
      <c r="C95" s="30">
        <v>44499</v>
      </c>
      <c r="D95" s="9" t="s">
        <v>84</v>
      </c>
      <c r="E95" s="9" t="s">
        <v>74</v>
      </c>
      <c r="F95" s="41">
        <v>29205</v>
      </c>
      <c r="G95" s="41"/>
      <c r="H95" s="41"/>
      <c r="I95" s="41"/>
      <c r="J95" s="41">
        <v>24750</v>
      </c>
      <c r="K95" s="9"/>
      <c r="L95" s="42">
        <f t="shared" si="12"/>
        <v>4455</v>
      </c>
      <c r="M95" s="42">
        <f t="shared" si="13"/>
        <v>0</v>
      </c>
      <c r="N95" s="42">
        <f t="shared" si="14"/>
        <v>0</v>
      </c>
      <c r="O95" s="42">
        <f t="shared" si="15"/>
        <v>4455</v>
      </c>
      <c r="P95" s="42">
        <f t="shared" si="16"/>
        <v>29205</v>
      </c>
      <c r="Q95" s="42">
        <f t="shared" si="17"/>
        <v>0</v>
      </c>
      <c r="R9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0"/>
  <sheetViews>
    <sheetView workbookViewId="0">
      <selection activeCell="H3" sqref="H3"/>
    </sheetView>
  </sheetViews>
  <sheetFormatPr defaultRowHeight="15"/>
  <cols>
    <col min="1" max="1" width="7.42578125" bestFit="1" customWidth="1"/>
    <col min="2" max="2" width="11.85546875" bestFit="1" customWidth="1"/>
    <col min="3" max="3" width="56.140625" bestFit="1" customWidth="1"/>
    <col min="4" max="4" width="22" bestFit="1" customWidth="1"/>
    <col min="5" max="5" width="19.85546875" bestFit="1" customWidth="1"/>
    <col min="6" max="6" width="11.28515625" bestFit="1" customWidth="1"/>
    <col min="7" max="7" width="11" bestFit="1" customWidth="1"/>
    <col min="8" max="8" width="10.7109375" bestFit="1" customWidth="1"/>
    <col min="9" max="9" width="11.42578125" bestFit="1" customWidth="1"/>
    <col min="10" max="10" width="8.140625" bestFit="1" customWidth="1"/>
    <col min="11" max="11" width="14.5703125" bestFit="1" customWidth="1"/>
  </cols>
  <sheetData>
    <row r="1" spans="1:11" ht="25.5">
      <c r="A1" s="147" t="s">
        <v>39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1" ht="15.75">
      <c r="A2" s="14" t="s">
        <v>40</v>
      </c>
      <c r="B2" s="15" t="s">
        <v>41</v>
      </c>
      <c r="C2" s="15" t="s">
        <v>42</v>
      </c>
      <c r="D2" s="15" t="s">
        <v>43</v>
      </c>
      <c r="E2" s="15" t="s">
        <v>44</v>
      </c>
      <c r="F2" s="15" t="s">
        <v>45</v>
      </c>
      <c r="G2" s="15" t="s">
        <v>46</v>
      </c>
      <c r="H2" s="15" t="s">
        <v>47</v>
      </c>
      <c r="I2" s="15" t="s">
        <v>48</v>
      </c>
      <c r="J2" s="15" t="s">
        <v>49</v>
      </c>
      <c r="K2" s="15" t="s">
        <v>50</v>
      </c>
    </row>
    <row r="3" spans="1:11" ht="15.75">
      <c r="A3" s="16">
        <v>1</v>
      </c>
      <c r="B3" s="13">
        <v>44314</v>
      </c>
      <c r="C3" s="17" t="s">
        <v>51</v>
      </c>
      <c r="D3" s="18" t="s">
        <v>26</v>
      </c>
      <c r="E3" s="18" t="s">
        <v>52</v>
      </c>
      <c r="F3" s="18">
        <v>1661</v>
      </c>
      <c r="G3" s="18">
        <f>F3*9/100</f>
        <v>149.49</v>
      </c>
      <c r="H3" s="18">
        <f>F3*9/100</f>
        <v>149.49</v>
      </c>
      <c r="I3" s="18">
        <f>F176/100</f>
        <v>0</v>
      </c>
      <c r="J3" s="18">
        <v>0.02</v>
      </c>
      <c r="K3" s="18">
        <f>F3+G3+H3+I3+J3</f>
        <v>1960</v>
      </c>
    </row>
    <row r="4" spans="1:11" ht="15.75">
      <c r="A4" s="16">
        <v>2</v>
      </c>
      <c r="B4" s="13" t="s">
        <v>53</v>
      </c>
      <c r="C4" s="17" t="s">
        <v>53</v>
      </c>
      <c r="D4" s="18" t="s">
        <v>53</v>
      </c>
      <c r="E4" s="18" t="s">
        <v>53</v>
      </c>
      <c r="F4" s="18">
        <v>0</v>
      </c>
      <c r="G4" s="18">
        <f t="shared" ref="G4:G6" si="0">F4*9/100</f>
        <v>0</v>
      </c>
      <c r="H4" s="18">
        <f t="shared" ref="H4:H6" si="1">F4*9/100</f>
        <v>0</v>
      </c>
      <c r="I4" s="18">
        <v>0</v>
      </c>
      <c r="J4" s="18"/>
      <c r="K4" s="18">
        <f t="shared" ref="K4:K6" si="2">F4+G4+H4+I4+J4</f>
        <v>0</v>
      </c>
    </row>
    <row r="5" spans="1:11" ht="15.75">
      <c r="A5" s="16">
        <v>3</v>
      </c>
      <c r="B5" s="13"/>
      <c r="C5" s="17"/>
      <c r="D5" s="18"/>
      <c r="E5" s="18"/>
      <c r="F5" s="18">
        <v>0</v>
      </c>
      <c r="G5" s="18">
        <f t="shared" si="0"/>
        <v>0</v>
      </c>
      <c r="H5" s="18">
        <f t="shared" si="1"/>
        <v>0</v>
      </c>
      <c r="I5" s="18">
        <v>0</v>
      </c>
      <c r="J5" s="18"/>
      <c r="K5" s="18">
        <f t="shared" si="2"/>
        <v>0</v>
      </c>
    </row>
    <row r="6" spans="1:11" ht="15.75">
      <c r="A6" s="16">
        <v>4</v>
      </c>
      <c r="B6" s="13"/>
      <c r="C6" s="17"/>
      <c r="D6" s="18"/>
      <c r="E6" s="18"/>
      <c r="F6" s="18">
        <v>0</v>
      </c>
      <c r="G6" s="18">
        <f t="shared" si="0"/>
        <v>0</v>
      </c>
      <c r="H6" s="18">
        <f t="shared" si="1"/>
        <v>0</v>
      </c>
      <c r="I6" s="18">
        <v>0</v>
      </c>
      <c r="J6" s="18"/>
      <c r="K6" s="18">
        <f t="shared" si="2"/>
        <v>0</v>
      </c>
    </row>
    <row r="7" spans="1:11" ht="15.7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11" ht="15.75">
      <c r="A8" s="16"/>
      <c r="B8" s="16"/>
      <c r="C8" s="16" t="s">
        <v>54</v>
      </c>
      <c r="D8" s="16"/>
      <c r="E8" s="16"/>
      <c r="F8" s="16">
        <f>SUM(F3:F7)</f>
        <v>1661</v>
      </c>
      <c r="G8" s="16">
        <f>SUM(G3:G7)</f>
        <v>149.49</v>
      </c>
      <c r="H8" s="16">
        <f>SUM(H3:H7)</f>
        <v>149.49</v>
      </c>
      <c r="I8" s="16"/>
      <c r="J8" s="16"/>
      <c r="K8" s="16">
        <f>SUM(K3:K7)</f>
        <v>1960</v>
      </c>
    </row>
    <row r="9" spans="1:11" ht="15.7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ht="15.7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JAN-22 SALES</vt:lpstr>
      <vt:lpstr>JAN-22 PURCHASE</vt:lpstr>
      <vt:lpstr>OVERALL SALES</vt:lpstr>
      <vt:lpstr>hsn</vt:lpstr>
      <vt:lpstr>OVERALL PURCHASE</vt:lpstr>
      <vt:lpstr>OVERALL PURCHASE - NEW</vt:lpstr>
      <vt:lpstr>CREDIT 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RAMAJAYAM</dc:creator>
  <cp:lastModifiedBy>RamXcodeSystem</cp:lastModifiedBy>
  <cp:lastPrinted>2021-09-11T11:57:58Z</cp:lastPrinted>
  <dcterms:created xsi:type="dcterms:W3CDTF">2017-12-06T05:10:13Z</dcterms:created>
  <dcterms:modified xsi:type="dcterms:W3CDTF">2022-02-19T12:27:13Z</dcterms:modified>
</cp:coreProperties>
</file>